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1_DFA9D65FF76FCA3A0092E323829A7E0B480F9B40" xr6:coauthVersionLast="47" xr6:coauthVersionMax="47" xr10:uidLastSave="{00000000-0000-0000-0000-000000000000}"/>
  <bookViews>
    <workbookView xWindow="-120" yWindow="-120" windowWidth="38640" windowHeight="21240" firstSheet="1" activeTab="2" xr2:uid="{00000000-000D-0000-FFFF-FFFF00000000}"/>
  </bookViews>
  <sheets>
    <sheet name="属性分配" sheetId="1" r:id="rId1"/>
    <sheet name="职业模板" sheetId="2" r:id="rId2"/>
    <sheet name="弟子属性表" sheetId="4" r:id="rId3"/>
    <sheet name="装备" sheetId="6" r:id="rId4"/>
    <sheet name="实力模型" sheetId="9" r:id="rId5"/>
    <sheet name="关卡普通怪" sheetId="7" r:id="rId6"/>
    <sheet name="试练塔" sheetId="10" r:id="rId7"/>
    <sheet name="属性初始化备份" sheetId="5" r:id="rId8"/>
    <sheet name="#装备属性随机正态分布(废弃)" sheetId="8" r:id="rId9"/>
  </sheets>
  <definedNames>
    <definedName name="_xlnm._FilterDatabase" localSheetId="1" hidden="1">职业模板!$T$29:$V$50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5" i="8" l="1"/>
  <c r="G105" i="8"/>
  <c r="H104" i="8"/>
  <c r="G104" i="8"/>
  <c r="H103" i="8"/>
  <c r="G103" i="8"/>
  <c r="H102" i="8"/>
  <c r="G102" i="8"/>
  <c r="H101" i="8"/>
  <c r="G101" i="8"/>
  <c r="H100" i="8"/>
  <c r="G100" i="8"/>
  <c r="H99" i="8"/>
  <c r="G99" i="8"/>
  <c r="H98" i="8"/>
  <c r="G98" i="8"/>
  <c r="H97" i="8"/>
  <c r="G97" i="8"/>
  <c r="H96" i="8"/>
  <c r="G96" i="8"/>
  <c r="H95" i="8"/>
  <c r="G95" i="8"/>
  <c r="H94" i="8"/>
  <c r="G94" i="8"/>
  <c r="H93" i="8"/>
  <c r="G93" i="8"/>
  <c r="H92" i="8"/>
  <c r="G92" i="8"/>
  <c r="H91" i="8"/>
  <c r="G91" i="8"/>
  <c r="H90" i="8"/>
  <c r="G90" i="8"/>
  <c r="H89" i="8"/>
  <c r="G89" i="8"/>
  <c r="H88" i="8"/>
  <c r="G88" i="8"/>
  <c r="H87" i="8"/>
  <c r="G87" i="8"/>
  <c r="H86" i="8"/>
  <c r="G86" i="8"/>
  <c r="H85" i="8"/>
  <c r="G85" i="8"/>
  <c r="H84" i="8"/>
  <c r="G84" i="8"/>
  <c r="H83" i="8"/>
  <c r="G83" i="8"/>
  <c r="H82" i="8"/>
  <c r="G82" i="8"/>
  <c r="H81" i="8"/>
  <c r="G81" i="8"/>
  <c r="H80" i="8"/>
  <c r="G80" i="8"/>
  <c r="H79" i="8"/>
  <c r="G79" i="8"/>
  <c r="H78" i="8"/>
  <c r="G78" i="8"/>
  <c r="H77" i="8"/>
  <c r="G77" i="8"/>
  <c r="H76" i="8"/>
  <c r="G76" i="8"/>
  <c r="H75" i="8"/>
  <c r="G75" i="8"/>
  <c r="H74" i="8"/>
  <c r="G74" i="8"/>
  <c r="H73" i="8"/>
  <c r="G73" i="8"/>
  <c r="H72" i="8"/>
  <c r="G72" i="8"/>
  <c r="H71" i="8"/>
  <c r="G71" i="8"/>
  <c r="H70" i="8"/>
  <c r="G70" i="8"/>
  <c r="H69" i="8"/>
  <c r="G69" i="8"/>
  <c r="H68" i="8"/>
  <c r="G68" i="8"/>
  <c r="H67" i="8"/>
  <c r="G67" i="8"/>
  <c r="H66" i="8"/>
  <c r="G66" i="8"/>
  <c r="H65" i="8"/>
  <c r="G65" i="8"/>
  <c r="H64" i="8"/>
  <c r="G64" i="8"/>
  <c r="H63" i="8"/>
  <c r="G63" i="8"/>
  <c r="H62" i="8"/>
  <c r="G62" i="8"/>
  <c r="H61" i="8"/>
  <c r="G61" i="8"/>
  <c r="H60" i="8"/>
  <c r="G60" i="8"/>
  <c r="H59" i="8"/>
  <c r="G59" i="8"/>
  <c r="H58" i="8"/>
  <c r="G58" i="8"/>
  <c r="H57" i="8"/>
  <c r="G57" i="8"/>
  <c r="H56" i="8"/>
  <c r="G56" i="8"/>
  <c r="H55" i="8"/>
  <c r="G55" i="8"/>
  <c r="H54" i="8"/>
  <c r="G54" i="8"/>
  <c r="H53" i="8"/>
  <c r="G53" i="8"/>
  <c r="H52" i="8"/>
  <c r="G52" i="8"/>
  <c r="H51" i="8"/>
  <c r="G51" i="8"/>
  <c r="H50" i="8"/>
  <c r="G50" i="8"/>
  <c r="H49" i="8"/>
  <c r="G49" i="8"/>
  <c r="H48" i="8"/>
  <c r="G48" i="8"/>
  <c r="H47" i="8"/>
  <c r="G47" i="8"/>
  <c r="H46" i="8"/>
  <c r="G46" i="8"/>
  <c r="H45" i="8"/>
  <c r="G45" i="8"/>
  <c r="D45" i="8"/>
  <c r="C45" i="8"/>
  <c r="B45" i="8"/>
  <c r="H44" i="8"/>
  <c r="G44" i="8"/>
  <c r="D44" i="8"/>
  <c r="C44" i="8"/>
  <c r="B44" i="8"/>
  <c r="H43" i="8"/>
  <c r="G43" i="8"/>
  <c r="D43" i="8"/>
  <c r="C43" i="8"/>
  <c r="B43" i="8"/>
  <c r="H42" i="8"/>
  <c r="G42" i="8"/>
  <c r="D42" i="8"/>
  <c r="C42" i="8"/>
  <c r="B42" i="8"/>
  <c r="H41" i="8"/>
  <c r="G41" i="8"/>
  <c r="D41" i="8"/>
  <c r="C41" i="8"/>
  <c r="B41" i="8"/>
  <c r="H40" i="8"/>
  <c r="G40" i="8"/>
  <c r="D40" i="8"/>
  <c r="C40" i="8"/>
  <c r="B40" i="8"/>
  <c r="H39" i="8"/>
  <c r="G39" i="8"/>
  <c r="D39" i="8"/>
  <c r="C39" i="8"/>
  <c r="B39" i="8"/>
  <c r="H38" i="8"/>
  <c r="G38" i="8"/>
  <c r="D38" i="8"/>
  <c r="C38" i="8"/>
  <c r="B38" i="8"/>
  <c r="H37" i="8"/>
  <c r="G37" i="8"/>
  <c r="D37" i="8"/>
  <c r="C37" i="8"/>
  <c r="B37" i="8"/>
  <c r="H36" i="8"/>
  <c r="G36" i="8"/>
  <c r="D36" i="8"/>
  <c r="C36" i="8"/>
  <c r="B36" i="8"/>
  <c r="H35" i="8"/>
  <c r="G35" i="8"/>
  <c r="D35" i="8"/>
  <c r="C35" i="8"/>
  <c r="B35" i="8"/>
  <c r="H34" i="8"/>
  <c r="G34" i="8"/>
  <c r="D34" i="8"/>
  <c r="C34" i="8"/>
  <c r="B34" i="8"/>
  <c r="H33" i="8"/>
  <c r="G33" i="8"/>
  <c r="D33" i="8"/>
  <c r="C33" i="8"/>
  <c r="B33" i="8"/>
  <c r="H32" i="8"/>
  <c r="G32" i="8"/>
  <c r="D32" i="8"/>
  <c r="C32" i="8"/>
  <c r="B32" i="8"/>
  <c r="H31" i="8"/>
  <c r="G31" i="8"/>
  <c r="D31" i="8"/>
  <c r="C31" i="8"/>
  <c r="B31" i="8"/>
  <c r="H30" i="8"/>
  <c r="G30" i="8"/>
  <c r="D30" i="8"/>
  <c r="C30" i="8"/>
  <c r="B30" i="8"/>
  <c r="H29" i="8"/>
  <c r="G29" i="8"/>
  <c r="D29" i="8"/>
  <c r="C29" i="8"/>
  <c r="B29" i="8"/>
  <c r="H28" i="8"/>
  <c r="G28" i="8"/>
  <c r="D28" i="8"/>
  <c r="C28" i="8"/>
  <c r="B28" i="8"/>
  <c r="H27" i="8"/>
  <c r="G27" i="8"/>
  <c r="D27" i="8"/>
  <c r="C27" i="8"/>
  <c r="B27" i="8"/>
  <c r="H26" i="8"/>
  <c r="G26" i="8"/>
  <c r="D26" i="8"/>
  <c r="C26" i="8"/>
  <c r="B26" i="8"/>
  <c r="H25" i="8"/>
  <c r="G25" i="8"/>
  <c r="D25" i="8"/>
  <c r="C25" i="8"/>
  <c r="H24" i="8"/>
  <c r="G24" i="8"/>
  <c r="D24" i="8"/>
  <c r="C24" i="8"/>
  <c r="B24" i="8"/>
  <c r="H23" i="8"/>
  <c r="G23" i="8"/>
  <c r="D23" i="8"/>
  <c r="C23" i="8"/>
  <c r="B23" i="8"/>
  <c r="H22" i="8"/>
  <c r="G22" i="8"/>
  <c r="D22" i="8"/>
  <c r="C22" i="8"/>
  <c r="B22" i="8"/>
  <c r="H21" i="8"/>
  <c r="G21" i="8"/>
  <c r="D21" i="8"/>
  <c r="C21" i="8"/>
  <c r="B21" i="8"/>
  <c r="H20" i="8"/>
  <c r="G20" i="8"/>
  <c r="D20" i="8"/>
  <c r="C20" i="8"/>
  <c r="B20" i="8"/>
  <c r="H19" i="8"/>
  <c r="G19" i="8"/>
  <c r="D19" i="8"/>
  <c r="C19" i="8"/>
  <c r="B19" i="8"/>
  <c r="H18" i="8"/>
  <c r="G18" i="8"/>
  <c r="D18" i="8"/>
  <c r="C18" i="8"/>
  <c r="B18" i="8"/>
  <c r="H17" i="8"/>
  <c r="G17" i="8"/>
  <c r="D17" i="8"/>
  <c r="C17" i="8"/>
  <c r="B17" i="8"/>
  <c r="H16" i="8"/>
  <c r="G16" i="8"/>
  <c r="D16" i="8"/>
  <c r="C16" i="8"/>
  <c r="B16" i="8"/>
  <c r="H15" i="8"/>
  <c r="G15" i="8"/>
  <c r="D15" i="8"/>
  <c r="C15" i="8"/>
  <c r="B15" i="8"/>
  <c r="H14" i="8"/>
  <c r="G14" i="8"/>
  <c r="D14" i="8"/>
  <c r="C14" i="8"/>
  <c r="B14" i="8"/>
  <c r="H13" i="8"/>
  <c r="G13" i="8"/>
  <c r="E13" i="8"/>
  <c r="D13" i="8"/>
  <c r="C13" i="8"/>
  <c r="B13" i="8"/>
  <c r="H12" i="8"/>
  <c r="G12" i="8"/>
  <c r="E12" i="8"/>
  <c r="D12" i="8"/>
  <c r="C12" i="8"/>
  <c r="B12" i="8"/>
  <c r="H11" i="8"/>
  <c r="G11" i="8"/>
  <c r="E11" i="8"/>
  <c r="D11" i="8"/>
  <c r="C11" i="8"/>
  <c r="B11" i="8"/>
  <c r="H10" i="8"/>
  <c r="G10" i="8"/>
  <c r="E10" i="8"/>
  <c r="D10" i="8"/>
  <c r="C10" i="8"/>
  <c r="B10" i="8"/>
  <c r="H9" i="8"/>
  <c r="G9" i="8"/>
  <c r="E9" i="8"/>
  <c r="D9" i="8"/>
  <c r="C9" i="8"/>
  <c r="B9" i="8"/>
  <c r="H8" i="8"/>
  <c r="G8" i="8"/>
  <c r="E8" i="8"/>
  <c r="D8" i="8"/>
  <c r="C8" i="8"/>
  <c r="B8" i="8"/>
  <c r="H7" i="8"/>
  <c r="G7" i="8"/>
  <c r="E7" i="8"/>
  <c r="D7" i="8"/>
  <c r="C7" i="8"/>
  <c r="B7" i="8"/>
  <c r="H6" i="8"/>
  <c r="G6" i="8"/>
  <c r="E6" i="8"/>
  <c r="D6" i="8"/>
  <c r="C6" i="8"/>
  <c r="B6" i="8"/>
  <c r="H5" i="8"/>
  <c r="E5" i="8"/>
  <c r="D5" i="8"/>
  <c r="M304" i="10" a="1"/>
  <c r="M304" i="10"/>
  <c r="L304" i="10" a="1"/>
  <c r="L304" i="10"/>
  <c r="K304" i="10" a="1"/>
  <c r="K304" i="10"/>
  <c r="J304" i="10" a="1"/>
  <c r="J304" i="10"/>
  <c r="I304" i="10" a="1"/>
  <c r="I304" i="10"/>
  <c r="H304" i="10"/>
  <c r="G304" i="10"/>
  <c r="F304" i="10"/>
  <c r="E304" i="10"/>
  <c r="D304" i="10"/>
  <c r="C304" i="10" a="1"/>
  <c r="C304" i="10"/>
  <c r="B304" i="10"/>
  <c r="M303" i="10" a="1"/>
  <c r="M303" i="10"/>
  <c r="L303" i="10" a="1"/>
  <c r="L303" i="10"/>
  <c r="K303" i="10" a="1"/>
  <c r="K303" i="10"/>
  <c r="J303" i="10" a="1"/>
  <c r="J303" i="10"/>
  <c r="I303" i="10" a="1"/>
  <c r="I303" i="10"/>
  <c r="H303" i="10"/>
  <c r="G303" i="10"/>
  <c r="F303" i="10"/>
  <c r="E303" i="10"/>
  <c r="D303" i="10"/>
  <c r="C303" i="10" a="1"/>
  <c r="C303" i="10"/>
  <c r="B303" i="10"/>
  <c r="M302" i="10" a="1"/>
  <c r="M302" i="10"/>
  <c r="L302" i="10" a="1"/>
  <c r="L302" i="10"/>
  <c r="K302" i="10" a="1"/>
  <c r="K302" i="10"/>
  <c r="J302" i="10" a="1"/>
  <c r="J302" i="10"/>
  <c r="I302" i="10" a="1"/>
  <c r="I302" i="10"/>
  <c r="H302" i="10"/>
  <c r="G302" i="10"/>
  <c r="F302" i="10"/>
  <c r="E302" i="10"/>
  <c r="D302" i="10"/>
  <c r="C302" i="10" a="1"/>
  <c r="C302" i="10"/>
  <c r="B302" i="10"/>
  <c r="M301" i="10" a="1"/>
  <c r="M301" i="10"/>
  <c r="L301" i="10" a="1"/>
  <c r="L301" i="10"/>
  <c r="K301" i="10" a="1"/>
  <c r="K301" i="10"/>
  <c r="J301" i="10" a="1"/>
  <c r="J301" i="10"/>
  <c r="I301" i="10" a="1"/>
  <c r="I301" i="10"/>
  <c r="H301" i="10"/>
  <c r="G301" i="10"/>
  <c r="F301" i="10"/>
  <c r="E301" i="10"/>
  <c r="D301" i="10"/>
  <c r="C301" i="10" a="1"/>
  <c r="C301" i="10"/>
  <c r="B301" i="10"/>
  <c r="M300" i="10" a="1"/>
  <c r="M300" i="10"/>
  <c r="L300" i="10" a="1"/>
  <c r="L300" i="10"/>
  <c r="K300" i="10" a="1"/>
  <c r="K300" i="10"/>
  <c r="J300" i="10" a="1"/>
  <c r="J300" i="10"/>
  <c r="I300" i="10" a="1"/>
  <c r="I300" i="10"/>
  <c r="H300" i="10"/>
  <c r="G300" i="10"/>
  <c r="F300" i="10"/>
  <c r="E300" i="10"/>
  <c r="D300" i="10"/>
  <c r="C300" i="10" a="1"/>
  <c r="C300" i="10"/>
  <c r="B300" i="10"/>
  <c r="M299" i="10" a="1"/>
  <c r="M299" i="10"/>
  <c r="L299" i="10" a="1"/>
  <c r="L299" i="10"/>
  <c r="K299" i="10" a="1"/>
  <c r="K299" i="10"/>
  <c r="J299" i="10" a="1"/>
  <c r="J299" i="10"/>
  <c r="I299" i="10" a="1"/>
  <c r="I299" i="10"/>
  <c r="H299" i="10"/>
  <c r="G299" i="10"/>
  <c r="F299" i="10"/>
  <c r="E299" i="10"/>
  <c r="D299" i="10"/>
  <c r="C299" i="10" a="1"/>
  <c r="C299" i="10"/>
  <c r="B299" i="10"/>
  <c r="M298" i="10" a="1"/>
  <c r="M298" i="10"/>
  <c r="L298" i="10" a="1"/>
  <c r="L298" i="10"/>
  <c r="K298" i="10" a="1"/>
  <c r="K298" i="10"/>
  <c r="J298" i="10" a="1"/>
  <c r="J298" i="10"/>
  <c r="I298" i="10" a="1"/>
  <c r="I298" i="10"/>
  <c r="H298" i="10"/>
  <c r="G298" i="10"/>
  <c r="F298" i="10"/>
  <c r="E298" i="10"/>
  <c r="D298" i="10"/>
  <c r="C298" i="10" a="1"/>
  <c r="C298" i="10"/>
  <c r="B298" i="10"/>
  <c r="M297" i="10" a="1"/>
  <c r="M297" i="10"/>
  <c r="L297" i="10" a="1"/>
  <c r="L297" i="10"/>
  <c r="K297" i="10" a="1"/>
  <c r="K297" i="10"/>
  <c r="J297" i="10" a="1"/>
  <c r="J297" i="10"/>
  <c r="I297" i="10" a="1"/>
  <c r="I297" i="10"/>
  <c r="H297" i="10"/>
  <c r="G297" i="10"/>
  <c r="F297" i="10"/>
  <c r="E297" i="10"/>
  <c r="D297" i="10"/>
  <c r="C297" i="10" a="1"/>
  <c r="C297" i="10"/>
  <c r="B297" i="10"/>
  <c r="M296" i="10" a="1"/>
  <c r="M296" i="10"/>
  <c r="L296" i="10" a="1"/>
  <c r="L296" i="10"/>
  <c r="K296" i="10" a="1"/>
  <c r="K296" i="10"/>
  <c r="J296" i="10" a="1"/>
  <c r="J296" i="10"/>
  <c r="I296" i="10" a="1"/>
  <c r="I296" i="10"/>
  <c r="H296" i="10"/>
  <c r="G296" i="10"/>
  <c r="F296" i="10"/>
  <c r="E296" i="10"/>
  <c r="D296" i="10"/>
  <c r="C296" i="10" a="1"/>
  <c r="C296" i="10"/>
  <c r="B296" i="10"/>
  <c r="M295" i="10" a="1"/>
  <c r="M295" i="10"/>
  <c r="L295" i="10" a="1"/>
  <c r="L295" i="10"/>
  <c r="K295" i="10" a="1"/>
  <c r="K295" i="10"/>
  <c r="J295" i="10" a="1"/>
  <c r="J295" i="10"/>
  <c r="I295" i="10" a="1"/>
  <c r="I295" i="10"/>
  <c r="H295" i="10"/>
  <c r="G295" i="10"/>
  <c r="F295" i="10"/>
  <c r="E295" i="10"/>
  <c r="D295" i="10"/>
  <c r="C295" i="10" a="1"/>
  <c r="C295" i="10"/>
  <c r="B295" i="10"/>
  <c r="M294" i="10" a="1"/>
  <c r="M294" i="10"/>
  <c r="L294" i="10" a="1"/>
  <c r="L294" i="10"/>
  <c r="K294" i="10" a="1"/>
  <c r="K294" i="10"/>
  <c r="J294" i="10" a="1"/>
  <c r="J294" i="10"/>
  <c r="I294" i="10" a="1"/>
  <c r="I294" i="10"/>
  <c r="H294" i="10"/>
  <c r="G294" i="10"/>
  <c r="F294" i="10"/>
  <c r="E294" i="10"/>
  <c r="D294" i="10"/>
  <c r="C294" i="10" a="1"/>
  <c r="C294" i="10"/>
  <c r="B294" i="10"/>
  <c r="M293" i="10" a="1"/>
  <c r="M293" i="10"/>
  <c r="L293" i="10" a="1"/>
  <c r="L293" i="10"/>
  <c r="K293" i="10" a="1"/>
  <c r="K293" i="10"/>
  <c r="J293" i="10" a="1"/>
  <c r="J293" i="10"/>
  <c r="I293" i="10" a="1"/>
  <c r="I293" i="10"/>
  <c r="H293" i="10"/>
  <c r="G293" i="10"/>
  <c r="F293" i="10"/>
  <c r="E293" i="10"/>
  <c r="D293" i="10"/>
  <c r="C293" i="10" a="1"/>
  <c r="C293" i="10"/>
  <c r="B293" i="10"/>
  <c r="M292" i="10" a="1"/>
  <c r="M292" i="10"/>
  <c r="L292" i="10" a="1"/>
  <c r="L292" i="10"/>
  <c r="K292" i="10" a="1"/>
  <c r="K292" i="10"/>
  <c r="J292" i="10" a="1"/>
  <c r="J292" i="10"/>
  <c r="I292" i="10" a="1"/>
  <c r="I292" i="10"/>
  <c r="H292" i="10"/>
  <c r="G292" i="10"/>
  <c r="F292" i="10"/>
  <c r="E292" i="10"/>
  <c r="D292" i="10"/>
  <c r="C292" i="10" a="1"/>
  <c r="C292" i="10"/>
  <c r="B292" i="10"/>
  <c r="M291" i="10" a="1"/>
  <c r="M291" i="10"/>
  <c r="L291" i="10" a="1"/>
  <c r="L291" i="10"/>
  <c r="K291" i="10" a="1"/>
  <c r="K291" i="10"/>
  <c r="J291" i="10" a="1"/>
  <c r="J291" i="10"/>
  <c r="I291" i="10" a="1"/>
  <c r="I291" i="10"/>
  <c r="H291" i="10"/>
  <c r="G291" i="10"/>
  <c r="F291" i="10"/>
  <c r="E291" i="10"/>
  <c r="D291" i="10"/>
  <c r="C291" i="10" a="1"/>
  <c r="C291" i="10"/>
  <c r="B291" i="10"/>
  <c r="M290" i="10" a="1"/>
  <c r="M290" i="10"/>
  <c r="L290" i="10" a="1"/>
  <c r="L290" i="10"/>
  <c r="K290" i="10" a="1"/>
  <c r="K290" i="10"/>
  <c r="J290" i="10" a="1"/>
  <c r="J290" i="10"/>
  <c r="I290" i="10" a="1"/>
  <c r="I290" i="10"/>
  <c r="H290" i="10"/>
  <c r="G290" i="10"/>
  <c r="F290" i="10"/>
  <c r="E290" i="10"/>
  <c r="D290" i="10"/>
  <c r="C290" i="10" a="1"/>
  <c r="C290" i="10"/>
  <c r="B290" i="10"/>
  <c r="M289" i="10" a="1"/>
  <c r="M289" i="10"/>
  <c r="L289" i="10" a="1"/>
  <c r="L289" i="10"/>
  <c r="K289" i="10" a="1"/>
  <c r="K289" i="10"/>
  <c r="J289" i="10" a="1"/>
  <c r="J289" i="10"/>
  <c r="I289" i="10" a="1"/>
  <c r="I289" i="10"/>
  <c r="H289" i="10"/>
  <c r="G289" i="10"/>
  <c r="F289" i="10"/>
  <c r="E289" i="10"/>
  <c r="D289" i="10"/>
  <c r="C289" i="10" a="1"/>
  <c r="C289" i="10"/>
  <c r="B289" i="10"/>
  <c r="M288" i="10" a="1"/>
  <c r="M288" i="10"/>
  <c r="L288" i="10" a="1"/>
  <c r="L288" i="10"/>
  <c r="K288" i="10" a="1"/>
  <c r="K288" i="10"/>
  <c r="J288" i="10" a="1"/>
  <c r="J288" i="10"/>
  <c r="I288" i="10" a="1"/>
  <c r="I288" i="10"/>
  <c r="H288" i="10"/>
  <c r="G288" i="10"/>
  <c r="F288" i="10"/>
  <c r="E288" i="10"/>
  <c r="D288" i="10"/>
  <c r="C288" i="10" a="1"/>
  <c r="C288" i="10"/>
  <c r="B288" i="10"/>
  <c r="M287" i="10" a="1"/>
  <c r="M287" i="10"/>
  <c r="L287" i="10" a="1"/>
  <c r="L287" i="10"/>
  <c r="K287" i="10" a="1"/>
  <c r="K287" i="10"/>
  <c r="J287" i="10" a="1"/>
  <c r="J287" i="10"/>
  <c r="I287" i="10" a="1"/>
  <c r="I287" i="10"/>
  <c r="H287" i="10"/>
  <c r="G287" i="10"/>
  <c r="F287" i="10"/>
  <c r="E287" i="10"/>
  <c r="D287" i="10"/>
  <c r="C287" i="10" a="1"/>
  <c r="C287" i="10"/>
  <c r="B287" i="10"/>
  <c r="M286" i="10" a="1"/>
  <c r="M286" i="10"/>
  <c r="L286" i="10" a="1"/>
  <c r="L286" i="10"/>
  <c r="K286" i="10" a="1"/>
  <c r="K286" i="10"/>
  <c r="J286" i="10" a="1"/>
  <c r="J286" i="10"/>
  <c r="I286" i="10" a="1"/>
  <c r="I286" i="10"/>
  <c r="H286" i="10"/>
  <c r="G286" i="10"/>
  <c r="F286" i="10"/>
  <c r="E286" i="10"/>
  <c r="D286" i="10"/>
  <c r="C286" i="10" a="1"/>
  <c r="C286" i="10"/>
  <c r="B286" i="10"/>
  <c r="M285" i="10" a="1"/>
  <c r="M285" i="10"/>
  <c r="L285" i="10" a="1"/>
  <c r="L285" i="10"/>
  <c r="K285" i="10" a="1"/>
  <c r="K285" i="10"/>
  <c r="J285" i="10" a="1"/>
  <c r="J285" i="10"/>
  <c r="I285" i="10" a="1"/>
  <c r="I285" i="10"/>
  <c r="H285" i="10"/>
  <c r="G285" i="10"/>
  <c r="F285" i="10"/>
  <c r="E285" i="10"/>
  <c r="D285" i="10"/>
  <c r="C285" i="10" a="1"/>
  <c r="C285" i="10"/>
  <c r="B285" i="10"/>
  <c r="M284" i="10" a="1"/>
  <c r="M284" i="10"/>
  <c r="L284" i="10" a="1"/>
  <c r="L284" i="10"/>
  <c r="K284" i="10" a="1"/>
  <c r="K284" i="10"/>
  <c r="J284" i="10" a="1"/>
  <c r="J284" i="10"/>
  <c r="I284" i="10" a="1"/>
  <c r="I284" i="10"/>
  <c r="H284" i="10"/>
  <c r="G284" i="10"/>
  <c r="F284" i="10"/>
  <c r="E284" i="10"/>
  <c r="D284" i="10"/>
  <c r="C284" i="10" a="1"/>
  <c r="C284" i="10"/>
  <c r="B284" i="10"/>
  <c r="M283" i="10" a="1"/>
  <c r="M283" i="10"/>
  <c r="L283" i="10" a="1"/>
  <c r="L283" i="10"/>
  <c r="K283" i="10" a="1"/>
  <c r="K283" i="10"/>
  <c r="J283" i="10" a="1"/>
  <c r="J283" i="10"/>
  <c r="I283" i="10" a="1"/>
  <c r="I283" i="10"/>
  <c r="H283" i="10"/>
  <c r="G283" i="10"/>
  <c r="F283" i="10"/>
  <c r="E283" i="10"/>
  <c r="D283" i="10"/>
  <c r="C283" i="10" a="1"/>
  <c r="C283" i="10"/>
  <c r="B283" i="10"/>
  <c r="M282" i="10" a="1"/>
  <c r="M282" i="10"/>
  <c r="L282" i="10" a="1"/>
  <c r="L282" i="10"/>
  <c r="K282" i="10" a="1"/>
  <c r="K282" i="10"/>
  <c r="J282" i="10" a="1"/>
  <c r="J282" i="10"/>
  <c r="I282" i="10" a="1"/>
  <c r="I282" i="10"/>
  <c r="H282" i="10"/>
  <c r="G282" i="10"/>
  <c r="F282" i="10"/>
  <c r="E282" i="10"/>
  <c r="D282" i="10"/>
  <c r="C282" i="10" a="1"/>
  <c r="C282" i="10"/>
  <c r="B282" i="10"/>
  <c r="M281" i="10" a="1"/>
  <c r="M281" i="10"/>
  <c r="L281" i="10" a="1"/>
  <c r="L281" i="10"/>
  <c r="K281" i="10" a="1"/>
  <c r="K281" i="10"/>
  <c r="J281" i="10" a="1"/>
  <c r="J281" i="10"/>
  <c r="I281" i="10" a="1"/>
  <c r="I281" i="10"/>
  <c r="H281" i="10"/>
  <c r="G281" i="10"/>
  <c r="F281" i="10"/>
  <c r="E281" i="10"/>
  <c r="D281" i="10"/>
  <c r="C281" i="10" a="1"/>
  <c r="C281" i="10"/>
  <c r="B281" i="10"/>
  <c r="M280" i="10" a="1"/>
  <c r="M280" i="10"/>
  <c r="L280" i="10" a="1"/>
  <c r="L280" i="10"/>
  <c r="K280" i="10" a="1"/>
  <c r="K280" i="10"/>
  <c r="J280" i="10" a="1"/>
  <c r="J280" i="10"/>
  <c r="I280" i="10" a="1"/>
  <c r="I280" i="10"/>
  <c r="H280" i="10"/>
  <c r="G280" i="10"/>
  <c r="F280" i="10"/>
  <c r="E280" i="10"/>
  <c r="D280" i="10"/>
  <c r="C280" i="10" a="1"/>
  <c r="C280" i="10"/>
  <c r="B280" i="10"/>
  <c r="M279" i="10" a="1"/>
  <c r="M279" i="10"/>
  <c r="L279" i="10" a="1"/>
  <c r="L279" i="10"/>
  <c r="K279" i="10" a="1"/>
  <c r="K279" i="10"/>
  <c r="J279" i="10" a="1"/>
  <c r="J279" i="10"/>
  <c r="I279" i="10" a="1"/>
  <c r="I279" i="10"/>
  <c r="H279" i="10"/>
  <c r="G279" i="10"/>
  <c r="F279" i="10"/>
  <c r="E279" i="10"/>
  <c r="D279" i="10"/>
  <c r="C279" i="10" a="1"/>
  <c r="C279" i="10"/>
  <c r="B279" i="10"/>
  <c r="M278" i="10" a="1"/>
  <c r="M278" i="10"/>
  <c r="L278" i="10" a="1"/>
  <c r="L278" i="10"/>
  <c r="K278" i="10" a="1"/>
  <c r="K278" i="10"/>
  <c r="J278" i="10" a="1"/>
  <c r="J278" i="10"/>
  <c r="I278" i="10" a="1"/>
  <c r="I278" i="10"/>
  <c r="H278" i="10"/>
  <c r="G278" i="10"/>
  <c r="F278" i="10"/>
  <c r="E278" i="10"/>
  <c r="D278" i="10"/>
  <c r="C278" i="10" a="1"/>
  <c r="C278" i="10"/>
  <c r="B278" i="10"/>
  <c r="M277" i="10" a="1"/>
  <c r="M277" i="10"/>
  <c r="L277" i="10" a="1"/>
  <c r="L277" i="10"/>
  <c r="K277" i="10" a="1"/>
  <c r="K277" i="10"/>
  <c r="J277" i="10" a="1"/>
  <c r="J277" i="10"/>
  <c r="I277" i="10" a="1"/>
  <c r="I277" i="10"/>
  <c r="H277" i="10"/>
  <c r="G277" i="10"/>
  <c r="F277" i="10"/>
  <c r="E277" i="10"/>
  <c r="D277" i="10"/>
  <c r="C277" i="10" a="1"/>
  <c r="C277" i="10"/>
  <c r="B277" i="10"/>
  <c r="M276" i="10" a="1"/>
  <c r="M276" i="10"/>
  <c r="L276" i="10" a="1"/>
  <c r="L276" i="10"/>
  <c r="K276" i="10" a="1"/>
  <c r="K276" i="10"/>
  <c r="J276" i="10" a="1"/>
  <c r="J276" i="10"/>
  <c r="I276" i="10" a="1"/>
  <c r="I276" i="10"/>
  <c r="H276" i="10"/>
  <c r="G276" i="10"/>
  <c r="F276" i="10"/>
  <c r="E276" i="10"/>
  <c r="D276" i="10"/>
  <c r="C276" i="10" a="1"/>
  <c r="C276" i="10"/>
  <c r="B276" i="10"/>
  <c r="M275" i="10" a="1"/>
  <c r="M275" i="10"/>
  <c r="L275" i="10" a="1"/>
  <c r="L275" i="10"/>
  <c r="K275" i="10" a="1"/>
  <c r="K275" i="10"/>
  <c r="J275" i="10" a="1"/>
  <c r="J275" i="10"/>
  <c r="I275" i="10" a="1"/>
  <c r="I275" i="10"/>
  <c r="H275" i="10"/>
  <c r="G275" i="10"/>
  <c r="F275" i="10"/>
  <c r="E275" i="10"/>
  <c r="D275" i="10"/>
  <c r="C275" i="10" a="1"/>
  <c r="C275" i="10"/>
  <c r="B275" i="10"/>
  <c r="M274" i="10" a="1"/>
  <c r="M274" i="10"/>
  <c r="L274" i="10" a="1"/>
  <c r="L274" i="10"/>
  <c r="K274" i="10" a="1"/>
  <c r="K274" i="10"/>
  <c r="J274" i="10" a="1"/>
  <c r="J274" i="10"/>
  <c r="I274" i="10" a="1"/>
  <c r="I274" i="10"/>
  <c r="H274" i="10"/>
  <c r="G274" i="10"/>
  <c r="F274" i="10"/>
  <c r="E274" i="10"/>
  <c r="D274" i="10"/>
  <c r="C274" i="10" a="1"/>
  <c r="C274" i="10"/>
  <c r="B274" i="10"/>
  <c r="M273" i="10" a="1"/>
  <c r="M273" i="10"/>
  <c r="L273" i="10" a="1"/>
  <c r="L273" i="10"/>
  <c r="K273" i="10" a="1"/>
  <c r="K273" i="10"/>
  <c r="J273" i="10" a="1"/>
  <c r="J273" i="10"/>
  <c r="I273" i="10" a="1"/>
  <c r="I273" i="10"/>
  <c r="H273" i="10"/>
  <c r="G273" i="10"/>
  <c r="F273" i="10"/>
  <c r="E273" i="10"/>
  <c r="D273" i="10"/>
  <c r="C273" i="10" a="1"/>
  <c r="C273" i="10"/>
  <c r="B273" i="10"/>
  <c r="M272" i="10" a="1"/>
  <c r="M272" i="10"/>
  <c r="L272" i="10" a="1"/>
  <c r="L272" i="10"/>
  <c r="K272" i="10" a="1"/>
  <c r="K272" i="10"/>
  <c r="J272" i="10" a="1"/>
  <c r="J272" i="10"/>
  <c r="I272" i="10" a="1"/>
  <c r="I272" i="10"/>
  <c r="H272" i="10"/>
  <c r="G272" i="10"/>
  <c r="F272" i="10"/>
  <c r="E272" i="10"/>
  <c r="D272" i="10"/>
  <c r="C272" i="10" a="1"/>
  <c r="C272" i="10"/>
  <c r="B272" i="10"/>
  <c r="M271" i="10" a="1"/>
  <c r="M271" i="10"/>
  <c r="L271" i="10" a="1"/>
  <c r="L271" i="10"/>
  <c r="K271" i="10" a="1"/>
  <c r="K271" i="10"/>
  <c r="J271" i="10" a="1"/>
  <c r="J271" i="10"/>
  <c r="I271" i="10" a="1"/>
  <c r="I271" i="10"/>
  <c r="H271" i="10"/>
  <c r="G271" i="10"/>
  <c r="F271" i="10"/>
  <c r="E271" i="10"/>
  <c r="D271" i="10"/>
  <c r="C271" i="10" a="1"/>
  <c r="C271" i="10"/>
  <c r="B271" i="10"/>
  <c r="M270" i="10" a="1"/>
  <c r="M270" i="10"/>
  <c r="L270" i="10" a="1"/>
  <c r="L270" i="10"/>
  <c r="K270" i="10" a="1"/>
  <c r="K270" i="10"/>
  <c r="J270" i="10" a="1"/>
  <c r="J270" i="10"/>
  <c r="I270" i="10" a="1"/>
  <c r="I270" i="10"/>
  <c r="H270" i="10"/>
  <c r="G270" i="10"/>
  <c r="F270" i="10"/>
  <c r="E270" i="10"/>
  <c r="D270" i="10"/>
  <c r="C270" i="10" a="1"/>
  <c r="C270" i="10"/>
  <c r="B270" i="10"/>
  <c r="M269" i="10" a="1"/>
  <c r="M269" i="10"/>
  <c r="L269" i="10" a="1"/>
  <c r="L269" i="10"/>
  <c r="K269" i="10" a="1"/>
  <c r="K269" i="10"/>
  <c r="J269" i="10" a="1"/>
  <c r="J269" i="10"/>
  <c r="I269" i="10" a="1"/>
  <c r="I269" i="10"/>
  <c r="H269" i="10"/>
  <c r="G269" i="10"/>
  <c r="F269" i="10"/>
  <c r="E269" i="10"/>
  <c r="D269" i="10"/>
  <c r="C269" i="10" a="1"/>
  <c r="C269" i="10"/>
  <c r="B269" i="10"/>
  <c r="M268" i="10" a="1"/>
  <c r="M268" i="10"/>
  <c r="L268" i="10" a="1"/>
  <c r="L268" i="10"/>
  <c r="K268" i="10" a="1"/>
  <c r="K268" i="10"/>
  <c r="J268" i="10" a="1"/>
  <c r="J268" i="10"/>
  <c r="I268" i="10" a="1"/>
  <c r="I268" i="10"/>
  <c r="H268" i="10"/>
  <c r="G268" i="10"/>
  <c r="F268" i="10"/>
  <c r="E268" i="10"/>
  <c r="D268" i="10"/>
  <c r="C268" i="10" a="1"/>
  <c r="C268" i="10"/>
  <c r="B268" i="10"/>
  <c r="M267" i="10" a="1"/>
  <c r="M267" i="10"/>
  <c r="L267" i="10" a="1"/>
  <c r="L267" i="10"/>
  <c r="K267" i="10" a="1"/>
  <c r="K267" i="10"/>
  <c r="J267" i="10" a="1"/>
  <c r="J267" i="10"/>
  <c r="I267" i="10" a="1"/>
  <c r="I267" i="10"/>
  <c r="H267" i="10"/>
  <c r="G267" i="10"/>
  <c r="F267" i="10"/>
  <c r="E267" i="10"/>
  <c r="D267" i="10"/>
  <c r="C267" i="10" a="1"/>
  <c r="C267" i="10"/>
  <c r="B267" i="10"/>
  <c r="M266" i="10" a="1"/>
  <c r="M266" i="10"/>
  <c r="L266" i="10" a="1"/>
  <c r="L266" i="10"/>
  <c r="K266" i="10" a="1"/>
  <c r="K266" i="10"/>
  <c r="J266" i="10" a="1"/>
  <c r="J266" i="10"/>
  <c r="I266" i="10" a="1"/>
  <c r="I266" i="10"/>
  <c r="H266" i="10"/>
  <c r="G266" i="10"/>
  <c r="F266" i="10"/>
  <c r="E266" i="10"/>
  <c r="D266" i="10"/>
  <c r="C266" i="10" a="1"/>
  <c r="C266" i="10"/>
  <c r="B266" i="10"/>
  <c r="M265" i="10" a="1"/>
  <c r="M265" i="10"/>
  <c r="L265" i="10" a="1"/>
  <c r="L265" i="10"/>
  <c r="K265" i="10" a="1"/>
  <c r="K265" i="10"/>
  <c r="J265" i="10" a="1"/>
  <c r="J265" i="10"/>
  <c r="I265" i="10" a="1"/>
  <c r="I265" i="10"/>
  <c r="H265" i="10"/>
  <c r="G265" i="10"/>
  <c r="F265" i="10"/>
  <c r="E265" i="10"/>
  <c r="D265" i="10"/>
  <c r="C265" i="10" a="1"/>
  <c r="C265" i="10"/>
  <c r="B265" i="10"/>
  <c r="M264" i="10" a="1"/>
  <c r="M264" i="10"/>
  <c r="L264" i="10" a="1"/>
  <c r="L264" i="10"/>
  <c r="K264" i="10" a="1"/>
  <c r="K264" i="10"/>
  <c r="J264" i="10" a="1"/>
  <c r="J264" i="10"/>
  <c r="I264" i="10" a="1"/>
  <c r="I264" i="10"/>
  <c r="H264" i="10"/>
  <c r="G264" i="10"/>
  <c r="F264" i="10"/>
  <c r="E264" i="10"/>
  <c r="D264" i="10"/>
  <c r="C264" i="10" a="1"/>
  <c r="C264" i="10"/>
  <c r="B264" i="10"/>
  <c r="M263" i="10" a="1"/>
  <c r="M263" i="10"/>
  <c r="L263" i="10" a="1"/>
  <c r="L263" i="10"/>
  <c r="K263" i="10" a="1"/>
  <c r="K263" i="10"/>
  <c r="J263" i="10" a="1"/>
  <c r="J263" i="10"/>
  <c r="I263" i="10" a="1"/>
  <c r="I263" i="10"/>
  <c r="H263" i="10"/>
  <c r="G263" i="10"/>
  <c r="F263" i="10"/>
  <c r="E263" i="10"/>
  <c r="D263" i="10"/>
  <c r="C263" i="10" a="1"/>
  <c r="C263" i="10"/>
  <c r="B263" i="10"/>
  <c r="M262" i="10" a="1"/>
  <c r="M262" i="10"/>
  <c r="L262" i="10" a="1"/>
  <c r="L262" i="10"/>
  <c r="K262" i="10" a="1"/>
  <c r="K262" i="10"/>
  <c r="J262" i="10" a="1"/>
  <c r="J262" i="10"/>
  <c r="I262" i="10" a="1"/>
  <c r="I262" i="10"/>
  <c r="H262" i="10"/>
  <c r="G262" i="10"/>
  <c r="F262" i="10"/>
  <c r="E262" i="10"/>
  <c r="D262" i="10"/>
  <c r="C262" i="10" a="1"/>
  <c r="C262" i="10"/>
  <c r="B262" i="10"/>
  <c r="M261" i="10" a="1"/>
  <c r="M261" i="10"/>
  <c r="L261" i="10" a="1"/>
  <c r="L261" i="10"/>
  <c r="K261" i="10" a="1"/>
  <c r="K261" i="10"/>
  <c r="J261" i="10" a="1"/>
  <c r="J261" i="10"/>
  <c r="I261" i="10" a="1"/>
  <c r="I261" i="10"/>
  <c r="H261" i="10"/>
  <c r="G261" i="10"/>
  <c r="F261" i="10"/>
  <c r="E261" i="10"/>
  <c r="D261" i="10"/>
  <c r="C261" i="10" a="1"/>
  <c r="C261" i="10"/>
  <c r="B261" i="10"/>
  <c r="M260" i="10" a="1"/>
  <c r="M260" i="10"/>
  <c r="L260" i="10" a="1"/>
  <c r="L260" i="10"/>
  <c r="K260" i="10" a="1"/>
  <c r="K260" i="10"/>
  <c r="J260" i="10" a="1"/>
  <c r="J260" i="10"/>
  <c r="I260" i="10" a="1"/>
  <c r="I260" i="10"/>
  <c r="H260" i="10"/>
  <c r="G260" i="10"/>
  <c r="F260" i="10"/>
  <c r="E260" i="10"/>
  <c r="D260" i="10"/>
  <c r="C260" i="10" a="1"/>
  <c r="C260" i="10"/>
  <c r="B260" i="10"/>
  <c r="M259" i="10" a="1"/>
  <c r="M259" i="10"/>
  <c r="L259" i="10" a="1"/>
  <c r="L259" i="10"/>
  <c r="K259" i="10" a="1"/>
  <c r="K259" i="10"/>
  <c r="J259" i="10" a="1"/>
  <c r="J259" i="10"/>
  <c r="I259" i="10" a="1"/>
  <c r="I259" i="10"/>
  <c r="H259" i="10"/>
  <c r="G259" i="10"/>
  <c r="F259" i="10"/>
  <c r="E259" i="10"/>
  <c r="D259" i="10"/>
  <c r="C259" i="10" a="1"/>
  <c r="C259" i="10"/>
  <c r="B259" i="10"/>
  <c r="M258" i="10" a="1"/>
  <c r="M258" i="10"/>
  <c r="L258" i="10" a="1"/>
  <c r="L258" i="10"/>
  <c r="K258" i="10" a="1"/>
  <c r="K258" i="10"/>
  <c r="J258" i="10" a="1"/>
  <c r="J258" i="10"/>
  <c r="I258" i="10" a="1"/>
  <c r="I258" i="10"/>
  <c r="H258" i="10"/>
  <c r="G258" i="10"/>
  <c r="F258" i="10"/>
  <c r="E258" i="10"/>
  <c r="D258" i="10"/>
  <c r="C258" i="10" a="1"/>
  <c r="C258" i="10"/>
  <c r="B258" i="10"/>
  <c r="M257" i="10" a="1"/>
  <c r="M257" i="10"/>
  <c r="L257" i="10" a="1"/>
  <c r="L257" i="10"/>
  <c r="K257" i="10" a="1"/>
  <c r="K257" i="10"/>
  <c r="J257" i="10" a="1"/>
  <c r="J257" i="10"/>
  <c r="I257" i="10" a="1"/>
  <c r="I257" i="10"/>
  <c r="H257" i="10"/>
  <c r="G257" i="10"/>
  <c r="F257" i="10"/>
  <c r="E257" i="10"/>
  <c r="D257" i="10"/>
  <c r="C257" i="10" a="1"/>
  <c r="C257" i="10"/>
  <c r="B257" i="10"/>
  <c r="M256" i="10" a="1"/>
  <c r="M256" i="10"/>
  <c r="L256" i="10" a="1"/>
  <c r="L256" i="10"/>
  <c r="K256" i="10" a="1"/>
  <c r="K256" i="10"/>
  <c r="J256" i="10" a="1"/>
  <c r="J256" i="10"/>
  <c r="I256" i="10" a="1"/>
  <c r="I256" i="10"/>
  <c r="H256" i="10"/>
  <c r="G256" i="10"/>
  <c r="F256" i="10"/>
  <c r="E256" i="10"/>
  <c r="D256" i="10"/>
  <c r="C256" i="10" a="1"/>
  <c r="C256" i="10"/>
  <c r="B256" i="10"/>
  <c r="M255" i="10" a="1"/>
  <c r="M255" i="10"/>
  <c r="L255" i="10" a="1"/>
  <c r="L255" i="10"/>
  <c r="K255" i="10" a="1"/>
  <c r="K255" i="10"/>
  <c r="J255" i="10" a="1"/>
  <c r="J255" i="10"/>
  <c r="I255" i="10" a="1"/>
  <c r="I255" i="10"/>
  <c r="H255" i="10"/>
  <c r="G255" i="10"/>
  <c r="F255" i="10"/>
  <c r="E255" i="10"/>
  <c r="D255" i="10"/>
  <c r="C255" i="10" a="1"/>
  <c r="C255" i="10"/>
  <c r="B255" i="10"/>
  <c r="M254" i="10" a="1"/>
  <c r="M254" i="10"/>
  <c r="L254" i="10" a="1"/>
  <c r="L254" i="10"/>
  <c r="K254" i="10" a="1"/>
  <c r="K254" i="10"/>
  <c r="J254" i="10" a="1"/>
  <c r="J254" i="10"/>
  <c r="I254" i="10" a="1"/>
  <c r="I254" i="10"/>
  <c r="H254" i="10"/>
  <c r="G254" i="10"/>
  <c r="F254" i="10"/>
  <c r="E254" i="10"/>
  <c r="D254" i="10"/>
  <c r="C254" i="10" a="1"/>
  <c r="C254" i="10"/>
  <c r="B254" i="10"/>
  <c r="M253" i="10" a="1"/>
  <c r="M253" i="10"/>
  <c r="L253" i="10" a="1"/>
  <c r="L253" i="10"/>
  <c r="K253" i="10" a="1"/>
  <c r="K253" i="10"/>
  <c r="J253" i="10" a="1"/>
  <c r="J253" i="10"/>
  <c r="I253" i="10" a="1"/>
  <c r="I253" i="10"/>
  <c r="H253" i="10"/>
  <c r="G253" i="10"/>
  <c r="F253" i="10"/>
  <c r="E253" i="10"/>
  <c r="D253" i="10"/>
  <c r="C253" i="10" a="1"/>
  <c r="C253" i="10"/>
  <c r="B253" i="10"/>
  <c r="M252" i="10" a="1"/>
  <c r="M252" i="10"/>
  <c r="L252" i="10" a="1"/>
  <c r="L252" i="10"/>
  <c r="K252" i="10" a="1"/>
  <c r="K252" i="10"/>
  <c r="J252" i="10" a="1"/>
  <c r="J252" i="10"/>
  <c r="I252" i="10" a="1"/>
  <c r="I252" i="10"/>
  <c r="H252" i="10"/>
  <c r="G252" i="10"/>
  <c r="F252" i="10"/>
  <c r="E252" i="10"/>
  <c r="D252" i="10"/>
  <c r="C252" i="10" a="1"/>
  <c r="C252" i="10"/>
  <c r="B252" i="10"/>
  <c r="M251" i="10" a="1"/>
  <c r="M251" i="10"/>
  <c r="L251" i="10" a="1"/>
  <c r="L251" i="10"/>
  <c r="K251" i="10" a="1"/>
  <c r="K251" i="10"/>
  <c r="J251" i="10" a="1"/>
  <c r="J251" i="10"/>
  <c r="I251" i="10" a="1"/>
  <c r="I251" i="10"/>
  <c r="H251" i="10"/>
  <c r="G251" i="10"/>
  <c r="F251" i="10"/>
  <c r="E251" i="10"/>
  <c r="D251" i="10"/>
  <c r="C251" i="10" a="1"/>
  <c r="C251" i="10"/>
  <c r="B251" i="10"/>
  <c r="M250" i="10" a="1"/>
  <c r="M250" i="10"/>
  <c r="L250" i="10" a="1"/>
  <c r="L250" i="10"/>
  <c r="K250" i="10" a="1"/>
  <c r="K250" i="10"/>
  <c r="J250" i="10" a="1"/>
  <c r="J250" i="10"/>
  <c r="I250" i="10" a="1"/>
  <c r="I250" i="10"/>
  <c r="H250" i="10"/>
  <c r="G250" i="10"/>
  <c r="F250" i="10"/>
  <c r="E250" i="10"/>
  <c r="D250" i="10"/>
  <c r="C250" i="10" a="1"/>
  <c r="C250" i="10"/>
  <c r="B250" i="10"/>
  <c r="M249" i="10" a="1"/>
  <c r="M249" i="10"/>
  <c r="L249" i="10" a="1"/>
  <c r="L249" i="10"/>
  <c r="K249" i="10" a="1"/>
  <c r="K249" i="10"/>
  <c r="J249" i="10" a="1"/>
  <c r="J249" i="10"/>
  <c r="I249" i="10" a="1"/>
  <c r="I249" i="10"/>
  <c r="H249" i="10"/>
  <c r="G249" i="10"/>
  <c r="F249" i="10"/>
  <c r="E249" i="10"/>
  <c r="D249" i="10"/>
  <c r="C249" i="10" a="1"/>
  <c r="C249" i="10"/>
  <c r="B249" i="10"/>
  <c r="M248" i="10" a="1"/>
  <c r="M248" i="10"/>
  <c r="L248" i="10" a="1"/>
  <c r="L248" i="10"/>
  <c r="K248" i="10" a="1"/>
  <c r="K248" i="10"/>
  <c r="J248" i="10" a="1"/>
  <c r="J248" i="10"/>
  <c r="I248" i="10" a="1"/>
  <c r="I248" i="10"/>
  <c r="H248" i="10"/>
  <c r="G248" i="10"/>
  <c r="F248" i="10"/>
  <c r="E248" i="10"/>
  <c r="D248" i="10"/>
  <c r="C248" i="10" a="1"/>
  <c r="C248" i="10"/>
  <c r="B248" i="10"/>
  <c r="M247" i="10" a="1"/>
  <c r="M247" i="10"/>
  <c r="L247" i="10" a="1"/>
  <c r="L247" i="10"/>
  <c r="K247" i="10" a="1"/>
  <c r="K247" i="10"/>
  <c r="J247" i="10" a="1"/>
  <c r="J247" i="10"/>
  <c r="I247" i="10" a="1"/>
  <c r="I247" i="10"/>
  <c r="H247" i="10"/>
  <c r="G247" i="10"/>
  <c r="F247" i="10"/>
  <c r="E247" i="10"/>
  <c r="D247" i="10"/>
  <c r="C247" i="10" a="1"/>
  <c r="C247" i="10"/>
  <c r="B247" i="10"/>
  <c r="M246" i="10" a="1"/>
  <c r="M246" i="10"/>
  <c r="L246" i="10" a="1"/>
  <c r="L246" i="10"/>
  <c r="K246" i="10" a="1"/>
  <c r="K246" i="10"/>
  <c r="J246" i="10" a="1"/>
  <c r="J246" i="10"/>
  <c r="I246" i="10" a="1"/>
  <c r="I246" i="10"/>
  <c r="H246" i="10"/>
  <c r="G246" i="10"/>
  <c r="F246" i="10"/>
  <c r="E246" i="10"/>
  <c r="D246" i="10"/>
  <c r="C246" i="10" a="1"/>
  <c r="C246" i="10"/>
  <c r="B246" i="10"/>
  <c r="M245" i="10" a="1"/>
  <c r="M245" i="10"/>
  <c r="L245" i="10" a="1"/>
  <c r="L245" i="10"/>
  <c r="K245" i="10" a="1"/>
  <c r="K245" i="10"/>
  <c r="J245" i="10" a="1"/>
  <c r="J245" i="10"/>
  <c r="I245" i="10" a="1"/>
  <c r="I245" i="10"/>
  <c r="H245" i="10"/>
  <c r="G245" i="10"/>
  <c r="F245" i="10"/>
  <c r="E245" i="10"/>
  <c r="D245" i="10"/>
  <c r="C245" i="10" a="1"/>
  <c r="C245" i="10"/>
  <c r="B245" i="10"/>
  <c r="M244" i="10" a="1"/>
  <c r="M244" i="10"/>
  <c r="L244" i="10" a="1"/>
  <c r="L244" i="10"/>
  <c r="K244" i="10" a="1"/>
  <c r="K244" i="10"/>
  <c r="J244" i="10" a="1"/>
  <c r="J244" i="10"/>
  <c r="I244" i="10" a="1"/>
  <c r="I244" i="10"/>
  <c r="H244" i="10"/>
  <c r="G244" i="10"/>
  <c r="F244" i="10"/>
  <c r="E244" i="10"/>
  <c r="D244" i="10"/>
  <c r="C244" i="10" a="1"/>
  <c r="C244" i="10"/>
  <c r="B244" i="10"/>
  <c r="M243" i="10" a="1"/>
  <c r="M243" i="10"/>
  <c r="L243" i="10" a="1"/>
  <c r="L243" i="10"/>
  <c r="K243" i="10" a="1"/>
  <c r="K243" i="10"/>
  <c r="J243" i="10" a="1"/>
  <c r="J243" i="10"/>
  <c r="I243" i="10" a="1"/>
  <c r="I243" i="10"/>
  <c r="H243" i="10"/>
  <c r="G243" i="10"/>
  <c r="F243" i="10"/>
  <c r="E243" i="10"/>
  <c r="D243" i="10"/>
  <c r="C243" i="10" a="1"/>
  <c r="C243" i="10"/>
  <c r="B243" i="10"/>
  <c r="M242" i="10" a="1"/>
  <c r="M242" i="10"/>
  <c r="L242" i="10" a="1"/>
  <c r="L242" i="10"/>
  <c r="K242" i="10" a="1"/>
  <c r="K242" i="10"/>
  <c r="J242" i="10" a="1"/>
  <c r="J242" i="10"/>
  <c r="I242" i="10" a="1"/>
  <c r="I242" i="10"/>
  <c r="H242" i="10"/>
  <c r="G242" i="10"/>
  <c r="F242" i="10"/>
  <c r="E242" i="10"/>
  <c r="D242" i="10"/>
  <c r="C242" i="10" a="1"/>
  <c r="C242" i="10"/>
  <c r="B242" i="10"/>
  <c r="M241" i="10" a="1"/>
  <c r="M241" i="10"/>
  <c r="L241" i="10" a="1"/>
  <c r="L241" i="10"/>
  <c r="K241" i="10" a="1"/>
  <c r="K241" i="10"/>
  <c r="J241" i="10" a="1"/>
  <c r="J241" i="10"/>
  <c r="I241" i="10" a="1"/>
  <c r="I241" i="10"/>
  <c r="H241" i="10"/>
  <c r="G241" i="10"/>
  <c r="F241" i="10"/>
  <c r="E241" i="10"/>
  <c r="D241" i="10"/>
  <c r="C241" i="10" a="1"/>
  <c r="C241" i="10"/>
  <c r="B241" i="10"/>
  <c r="M240" i="10" a="1"/>
  <c r="M240" i="10"/>
  <c r="L240" i="10" a="1"/>
  <c r="L240" i="10"/>
  <c r="K240" i="10" a="1"/>
  <c r="K240" i="10"/>
  <c r="J240" i="10" a="1"/>
  <c r="J240" i="10"/>
  <c r="I240" i="10" a="1"/>
  <c r="I240" i="10"/>
  <c r="H240" i="10"/>
  <c r="G240" i="10"/>
  <c r="F240" i="10"/>
  <c r="E240" i="10"/>
  <c r="D240" i="10"/>
  <c r="C240" i="10" a="1"/>
  <c r="C240" i="10"/>
  <c r="B240" i="10"/>
  <c r="M239" i="10" a="1"/>
  <c r="M239" i="10"/>
  <c r="L239" i="10" a="1"/>
  <c r="L239" i="10"/>
  <c r="K239" i="10" a="1"/>
  <c r="K239" i="10"/>
  <c r="J239" i="10" a="1"/>
  <c r="J239" i="10"/>
  <c r="I239" i="10" a="1"/>
  <c r="I239" i="10"/>
  <c r="H239" i="10"/>
  <c r="G239" i="10"/>
  <c r="F239" i="10"/>
  <c r="E239" i="10"/>
  <c r="D239" i="10"/>
  <c r="C239" i="10" a="1"/>
  <c r="C239" i="10"/>
  <c r="B239" i="10"/>
  <c r="M238" i="10" a="1"/>
  <c r="M238" i="10"/>
  <c r="L238" i="10" a="1"/>
  <c r="L238" i="10"/>
  <c r="K238" i="10" a="1"/>
  <c r="K238" i="10"/>
  <c r="J238" i="10" a="1"/>
  <c r="J238" i="10"/>
  <c r="I238" i="10" a="1"/>
  <c r="I238" i="10"/>
  <c r="H238" i="10"/>
  <c r="G238" i="10"/>
  <c r="F238" i="10"/>
  <c r="E238" i="10"/>
  <c r="D238" i="10"/>
  <c r="C238" i="10" a="1"/>
  <c r="C238" i="10"/>
  <c r="B238" i="10"/>
  <c r="M237" i="10" a="1"/>
  <c r="M237" i="10"/>
  <c r="L237" i="10" a="1"/>
  <c r="L237" i="10"/>
  <c r="K237" i="10" a="1"/>
  <c r="K237" i="10"/>
  <c r="J237" i="10" a="1"/>
  <c r="J237" i="10"/>
  <c r="I237" i="10" a="1"/>
  <c r="I237" i="10"/>
  <c r="H237" i="10"/>
  <c r="G237" i="10"/>
  <c r="F237" i="10"/>
  <c r="E237" i="10"/>
  <c r="D237" i="10"/>
  <c r="C237" i="10" a="1"/>
  <c r="C237" i="10"/>
  <c r="B237" i="10"/>
  <c r="M236" i="10" a="1"/>
  <c r="M236" i="10"/>
  <c r="L236" i="10" a="1"/>
  <c r="L236" i="10"/>
  <c r="K236" i="10" a="1"/>
  <c r="K236" i="10"/>
  <c r="J236" i="10" a="1"/>
  <c r="J236" i="10"/>
  <c r="I236" i="10" a="1"/>
  <c r="I236" i="10"/>
  <c r="H236" i="10"/>
  <c r="G236" i="10"/>
  <c r="F236" i="10"/>
  <c r="E236" i="10"/>
  <c r="D236" i="10"/>
  <c r="C236" i="10" a="1"/>
  <c r="C236" i="10"/>
  <c r="B236" i="10"/>
  <c r="M235" i="10" a="1"/>
  <c r="M235" i="10"/>
  <c r="L235" i="10" a="1"/>
  <c r="L235" i="10"/>
  <c r="K235" i="10" a="1"/>
  <c r="K235" i="10"/>
  <c r="J235" i="10" a="1"/>
  <c r="J235" i="10"/>
  <c r="I235" i="10" a="1"/>
  <c r="I235" i="10"/>
  <c r="H235" i="10"/>
  <c r="G235" i="10"/>
  <c r="F235" i="10"/>
  <c r="E235" i="10"/>
  <c r="D235" i="10"/>
  <c r="C235" i="10" a="1"/>
  <c r="C235" i="10"/>
  <c r="B235" i="10"/>
  <c r="M234" i="10" a="1"/>
  <c r="M234" i="10"/>
  <c r="L234" i="10" a="1"/>
  <c r="L234" i="10"/>
  <c r="K234" i="10" a="1"/>
  <c r="K234" i="10"/>
  <c r="J234" i="10" a="1"/>
  <c r="J234" i="10"/>
  <c r="I234" i="10" a="1"/>
  <c r="I234" i="10"/>
  <c r="H234" i="10"/>
  <c r="G234" i="10"/>
  <c r="F234" i="10"/>
  <c r="E234" i="10"/>
  <c r="D234" i="10"/>
  <c r="C234" i="10" a="1"/>
  <c r="C234" i="10"/>
  <c r="B234" i="10"/>
  <c r="M233" i="10" a="1"/>
  <c r="M233" i="10"/>
  <c r="L233" i="10" a="1"/>
  <c r="L233" i="10"/>
  <c r="K233" i="10" a="1"/>
  <c r="K233" i="10"/>
  <c r="J233" i="10" a="1"/>
  <c r="J233" i="10"/>
  <c r="I233" i="10" a="1"/>
  <c r="I233" i="10"/>
  <c r="H233" i="10"/>
  <c r="G233" i="10"/>
  <c r="F233" i="10"/>
  <c r="E233" i="10"/>
  <c r="D233" i="10"/>
  <c r="C233" i="10" a="1"/>
  <c r="C233" i="10"/>
  <c r="B233" i="10"/>
  <c r="M232" i="10" a="1"/>
  <c r="M232" i="10"/>
  <c r="L232" i="10" a="1"/>
  <c r="L232" i="10"/>
  <c r="K232" i="10" a="1"/>
  <c r="K232" i="10"/>
  <c r="J232" i="10" a="1"/>
  <c r="J232" i="10"/>
  <c r="I232" i="10" a="1"/>
  <c r="I232" i="10"/>
  <c r="H232" i="10"/>
  <c r="G232" i="10"/>
  <c r="F232" i="10"/>
  <c r="E232" i="10"/>
  <c r="D232" i="10"/>
  <c r="C232" i="10" a="1"/>
  <c r="C232" i="10"/>
  <c r="B232" i="10"/>
  <c r="M231" i="10" a="1"/>
  <c r="M231" i="10"/>
  <c r="L231" i="10" a="1"/>
  <c r="L231" i="10"/>
  <c r="K231" i="10" a="1"/>
  <c r="K231" i="10"/>
  <c r="J231" i="10" a="1"/>
  <c r="J231" i="10"/>
  <c r="I231" i="10" a="1"/>
  <c r="I231" i="10"/>
  <c r="H231" i="10"/>
  <c r="G231" i="10"/>
  <c r="F231" i="10"/>
  <c r="E231" i="10"/>
  <c r="D231" i="10"/>
  <c r="C231" i="10" a="1"/>
  <c r="C231" i="10"/>
  <c r="B231" i="10"/>
  <c r="M230" i="10" a="1"/>
  <c r="M230" i="10"/>
  <c r="L230" i="10" a="1"/>
  <c r="L230" i="10"/>
  <c r="K230" i="10" a="1"/>
  <c r="K230" i="10"/>
  <c r="J230" i="10" a="1"/>
  <c r="J230" i="10"/>
  <c r="I230" i="10" a="1"/>
  <c r="I230" i="10"/>
  <c r="H230" i="10"/>
  <c r="G230" i="10"/>
  <c r="F230" i="10"/>
  <c r="E230" i="10"/>
  <c r="D230" i="10"/>
  <c r="C230" i="10" a="1"/>
  <c r="C230" i="10"/>
  <c r="B230" i="10"/>
  <c r="M229" i="10" a="1"/>
  <c r="M229" i="10"/>
  <c r="L229" i="10" a="1"/>
  <c r="L229" i="10"/>
  <c r="K229" i="10" a="1"/>
  <c r="K229" i="10"/>
  <c r="J229" i="10" a="1"/>
  <c r="J229" i="10"/>
  <c r="I229" i="10" a="1"/>
  <c r="I229" i="10"/>
  <c r="H229" i="10"/>
  <c r="G229" i="10"/>
  <c r="F229" i="10"/>
  <c r="E229" i="10"/>
  <c r="D229" i="10"/>
  <c r="C229" i="10" a="1"/>
  <c r="C229" i="10"/>
  <c r="B229" i="10"/>
  <c r="M228" i="10" a="1"/>
  <c r="M228" i="10"/>
  <c r="L228" i="10" a="1"/>
  <c r="L228" i="10"/>
  <c r="K228" i="10" a="1"/>
  <c r="K228" i="10"/>
  <c r="J228" i="10" a="1"/>
  <c r="J228" i="10"/>
  <c r="I228" i="10" a="1"/>
  <c r="I228" i="10"/>
  <c r="H228" i="10"/>
  <c r="G228" i="10"/>
  <c r="F228" i="10"/>
  <c r="E228" i="10"/>
  <c r="D228" i="10"/>
  <c r="C228" i="10" a="1"/>
  <c r="C228" i="10"/>
  <c r="B228" i="10"/>
  <c r="M227" i="10" a="1"/>
  <c r="M227" i="10"/>
  <c r="L227" i="10" a="1"/>
  <c r="L227" i="10"/>
  <c r="K227" i="10" a="1"/>
  <c r="K227" i="10"/>
  <c r="J227" i="10" a="1"/>
  <c r="J227" i="10"/>
  <c r="I227" i="10" a="1"/>
  <c r="I227" i="10"/>
  <c r="H227" i="10"/>
  <c r="G227" i="10"/>
  <c r="F227" i="10"/>
  <c r="E227" i="10"/>
  <c r="D227" i="10"/>
  <c r="C227" i="10" a="1"/>
  <c r="C227" i="10"/>
  <c r="B227" i="10"/>
  <c r="M226" i="10" a="1"/>
  <c r="M226" i="10"/>
  <c r="L226" i="10" a="1"/>
  <c r="L226" i="10"/>
  <c r="K226" i="10" a="1"/>
  <c r="K226" i="10"/>
  <c r="J226" i="10" a="1"/>
  <c r="J226" i="10"/>
  <c r="I226" i="10" a="1"/>
  <c r="I226" i="10"/>
  <c r="H226" i="10"/>
  <c r="G226" i="10"/>
  <c r="F226" i="10"/>
  <c r="E226" i="10"/>
  <c r="D226" i="10"/>
  <c r="C226" i="10" a="1"/>
  <c r="C226" i="10"/>
  <c r="B226" i="10"/>
  <c r="M225" i="10" a="1"/>
  <c r="M225" i="10"/>
  <c r="L225" i="10" a="1"/>
  <c r="L225" i="10"/>
  <c r="K225" i="10" a="1"/>
  <c r="K225" i="10"/>
  <c r="J225" i="10" a="1"/>
  <c r="J225" i="10"/>
  <c r="I225" i="10" a="1"/>
  <c r="I225" i="10"/>
  <c r="H225" i="10"/>
  <c r="G225" i="10"/>
  <c r="F225" i="10"/>
  <c r="E225" i="10"/>
  <c r="D225" i="10"/>
  <c r="C225" i="10" a="1"/>
  <c r="C225" i="10"/>
  <c r="B225" i="10"/>
  <c r="M224" i="10" a="1"/>
  <c r="M224" i="10"/>
  <c r="L224" i="10" a="1"/>
  <c r="L224" i="10"/>
  <c r="K224" i="10" a="1"/>
  <c r="K224" i="10"/>
  <c r="J224" i="10" a="1"/>
  <c r="J224" i="10"/>
  <c r="I224" i="10" a="1"/>
  <c r="I224" i="10"/>
  <c r="H224" i="10"/>
  <c r="G224" i="10"/>
  <c r="F224" i="10"/>
  <c r="E224" i="10"/>
  <c r="D224" i="10"/>
  <c r="C224" i="10" a="1"/>
  <c r="C224" i="10"/>
  <c r="B224" i="10"/>
  <c r="M223" i="10" a="1"/>
  <c r="M223" i="10"/>
  <c r="L223" i="10" a="1"/>
  <c r="L223" i="10"/>
  <c r="K223" i="10" a="1"/>
  <c r="K223" i="10"/>
  <c r="J223" i="10" a="1"/>
  <c r="J223" i="10"/>
  <c r="I223" i="10" a="1"/>
  <c r="I223" i="10"/>
  <c r="H223" i="10"/>
  <c r="G223" i="10"/>
  <c r="F223" i="10"/>
  <c r="E223" i="10"/>
  <c r="D223" i="10"/>
  <c r="C223" i="10" a="1"/>
  <c r="C223" i="10"/>
  <c r="B223" i="10"/>
  <c r="M222" i="10" a="1"/>
  <c r="M222" i="10"/>
  <c r="L222" i="10" a="1"/>
  <c r="L222" i="10"/>
  <c r="K222" i="10" a="1"/>
  <c r="K222" i="10"/>
  <c r="J222" i="10" a="1"/>
  <c r="J222" i="10"/>
  <c r="I222" i="10" a="1"/>
  <c r="I222" i="10"/>
  <c r="H222" i="10"/>
  <c r="G222" i="10"/>
  <c r="F222" i="10"/>
  <c r="E222" i="10"/>
  <c r="D222" i="10"/>
  <c r="C222" i="10" a="1"/>
  <c r="C222" i="10"/>
  <c r="B222" i="10"/>
  <c r="M221" i="10" a="1"/>
  <c r="M221" i="10"/>
  <c r="L221" i="10" a="1"/>
  <c r="L221" i="10"/>
  <c r="K221" i="10" a="1"/>
  <c r="K221" i="10"/>
  <c r="J221" i="10" a="1"/>
  <c r="J221" i="10"/>
  <c r="I221" i="10" a="1"/>
  <c r="I221" i="10"/>
  <c r="H221" i="10"/>
  <c r="G221" i="10"/>
  <c r="F221" i="10"/>
  <c r="E221" i="10"/>
  <c r="D221" i="10"/>
  <c r="C221" i="10" a="1"/>
  <c r="C221" i="10"/>
  <c r="B221" i="10"/>
  <c r="M220" i="10" a="1"/>
  <c r="M220" i="10"/>
  <c r="L220" i="10" a="1"/>
  <c r="L220" i="10"/>
  <c r="K220" i="10" a="1"/>
  <c r="K220" i="10"/>
  <c r="J220" i="10" a="1"/>
  <c r="J220" i="10"/>
  <c r="I220" i="10" a="1"/>
  <c r="I220" i="10"/>
  <c r="H220" i="10"/>
  <c r="G220" i="10"/>
  <c r="F220" i="10"/>
  <c r="E220" i="10"/>
  <c r="D220" i="10"/>
  <c r="C220" i="10" a="1"/>
  <c r="C220" i="10"/>
  <c r="B220" i="10"/>
  <c r="M219" i="10" a="1"/>
  <c r="M219" i="10"/>
  <c r="L219" i="10" a="1"/>
  <c r="L219" i="10"/>
  <c r="K219" i="10" a="1"/>
  <c r="K219" i="10"/>
  <c r="J219" i="10" a="1"/>
  <c r="J219" i="10"/>
  <c r="I219" i="10" a="1"/>
  <c r="I219" i="10"/>
  <c r="H219" i="10"/>
  <c r="G219" i="10"/>
  <c r="F219" i="10"/>
  <c r="E219" i="10"/>
  <c r="D219" i="10"/>
  <c r="C219" i="10" a="1"/>
  <c r="C219" i="10"/>
  <c r="B219" i="10"/>
  <c r="M218" i="10" a="1"/>
  <c r="M218" i="10"/>
  <c r="L218" i="10" a="1"/>
  <c r="L218" i="10"/>
  <c r="K218" i="10" a="1"/>
  <c r="K218" i="10"/>
  <c r="J218" i="10" a="1"/>
  <c r="J218" i="10"/>
  <c r="I218" i="10" a="1"/>
  <c r="I218" i="10"/>
  <c r="H218" i="10"/>
  <c r="G218" i="10"/>
  <c r="F218" i="10"/>
  <c r="E218" i="10"/>
  <c r="D218" i="10"/>
  <c r="C218" i="10" a="1"/>
  <c r="C218" i="10"/>
  <c r="B218" i="10"/>
  <c r="M217" i="10" a="1"/>
  <c r="M217" i="10"/>
  <c r="L217" i="10" a="1"/>
  <c r="L217" i="10"/>
  <c r="K217" i="10" a="1"/>
  <c r="K217" i="10"/>
  <c r="J217" i="10" a="1"/>
  <c r="J217" i="10"/>
  <c r="I217" i="10" a="1"/>
  <c r="I217" i="10"/>
  <c r="H217" i="10"/>
  <c r="G217" i="10"/>
  <c r="F217" i="10"/>
  <c r="E217" i="10"/>
  <c r="D217" i="10"/>
  <c r="C217" i="10" a="1"/>
  <c r="C217" i="10"/>
  <c r="B217" i="10"/>
  <c r="M216" i="10" a="1"/>
  <c r="M216" i="10"/>
  <c r="L216" i="10" a="1"/>
  <c r="L216" i="10"/>
  <c r="K216" i="10" a="1"/>
  <c r="K216" i="10"/>
  <c r="J216" i="10" a="1"/>
  <c r="J216" i="10"/>
  <c r="I216" i="10" a="1"/>
  <c r="I216" i="10"/>
  <c r="H216" i="10"/>
  <c r="G216" i="10"/>
  <c r="F216" i="10"/>
  <c r="E216" i="10"/>
  <c r="D216" i="10"/>
  <c r="C216" i="10" a="1"/>
  <c r="C216" i="10"/>
  <c r="B216" i="10"/>
  <c r="M215" i="10" a="1"/>
  <c r="M215" i="10"/>
  <c r="L215" i="10" a="1"/>
  <c r="L215" i="10"/>
  <c r="K215" i="10" a="1"/>
  <c r="K215" i="10"/>
  <c r="J215" i="10" a="1"/>
  <c r="J215" i="10"/>
  <c r="I215" i="10" a="1"/>
  <c r="I215" i="10"/>
  <c r="H215" i="10"/>
  <c r="G215" i="10"/>
  <c r="F215" i="10"/>
  <c r="E215" i="10"/>
  <c r="D215" i="10"/>
  <c r="C215" i="10" a="1"/>
  <c r="C215" i="10"/>
  <c r="B215" i="10"/>
  <c r="M214" i="10" a="1"/>
  <c r="M214" i="10"/>
  <c r="L214" i="10" a="1"/>
  <c r="L214" i="10"/>
  <c r="K214" i="10" a="1"/>
  <c r="K214" i="10"/>
  <c r="J214" i="10" a="1"/>
  <c r="J214" i="10"/>
  <c r="I214" i="10" a="1"/>
  <c r="I214" i="10"/>
  <c r="H214" i="10"/>
  <c r="G214" i="10"/>
  <c r="F214" i="10"/>
  <c r="E214" i="10"/>
  <c r="D214" i="10"/>
  <c r="C214" i="10" a="1"/>
  <c r="C214" i="10"/>
  <c r="B214" i="10"/>
  <c r="M213" i="10" a="1"/>
  <c r="M213" i="10"/>
  <c r="L213" i="10" a="1"/>
  <c r="L213" i="10"/>
  <c r="K213" i="10" a="1"/>
  <c r="K213" i="10"/>
  <c r="J213" i="10" a="1"/>
  <c r="J213" i="10"/>
  <c r="I213" i="10" a="1"/>
  <c r="I213" i="10"/>
  <c r="H213" i="10"/>
  <c r="G213" i="10"/>
  <c r="F213" i="10"/>
  <c r="E213" i="10"/>
  <c r="D213" i="10"/>
  <c r="C213" i="10" a="1"/>
  <c r="C213" i="10"/>
  <c r="B213" i="10"/>
  <c r="M212" i="10" a="1"/>
  <c r="M212" i="10"/>
  <c r="L212" i="10" a="1"/>
  <c r="L212" i="10"/>
  <c r="K212" i="10" a="1"/>
  <c r="K212" i="10"/>
  <c r="J212" i="10" a="1"/>
  <c r="J212" i="10"/>
  <c r="I212" i="10" a="1"/>
  <c r="I212" i="10"/>
  <c r="H212" i="10"/>
  <c r="G212" i="10"/>
  <c r="F212" i="10"/>
  <c r="E212" i="10"/>
  <c r="D212" i="10"/>
  <c r="C212" i="10" a="1"/>
  <c r="C212" i="10"/>
  <c r="B212" i="10"/>
  <c r="M211" i="10" a="1"/>
  <c r="M211" i="10"/>
  <c r="L211" i="10" a="1"/>
  <c r="L211" i="10"/>
  <c r="K211" i="10" a="1"/>
  <c r="K211" i="10"/>
  <c r="J211" i="10" a="1"/>
  <c r="J211" i="10"/>
  <c r="I211" i="10" a="1"/>
  <c r="I211" i="10"/>
  <c r="H211" i="10"/>
  <c r="G211" i="10"/>
  <c r="F211" i="10"/>
  <c r="E211" i="10"/>
  <c r="D211" i="10"/>
  <c r="C211" i="10" a="1"/>
  <c r="C211" i="10"/>
  <c r="B211" i="10"/>
  <c r="M210" i="10" a="1"/>
  <c r="M210" i="10"/>
  <c r="L210" i="10" a="1"/>
  <c r="L210" i="10"/>
  <c r="K210" i="10" a="1"/>
  <c r="K210" i="10"/>
  <c r="J210" i="10" a="1"/>
  <c r="J210" i="10"/>
  <c r="I210" i="10" a="1"/>
  <c r="I210" i="10"/>
  <c r="H210" i="10"/>
  <c r="G210" i="10"/>
  <c r="F210" i="10"/>
  <c r="E210" i="10"/>
  <c r="D210" i="10"/>
  <c r="C210" i="10" a="1"/>
  <c r="C210" i="10"/>
  <c r="B210" i="10"/>
  <c r="M209" i="10" a="1"/>
  <c r="M209" i="10"/>
  <c r="L209" i="10" a="1"/>
  <c r="L209" i="10"/>
  <c r="K209" i="10" a="1"/>
  <c r="K209" i="10"/>
  <c r="J209" i="10" a="1"/>
  <c r="J209" i="10"/>
  <c r="I209" i="10" a="1"/>
  <c r="I209" i="10"/>
  <c r="H209" i="10"/>
  <c r="G209" i="10"/>
  <c r="F209" i="10"/>
  <c r="E209" i="10"/>
  <c r="D209" i="10"/>
  <c r="C209" i="10" a="1"/>
  <c r="C209" i="10"/>
  <c r="B209" i="10"/>
  <c r="M208" i="10" a="1"/>
  <c r="M208" i="10"/>
  <c r="L208" i="10" a="1"/>
  <c r="L208" i="10"/>
  <c r="K208" i="10" a="1"/>
  <c r="K208" i="10"/>
  <c r="J208" i="10" a="1"/>
  <c r="J208" i="10"/>
  <c r="I208" i="10" a="1"/>
  <c r="I208" i="10"/>
  <c r="H208" i="10"/>
  <c r="G208" i="10"/>
  <c r="F208" i="10"/>
  <c r="E208" i="10"/>
  <c r="D208" i="10"/>
  <c r="C208" i="10" a="1"/>
  <c r="C208" i="10"/>
  <c r="B208" i="10"/>
  <c r="M207" i="10" a="1"/>
  <c r="M207" i="10"/>
  <c r="L207" i="10" a="1"/>
  <c r="L207" i="10"/>
  <c r="K207" i="10" a="1"/>
  <c r="K207" i="10"/>
  <c r="J207" i="10" a="1"/>
  <c r="J207" i="10"/>
  <c r="I207" i="10" a="1"/>
  <c r="I207" i="10"/>
  <c r="H207" i="10"/>
  <c r="G207" i="10"/>
  <c r="F207" i="10"/>
  <c r="E207" i="10"/>
  <c r="D207" i="10"/>
  <c r="C207" i="10" a="1"/>
  <c r="C207" i="10"/>
  <c r="B207" i="10"/>
  <c r="M206" i="10" a="1"/>
  <c r="M206" i="10"/>
  <c r="L206" i="10" a="1"/>
  <c r="L206" i="10"/>
  <c r="K206" i="10" a="1"/>
  <c r="K206" i="10"/>
  <c r="J206" i="10" a="1"/>
  <c r="J206" i="10"/>
  <c r="I206" i="10" a="1"/>
  <c r="I206" i="10"/>
  <c r="H206" i="10"/>
  <c r="G206" i="10"/>
  <c r="F206" i="10"/>
  <c r="E206" i="10"/>
  <c r="D206" i="10"/>
  <c r="C206" i="10" a="1"/>
  <c r="C206" i="10"/>
  <c r="B206" i="10"/>
  <c r="M205" i="10" a="1"/>
  <c r="M205" i="10"/>
  <c r="L205" i="10" a="1"/>
  <c r="L205" i="10"/>
  <c r="K205" i="10" a="1"/>
  <c r="K205" i="10"/>
  <c r="J205" i="10" a="1"/>
  <c r="J205" i="10"/>
  <c r="I205" i="10" a="1"/>
  <c r="I205" i="10"/>
  <c r="H205" i="10"/>
  <c r="G205" i="10"/>
  <c r="F205" i="10"/>
  <c r="E205" i="10"/>
  <c r="D205" i="10"/>
  <c r="C205" i="10" a="1"/>
  <c r="C205" i="10"/>
  <c r="B205" i="10"/>
  <c r="M204" i="10" a="1"/>
  <c r="M204" i="10"/>
  <c r="L204" i="10" a="1"/>
  <c r="L204" i="10"/>
  <c r="K204" i="10" a="1"/>
  <c r="K204" i="10"/>
  <c r="J204" i="10" a="1"/>
  <c r="J204" i="10"/>
  <c r="I204" i="10" a="1"/>
  <c r="I204" i="10"/>
  <c r="H204" i="10"/>
  <c r="G204" i="10"/>
  <c r="F204" i="10"/>
  <c r="E204" i="10"/>
  <c r="D204" i="10"/>
  <c r="C204" i="10" a="1"/>
  <c r="C204" i="10"/>
  <c r="B204" i="10"/>
  <c r="M203" i="10" a="1"/>
  <c r="M203" i="10"/>
  <c r="L203" i="10" a="1"/>
  <c r="L203" i="10"/>
  <c r="K203" i="10" a="1"/>
  <c r="K203" i="10"/>
  <c r="J203" i="10" a="1"/>
  <c r="J203" i="10"/>
  <c r="I203" i="10" a="1"/>
  <c r="I203" i="10"/>
  <c r="H203" i="10"/>
  <c r="G203" i="10"/>
  <c r="F203" i="10"/>
  <c r="E203" i="10"/>
  <c r="D203" i="10"/>
  <c r="C203" i="10" a="1"/>
  <c r="C203" i="10"/>
  <c r="B203" i="10"/>
  <c r="M202" i="10" a="1"/>
  <c r="M202" i="10"/>
  <c r="L202" i="10" a="1"/>
  <c r="L202" i="10"/>
  <c r="K202" i="10" a="1"/>
  <c r="K202" i="10"/>
  <c r="J202" i="10" a="1"/>
  <c r="J202" i="10"/>
  <c r="I202" i="10" a="1"/>
  <c r="I202" i="10"/>
  <c r="H202" i="10"/>
  <c r="G202" i="10"/>
  <c r="F202" i="10"/>
  <c r="E202" i="10"/>
  <c r="D202" i="10"/>
  <c r="C202" i="10" a="1"/>
  <c r="C202" i="10"/>
  <c r="B202" i="10"/>
  <c r="M201" i="10" a="1"/>
  <c r="M201" i="10"/>
  <c r="L201" i="10" a="1"/>
  <c r="L201" i="10"/>
  <c r="K201" i="10" a="1"/>
  <c r="K201" i="10"/>
  <c r="J201" i="10" a="1"/>
  <c r="J201" i="10"/>
  <c r="I201" i="10" a="1"/>
  <c r="I201" i="10"/>
  <c r="H201" i="10"/>
  <c r="G201" i="10"/>
  <c r="F201" i="10"/>
  <c r="E201" i="10"/>
  <c r="D201" i="10"/>
  <c r="C201" i="10" a="1"/>
  <c r="C201" i="10"/>
  <c r="B201" i="10"/>
  <c r="M200" i="10" a="1"/>
  <c r="M200" i="10"/>
  <c r="L200" i="10" a="1"/>
  <c r="L200" i="10"/>
  <c r="K200" i="10" a="1"/>
  <c r="K200" i="10"/>
  <c r="J200" i="10" a="1"/>
  <c r="J200" i="10"/>
  <c r="I200" i="10" a="1"/>
  <c r="I200" i="10"/>
  <c r="H200" i="10"/>
  <c r="G200" i="10"/>
  <c r="F200" i="10"/>
  <c r="E200" i="10"/>
  <c r="D200" i="10"/>
  <c r="C200" i="10" a="1"/>
  <c r="C200" i="10"/>
  <c r="B200" i="10"/>
  <c r="M199" i="10" a="1"/>
  <c r="M199" i="10"/>
  <c r="L199" i="10" a="1"/>
  <c r="L199" i="10"/>
  <c r="K199" i="10" a="1"/>
  <c r="K199" i="10"/>
  <c r="J199" i="10" a="1"/>
  <c r="J199" i="10"/>
  <c r="I199" i="10" a="1"/>
  <c r="I199" i="10"/>
  <c r="H199" i="10"/>
  <c r="G199" i="10"/>
  <c r="F199" i="10"/>
  <c r="E199" i="10"/>
  <c r="D199" i="10"/>
  <c r="C199" i="10" a="1"/>
  <c r="C199" i="10"/>
  <c r="B199" i="10"/>
  <c r="M198" i="10" a="1"/>
  <c r="M198" i="10"/>
  <c r="L198" i="10" a="1"/>
  <c r="L198" i="10"/>
  <c r="K198" i="10" a="1"/>
  <c r="K198" i="10"/>
  <c r="J198" i="10" a="1"/>
  <c r="J198" i="10"/>
  <c r="I198" i="10" a="1"/>
  <c r="I198" i="10"/>
  <c r="H198" i="10"/>
  <c r="G198" i="10"/>
  <c r="F198" i="10"/>
  <c r="E198" i="10"/>
  <c r="D198" i="10"/>
  <c r="C198" i="10" a="1"/>
  <c r="C198" i="10"/>
  <c r="B198" i="10"/>
  <c r="M197" i="10" a="1"/>
  <c r="M197" i="10"/>
  <c r="L197" i="10" a="1"/>
  <c r="L197" i="10"/>
  <c r="K197" i="10" a="1"/>
  <c r="K197" i="10"/>
  <c r="J197" i="10" a="1"/>
  <c r="J197" i="10"/>
  <c r="I197" i="10" a="1"/>
  <c r="I197" i="10"/>
  <c r="H197" i="10"/>
  <c r="G197" i="10"/>
  <c r="F197" i="10"/>
  <c r="E197" i="10"/>
  <c r="D197" i="10"/>
  <c r="C197" i="10" a="1"/>
  <c r="C197" i="10"/>
  <c r="B197" i="10"/>
  <c r="M196" i="10" a="1"/>
  <c r="M196" i="10"/>
  <c r="L196" i="10" a="1"/>
  <c r="L196" i="10"/>
  <c r="K196" i="10" a="1"/>
  <c r="K196" i="10"/>
  <c r="J196" i="10" a="1"/>
  <c r="J196" i="10"/>
  <c r="I196" i="10" a="1"/>
  <c r="I196" i="10"/>
  <c r="H196" i="10"/>
  <c r="G196" i="10"/>
  <c r="F196" i="10"/>
  <c r="E196" i="10"/>
  <c r="D196" i="10"/>
  <c r="C196" i="10" a="1"/>
  <c r="C196" i="10"/>
  <c r="B196" i="10"/>
  <c r="M195" i="10" a="1"/>
  <c r="M195" i="10"/>
  <c r="L195" i="10" a="1"/>
  <c r="L195" i="10"/>
  <c r="K195" i="10" a="1"/>
  <c r="K195" i="10"/>
  <c r="J195" i="10" a="1"/>
  <c r="J195" i="10"/>
  <c r="I195" i="10" a="1"/>
  <c r="I195" i="10"/>
  <c r="H195" i="10"/>
  <c r="G195" i="10"/>
  <c r="F195" i="10"/>
  <c r="E195" i="10"/>
  <c r="D195" i="10"/>
  <c r="C195" i="10" a="1"/>
  <c r="C195" i="10"/>
  <c r="B195" i="10"/>
  <c r="M194" i="10" a="1"/>
  <c r="M194" i="10"/>
  <c r="L194" i="10" a="1"/>
  <c r="L194" i="10"/>
  <c r="K194" i="10" a="1"/>
  <c r="K194" i="10"/>
  <c r="J194" i="10" a="1"/>
  <c r="J194" i="10"/>
  <c r="I194" i="10" a="1"/>
  <c r="I194" i="10"/>
  <c r="H194" i="10"/>
  <c r="G194" i="10"/>
  <c r="F194" i="10"/>
  <c r="E194" i="10"/>
  <c r="D194" i="10"/>
  <c r="C194" i="10" a="1"/>
  <c r="C194" i="10"/>
  <c r="B194" i="10"/>
  <c r="M193" i="10" a="1"/>
  <c r="M193" i="10"/>
  <c r="L193" i="10" a="1"/>
  <c r="L193" i="10"/>
  <c r="K193" i="10" a="1"/>
  <c r="K193" i="10"/>
  <c r="J193" i="10" a="1"/>
  <c r="J193" i="10"/>
  <c r="I193" i="10" a="1"/>
  <c r="I193" i="10"/>
  <c r="H193" i="10"/>
  <c r="G193" i="10"/>
  <c r="F193" i="10"/>
  <c r="E193" i="10"/>
  <c r="D193" i="10"/>
  <c r="C193" i="10" a="1"/>
  <c r="C193" i="10"/>
  <c r="B193" i="10"/>
  <c r="M192" i="10" a="1"/>
  <c r="M192" i="10"/>
  <c r="L192" i="10" a="1"/>
  <c r="L192" i="10"/>
  <c r="K192" i="10" a="1"/>
  <c r="K192" i="10"/>
  <c r="J192" i="10" a="1"/>
  <c r="J192" i="10"/>
  <c r="I192" i="10" a="1"/>
  <c r="I192" i="10"/>
  <c r="H192" i="10"/>
  <c r="G192" i="10"/>
  <c r="F192" i="10"/>
  <c r="E192" i="10"/>
  <c r="D192" i="10"/>
  <c r="C192" i="10" a="1"/>
  <c r="C192" i="10"/>
  <c r="B192" i="10"/>
  <c r="M191" i="10" a="1"/>
  <c r="M191" i="10"/>
  <c r="L191" i="10" a="1"/>
  <c r="L191" i="10"/>
  <c r="K191" i="10" a="1"/>
  <c r="K191" i="10"/>
  <c r="J191" i="10" a="1"/>
  <c r="J191" i="10"/>
  <c r="I191" i="10" a="1"/>
  <c r="I191" i="10"/>
  <c r="H191" i="10"/>
  <c r="G191" i="10"/>
  <c r="F191" i="10"/>
  <c r="E191" i="10"/>
  <c r="D191" i="10"/>
  <c r="C191" i="10" a="1"/>
  <c r="C191" i="10"/>
  <c r="B191" i="10"/>
  <c r="M190" i="10" a="1"/>
  <c r="M190" i="10"/>
  <c r="L190" i="10" a="1"/>
  <c r="L190" i="10"/>
  <c r="K190" i="10" a="1"/>
  <c r="K190" i="10"/>
  <c r="J190" i="10" a="1"/>
  <c r="J190" i="10"/>
  <c r="I190" i="10" a="1"/>
  <c r="I190" i="10"/>
  <c r="H190" i="10"/>
  <c r="G190" i="10"/>
  <c r="F190" i="10"/>
  <c r="E190" i="10"/>
  <c r="D190" i="10"/>
  <c r="C190" i="10" a="1"/>
  <c r="C190" i="10"/>
  <c r="B190" i="10"/>
  <c r="M189" i="10" a="1"/>
  <c r="M189" i="10"/>
  <c r="L189" i="10" a="1"/>
  <c r="L189" i="10"/>
  <c r="K189" i="10" a="1"/>
  <c r="K189" i="10"/>
  <c r="J189" i="10" a="1"/>
  <c r="J189" i="10"/>
  <c r="I189" i="10" a="1"/>
  <c r="I189" i="10"/>
  <c r="H189" i="10"/>
  <c r="G189" i="10"/>
  <c r="F189" i="10"/>
  <c r="E189" i="10"/>
  <c r="D189" i="10"/>
  <c r="C189" i="10" a="1"/>
  <c r="C189" i="10"/>
  <c r="B189" i="10"/>
  <c r="M188" i="10" a="1"/>
  <c r="M188" i="10"/>
  <c r="L188" i="10" a="1"/>
  <c r="L188" i="10"/>
  <c r="K188" i="10" a="1"/>
  <c r="K188" i="10"/>
  <c r="J188" i="10" a="1"/>
  <c r="J188" i="10"/>
  <c r="I188" i="10" a="1"/>
  <c r="I188" i="10"/>
  <c r="H188" i="10"/>
  <c r="G188" i="10"/>
  <c r="F188" i="10"/>
  <c r="E188" i="10"/>
  <c r="D188" i="10"/>
  <c r="C188" i="10" a="1"/>
  <c r="C188" i="10"/>
  <c r="B188" i="10"/>
  <c r="M187" i="10" a="1"/>
  <c r="M187" i="10"/>
  <c r="L187" i="10" a="1"/>
  <c r="L187" i="10"/>
  <c r="K187" i="10" a="1"/>
  <c r="K187" i="10"/>
  <c r="J187" i="10" a="1"/>
  <c r="J187" i="10"/>
  <c r="I187" i="10" a="1"/>
  <c r="I187" i="10"/>
  <c r="H187" i="10"/>
  <c r="G187" i="10"/>
  <c r="F187" i="10"/>
  <c r="E187" i="10"/>
  <c r="D187" i="10"/>
  <c r="C187" i="10" a="1"/>
  <c r="C187" i="10"/>
  <c r="B187" i="10"/>
  <c r="M186" i="10" a="1"/>
  <c r="M186" i="10"/>
  <c r="L186" i="10" a="1"/>
  <c r="L186" i="10"/>
  <c r="K186" i="10" a="1"/>
  <c r="K186" i="10"/>
  <c r="J186" i="10" a="1"/>
  <c r="J186" i="10"/>
  <c r="I186" i="10" a="1"/>
  <c r="I186" i="10"/>
  <c r="H186" i="10"/>
  <c r="G186" i="10"/>
  <c r="F186" i="10"/>
  <c r="E186" i="10"/>
  <c r="D186" i="10"/>
  <c r="C186" i="10" a="1"/>
  <c r="C186" i="10"/>
  <c r="B186" i="10"/>
  <c r="M185" i="10" a="1"/>
  <c r="M185" i="10"/>
  <c r="L185" i="10" a="1"/>
  <c r="L185" i="10"/>
  <c r="K185" i="10" a="1"/>
  <c r="K185" i="10"/>
  <c r="J185" i="10" a="1"/>
  <c r="J185" i="10"/>
  <c r="I185" i="10" a="1"/>
  <c r="I185" i="10"/>
  <c r="H185" i="10"/>
  <c r="G185" i="10"/>
  <c r="F185" i="10"/>
  <c r="E185" i="10"/>
  <c r="D185" i="10"/>
  <c r="C185" i="10" a="1"/>
  <c r="C185" i="10"/>
  <c r="B185" i="10"/>
  <c r="M184" i="10" a="1"/>
  <c r="M184" i="10"/>
  <c r="L184" i="10" a="1"/>
  <c r="L184" i="10"/>
  <c r="K184" i="10" a="1"/>
  <c r="K184" i="10"/>
  <c r="J184" i="10" a="1"/>
  <c r="J184" i="10"/>
  <c r="I184" i="10" a="1"/>
  <c r="I184" i="10"/>
  <c r="H184" i="10"/>
  <c r="G184" i="10"/>
  <c r="F184" i="10"/>
  <c r="E184" i="10"/>
  <c r="D184" i="10"/>
  <c r="C184" i="10" a="1"/>
  <c r="C184" i="10"/>
  <c r="B184" i="10"/>
  <c r="M183" i="10" a="1"/>
  <c r="M183" i="10"/>
  <c r="L183" i="10" a="1"/>
  <c r="L183" i="10"/>
  <c r="K183" i="10" a="1"/>
  <c r="K183" i="10"/>
  <c r="J183" i="10" a="1"/>
  <c r="J183" i="10"/>
  <c r="I183" i="10" a="1"/>
  <c r="I183" i="10"/>
  <c r="H183" i="10"/>
  <c r="G183" i="10"/>
  <c r="F183" i="10"/>
  <c r="E183" i="10"/>
  <c r="D183" i="10"/>
  <c r="C183" i="10" a="1"/>
  <c r="C183" i="10"/>
  <c r="B183" i="10"/>
  <c r="M182" i="10" a="1"/>
  <c r="M182" i="10"/>
  <c r="L182" i="10" a="1"/>
  <c r="L182" i="10"/>
  <c r="K182" i="10" a="1"/>
  <c r="K182" i="10"/>
  <c r="J182" i="10" a="1"/>
  <c r="J182" i="10"/>
  <c r="I182" i="10" a="1"/>
  <c r="I182" i="10"/>
  <c r="H182" i="10"/>
  <c r="G182" i="10"/>
  <c r="F182" i="10"/>
  <c r="E182" i="10"/>
  <c r="D182" i="10"/>
  <c r="C182" i="10" a="1"/>
  <c r="C182" i="10"/>
  <c r="B182" i="10"/>
  <c r="M181" i="10" a="1"/>
  <c r="M181" i="10"/>
  <c r="L181" i="10" a="1"/>
  <c r="L181" i="10"/>
  <c r="K181" i="10" a="1"/>
  <c r="K181" i="10"/>
  <c r="J181" i="10" a="1"/>
  <c r="J181" i="10"/>
  <c r="I181" i="10" a="1"/>
  <c r="I181" i="10"/>
  <c r="H181" i="10"/>
  <c r="G181" i="10"/>
  <c r="F181" i="10"/>
  <c r="E181" i="10"/>
  <c r="D181" i="10"/>
  <c r="C181" i="10" a="1"/>
  <c r="C181" i="10"/>
  <c r="B181" i="10"/>
  <c r="M180" i="10" a="1"/>
  <c r="M180" i="10"/>
  <c r="L180" i="10" a="1"/>
  <c r="L180" i="10"/>
  <c r="K180" i="10" a="1"/>
  <c r="K180" i="10"/>
  <c r="J180" i="10" a="1"/>
  <c r="J180" i="10"/>
  <c r="I180" i="10" a="1"/>
  <c r="I180" i="10"/>
  <c r="H180" i="10"/>
  <c r="G180" i="10"/>
  <c r="F180" i="10"/>
  <c r="E180" i="10"/>
  <c r="D180" i="10"/>
  <c r="C180" i="10" a="1"/>
  <c r="C180" i="10"/>
  <c r="B180" i="10"/>
  <c r="M179" i="10" a="1"/>
  <c r="M179" i="10"/>
  <c r="L179" i="10" a="1"/>
  <c r="L179" i="10"/>
  <c r="K179" i="10" a="1"/>
  <c r="K179" i="10"/>
  <c r="J179" i="10" a="1"/>
  <c r="J179" i="10"/>
  <c r="I179" i="10" a="1"/>
  <c r="I179" i="10"/>
  <c r="H179" i="10"/>
  <c r="G179" i="10"/>
  <c r="F179" i="10"/>
  <c r="E179" i="10"/>
  <c r="D179" i="10"/>
  <c r="C179" i="10" a="1"/>
  <c r="C179" i="10"/>
  <c r="B179" i="10"/>
  <c r="M178" i="10" a="1"/>
  <c r="M178" i="10"/>
  <c r="L178" i="10" a="1"/>
  <c r="L178" i="10"/>
  <c r="K178" i="10" a="1"/>
  <c r="K178" i="10"/>
  <c r="J178" i="10" a="1"/>
  <c r="J178" i="10"/>
  <c r="I178" i="10" a="1"/>
  <c r="I178" i="10"/>
  <c r="H178" i="10"/>
  <c r="G178" i="10"/>
  <c r="F178" i="10"/>
  <c r="E178" i="10"/>
  <c r="D178" i="10"/>
  <c r="C178" i="10" a="1"/>
  <c r="C178" i="10"/>
  <c r="B178" i="10"/>
  <c r="M177" i="10" a="1"/>
  <c r="M177" i="10"/>
  <c r="L177" i="10" a="1"/>
  <c r="L177" i="10"/>
  <c r="K177" i="10" a="1"/>
  <c r="K177" i="10"/>
  <c r="J177" i="10" a="1"/>
  <c r="J177" i="10"/>
  <c r="I177" i="10" a="1"/>
  <c r="I177" i="10"/>
  <c r="H177" i="10"/>
  <c r="G177" i="10"/>
  <c r="F177" i="10"/>
  <c r="E177" i="10"/>
  <c r="D177" i="10"/>
  <c r="C177" i="10" a="1"/>
  <c r="C177" i="10"/>
  <c r="B177" i="10"/>
  <c r="M176" i="10" a="1"/>
  <c r="M176" i="10"/>
  <c r="L176" i="10" a="1"/>
  <c r="L176" i="10"/>
  <c r="K176" i="10" a="1"/>
  <c r="K176" i="10"/>
  <c r="J176" i="10" a="1"/>
  <c r="J176" i="10"/>
  <c r="I176" i="10" a="1"/>
  <c r="I176" i="10"/>
  <c r="H176" i="10"/>
  <c r="G176" i="10"/>
  <c r="F176" i="10"/>
  <c r="E176" i="10"/>
  <c r="D176" i="10"/>
  <c r="C176" i="10" a="1"/>
  <c r="C176" i="10"/>
  <c r="B176" i="10"/>
  <c r="M175" i="10" a="1"/>
  <c r="M175" i="10"/>
  <c r="L175" i="10" a="1"/>
  <c r="L175" i="10"/>
  <c r="K175" i="10" a="1"/>
  <c r="K175" i="10"/>
  <c r="J175" i="10" a="1"/>
  <c r="J175" i="10"/>
  <c r="I175" i="10" a="1"/>
  <c r="I175" i="10"/>
  <c r="H175" i="10"/>
  <c r="G175" i="10"/>
  <c r="F175" i="10"/>
  <c r="E175" i="10"/>
  <c r="D175" i="10"/>
  <c r="C175" i="10" a="1"/>
  <c r="C175" i="10"/>
  <c r="B175" i="10"/>
  <c r="M174" i="10" a="1"/>
  <c r="M174" i="10"/>
  <c r="L174" i="10" a="1"/>
  <c r="L174" i="10"/>
  <c r="K174" i="10" a="1"/>
  <c r="K174" i="10"/>
  <c r="J174" i="10" a="1"/>
  <c r="J174" i="10"/>
  <c r="I174" i="10" a="1"/>
  <c r="I174" i="10"/>
  <c r="H174" i="10"/>
  <c r="G174" i="10"/>
  <c r="F174" i="10"/>
  <c r="E174" i="10"/>
  <c r="D174" i="10"/>
  <c r="C174" i="10" a="1"/>
  <c r="C174" i="10"/>
  <c r="B174" i="10"/>
  <c r="M173" i="10" a="1"/>
  <c r="M173" i="10"/>
  <c r="L173" i="10" a="1"/>
  <c r="L173" i="10"/>
  <c r="K173" i="10" a="1"/>
  <c r="K173" i="10"/>
  <c r="J173" i="10" a="1"/>
  <c r="J173" i="10"/>
  <c r="I173" i="10" a="1"/>
  <c r="I173" i="10"/>
  <c r="H173" i="10"/>
  <c r="G173" i="10"/>
  <c r="F173" i="10"/>
  <c r="E173" i="10"/>
  <c r="D173" i="10"/>
  <c r="C173" i="10" a="1"/>
  <c r="C173" i="10"/>
  <c r="B173" i="10"/>
  <c r="M172" i="10" a="1"/>
  <c r="M172" i="10"/>
  <c r="L172" i="10" a="1"/>
  <c r="L172" i="10"/>
  <c r="K172" i="10" a="1"/>
  <c r="K172" i="10"/>
  <c r="J172" i="10" a="1"/>
  <c r="J172" i="10"/>
  <c r="I172" i="10" a="1"/>
  <c r="I172" i="10"/>
  <c r="H172" i="10"/>
  <c r="G172" i="10"/>
  <c r="F172" i="10"/>
  <c r="E172" i="10"/>
  <c r="D172" i="10"/>
  <c r="C172" i="10" a="1"/>
  <c r="C172" i="10"/>
  <c r="B172" i="10"/>
  <c r="M171" i="10" a="1"/>
  <c r="M171" i="10"/>
  <c r="L171" i="10" a="1"/>
  <c r="L171" i="10"/>
  <c r="K171" i="10" a="1"/>
  <c r="K171" i="10"/>
  <c r="J171" i="10" a="1"/>
  <c r="J171" i="10"/>
  <c r="I171" i="10" a="1"/>
  <c r="I171" i="10"/>
  <c r="H171" i="10"/>
  <c r="G171" i="10"/>
  <c r="F171" i="10"/>
  <c r="E171" i="10"/>
  <c r="D171" i="10"/>
  <c r="C171" i="10" a="1"/>
  <c r="C171" i="10"/>
  <c r="B171" i="10"/>
  <c r="M170" i="10" a="1"/>
  <c r="M170" i="10"/>
  <c r="L170" i="10" a="1"/>
  <c r="L170" i="10"/>
  <c r="K170" i="10" a="1"/>
  <c r="K170" i="10"/>
  <c r="J170" i="10" a="1"/>
  <c r="J170" i="10"/>
  <c r="I170" i="10" a="1"/>
  <c r="I170" i="10"/>
  <c r="H170" i="10"/>
  <c r="G170" i="10"/>
  <c r="F170" i="10"/>
  <c r="E170" i="10"/>
  <c r="D170" i="10"/>
  <c r="C170" i="10" a="1"/>
  <c r="C170" i="10"/>
  <c r="B170" i="10"/>
  <c r="M169" i="10" a="1"/>
  <c r="M169" i="10"/>
  <c r="L169" i="10" a="1"/>
  <c r="L169" i="10"/>
  <c r="K169" i="10" a="1"/>
  <c r="K169" i="10"/>
  <c r="J169" i="10" a="1"/>
  <c r="J169" i="10"/>
  <c r="I169" i="10" a="1"/>
  <c r="I169" i="10"/>
  <c r="H169" i="10"/>
  <c r="G169" i="10"/>
  <c r="F169" i="10"/>
  <c r="E169" i="10"/>
  <c r="D169" i="10"/>
  <c r="C169" i="10" a="1"/>
  <c r="C169" i="10"/>
  <c r="B169" i="10"/>
  <c r="M168" i="10" a="1"/>
  <c r="M168" i="10"/>
  <c r="L168" i="10" a="1"/>
  <c r="L168" i="10"/>
  <c r="K168" i="10" a="1"/>
  <c r="K168" i="10"/>
  <c r="J168" i="10" a="1"/>
  <c r="J168" i="10"/>
  <c r="I168" i="10" a="1"/>
  <c r="I168" i="10"/>
  <c r="H168" i="10"/>
  <c r="G168" i="10"/>
  <c r="F168" i="10"/>
  <c r="E168" i="10"/>
  <c r="D168" i="10"/>
  <c r="C168" i="10" a="1"/>
  <c r="C168" i="10"/>
  <c r="B168" i="10"/>
  <c r="M167" i="10" a="1"/>
  <c r="M167" i="10"/>
  <c r="L167" i="10" a="1"/>
  <c r="L167" i="10"/>
  <c r="K167" i="10" a="1"/>
  <c r="K167" i="10"/>
  <c r="J167" i="10" a="1"/>
  <c r="J167" i="10"/>
  <c r="I167" i="10" a="1"/>
  <c r="I167" i="10"/>
  <c r="H167" i="10"/>
  <c r="G167" i="10"/>
  <c r="F167" i="10"/>
  <c r="E167" i="10"/>
  <c r="D167" i="10"/>
  <c r="C167" i="10" a="1"/>
  <c r="C167" i="10"/>
  <c r="B167" i="10"/>
  <c r="M166" i="10" a="1"/>
  <c r="M166" i="10"/>
  <c r="L166" i="10" a="1"/>
  <c r="L166" i="10"/>
  <c r="K166" i="10" a="1"/>
  <c r="K166" i="10"/>
  <c r="J166" i="10" a="1"/>
  <c r="J166" i="10"/>
  <c r="I166" i="10" a="1"/>
  <c r="I166" i="10"/>
  <c r="H166" i="10"/>
  <c r="G166" i="10"/>
  <c r="F166" i="10"/>
  <c r="E166" i="10"/>
  <c r="D166" i="10"/>
  <c r="C166" i="10" a="1"/>
  <c r="C166" i="10"/>
  <c r="B166" i="10"/>
  <c r="M165" i="10" a="1"/>
  <c r="M165" i="10"/>
  <c r="L165" i="10" a="1"/>
  <c r="L165" i="10"/>
  <c r="K165" i="10" a="1"/>
  <c r="K165" i="10"/>
  <c r="J165" i="10" a="1"/>
  <c r="J165" i="10"/>
  <c r="I165" i="10" a="1"/>
  <c r="I165" i="10"/>
  <c r="H165" i="10"/>
  <c r="G165" i="10"/>
  <c r="F165" i="10"/>
  <c r="E165" i="10"/>
  <c r="D165" i="10"/>
  <c r="C165" i="10" a="1"/>
  <c r="C165" i="10"/>
  <c r="B165" i="10"/>
  <c r="M164" i="10" a="1"/>
  <c r="M164" i="10"/>
  <c r="L164" i="10" a="1"/>
  <c r="L164" i="10"/>
  <c r="K164" i="10" a="1"/>
  <c r="K164" i="10"/>
  <c r="J164" i="10" a="1"/>
  <c r="J164" i="10"/>
  <c r="I164" i="10" a="1"/>
  <c r="I164" i="10"/>
  <c r="H164" i="10"/>
  <c r="G164" i="10"/>
  <c r="F164" i="10"/>
  <c r="E164" i="10"/>
  <c r="D164" i="10"/>
  <c r="C164" i="10" a="1"/>
  <c r="C164" i="10"/>
  <c r="B164" i="10"/>
  <c r="M163" i="10" a="1"/>
  <c r="M163" i="10"/>
  <c r="L163" i="10" a="1"/>
  <c r="L163" i="10"/>
  <c r="K163" i="10" a="1"/>
  <c r="K163" i="10"/>
  <c r="J163" i="10" a="1"/>
  <c r="J163" i="10"/>
  <c r="I163" i="10" a="1"/>
  <c r="I163" i="10"/>
  <c r="H163" i="10"/>
  <c r="G163" i="10"/>
  <c r="F163" i="10"/>
  <c r="E163" i="10"/>
  <c r="D163" i="10"/>
  <c r="C163" i="10" a="1"/>
  <c r="C163" i="10"/>
  <c r="B163" i="10"/>
  <c r="M162" i="10" a="1"/>
  <c r="M162" i="10"/>
  <c r="L162" i="10" a="1"/>
  <c r="L162" i="10"/>
  <c r="K162" i="10" a="1"/>
  <c r="K162" i="10"/>
  <c r="J162" i="10" a="1"/>
  <c r="J162" i="10"/>
  <c r="I162" i="10" a="1"/>
  <c r="I162" i="10"/>
  <c r="H162" i="10"/>
  <c r="G162" i="10"/>
  <c r="F162" i="10"/>
  <c r="E162" i="10"/>
  <c r="D162" i="10"/>
  <c r="C162" i="10" a="1"/>
  <c r="C162" i="10"/>
  <c r="B162" i="10"/>
  <c r="M161" i="10" a="1"/>
  <c r="M161" i="10"/>
  <c r="L161" i="10" a="1"/>
  <c r="L161" i="10"/>
  <c r="K161" i="10" a="1"/>
  <c r="K161" i="10"/>
  <c r="J161" i="10" a="1"/>
  <c r="J161" i="10"/>
  <c r="I161" i="10" a="1"/>
  <c r="I161" i="10"/>
  <c r="H161" i="10"/>
  <c r="G161" i="10"/>
  <c r="F161" i="10"/>
  <c r="E161" i="10"/>
  <c r="D161" i="10"/>
  <c r="C161" i="10" a="1"/>
  <c r="C161" i="10"/>
  <c r="B161" i="10"/>
  <c r="M160" i="10" a="1"/>
  <c r="M160" i="10"/>
  <c r="L160" i="10" a="1"/>
  <c r="L160" i="10"/>
  <c r="K160" i="10" a="1"/>
  <c r="K160" i="10"/>
  <c r="J160" i="10" a="1"/>
  <c r="J160" i="10"/>
  <c r="I160" i="10" a="1"/>
  <c r="I160" i="10"/>
  <c r="H160" i="10"/>
  <c r="G160" i="10"/>
  <c r="F160" i="10"/>
  <c r="E160" i="10"/>
  <c r="D160" i="10"/>
  <c r="C160" i="10" a="1"/>
  <c r="C160" i="10"/>
  <c r="B160" i="10"/>
  <c r="M159" i="10" a="1"/>
  <c r="M159" i="10"/>
  <c r="L159" i="10" a="1"/>
  <c r="L159" i="10"/>
  <c r="K159" i="10" a="1"/>
  <c r="K159" i="10"/>
  <c r="J159" i="10" a="1"/>
  <c r="J159" i="10"/>
  <c r="I159" i="10" a="1"/>
  <c r="I159" i="10"/>
  <c r="H159" i="10"/>
  <c r="G159" i="10"/>
  <c r="F159" i="10"/>
  <c r="E159" i="10"/>
  <c r="D159" i="10"/>
  <c r="C159" i="10" a="1"/>
  <c r="C159" i="10"/>
  <c r="B159" i="10"/>
  <c r="M158" i="10" a="1"/>
  <c r="M158" i="10"/>
  <c r="L158" i="10" a="1"/>
  <c r="L158" i="10"/>
  <c r="K158" i="10" a="1"/>
  <c r="K158" i="10"/>
  <c r="J158" i="10" a="1"/>
  <c r="J158" i="10"/>
  <c r="I158" i="10" a="1"/>
  <c r="I158" i="10"/>
  <c r="H158" i="10"/>
  <c r="G158" i="10"/>
  <c r="F158" i="10"/>
  <c r="E158" i="10"/>
  <c r="D158" i="10"/>
  <c r="C158" i="10" a="1"/>
  <c r="C158" i="10"/>
  <c r="B158" i="10"/>
  <c r="M157" i="10" a="1"/>
  <c r="M157" i="10"/>
  <c r="L157" i="10" a="1"/>
  <c r="L157" i="10"/>
  <c r="K157" i="10" a="1"/>
  <c r="K157" i="10"/>
  <c r="J157" i="10" a="1"/>
  <c r="J157" i="10"/>
  <c r="I157" i="10" a="1"/>
  <c r="I157" i="10"/>
  <c r="H157" i="10"/>
  <c r="G157" i="10"/>
  <c r="F157" i="10"/>
  <c r="E157" i="10"/>
  <c r="D157" i="10"/>
  <c r="C157" i="10" a="1"/>
  <c r="C157" i="10"/>
  <c r="B157" i="10"/>
  <c r="M156" i="10" a="1"/>
  <c r="M156" i="10"/>
  <c r="L156" i="10" a="1"/>
  <c r="L156" i="10"/>
  <c r="K156" i="10" a="1"/>
  <c r="K156" i="10"/>
  <c r="J156" i="10" a="1"/>
  <c r="J156" i="10"/>
  <c r="I156" i="10" a="1"/>
  <c r="I156" i="10"/>
  <c r="H156" i="10"/>
  <c r="G156" i="10"/>
  <c r="F156" i="10"/>
  <c r="E156" i="10"/>
  <c r="D156" i="10"/>
  <c r="C156" i="10" a="1"/>
  <c r="C156" i="10"/>
  <c r="B156" i="10"/>
  <c r="M155" i="10" a="1"/>
  <c r="M155" i="10"/>
  <c r="L155" i="10" a="1"/>
  <c r="L155" i="10"/>
  <c r="K155" i="10" a="1"/>
  <c r="K155" i="10"/>
  <c r="J155" i="10" a="1"/>
  <c r="J155" i="10"/>
  <c r="I155" i="10" a="1"/>
  <c r="I155" i="10"/>
  <c r="H155" i="10"/>
  <c r="G155" i="10"/>
  <c r="F155" i="10"/>
  <c r="E155" i="10"/>
  <c r="D155" i="10"/>
  <c r="C155" i="10" a="1"/>
  <c r="C155" i="10"/>
  <c r="B155" i="10"/>
  <c r="M154" i="10" a="1"/>
  <c r="M154" i="10"/>
  <c r="L154" i="10" a="1"/>
  <c r="L154" i="10"/>
  <c r="K154" i="10" a="1"/>
  <c r="K154" i="10"/>
  <c r="J154" i="10" a="1"/>
  <c r="J154" i="10"/>
  <c r="I154" i="10" a="1"/>
  <c r="I154" i="10"/>
  <c r="H154" i="10"/>
  <c r="G154" i="10"/>
  <c r="F154" i="10"/>
  <c r="E154" i="10"/>
  <c r="D154" i="10"/>
  <c r="C154" i="10" a="1"/>
  <c r="C154" i="10"/>
  <c r="B154" i="10"/>
  <c r="M153" i="10" a="1"/>
  <c r="M153" i="10"/>
  <c r="L153" i="10" a="1"/>
  <c r="L153" i="10"/>
  <c r="K153" i="10" a="1"/>
  <c r="K153" i="10"/>
  <c r="J153" i="10" a="1"/>
  <c r="J153" i="10"/>
  <c r="I153" i="10" a="1"/>
  <c r="I153" i="10"/>
  <c r="H153" i="10"/>
  <c r="G153" i="10"/>
  <c r="F153" i="10"/>
  <c r="E153" i="10"/>
  <c r="D153" i="10"/>
  <c r="C153" i="10" a="1"/>
  <c r="C153" i="10"/>
  <c r="B153" i="10"/>
  <c r="M152" i="10" a="1"/>
  <c r="M152" i="10"/>
  <c r="L152" i="10" a="1"/>
  <c r="L152" i="10"/>
  <c r="K152" i="10" a="1"/>
  <c r="K152" i="10"/>
  <c r="J152" i="10" a="1"/>
  <c r="J152" i="10"/>
  <c r="I152" i="10" a="1"/>
  <c r="I152" i="10"/>
  <c r="H152" i="10"/>
  <c r="G152" i="10"/>
  <c r="F152" i="10"/>
  <c r="E152" i="10"/>
  <c r="D152" i="10"/>
  <c r="C152" i="10" a="1"/>
  <c r="C152" i="10"/>
  <c r="B152" i="10"/>
  <c r="M151" i="10" a="1"/>
  <c r="M151" i="10"/>
  <c r="L151" i="10" a="1"/>
  <c r="L151" i="10"/>
  <c r="K151" i="10" a="1"/>
  <c r="K151" i="10"/>
  <c r="J151" i="10" a="1"/>
  <c r="J151" i="10"/>
  <c r="I151" i="10" a="1"/>
  <c r="I151" i="10"/>
  <c r="H151" i="10"/>
  <c r="G151" i="10"/>
  <c r="F151" i="10"/>
  <c r="E151" i="10"/>
  <c r="D151" i="10"/>
  <c r="C151" i="10" a="1"/>
  <c r="C151" i="10"/>
  <c r="B151" i="10"/>
  <c r="M150" i="10" a="1"/>
  <c r="M150" i="10"/>
  <c r="L150" i="10" a="1"/>
  <c r="L150" i="10"/>
  <c r="K150" i="10" a="1"/>
  <c r="K150" i="10"/>
  <c r="J150" i="10" a="1"/>
  <c r="J150" i="10"/>
  <c r="I150" i="10" a="1"/>
  <c r="I150" i="10"/>
  <c r="H150" i="10"/>
  <c r="G150" i="10"/>
  <c r="F150" i="10"/>
  <c r="E150" i="10"/>
  <c r="D150" i="10"/>
  <c r="C150" i="10" a="1"/>
  <c r="C150" i="10"/>
  <c r="B150" i="10"/>
  <c r="M149" i="10" a="1"/>
  <c r="M149" i="10"/>
  <c r="L149" i="10" a="1"/>
  <c r="L149" i="10"/>
  <c r="K149" i="10" a="1"/>
  <c r="K149" i="10"/>
  <c r="J149" i="10" a="1"/>
  <c r="J149" i="10"/>
  <c r="I149" i="10" a="1"/>
  <c r="I149" i="10"/>
  <c r="H149" i="10"/>
  <c r="G149" i="10"/>
  <c r="F149" i="10"/>
  <c r="E149" i="10"/>
  <c r="D149" i="10"/>
  <c r="C149" i="10" a="1"/>
  <c r="C149" i="10"/>
  <c r="B149" i="10"/>
  <c r="M148" i="10" a="1"/>
  <c r="M148" i="10"/>
  <c r="L148" i="10" a="1"/>
  <c r="L148" i="10"/>
  <c r="K148" i="10" a="1"/>
  <c r="K148" i="10"/>
  <c r="J148" i="10" a="1"/>
  <c r="J148" i="10"/>
  <c r="I148" i="10" a="1"/>
  <c r="I148" i="10"/>
  <c r="H148" i="10"/>
  <c r="G148" i="10"/>
  <c r="F148" i="10"/>
  <c r="E148" i="10"/>
  <c r="D148" i="10"/>
  <c r="C148" i="10" a="1"/>
  <c r="C148" i="10"/>
  <c r="B148" i="10"/>
  <c r="M147" i="10" a="1"/>
  <c r="M147" i="10"/>
  <c r="L147" i="10" a="1"/>
  <c r="L147" i="10"/>
  <c r="K147" i="10" a="1"/>
  <c r="K147" i="10"/>
  <c r="J147" i="10" a="1"/>
  <c r="J147" i="10"/>
  <c r="I147" i="10" a="1"/>
  <c r="I147" i="10"/>
  <c r="H147" i="10"/>
  <c r="G147" i="10"/>
  <c r="F147" i="10"/>
  <c r="E147" i="10"/>
  <c r="D147" i="10"/>
  <c r="C147" i="10" a="1"/>
  <c r="C147" i="10"/>
  <c r="B147" i="10"/>
  <c r="M146" i="10" a="1"/>
  <c r="M146" i="10"/>
  <c r="L146" i="10" a="1"/>
  <c r="L146" i="10"/>
  <c r="K146" i="10" a="1"/>
  <c r="K146" i="10"/>
  <c r="J146" i="10" a="1"/>
  <c r="J146" i="10"/>
  <c r="I146" i="10" a="1"/>
  <c r="I146" i="10"/>
  <c r="H146" i="10"/>
  <c r="G146" i="10"/>
  <c r="F146" i="10"/>
  <c r="E146" i="10"/>
  <c r="D146" i="10"/>
  <c r="C146" i="10" a="1"/>
  <c r="C146" i="10"/>
  <c r="B146" i="10"/>
  <c r="M145" i="10" a="1"/>
  <c r="M145" i="10"/>
  <c r="L145" i="10" a="1"/>
  <c r="L145" i="10"/>
  <c r="K145" i="10" a="1"/>
  <c r="K145" i="10"/>
  <c r="J145" i="10" a="1"/>
  <c r="J145" i="10"/>
  <c r="I145" i="10" a="1"/>
  <c r="I145" i="10"/>
  <c r="H145" i="10"/>
  <c r="G145" i="10"/>
  <c r="F145" i="10"/>
  <c r="E145" i="10"/>
  <c r="D145" i="10"/>
  <c r="C145" i="10" a="1"/>
  <c r="C145" i="10"/>
  <c r="B145" i="10"/>
  <c r="M144" i="10" a="1"/>
  <c r="M144" i="10"/>
  <c r="L144" i="10" a="1"/>
  <c r="L144" i="10"/>
  <c r="K144" i="10" a="1"/>
  <c r="K144" i="10"/>
  <c r="J144" i="10" a="1"/>
  <c r="J144" i="10"/>
  <c r="I144" i="10" a="1"/>
  <c r="I144" i="10"/>
  <c r="H144" i="10"/>
  <c r="G144" i="10"/>
  <c r="F144" i="10"/>
  <c r="E144" i="10"/>
  <c r="D144" i="10"/>
  <c r="C144" i="10" a="1"/>
  <c r="C144" i="10"/>
  <c r="B144" i="10"/>
  <c r="M143" i="10" a="1"/>
  <c r="M143" i="10"/>
  <c r="L143" i="10" a="1"/>
  <c r="L143" i="10"/>
  <c r="K143" i="10" a="1"/>
  <c r="K143" i="10"/>
  <c r="J143" i="10" a="1"/>
  <c r="J143" i="10"/>
  <c r="I143" i="10" a="1"/>
  <c r="I143" i="10"/>
  <c r="H143" i="10"/>
  <c r="G143" i="10"/>
  <c r="F143" i="10"/>
  <c r="E143" i="10"/>
  <c r="D143" i="10"/>
  <c r="C143" i="10" a="1"/>
  <c r="C143" i="10"/>
  <c r="B143" i="10"/>
  <c r="M142" i="10" a="1"/>
  <c r="M142" i="10"/>
  <c r="L142" i="10" a="1"/>
  <c r="L142" i="10"/>
  <c r="K142" i="10" a="1"/>
  <c r="K142" i="10"/>
  <c r="J142" i="10" a="1"/>
  <c r="J142" i="10"/>
  <c r="I142" i="10" a="1"/>
  <c r="I142" i="10"/>
  <c r="H142" i="10"/>
  <c r="G142" i="10"/>
  <c r="F142" i="10"/>
  <c r="E142" i="10"/>
  <c r="D142" i="10"/>
  <c r="C142" i="10" a="1"/>
  <c r="C142" i="10"/>
  <c r="B142" i="10"/>
  <c r="M141" i="10" a="1"/>
  <c r="M141" i="10"/>
  <c r="L141" i="10" a="1"/>
  <c r="L141" i="10"/>
  <c r="K141" i="10" a="1"/>
  <c r="K141" i="10"/>
  <c r="J141" i="10" a="1"/>
  <c r="J141" i="10"/>
  <c r="I141" i="10" a="1"/>
  <c r="I141" i="10"/>
  <c r="H141" i="10"/>
  <c r="G141" i="10"/>
  <c r="F141" i="10"/>
  <c r="E141" i="10"/>
  <c r="D141" i="10"/>
  <c r="C141" i="10" a="1"/>
  <c r="C141" i="10"/>
  <c r="B141" i="10"/>
  <c r="M140" i="10" a="1"/>
  <c r="M140" i="10"/>
  <c r="L140" i="10" a="1"/>
  <c r="L140" i="10"/>
  <c r="K140" i="10" a="1"/>
  <c r="K140" i="10"/>
  <c r="J140" i="10" a="1"/>
  <c r="J140" i="10"/>
  <c r="I140" i="10" a="1"/>
  <c r="I140" i="10"/>
  <c r="H140" i="10"/>
  <c r="G140" i="10"/>
  <c r="F140" i="10"/>
  <c r="E140" i="10"/>
  <c r="D140" i="10"/>
  <c r="C140" i="10" a="1"/>
  <c r="C140" i="10"/>
  <c r="B140" i="10"/>
  <c r="M139" i="10" a="1"/>
  <c r="M139" i="10"/>
  <c r="L139" i="10" a="1"/>
  <c r="L139" i="10"/>
  <c r="K139" i="10" a="1"/>
  <c r="K139" i="10"/>
  <c r="J139" i="10" a="1"/>
  <c r="J139" i="10"/>
  <c r="I139" i="10" a="1"/>
  <c r="I139" i="10"/>
  <c r="H139" i="10"/>
  <c r="G139" i="10"/>
  <c r="F139" i="10"/>
  <c r="E139" i="10"/>
  <c r="D139" i="10"/>
  <c r="C139" i="10" a="1"/>
  <c r="C139" i="10"/>
  <c r="B139" i="10"/>
  <c r="M138" i="10" a="1"/>
  <c r="M138" i="10"/>
  <c r="L138" i="10" a="1"/>
  <c r="L138" i="10"/>
  <c r="K138" i="10" a="1"/>
  <c r="K138" i="10"/>
  <c r="J138" i="10" a="1"/>
  <c r="J138" i="10"/>
  <c r="I138" i="10" a="1"/>
  <c r="I138" i="10"/>
  <c r="H138" i="10"/>
  <c r="G138" i="10"/>
  <c r="F138" i="10"/>
  <c r="E138" i="10"/>
  <c r="D138" i="10"/>
  <c r="C138" i="10" a="1"/>
  <c r="C138" i="10"/>
  <c r="B138" i="10"/>
  <c r="M137" i="10" a="1"/>
  <c r="M137" i="10"/>
  <c r="L137" i="10" a="1"/>
  <c r="L137" i="10"/>
  <c r="K137" i="10" a="1"/>
  <c r="K137" i="10"/>
  <c r="J137" i="10" a="1"/>
  <c r="J137" i="10"/>
  <c r="I137" i="10" a="1"/>
  <c r="I137" i="10"/>
  <c r="H137" i="10"/>
  <c r="G137" i="10"/>
  <c r="F137" i="10"/>
  <c r="E137" i="10"/>
  <c r="D137" i="10"/>
  <c r="C137" i="10" a="1"/>
  <c r="C137" i="10"/>
  <c r="B137" i="10"/>
  <c r="M136" i="10" a="1"/>
  <c r="M136" i="10"/>
  <c r="L136" i="10" a="1"/>
  <c r="L136" i="10"/>
  <c r="K136" i="10" a="1"/>
  <c r="K136" i="10"/>
  <c r="J136" i="10" a="1"/>
  <c r="J136" i="10"/>
  <c r="I136" i="10" a="1"/>
  <c r="I136" i="10"/>
  <c r="H136" i="10"/>
  <c r="G136" i="10"/>
  <c r="F136" i="10"/>
  <c r="E136" i="10"/>
  <c r="D136" i="10"/>
  <c r="C136" i="10" a="1"/>
  <c r="C136" i="10"/>
  <c r="B136" i="10"/>
  <c r="M135" i="10" a="1"/>
  <c r="M135" i="10"/>
  <c r="L135" i="10" a="1"/>
  <c r="L135" i="10"/>
  <c r="K135" i="10" a="1"/>
  <c r="K135" i="10"/>
  <c r="J135" i="10" a="1"/>
  <c r="J135" i="10"/>
  <c r="I135" i="10" a="1"/>
  <c r="I135" i="10"/>
  <c r="H135" i="10"/>
  <c r="G135" i="10"/>
  <c r="F135" i="10"/>
  <c r="E135" i="10"/>
  <c r="D135" i="10"/>
  <c r="C135" i="10" a="1"/>
  <c r="C135" i="10"/>
  <c r="B135" i="10"/>
  <c r="M134" i="10" a="1"/>
  <c r="M134" i="10"/>
  <c r="L134" i="10" a="1"/>
  <c r="L134" i="10"/>
  <c r="K134" i="10" a="1"/>
  <c r="K134" i="10"/>
  <c r="J134" i="10" a="1"/>
  <c r="J134" i="10"/>
  <c r="I134" i="10" a="1"/>
  <c r="I134" i="10"/>
  <c r="H134" i="10"/>
  <c r="G134" i="10"/>
  <c r="F134" i="10"/>
  <c r="E134" i="10"/>
  <c r="D134" i="10"/>
  <c r="C134" i="10" a="1"/>
  <c r="C134" i="10"/>
  <c r="B134" i="10"/>
  <c r="M133" i="10" a="1"/>
  <c r="M133" i="10"/>
  <c r="L133" i="10" a="1"/>
  <c r="L133" i="10"/>
  <c r="K133" i="10" a="1"/>
  <c r="K133" i="10"/>
  <c r="J133" i="10" a="1"/>
  <c r="J133" i="10"/>
  <c r="I133" i="10" a="1"/>
  <c r="I133" i="10"/>
  <c r="H133" i="10"/>
  <c r="G133" i="10"/>
  <c r="F133" i="10"/>
  <c r="E133" i="10"/>
  <c r="D133" i="10"/>
  <c r="C133" i="10" a="1"/>
  <c r="C133" i="10"/>
  <c r="B133" i="10"/>
  <c r="M132" i="10" a="1"/>
  <c r="M132" i="10"/>
  <c r="L132" i="10" a="1"/>
  <c r="L132" i="10"/>
  <c r="K132" i="10" a="1"/>
  <c r="K132" i="10"/>
  <c r="J132" i="10" a="1"/>
  <c r="J132" i="10"/>
  <c r="I132" i="10" a="1"/>
  <c r="I132" i="10"/>
  <c r="H132" i="10"/>
  <c r="G132" i="10"/>
  <c r="F132" i="10"/>
  <c r="E132" i="10"/>
  <c r="D132" i="10"/>
  <c r="C132" i="10" a="1"/>
  <c r="C132" i="10"/>
  <c r="B132" i="10"/>
  <c r="M131" i="10" a="1"/>
  <c r="M131" i="10"/>
  <c r="L131" i="10" a="1"/>
  <c r="L131" i="10"/>
  <c r="K131" i="10" a="1"/>
  <c r="K131" i="10"/>
  <c r="J131" i="10" a="1"/>
  <c r="J131" i="10"/>
  <c r="I131" i="10" a="1"/>
  <c r="I131" i="10"/>
  <c r="H131" i="10"/>
  <c r="G131" i="10"/>
  <c r="F131" i="10"/>
  <c r="E131" i="10"/>
  <c r="D131" i="10"/>
  <c r="C131" i="10" a="1"/>
  <c r="C131" i="10"/>
  <c r="B131" i="10"/>
  <c r="M130" i="10" a="1"/>
  <c r="M130" i="10"/>
  <c r="L130" i="10" a="1"/>
  <c r="L130" i="10"/>
  <c r="K130" i="10" a="1"/>
  <c r="K130" i="10"/>
  <c r="J130" i="10" a="1"/>
  <c r="J130" i="10"/>
  <c r="I130" i="10" a="1"/>
  <c r="I130" i="10"/>
  <c r="H130" i="10"/>
  <c r="G130" i="10"/>
  <c r="F130" i="10"/>
  <c r="E130" i="10"/>
  <c r="D130" i="10"/>
  <c r="C130" i="10" a="1"/>
  <c r="C130" i="10"/>
  <c r="B130" i="10"/>
  <c r="M129" i="10" a="1"/>
  <c r="M129" i="10"/>
  <c r="L129" i="10" a="1"/>
  <c r="L129" i="10"/>
  <c r="K129" i="10" a="1"/>
  <c r="K129" i="10"/>
  <c r="J129" i="10" a="1"/>
  <c r="J129" i="10"/>
  <c r="I129" i="10" a="1"/>
  <c r="I129" i="10"/>
  <c r="H129" i="10"/>
  <c r="G129" i="10"/>
  <c r="F129" i="10"/>
  <c r="E129" i="10"/>
  <c r="D129" i="10"/>
  <c r="C129" i="10" a="1"/>
  <c r="C129" i="10"/>
  <c r="B129" i="10"/>
  <c r="M128" i="10" a="1"/>
  <c r="M128" i="10"/>
  <c r="L128" i="10" a="1"/>
  <c r="L128" i="10"/>
  <c r="K128" i="10" a="1"/>
  <c r="K128" i="10"/>
  <c r="J128" i="10" a="1"/>
  <c r="J128" i="10"/>
  <c r="I128" i="10" a="1"/>
  <c r="I128" i="10"/>
  <c r="H128" i="10"/>
  <c r="G128" i="10"/>
  <c r="F128" i="10"/>
  <c r="E128" i="10"/>
  <c r="D128" i="10"/>
  <c r="C128" i="10" a="1"/>
  <c r="C128" i="10"/>
  <c r="B128" i="10"/>
  <c r="M127" i="10" a="1"/>
  <c r="M127" i="10"/>
  <c r="L127" i="10" a="1"/>
  <c r="L127" i="10"/>
  <c r="K127" i="10" a="1"/>
  <c r="K127" i="10"/>
  <c r="J127" i="10" a="1"/>
  <c r="J127" i="10"/>
  <c r="I127" i="10" a="1"/>
  <c r="I127" i="10"/>
  <c r="H127" i="10"/>
  <c r="G127" i="10"/>
  <c r="F127" i="10"/>
  <c r="E127" i="10"/>
  <c r="D127" i="10"/>
  <c r="C127" i="10" a="1"/>
  <c r="C127" i="10"/>
  <c r="B127" i="10"/>
  <c r="M126" i="10" a="1"/>
  <c r="M126" i="10"/>
  <c r="L126" i="10" a="1"/>
  <c r="L126" i="10"/>
  <c r="K126" i="10" a="1"/>
  <c r="K126" i="10"/>
  <c r="J126" i="10" a="1"/>
  <c r="J126" i="10"/>
  <c r="I126" i="10" a="1"/>
  <c r="I126" i="10"/>
  <c r="H126" i="10"/>
  <c r="G126" i="10"/>
  <c r="F126" i="10"/>
  <c r="E126" i="10"/>
  <c r="D126" i="10"/>
  <c r="C126" i="10" a="1"/>
  <c r="C126" i="10"/>
  <c r="B126" i="10"/>
  <c r="M125" i="10" a="1"/>
  <c r="M125" i="10"/>
  <c r="L125" i="10" a="1"/>
  <c r="L125" i="10"/>
  <c r="K125" i="10" a="1"/>
  <c r="K125" i="10"/>
  <c r="J125" i="10" a="1"/>
  <c r="J125" i="10"/>
  <c r="I125" i="10" a="1"/>
  <c r="I125" i="10"/>
  <c r="H125" i="10"/>
  <c r="G125" i="10"/>
  <c r="F125" i="10"/>
  <c r="E125" i="10"/>
  <c r="D125" i="10"/>
  <c r="C125" i="10" a="1"/>
  <c r="C125" i="10"/>
  <c r="B125" i="10"/>
  <c r="M124" i="10" a="1"/>
  <c r="M124" i="10"/>
  <c r="L124" i="10" a="1"/>
  <c r="L124" i="10"/>
  <c r="K124" i="10" a="1"/>
  <c r="K124" i="10"/>
  <c r="J124" i="10" a="1"/>
  <c r="J124" i="10"/>
  <c r="I124" i="10" a="1"/>
  <c r="I124" i="10"/>
  <c r="H124" i="10"/>
  <c r="G124" i="10"/>
  <c r="F124" i="10"/>
  <c r="E124" i="10"/>
  <c r="D124" i="10"/>
  <c r="C124" i="10" a="1"/>
  <c r="C124" i="10"/>
  <c r="B124" i="10"/>
  <c r="M123" i="10" a="1"/>
  <c r="M123" i="10"/>
  <c r="L123" i="10" a="1"/>
  <c r="L123" i="10"/>
  <c r="K123" i="10" a="1"/>
  <c r="K123" i="10"/>
  <c r="J123" i="10" a="1"/>
  <c r="J123" i="10"/>
  <c r="I123" i="10" a="1"/>
  <c r="I123" i="10"/>
  <c r="H123" i="10"/>
  <c r="G123" i="10"/>
  <c r="F123" i="10"/>
  <c r="E123" i="10"/>
  <c r="D123" i="10"/>
  <c r="C123" i="10" a="1"/>
  <c r="C123" i="10"/>
  <c r="B123" i="10"/>
  <c r="M122" i="10" a="1"/>
  <c r="M122" i="10"/>
  <c r="L122" i="10" a="1"/>
  <c r="L122" i="10"/>
  <c r="K122" i="10" a="1"/>
  <c r="K122" i="10"/>
  <c r="J122" i="10" a="1"/>
  <c r="J122" i="10"/>
  <c r="I122" i="10" a="1"/>
  <c r="I122" i="10"/>
  <c r="H122" i="10"/>
  <c r="G122" i="10"/>
  <c r="F122" i="10"/>
  <c r="E122" i="10"/>
  <c r="D122" i="10"/>
  <c r="C122" i="10" a="1"/>
  <c r="C122" i="10"/>
  <c r="B122" i="10"/>
  <c r="M121" i="10" a="1"/>
  <c r="M121" i="10"/>
  <c r="L121" i="10" a="1"/>
  <c r="L121" i="10"/>
  <c r="K121" i="10" a="1"/>
  <c r="K121" i="10"/>
  <c r="J121" i="10" a="1"/>
  <c r="J121" i="10"/>
  <c r="I121" i="10" a="1"/>
  <c r="I121" i="10"/>
  <c r="H121" i="10"/>
  <c r="G121" i="10"/>
  <c r="F121" i="10"/>
  <c r="E121" i="10"/>
  <c r="D121" i="10"/>
  <c r="C121" i="10" a="1"/>
  <c r="C121" i="10"/>
  <c r="B121" i="10"/>
  <c r="M120" i="10" a="1"/>
  <c r="M120" i="10"/>
  <c r="L120" i="10" a="1"/>
  <c r="L120" i="10"/>
  <c r="K120" i="10" a="1"/>
  <c r="K120" i="10"/>
  <c r="J120" i="10" a="1"/>
  <c r="J120" i="10"/>
  <c r="I120" i="10" a="1"/>
  <c r="I120" i="10"/>
  <c r="H120" i="10"/>
  <c r="G120" i="10"/>
  <c r="F120" i="10"/>
  <c r="E120" i="10"/>
  <c r="D120" i="10"/>
  <c r="C120" i="10" a="1"/>
  <c r="C120" i="10"/>
  <c r="B120" i="10"/>
  <c r="M119" i="10" a="1"/>
  <c r="M119" i="10"/>
  <c r="L119" i="10" a="1"/>
  <c r="L119" i="10"/>
  <c r="K119" i="10" a="1"/>
  <c r="K119" i="10"/>
  <c r="J119" i="10" a="1"/>
  <c r="J119" i="10"/>
  <c r="I119" i="10" a="1"/>
  <c r="I119" i="10"/>
  <c r="H119" i="10"/>
  <c r="G119" i="10"/>
  <c r="F119" i="10"/>
  <c r="E119" i="10"/>
  <c r="D119" i="10"/>
  <c r="C119" i="10" a="1"/>
  <c r="C119" i="10"/>
  <c r="B119" i="10"/>
  <c r="M118" i="10" a="1"/>
  <c r="M118" i="10"/>
  <c r="L118" i="10" a="1"/>
  <c r="L118" i="10"/>
  <c r="K118" i="10" a="1"/>
  <c r="K118" i="10"/>
  <c r="J118" i="10" a="1"/>
  <c r="J118" i="10"/>
  <c r="I118" i="10" a="1"/>
  <c r="I118" i="10"/>
  <c r="H118" i="10"/>
  <c r="G118" i="10"/>
  <c r="F118" i="10"/>
  <c r="E118" i="10"/>
  <c r="D118" i="10"/>
  <c r="C118" i="10" a="1"/>
  <c r="C118" i="10"/>
  <c r="B118" i="10"/>
  <c r="M117" i="10" a="1"/>
  <c r="M117" i="10"/>
  <c r="L117" i="10" a="1"/>
  <c r="L117" i="10"/>
  <c r="K117" i="10" a="1"/>
  <c r="K117" i="10"/>
  <c r="J117" i="10" a="1"/>
  <c r="J117" i="10"/>
  <c r="I117" i="10" a="1"/>
  <c r="I117" i="10"/>
  <c r="H117" i="10"/>
  <c r="G117" i="10"/>
  <c r="F117" i="10"/>
  <c r="E117" i="10"/>
  <c r="D117" i="10"/>
  <c r="C117" i="10" a="1"/>
  <c r="C117" i="10"/>
  <c r="B117" i="10"/>
  <c r="M116" i="10" a="1"/>
  <c r="M116" i="10"/>
  <c r="L116" i="10" a="1"/>
  <c r="L116" i="10"/>
  <c r="K116" i="10" a="1"/>
  <c r="K116" i="10"/>
  <c r="J116" i="10" a="1"/>
  <c r="J116" i="10"/>
  <c r="I116" i="10" a="1"/>
  <c r="I116" i="10"/>
  <c r="H116" i="10"/>
  <c r="G116" i="10"/>
  <c r="F116" i="10"/>
  <c r="E116" i="10"/>
  <c r="D116" i="10"/>
  <c r="C116" i="10" a="1"/>
  <c r="C116" i="10"/>
  <c r="B116" i="10"/>
  <c r="M115" i="10" a="1"/>
  <c r="M115" i="10"/>
  <c r="L115" i="10" a="1"/>
  <c r="L115" i="10"/>
  <c r="K115" i="10" a="1"/>
  <c r="K115" i="10"/>
  <c r="J115" i="10" a="1"/>
  <c r="J115" i="10"/>
  <c r="I115" i="10" a="1"/>
  <c r="I115" i="10"/>
  <c r="H115" i="10"/>
  <c r="G115" i="10"/>
  <c r="F115" i="10"/>
  <c r="E115" i="10"/>
  <c r="D115" i="10"/>
  <c r="C115" i="10" a="1"/>
  <c r="C115" i="10"/>
  <c r="B115" i="10"/>
  <c r="M114" i="10" a="1"/>
  <c r="M114" i="10"/>
  <c r="L114" i="10" a="1"/>
  <c r="L114" i="10"/>
  <c r="K114" i="10" a="1"/>
  <c r="K114" i="10"/>
  <c r="J114" i="10" a="1"/>
  <c r="J114" i="10"/>
  <c r="I114" i="10" a="1"/>
  <c r="I114" i="10"/>
  <c r="H114" i="10"/>
  <c r="G114" i="10"/>
  <c r="F114" i="10"/>
  <c r="E114" i="10"/>
  <c r="D114" i="10"/>
  <c r="C114" i="10" a="1"/>
  <c r="C114" i="10"/>
  <c r="B114" i="10"/>
  <c r="M113" i="10" a="1"/>
  <c r="M113" i="10"/>
  <c r="L113" i="10" a="1"/>
  <c r="L113" i="10"/>
  <c r="K113" i="10" a="1"/>
  <c r="K113" i="10"/>
  <c r="J113" i="10" a="1"/>
  <c r="J113" i="10"/>
  <c r="I113" i="10" a="1"/>
  <c r="I113" i="10"/>
  <c r="H113" i="10"/>
  <c r="G113" i="10"/>
  <c r="F113" i="10"/>
  <c r="E113" i="10"/>
  <c r="D113" i="10"/>
  <c r="C113" i="10" a="1"/>
  <c r="C113" i="10"/>
  <c r="B113" i="10"/>
  <c r="M112" i="10" a="1"/>
  <c r="M112" i="10"/>
  <c r="L112" i="10" a="1"/>
  <c r="L112" i="10"/>
  <c r="K112" i="10" a="1"/>
  <c r="K112" i="10"/>
  <c r="J112" i="10" a="1"/>
  <c r="J112" i="10"/>
  <c r="I112" i="10" a="1"/>
  <c r="I112" i="10"/>
  <c r="H112" i="10"/>
  <c r="G112" i="10"/>
  <c r="F112" i="10"/>
  <c r="E112" i="10"/>
  <c r="D112" i="10"/>
  <c r="C112" i="10" a="1"/>
  <c r="C112" i="10"/>
  <c r="B112" i="10"/>
  <c r="M111" i="10" a="1"/>
  <c r="M111" i="10"/>
  <c r="L111" i="10" a="1"/>
  <c r="L111" i="10"/>
  <c r="K111" i="10" a="1"/>
  <c r="K111" i="10"/>
  <c r="J111" i="10" a="1"/>
  <c r="J111" i="10"/>
  <c r="I111" i="10" a="1"/>
  <c r="I111" i="10"/>
  <c r="H111" i="10"/>
  <c r="G111" i="10"/>
  <c r="F111" i="10"/>
  <c r="E111" i="10"/>
  <c r="D111" i="10"/>
  <c r="C111" i="10" a="1"/>
  <c r="C111" i="10"/>
  <c r="B111" i="10"/>
  <c r="M110" i="10" a="1"/>
  <c r="M110" i="10"/>
  <c r="L110" i="10" a="1"/>
  <c r="L110" i="10"/>
  <c r="K110" i="10" a="1"/>
  <c r="K110" i="10"/>
  <c r="J110" i="10" a="1"/>
  <c r="J110" i="10"/>
  <c r="I110" i="10" a="1"/>
  <c r="I110" i="10"/>
  <c r="H110" i="10"/>
  <c r="G110" i="10"/>
  <c r="F110" i="10"/>
  <c r="E110" i="10"/>
  <c r="D110" i="10"/>
  <c r="C110" i="10" a="1"/>
  <c r="C110" i="10"/>
  <c r="B110" i="10"/>
  <c r="M109" i="10" a="1"/>
  <c r="M109" i="10"/>
  <c r="L109" i="10" a="1"/>
  <c r="L109" i="10"/>
  <c r="K109" i="10" a="1"/>
  <c r="K109" i="10"/>
  <c r="J109" i="10" a="1"/>
  <c r="J109" i="10"/>
  <c r="I109" i="10" a="1"/>
  <c r="I109" i="10"/>
  <c r="H109" i="10"/>
  <c r="G109" i="10"/>
  <c r="F109" i="10"/>
  <c r="E109" i="10"/>
  <c r="D109" i="10"/>
  <c r="C109" i="10" a="1"/>
  <c r="C109" i="10"/>
  <c r="B109" i="10"/>
  <c r="M108" i="10" a="1"/>
  <c r="M108" i="10"/>
  <c r="L108" i="10" a="1"/>
  <c r="L108" i="10"/>
  <c r="K108" i="10" a="1"/>
  <c r="K108" i="10"/>
  <c r="J108" i="10" a="1"/>
  <c r="J108" i="10"/>
  <c r="I108" i="10" a="1"/>
  <c r="I108" i="10"/>
  <c r="H108" i="10"/>
  <c r="G108" i="10"/>
  <c r="F108" i="10"/>
  <c r="E108" i="10"/>
  <c r="D108" i="10"/>
  <c r="C108" i="10" a="1"/>
  <c r="C108" i="10"/>
  <c r="B108" i="10"/>
  <c r="M107" i="10" a="1"/>
  <c r="M107" i="10"/>
  <c r="L107" i="10" a="1"/>
  <c r="L107" i="10"/>
  <c r="K107" i="10" a="1"/>
  <c r="K107" i="10"/>
  <c r="J107" i="10" a="1"/>
  <c r="J107" i="10"/>
  <c r="I107" i="10" a="1"/>
  <c r="I107" i="10"/>
  <c r="H107" i="10"/>
  <c r="G107" i="10"/>
  <c r="F107" i="10"/>
  <c r="E107" i="10"/>
  <c r="D107" i="10"/>
  <c r="C107" i="10" a="1"/>
  <c r="C107" i="10"/>
  <c r="B107" i="10"/>
  <c r="M106" i="10" a="1"/>
  <c r="M106" i="10"/>
  <c r="L106" i="10" a="1"/>
  <c r="L106" i="10"/>
  <c r="K106" i="10" a="1"/>
  <c r="K106" i="10"/>
  <c r="J106" i="10" a="1"/>
  <c r="J106" i="10"/>
  <c r="I106" i="10" a="1"/>
  <c r="I106" i="10"/>
  <c r="H106" i="10"/>
  <c r="G106" i="10"/>
  <c r="F106" i="10"/>
  <c r="E106" i="10"/>
  <c r="D106" i="10"/>
  <c r="C106" i="10" a="1"/>
  <c r="C106" i="10"/>
  <c r="B106" i="10"/>
  <c r="M105" i="10" a="1"/>
  <c r="M105" i="10"/>
  <c r="L105" i="10" a="1"/>
  <c r="L105" i="10"/>
  <c r="K105" i="10" a="1"/>
  <c r="K105" i="10"/>
  <c r="J105" i="10" a="1"/>
  <c r="J105" i="10"/>
  <c r="I105" i="10" a="1"/>
  <c r="I105" i="10"/>
  <c r="H105" i="10"/>
  <c r="G105" i="10"/>
  <c r="F105" i="10"/>
  <c r="E105" i="10"/>
  <c r="D105" i="10"/>
  <c r="C105" i="10" a="1"/>
  <c r="C105" i="10"/>
  <c r="B105" i="10"/>
  <c r="M104" i="10" a="1"/>
  <c r="M104" i="10"/>
  <c r="L104" i="10" a="1"/>
  <c r="L104" i="10"/>
  <c r="K104" i="10" a="1"/>
  <c r="K104" i="10"/>
  <c r="J104" i="10" a="1"/>
  <c r="J104" i="10"/>
  <c r="I104" i="10" a="1"/>
  <c r="I104" i="10"/>
  <c r="H104" i="10"/>
  <c r="G104" i="10"/>
  <c r="F104" i="10"/>
  <c r="E104" i="10"/>
  <c r="D104" i="10"/>
  <c r="C104" i="10" a="1"/>
  <c r="C104" i="10"/>
  <c r="B104" i="10"/>
  <c r="M103" i="10" a="1"/>
  <c r="M103" i="10"/>
  <c r="L103" i="10" a="1"/>
  <c r="L103" i="10"/>
  <c r="K103" i="10" a="1"/>
  <c r="K103" i="10"/>
  <c r="J103" i="10" a="1"/>
  <c r="J103" i="10"/>
  <c r="I103" i="10" a="1"/>
  <c r="I103" i="10"/>
  <c r="H103" i="10"/>
  <c r="G103" i="10"/>
  <c r="F103" i="10"/>
  <c r="E103" i="10"/>
  <c r="D103" i="10"/>
  <c r="C103" i="10" a="1"/>
  <c r="C103" i="10"/>
  <c r="B103" i="10"/>
  <c r="M102" i="10" a="1"/>
  <c r="M102" i="10"/>
  <c r="L102" i="10" a="1"/>
  <c r="L102" i="10"/>
  <c r="K102" i="10" a="1"/>
  <c r="K102" i="10"/>
  <c r="J102" i="10" a="1"/>
  <c r="J102" i="10"/>
  <c r="I102" i="10" a="1"/>
  <c r="I102" i="10"/>
  <c r="H102" i="10"/>
  <c r="G102" i="10"/>
  <c r="F102" i="10"/>
  <c r="E102" i="10"/>
  <c r="D102" i="10"/>
  <c r="C102" i="10" a="1"/>
  <c r="C102" i="10"/>
  <c r="B102" i="10"/>
  <c r="M101" i="10" a="1"/>
  <c r="M101" i="10"/>
  <c r="L101" i="10" a="1"/>
  <c r="L101" i="10"/>
  <c r="K101" i="10" a="1"/>
  <c r="K101" i="10"/>
  <c r="J101" i="10" a="1"/>
  <c r="J101" i="10"/>
  <c r="I101" i="10" a="1"/>
  <c r="I101" i="10"/>
  <c r="H101" i="10"/>
  <c r="G101" i="10"/>
  <c r="F101" i="10"/>
  <c r="E101" i="10"/>
  <c r="D101" i="10"/>
  <c r="C101" i="10" a="1"/>
  <c r="C101" i="10"/>
  <c r="B101" i="10"/>
  <c r="M100" i="10" a="1"/>
  <c r="M100" i="10"/>
  <c r="L100" i="10" a="1"/>
  <c r="L100" i="10"/>
  <c r="K100" i="10" a="1"/>
  <c r="K100" i="10"/>
  <c r="J100" i="10" a="1"/>
  <c r="J100" i="10"/>
  <c r="I100" i="10" a="1"/>
  <c r="I100" i="10"/>
  <c r="H100" i="10"/>
  <c r="G100" i="10"/>
  <c r="F100" i="10"/>
  <c r="E100" i="10"/>
  <c r="D100" i="10"/>
  <c r="C100" i="10" a="1"/>
  <c r="C100" i="10"/>
  <c r="B100" i="10"/>
  <c r="M99" i="10" a="1"/>
  <c r="M99" i="10"/>
  <c r="L99" i="10" a="1"/>
  <c r="L99" i="10"/>
  <c r="K99" i="10" a="1"/>
  <c r="K99" i="10"/>
  <c r="J99" i="10" a="1"/>
  <c r="J99" i="10"/>
  <c r="I99" i="10" a="1"/>
  <c r="I99" i="10"/>
  <c r="H99" i="10"/>
  <c r="G99" i="10"/>
  <c r="F99" i="10"/>
  <c r="E99" i="10"/>
  <c r="D99" i="10"/>
  <c r="C99" i="10" a="1"/>
  <c r="C99" i="10"/>
  <c r="B99" i="10"/>
  <c r="M98" i="10" a="1"/>
  <c r="M98" i="10"/>
  <c r="L98" i="10" a="1"/>
  <c r="L98" i="10"/>
  <c r="K98" i="10" a="1"/>
  <c r="K98" i="10"/>
  <c r="J98" i="10" a="1"/>
  <c r="J98" i="10"/>
  <c r="I98" i="10" a="1"/>
  <c r="I98" i="10"/>
  <c r="H98" i="10"/>
  <c r="G98" i="10"/>
  <c r="F98" i="10"/>
  <c r="E98" i="10"/>
  <c r="D98" i="10"/>
  <c r="C98" i="10" a="1"/>
  <c r="C98" i="10"/>
  <c r="B98" i="10"/>
  <c r="M97" i="10" a="1"/>
  <c r="M97" i="10"/>
  <c r="L97" i="10" a="1"/>
  <c r="L97" i="10"/>
  <c r="K97" i="10" a="1"/>
  <c r="K97" i="10"/>
  <c r="J97" i="10" a="1"/>
  <c r="J97" i="10"/>
  <c r="I97" i="10" a="1"/>
  <c r="I97" i="10"/>
  <c r="H97" i="10"/>
  <c r="G97" i="10"/>
  <c r="F97" i="10"/>
  <c r="E97" i="10"/>
  <c r="D97" i="10"/>
  <c r="C97" i="10" a="1"/>
  <c r="C97" i="10"/>
  <c r="B97" i="10"/>
  <c r="M96" i="10" a="1"/>
  <c r="M96" i="10"/>
  <c r="L96" i="10" a="1"/>
  <c r="L96" i="10"/>
  <c r="K96" i="10" a="1"/>
  <c r="K96" i="10"/>
  <c r="J96" i="10" a="1"/>
  <c r="J96" i="10"/>
  <c r="I96" i="10" a="1"/>
  <c r="I96" i="10"/>
  <c r="H96" i="10"/>
  <c r="G96" i="10"/>
  <c r="F96" i="10"/>
  <c r="E96" i="10"/>
  <c r="D96" i="10"/>
  <c r="C96" i="10" a="1"/>
  <c r="C96" i="10"/>
  <c r="B96" i="10"/>
  <c r="M95" i="10" a="1"/>
  <c r="M95" i="10"/>
  <c r="L95" i="10" a="1"/>
  <c r="L95" i="10"/>
  <c r="K95" i="10" a="1"/>
  <c r="K95" i="10"/>
  <c r="J95" i="10" a="1"/>
  <c r="J95" i="10"/>
  <c r="I95" i="10" a="1"/>
  <c r="I95" i="10"/>
  <c r="H95" i="10"/>
  <c r="G95" i="10"/>
  <c r="F95" i="10"/>
  <c r="E95" i="10"/>
  <c r="D95" i="10"/>
  <c r="C95" i="10" a="1"/>
  <c r="C95" i="10"/>
  <c r="B95" i="10"/>
  <c r="M94" i="10" a="1"/>
  <c r="M94" i="10"/>
  <c r="L94" i="10" a="1"/>
  <c r="L94" i="10"/>
  <c r="K94" i="10" a="1"/>
  <c r="K94" i="10"/>
  <c r="J94" i="10" a="1"/>
  <c r="J94" i="10"/>
  <c r="I94" i="10" a="1"/>
  <c r="I94" i="10"/>
  <c r="H94" i="10"/>
  <c r="G94" i="10"/>
  <c r="F94" i="10"/>
  <c r="E94" i="10"/>
  <c r="D94" i="10"/>
  <c r="C94" i="10" a="1"/>
  <c r="C94" i="10"/>
  <c r="B94" i="10"/>
  <c r="M93" i="10" a="1"/>
  <c r="M93" i="10"/>
  <c r="L93" i="10" a="1"/>
  <c r="L93" i="10"/>
  <c r="K93" i="10" a="1"/>
  <c r="K93" i="10"/>
  <c r="J93" i="10" a="1"/>
  <c r="J93" i="10"/>
  <c r="I93" i="10" a="1"/>
  <c r="I93" i="10"/>
  <c r="H93" i="10"/>
  <c r="G93" i="10"/>
  <c r="F93" i="10"/>
  <c r="E93" i="10"/>
  <c r="D93" i="10"/>
  <c r="C93" i="10" a="1"/>
  <c r="C93" i="10"/>
  <c r="B93" i="10"/>
  <c r="M92" i="10" a="1"/>
  <c r="M92" i="10"/>
  <c r="L92" i="10" a="1"/>
  <c r="L92" i="10"/>
  <c r="K92" i="10" a="1"/>
  <c r="K92" i="10"/>
  <c r="J92" i="10" a="1"/>
  <c r="J92" i="10"/>
  <c r="I92" i="10" a="1"/>
  <c r="I92" i="10"/>
  <c r="H92" i="10"/>
  <c r="G92" i="10"/>
  <c r="F92" i="10"/>
  <c r="E92" i="10"/>
  <c r="D92" i="10"/>
  <c r="C92" i="10" a="1"/>
  <c r="C92" i="10"/>
  <c r="B92" i="10"/>
  <c r="M91" i="10" a="1"/>
  <c r="M91" i="10"/>
  <c r="L91" i="10" a="1"/>
  <c r="L91" i="10"/>
  <c r="K91" i="10" a="1"/>
  <c r="K91" i="10"/>
  <c r="J91" i="10" a="1"/>
  <c r="J91" i="10"/>
  <c r="I91" i="10" a="1"/>
  <c r="I91" i="10"/>
  <c r="H91" i="10"/>
  <c r="G91" i="10"/>
  <c r="F91" i="10"/>
  <c r="E91" i="10"/>
  <c r="D91" i="10"/>
  <c r="C91" i="10" a="1"/>
  <c r="C91" i="10"/>
  <c r="B91" i="10"/>
  <c r="M90" i="10" a="1"/>
  <c r="M90" i="10"/>
  <c r="L90" i="10" a="1"/>
  <c r="L90" i="10"/>
  <c r="K90" i="10" a="1"/>
  <c r="K90" i="10"/>
  <c r="J90" i="10" a="1"/>
  <c r="J90" i="10"/>
  <c r="I90" i="10" a="1"/>
  <c r="I90" i="10"/>
  <c r="H90" i="10"/>
  <c r="G90" i="10"/>
  <c r="F90" i="10"/>
  <c r="E90" i="10"/>
  <c r="D90" i="10"/>
  <c r="C90" i="10" a="1"/>
  <c r="C90" i="10"/>
  <c r="B90" i="10"/>
  <c r="M89" i="10" a="1"/>
  <c r="M89" i="10"/>
  <c r="L89" i="10" a="1"/>
  <c r="L89" i="10"/>
  <c r="K89" i="10" a="1"/>
  <c r="K89" i="10"/>
  <c r="J89" i="10" a="1"/>
  <c r="J89" i="10"/>
  <c r="I89" i="10" a="1"/>
  <c r="I89" i="10"/>
  <c r="H89" i="10"/>
  <c r="G89" i="10"/>
  <c r="F89" i="10"/>
  <c r="E89" i="10"/>
  <c r="D89" i="10"/>
  <c r="C89" i="10" a="1"/>
  <c r="C89" i="10"/>
  <c r="B89" i="10"/>
  <c r="M88" i="10" a="1"/>
  <c r="M88" i="10"/>
  <c r="L88" i="10" a="1"/>
  <c r="L88" i="10"/>
  <c r="K88" i="10" a="1"/>
  <c r="K88" i="10"/>
  <c r="J88" i="10" a="1"/>
  <c r="J88" i="10"/>
  <c r="I88" i="10" a="1"/>
  <c r="I88" i="10"/>
  <c r="H88" i="10"/>
  <c r="G88" i="10"/>
  <c r="F88" i="10"/>
  <c r="E88" i="10"/>
  <c r="D88" i="10"/>
  <c r="C88" i="10" a="1"/>
  <c r="C88" i="10"/>
  <c r="B88" i="10"/>
  <c r="M87" i="10" a="1"/>
  <c r="M87" i="10"/>
  <c r="L87" i="10" a="1"/>
  <c r="L87" i="10"/>
  <c r="K87" i="10" a="1"/>
  <c r="K87" i="10"/>
  <c r="J87" i="10" a="1"/>
  <c r="J87" i="10"/>
  <c r="I87" i="10" a="1"/>
  <c r="I87" i="10"/>
  <c r="H87" i="10"/>
  <c r="G87" i="10"/>
  <c r="F87" i="10"/>
  <c r="E87" i="10"/>
  <c r="D87" i="10"/>
  <c r="C87" i="10" a="1"/>
  <c r="C87" i="10"/>
  <c r="B87" i="10"/>
  <c r="M86" i="10" a="1"/>
  <c r="M86" i="10"/>
  <c r="L86" i="10" a="1"/>
  <c r="L86" i="10"/>
  <c r="K86" i="10" a="1"/>
  <c r="K86" i="10"/>
  <c r="J86" i="10" a="1"/>
  <c r="J86" i="10"/>
  <c r="I86" i="10" a="1"/>
  <c r="I86" i="10"/>
  <c r="H86" i="10"/>
  <c r="G86" i="10"/>
  <c r="F86" i="10"/>
  <c r="E86" i="10"/>
  <c r="D86" i="10"/>
  <c r="C86" i="10" a="1"/>
  <c r="C86" i="10"/>
  <c r="B86" i="10"/>
  <c r="M85" i="10" a="1"/>
  <c r="M85" i="10"/>
  <c r="L85" i="10" a="1"/>
  <c r="L85" i="10"/>
  <c r="K85" i="10" a="1"/>
  <c r="K85" i="10"/>
  <c r="J85" i="10" a="1"/>
  <c r="J85" i="10"/>
  <c r="I85" i="10" a="1"/>
  <c r="I85" i="10"/>
  <c r="H85" i="10"/>
  <c r="G85" i="10"/>
  <c r="F85" i="10"/>
  <c r="E85" i="10"/>
  <c r="D85" i="10"/>
  <c r="C85" i="10" a="1"/>
  <c r="C85" i="10"/>
  <c r="B85" i="10"/>
  <c r="M84" i="10" a="1"/>
  <c r="M84" i="10"/>
  <c r="L84" i="10" a="1"/>
  <c r="L84" i="10"/>
  <c r="K84" i="10" a="1"/>
  <c r="K84" i="10"/>
  <c r="J84" i="10" a="1"/>
  <c r="J84" i="10"/>
  <c r="I84" i="10" a="1"/>
  <c r="I84" i="10"/>
  <c r="H84" i="10"/>
  <c r="G84" i="10"/>
  <c r="F84" i="10"/>
  <c r="E84" i="10"/>
  <c r="D84" i="10"/>
  <c r="C84" i="10" a="1"/>
  <c r="C84" i="10"/>
  <c r="B84" i="10"/>
  <c r="M83" i="10" a="1"/>
  <c r="M83" i="10"/>
  <c r="L83" i="10" a="1"/>
  <c r="L83" i="10"/>
  <c r="K83" i="10" a="1"/>
  <c r="K83" i="10"/>
  <c r="J83" i="10" a="1"/>
  <c r="J83" i="10"/>
  <c r="I83" i="10" a="1"/>
  <c r="I83" i="10"/>
  <c r="H83" i="10"/>
  <c r="G83" i="10"/>
  <c r="F83" i="10"/>
  <c r="E83" i="10"/>
  <c r="D83" i="10"/>
  <c r="C83" i="10" a="1"/>
  <c r="C83" i="10"/>
  <c r="B83" i="10"/>
  <c r="M82" i="10" a="1"/>
  <c r="M82" i="10"/>
  <c r="L82" i="10" a="1"/>
  <c r="L82" i="10"/>
  <c r="K82" i="10" a="1"/>
  <c r="K82" i="10"/>
  <c r="J82" i="10" a="1"/>
  <c r="J82" i="10"/>
  <c r="I82" i="10" a="1"/>
  <c r="I82" i="10"/>
  <c r="H82" i="10"/>
  <c r="G82" i="10"/>
  <c r="F82" i="10"/>
  <c r="E82" i="10"/>
  <c r="D82" i="10"/>
  <c r="C82" i="10" a="1"/>
  <c r="C82" i="10"/>
  <c r="B82" i="10"/>
  <c r="M81" i="10" a="1"/>
  <c r="M81" i="10"/>
  <c r="L81" i="10" a="1"/>
  <c r="L81" i="10"/>
  <c r="K81" i="10" a="1"/>
  <c r="K81" i="10"/>
  <c r="J81" i="10" a="1"/>
  <c r="J81" i="10"/>
  <c r="I81" i="10" a="1"/>
  <c r="I81" i="10"/>
  <c r="H81" i="10"/>
  <c r="G81" i="10"/>
  <c r="F81" i="10"/>
  <c r="E81" i="10"/>
  <c r="D81" i="10"/>
  <c r="C81" i="10" a="1"/>
  <c r="C81" i="10"/>
  <c r="B81" i="10"/>
  <c r="M80" i="10" a="1"/>
  <c r="M80" i="10"/>
  <c r="L80" i="10" a="1"/>
  <c r="L80" i="10"/>
  <c r="K80" i="10" a="1"/>
  <c r="K80" i="10"/>
  <c r="J80" i="10" a="1"/>
  <c r="J80" i="10"/>
  <c r="I80" i="10" a="1"/>
  <c r="I80" i="10"/>
  <c r="H80" i="10"/>
  <c r="G80" i="10"/>
  <c r="F80" i="10"/>
  <c r="E80" i="10"/>
  <c r="D80" i="10"/>
  <c r="C80" i="10" a="1"/>
  <c r="C80" i="10"/>
  <c r="B80" i="10"/>
  <c r="M79" i="10" a="1"/>
  <c r="M79" i="10"/>
  <c r="L79" i="10" a="1"/>
  <c r="L79" i="10"/>
  <c r="K79" i="10" a="1"/>
  <c r="K79" i="10"/>
  <c r="J79" i="10" a="1"/>
  <c r="J79" i="10"/>
  <c r="I79" i="10" a="1"/>
  <c r="I79" i="10"/>
  <c r="H79" i="10"/>
  <c r="G79" i="10"/>
  <c r="F79" i="10"/>
  <c r="E79" i="10"/>
  <c r="D79" i="10"/>
  <c r="C79" i="10" a="1"/>
  <c r="C79" i="10"/>
  <c r="B79" i="10"/>
  <c r="M78" i="10" a="1"/>
  <c r="M78" i="10"/>
  <c r="L78" i="10" a="1"/>
  <c r="L78" i="10"/>
  <c r="K78" i="10" a="1"/>
  <c r="K78" i="10"/>
  <c r="J78" i="10" a="1"/>
  <c r="J78" i="10"/>
  <c r="I78" i="10" a="1"/>
  <c r="I78" i="10"/>
  <c r="H78" i="10"/>
  <c r="G78" i="10"/>
  <c r="F78" i="10"/>
  <c r="E78" i="10"/>
  <c r="D78" i="10"/>
  <c r="C78" i="10" a="1"/>
  <c r="C78" i="10"/>
  <c r="B78" i="10"/>
  <c r="M77" i="10" a="1"/>
  <c r="M77" i="10"/>
  <c r="L77" i="10" a="1"/>
  <c r="L77" i="10"/>
  <c r="K77" i="10" a="1"/>
  <c r="K77" i="10"/>
  <c r="J77" i="10" a="1"/>
  <c r="J77" i="10"/>
  <c r="I77" i="10" a="1"/>
  <c r="I77" i="10"/>
  <c r="H77" i="10"/>
  <c r="G77" i="10"/>
  <c r="F77" i="10"/>
  <c r="E77" i="10"/>
  <c r="D77" i="10"/>
  <c r="C77" i="10" a="1"/>
  <c r="C77" i="10"/>
  <c r="B77" i="10"/>
  <c r="M76" i="10" a="1"/>
  <c r="M76" i="10"/>
  <c r="L76" i="10" a="1"/>
  <c r="L76" i="10"/>
  <c r="K76" i="10" a="1"/>
  <c r="K76" i="10"/>
  <c r="J76" i="10" a="1"/>
  <c r="J76" i="10"/>
  <c r="I76" i="10" a="1"/>
  <c r="I76" i="10"/>
  <c r="H76" i="10"/>
  <c r="G76" i="10"/>
  <c r="F76" i="10"/>
  <c r="E76" i="10"/>
  <c r="D76" i="10"/>
  <c r="C76" i="10" a="1"/>
  <c r="C76" i="10"/>
  <c r="B76" i="10"/>
  <c r="M75" i="10" a="1"/>
  <c r="M75" i="10"/>
  <c r="L75" i="10" a="1"/>
  <c r="L75" i="10"/>
  <c r="K75" i="10" a="1"/>
  <c r="K75" i="10"/>
  <c r="J75" i="10" a="1"/>
  <c r="J75" i="10"/>
  <c r="I75" i="10" a="1"/>
  <c r="I75" i="10"/>
  <c r="H75" i="10"/>
  <c r="G75" i="10"/>
  <c r="F75" i="10"/>
  <c r="E75" i="10"/>
  <c r="D75" i="10"/>
  <c r="C75" i="10" a="1"/>
  <c r="C75" i="10"/>
  <c r="B75" i="10"/>
  <c r="M74" i="10" a="1"/>
  <c r="M74" i="10"/>
  <c r="L74" i="10" a="1"/>
  <c r="L74" i="10"/>
  <c r="K74" i="10" a="1"/>
  <c r="K74" i="10"/>
  <c r="J74" i="10" a="1"/>
  <c r="J74" i="10"/>
  <c r="I74" i="10" a="1"/>
  <c r="I74" i="10"/>
  <c r="H74" i="10"/>
  <c r="G74" i="10"/>
  <c r="F74" i="10"/>
  <c r="E74" i="10"/>
  <c r="D74" i="10"/>
  <c r="C74" i="10" a="1"/>
  <c r="C74" i="10"/>
  <c r="B74" i="10"/>
  <c r="M73" i="10" a="1"/>
  <c r="M73" i="10"/>
  <c r="L73" i="10" a="1"/>
  <c r="L73" i="10"/>
  <c r="K73" i="10" a="1"/>
  <c r="K73" i="10"/>
  <c r="J73" i="10" a="1"/>
  <c r="J73" i="10"/>
  <c r="I73" i="10" a="1"/>
  <c r="I73" i="10"/>
  <c r="H73" i="10"/>
  <c r="G73" i="10"/>
  <c r="F73" i="10"/>
  <c r="E73" i="10"/>
  <c r="D73" i="10"/>
  <c r="C73" i="10" a="1"/>
  <c r="C73" i="10"/>
  <c r="B73" i="10"/>
  <c r="M72" i="10" a="1"/>
  <c r="M72" i="10"/>
  <c r="L72" i="10" a="1"/>
  <c r="L72" i="10"/>
  <c r="K72" i="10" a="1"/>
  <c r="K72" i="10"/>
  <c r="J72" i="10" a="1"/>
  <c r="J72" i="10"/>
  <c r="I72" i="10" a="1"/>
  <c r="I72" i="10"/>
  <c r="H72" i="10"/>
  <c r="G72" i="10"/>
  <c r="F72" i="10"/>
  <c r="E72" i="10"/>
  <c r="D72" i="10"/>
  <c r="C72" i="10" a="1"/>
  <c r="C72" i="10"/>
  <c r="B72" i="10"/>
  <c r="M71" i="10" a="1"/>
  <c r="M71" i="10"/>
  <c r="L71" i="10" a="1"/>
  <c r="L71" i="10"/>
  <c r="K71" i="10" a="1"/>
  <c r="K71" i="10"/>
  <c r="J71" i="10" a="1"/>
  <c r="J71" i="10"/>
  <c r="I71" i="10" a="1"/>
  <c r="I71" i="10"/>
  <c r="H71" i="10"/>
  <c r="G71" i="10"/>
  <c r="F71" i="10"/>
  <c r="E71" i="10"/>
  <c r="D71" i="10"/>
  <c r="C71" i="10" a="1"/>
  <c r="C71" i="10"/>
  <c r="B71" i="10"/>
  <c r="M70" i="10" a="1"/>
  <c r="M70" i="10"/>
  <c r="L70" i="10" a="1"/>
  <c r="L70" i="10"/>
  <c r="K70" i="10" a="1"/>
  <c r="K70" i="10"/>
  <c r="J70" i="10" a="1"/>
  <c r="J70" i="10"/>
  <c r="I70" i="10" a="1"/>
  <c r="I70" i="10"/>
  <c r="H70" i="10"/>
  <c r="G70" i="10"/>
  <c r="F70" i="10"/>
  <c r="E70" i="10"/>
  <c r="D70" i="10"/>
  <c r="C70" i="10" a="1"/>
  <c r="C70" i="10"/>
  <c r="B70" i="10"/>
  <c r="M69" i="10" a="1"/>
  <c r="M69" i="10"/>
  <c r="L69" i="10" a="1"/>
  <c r="L69" i="10"/>
  <c r="K69" i="10" a="1"/>
  <c r="K69" i="10"/>
  <c r="J69" i="10" a="1"/>
  <c r="J69" i="10"/>
  <c r="I69" i="10" a="1"/>
  <c r="I69" i="10"/>
  <c r="H69" i="10"/>
  <c r="G69" i="10"/>
  <c r="F69" i="10"/>
  <c r="E69" i="10"/>
  <c r="D69" i="10"/>
  <c r="C69" i="10" a="1"/>
  <c r="C69" i="10"/>
  <c r="B69" i="10"/>
  <c r="M68" i="10" a="1"/>
  <c r="M68" i="10"/>
  <c r="L68" i="10" a="1"/>
  <c r="L68" i="10"/>
  <c r="K68" i="10" a="1"/>
  <c r="K68" i="10"/>
  <c r="J68" i="10" a="1"/>
  <c r="J68" i="10"/>
  <c r="I68" i="10" a="1"/>
  <c r="I68" i="10"/>
  <c r="H68" i="10"/>
  <c r="G68" i="10"/>
  <c r="F68" i="10"/>
  <c r="E68" i="10"/>
  <c r="D68" i="10"/>
  <c r="C68" i="10" a="1"/>
  <c r="C68" i="10"/>
  <c r="B68" i="10"/>
  <c r="M67" i="10" a="1"/>
  <c r="M67" i="10"/>
  <c r="L67" i="10" a="1"/>
  <c r="L67" i="10"/>
  <c r="K67" i="10" a="1"/>
  <c r="K67" i="10"/>
  <c r="J67" i="10" a="1"/>
  <c r="J67" i="10"/>
  <c r="I67" i="10" a="1"/>
  <c r="I67" i="10"/>
  <c r="H67" i="10"/>
  <c r="G67" i="10"/>
  <c r="F67" i="10"/>
  <c r="E67" i="10"/>
  <c r="D67" i="10"/>
  <c r="C67" i="10" a="1"/>
  <c r="C67" i="10"/>
  <c r="B67" i="10"/>
  <c r="M66" i="10" a="1"/>
  <c r="M66" i="10"/>
  <c r="L66" i="10" a="1"/>
  <c r="L66" i="10"/>
  <c r="K66" i="10" a="1"/>
  <c r="K66" i="10"/>
  <c r="J66" i="10" a="1"/>
  <c r="J66" i="10"/>
  <c r="I66" i="10" a="1"/>
  <c r="I66" i="10"/>
  <c r="H66" i="10"/>
  <c r="G66" i="10"/>
  <c r="F66" i="10"/>
  <c r="E66" i="10"/>
  <c r="D66" i="10"/>
  <c r="C66" i="10" a="1"/>
  <c r="C66" i="10"/>
  <c r="B66" i="10"/>
  <c r="M65" i="10" a="1"/>
  <c r="M65" i="10"/>
  <c r="L65" i="10" a="1"/>
  <c r="L65" i="10"/>
  <c r="K65" i="10" a="1"/>
  <c r="K65" i="10"/>
  <c r="J65" i="10" a="1"/>
  <c r="J65" i="10"/>
  <c r="I65" i="10" a="1"/>
  <c r="I65" i="10"/>
  <c r="H65" i="10"/>
  <c r="G65" i="10"/>
  <c r="F65" i="10"/>
  <c r="E65" i="10"/>
  <c r="D65" i="10"/>
  <c r="C65" i="10" a="1"/>
  <c r="C65" i="10"/>
  <c r="B65" i="10"/>
  <c r="M64" i="10" a="1"/>
  <c r="M64" i="10"/>
  <c r="L64" i="10" a="1"/>
  <c r="L64" i="10"/>
  <c r="K64" i="10" a="1"/>
  <c r="K64" i="10"/>
  <c r="J64" i="10" a="1"/>
  <c r="J64" i="10"/>
  <c r="I64" i="10" a="1"/>
  <c r="I64" i="10"/>
  <c r="H64" i="10"/>
  <c r="G64" i="10"/>
  <c r="F64" i="10"/>
  <c r="E64" i="10"/>
  <c r="D64" i="10"/>
  <c r="C64" i="10" a="1"/>
  <c r="C64" i="10"/>
  <c r="B64" i="10"/>
  <c r="M63" i="10" a="1"/>
  <c r="M63" i="10"/>
  <c r="L63" i="10" a="1"/>
  <c r="L63" i="10"/>
  <c r="K63" i="10" a="1"/>
  <c r="K63" i="10"/>
  <c r="J63" i="10" a="1"/>
  <c r="J63" i="10"/>
  <c r="I63" i="10" a="1"/>
  <c r="I63" i="10"/>
  <c r="H63" i="10"/>
  <c r="G63" i="10"/>
  <c r="F63" i="10"/>
  <c r="E63" i="10"/>
  <c r="D63" i="10"/>
  <c r="C63" i="10" a="1"/>
  <c r="C63" i="10"/>
  <c r="B63" i="10"/>
  <c r="M62" i="10" a="1"/>
  <c r="M62" i="10"/>
  <c r="L62" i="10" a="1"/>
  <c r="L62" i="10"/>
  <c r="K62" i="10" a="1"/>
  <c r="K62" i="10"/>
  <c r="J62" i="10" a="1"/>
  <c r="J62" i="10"/>
  <c r="I62" i="10" a="1"/>
  <c r="I62" i="10"/>
  <c r="H62" i="10"/>
  <c r="G62" i="10"/>
  <c r="F62" i="10"/>
  <c r="E62" i="10"/>
  <c r="D62" i="10"/>
  <c r="C62" i="10" a="1"/>
  <c r="C62" i="10"/>
  <c r="B62" i="10"/>
  <c r="M61" i="10" a="1"/>
  <c r="M61" i="10"/>
  <c r="L61" i="10" a="1"/>
  <c r="L61" i="10"/>
  <c r="K61" i="10" a="1"/>
  <c r="K61" i="10"/>
  <c r="J61" i="10" a="1"/>
  <c r="J61" i="10"/>
  <c r="I61" i="10" a="1"/>
  <c r="I61" i="10"/>
  <c r="H61" i="10"/>
  <c r="G61" i="10"/>
  <c r="F61" i="10"/>
  <c r="E61" i="10"/>
  <c r="D61" i="10"/>
  <c r="C61" i="10" a="1"/>
  <c r="C61" i="10"/>
  <c r="B61" i="10"/>
  <c r="M60" i="10" a="1"/>
  <c r="M60" i="10"/>
  <c r="L60" i="10" a="1"/>
  <c r="L60" i="10"/>
  <c r="K60" i="10" a="1"/>
  <c r="K60" i="10"/>
  <c r="J60" i="10" a="1"/>
  <c r="J60" i="10"/>
  <c r="I60" i="10" a="1"/>
  <c r="I60" i="10"/>
  <c r="H60" i="10"/>
  <c r="G60" i="10"/>
  <c r="F60" i="10"/>
  <c r="E60" i="10"/>
  <c r="D60" i="10"/>
  <c r="C60" i="10" a="1"/>
  <c r="C60" i="10"/>
  <c r="B60" i="10"/>
  <c r="M59" i="10" a="1"/>
  <c r="M59" i="10"/>
  <c r="L59" i="10" a="1"/>
  <c r="L59" i="10"/>
  <c r="K59" i="10" a="1"/>
  <c r="K59" i="10"/>
  <c r="J59" i="10" a="1"/>
  <c r="J59" i="10"/>
  <c r="I59" i="10" a="1"/>
  <c r="I59" i="10"/>
  <c r="H59" i="10"/>
  <c r="G59" i="10"/>
  <c r="F59" i="10"/>
  <c r="E59" i="10"/>
  <c r="D59" i="10"/>
  <c r="C59" i="10" a="1"/>
  <c r="C59" i="10"/>
  <c r="B59" i="10"/>
  <c r="M58" i="10" a="1"/>
  <c r="M58" i="10"/>
  <c r="L58" i="10" a="1"/>
  <c r="L58" i="10"/>
  <c r="K58" i="10" a="1"/>
  <c r="K58" i="10"/>
  <c r="J58" i="10" a="1"/>
  <c r="J58" i="10"/>
  <c r="I58" i="10" a="1"/>
  <c r="I58" i="10"/>
  <c r="H58" i="10"/>
  <c r="G58" i="10"/>
  <c r="F58" i="10"/>
  <c r="E58" i="10"/>
  <c r="D58" i="10"/>
  <c r="C58" i="10" a="1"/>
  <c r="C58" i="10"/>
  <c r="B58" i="10"/>
  <c r="M57" i="10" a="1"/>
  <c r="M57" i="10"/>
  <c r="L57" i="10" a="1"/>
  <c r="L57" i="10"/>
  <c r="K57" i="10" a="1"/>
  <c r="K57" i="10"/>
  <c r="J57" i="10" a="1"/>
  <c r="J57" i="10"/>
  <c r="I57" i="10" a="1"/>
  <c r="I57" i="10"/>
  <c r="H57" i="10"/>
  <c r="G57" i="10"/>
  <c r="F57" i="10"/>
  <c r="E57" i="10"/>
  <c r="D57" i="10"/>
  <c r="C57" i="10" a="1"/>
  <c r="C57" i="10"/>
  <c r="B57" i="10"/>
  <c r="M56" i="10" a="1"/>
  <c r="M56" i="10"/>
  <c r="L56" i="10" a="1"/>
  <c r="L56" i="10"/>
  <c r="K56" i="10" a="1"/>
  <c r="K56" i="10"/>
  <c r="J56" i="10" a="1"/>
  <c r="J56" i="10"/>
  <c r="I56" i="10" a="1"/>
  <c r="I56" i="10"/>
  <c r="H56" i="10"/>
  <c r="G56" i="10"/>
  <c r="F56" i="10"/>
  <c r="E56" i="10"/>
  <c r="D56" i="10"/>
  <c r="C56" i="10" a="1"/>
  <c r="C56" i="10"/>
  <c r="B56" i="10"/>
  <c r="M55" i="10" a="1"/>
  <c r="M55" i="10"/>
  <c r="L55" i="10" a="1"/>
  <c r="L55" i="10"/>
  <c r="K55" i="10" a="1"/>
  <c r="K55" i="10"/>
  <c r="J55" i="10" a="1"/>
  <c r="J55" i="10"/>
  <c r="I55" i="10" a="1"/>
  <c r="I55" i="10"/>
  <c r="H55" i="10"/>
  <c r="G55" i="10"/>
  <c r="F55" i="10"/>
  <c r="E55" i="10"/>
  <c r="D55" i="10"/>
  <c r="C55" i="10" a="1"/>
  <c r="C55" i="10"/>
  <c r="B55" i="10"/>
  <c r="M54" i="10" a="1"/>
  <c r="M54" i="10"/>
  <c r="L54" i="10" a="1"/>
  <c r="L54" i="10"/>
  <c r="K54" i="10" a="1"/>
  <c r="K54" i="10"/>
  <c r="J54" i="10" a="1"/>
  <c r="J54" i="10"/>
  <c r="I54" i="10" a="1"/>
  <c r="I54" i="10"/>
  <c r="H54" i="10"/>
  <c r="G54" i="10"/>
  <c r="F54" i="10"/>
  <c r="E54" i="10"/>
  <c r="D54" i="10"/>
  <c r="C54" i="10" a="1"/>
  <c r="C54" i="10"/>
  <c r="B54" i="10"/>
  <c r="M53" i="10" a="1"/>
  <c r="M53" i="10"/>
  <c r="L53" i="10" a="1"/>
  <c r="L53" i="10"/>
  <c r="K53" i="10" a="1"/>
  <c r="K53" i="10"/>
  <c r="J53" i="10" a="1"/>
  <c r="J53" i="10"/>
  <c r="I53" i="10" a="1"/>
  <c r="I53" i="10"/>
  <c r="H53" i="10"/>
  <c r="G53" i="10"/>
  <c r="F53" i="10"/>
  <c r="E53" i="10"/>
  <c r="D53" i="10"/>
  <c r="C53" i="10" a="1"/>
  <c r="C53" i="10"/>
  <c r="B53" i="10"/>
  <c r="M52" i="10" a="1"/>
  <c r="M52" i="10"/>
  <c r="L52" i="10" a="1"/>
  <c r="L52" i="10"/>
  <c r="K52" i="10" a="1"/>
  <c r="K52" i="10"/>
  <c r="J52" i="10" a="1"/>
  <c r="J52" i="10"/>
  <c r="I52" i="10" a="1"/>
  <c r="I52" i="10"/>
  <c r="H52" i="10"/>
  <c r="G52" i="10"/>
  <c r="F52" i="10"/>
  <c r="E52" i="10"/>
  <c r="D52" i="10"/>
  <c r="C52" i="10" a="1"/>
  <c r="C52" i="10"/>
  <c r="B52" i="10"/>
  <c r="M51" i="10" a="1"/>
  <c r="M51" i="10"/>
  <c r="L51" i="10" a="1"/>
  <c r="L51" i="10"/>
  <c r="K51" i="10" a="1"/>
  <c r="K51" i="10"/>
  <c r="J51" i="10" a="1"/>
  <c r="J51" i="10"/>
  <c r="I51" i="10" a="1"/>
  <c r="I51" i="10"/>
  <c r="H51" i="10"/>
  <c r="G51" i="10"/>
  <c r="F51" i="10"/>
  <c r="E51" i="10"/>
  <c r="D51" i="10"/>
  <c r="C51" i="10" a="1"/>
  <c r="C51" i="10"/>
  <c r="B51" i="10"/>
  <c r="M50" i="10" a="1"/>
  <c r="M50" i="10"/>
  <c r="L50" i="10" a="1"/>
  <c r="L50" i="10"/>
  <c r="K50" i="10" a="1"/>
  <c r="K50" i="10"/>
  <c r="J50" i="10" a="1"/>
  <c r="J50" i="10"/>
  <c r="I50" i="10" a="1"/>
  <c r="I50" i="10"/>
  <c r="H50" i="10"/>
  <c r="G50" i="10"/>
  <c r="F50" i="10"/>
  <c r="E50" i="10"/>
  <c r="D50" i="10"/>
  <c r="C50" i="10" a="1"/>
  <c r="C50" i="10"/>
  <c r="B50" i="10"/>
  <c r="M49" i="10" a="1"/>
  <c r="M49" i="10"/>
  <c r="L49" i="10" a="1"/>
  <c r="L49" i="10"/>
  <c r="K49" i="10" a="1"/>
  <c r="K49" i="10"/>
  <c r="J49" i="10" a="1"/>
  <c r="J49" i="10"/>
  <c r="I49" i="10" a="1"/>
  <c r="I49" i="10"/>
  <c r="H49" i="10"/>
  <c r="G49" i="10"/>
  <c r="F49" i="10"/>
  <c r="E49" i="10"/>
  <c r="D49" i="10"/>
  <c r="C49" i="10" a="1"/>
  <c r="C49" i="10"/>
  <c r="B49" i="10"/>
  <c r="M48" i="10" a="1"/>
  <c r="M48" i="10"/>
  <c r="L48" i="10" a="1"/>
  <c r="L48" i="10"/>
  <c r="K48" i="10" a="1"/>
  <c r="K48" i="10"/>
  <c r="J48" i="10" a="1"/>
  <c r="J48" i="10"/>
  <c r="I48" i="10" a="1"/>
  <c r="I48" i="10"/>
  <c r="H48" i="10"/>
  <c r="G48" i="10"/>
  <c r="F48" i="10"/>
  <c r="E48" i="10"/>
  <c r="D48" i="10"/>
  <c r="C48" i="10" a="1"/>
  <c r="C48" i="10"/>
  <c r="B48" i="10"/>
  <c r="M47" i="10" a="1"/>
  <c r="M47" i="10"/>
  <c r="L47" i="10" a="1"/>
  <c r="L47" i="10"/>
  <c r="K47" i="10" a="1"/>
  <c r="K47" i="10"/>
  <c r="J47" i="10" a="1"/>
  <c r="J47" i="10"/>
  <c r="I47" i="10" a="1"/>
  <c r="I47" i="10"/>
  <c r="H47" i="10"/>
  <c r="G47" i="10"/>
  <c r="F47" i="10"/>
  <c r="E47" i="10"/>
  <c r="D47" i="10"/>
  <c r="C47" i="10" a="1"/>
  <c r="C47" i="10"/>
  <c r="B47" i="10"/>
  <c r="M46" i="10" a="1"/>
  <c r="M46" i="10"/>
  <c r="L46" i="10" a="1"/>
  <c r="L46" i="10"/>
  <c r="K46" i="10" a="1"/>
  <c r="K46" i="10"/>
  <c r="J46" i="10" a="1"/>
  <c r="J46" i="10"/>
  <c r="I46" i="10" a="1"/>
  <c r="I46" i="10"/>
  <c r="H46" i="10"/>
  <c r="G46" i="10"/>
  <c r="F46" i="10"/>
  <c r="E46" i="10"/>
  <c r="D46" i="10"/>
  <c r="C46" i="10" a="1"/>
  <c r="C46" i="10"/>
  <c r="B46" i="10"/>
  <c r="M45" i="10" a="1"/>
  <c r="M45" i="10"/>
  <c r="L45" i="10" a="1"/>
  <c r="L45" i="10"/>
  <c r="K45" i="10" a="1"/>
  <c r="K45" i="10"/>
  <c r="J45" i="10" a="1"/>
  <c r="J45" i="10"/>
  <c r="I45" i="10" a="1"/>
  <c r="I45" i="10"/>
  <c r="H45" i="10"/>
  <c r="G45" i="10"/>
  <c r="F45" i="10"/>
  <c r="E45" i="10"/>
  <c r="D45" i="10"/>
  <c r="C45" i="10" a="1"/>
  <c r="C45" i="10"/>
  <c r="B45" i="10"/>
  <c r="M44" i="10" a="1"/>
  <c r="M44" i="10"/>
  <c r="L44" i="10" a="1"/>
  <c r="L44" i="10"/>
  <c r="K44" i="10" a="1"/>
  <c r="K44" i="10"/>
  <c r="J44" i="10" a="1"/>
  <c r="J44" i="10"/>
  <c r="I44" i="10" a="1"/>
  <c r="I44" i="10"/>
  <c r="H44" i="10"/>
  <c r="G44" i="10"/>
  <c r="F44" i="10"/>
  <c r="E44" i="10"/>
  <c r="D44" i="10"/>
  <c r="C44" i="10" a="1"/>
  <c r="C44" i="10"/>
  <c r="B44" i="10"/>
  <c r="M43" i="10" a="1"/>
  <c r="M43" i="10"/>
  <c r="L43" i="10" a="1"/>
  <c r="L43" i="10"/>
  <c r="K43" i="10" a="1"/>
  <c r="K43" i="10"/>
  <c r="J43" i="10" a="1"/>
  <c r="J43" i="10"/>
  <c r="I43" i="10" a="1"/>
  <c r="I43" i="10"/>
  <c r="H43" i="10"/>
  <c r="G43" i="10"/>
  <c r="F43" i="10"/>
  <c r="E43" i="10"/>
  <c r="D43" i="10"/>
  <c r="C43" i="10" a="1"/>
  <c r="C43" i="10"/>
  <c r="B43" i="10"/>
  <c r="M42" i="10" a="1"/>
  <c r="M42" i="10"/>
  <c r="L42" i="10" a="1"/>
  <c r="L42" i="10"/>
  <c r="K42" i="10" a="1"/>
  <c r="K42" i="10"/>
  <c r="J42" i="10" a="1"/>
  <c r="J42" i="10"/>
  <c r="I42" i="10" a="1"/>
  <c r="I42" i="10"/>
  <c r="H42" i="10"/>
  <c r="G42" i="10"/>
  <c r="F42" i="10"/>
  <c r="E42" i="10"/>
  <c r="D42" i="10"/>
  <c r="C42" i="10" a="1"/>
  <c r="C42" i="10"/>
  <c r="B42" i="10"/>
  <c r="M41" i="10" a="1"/>
  <c r="M41" i="10"/>
  <c r="L41" i="10" a="1"/>
  <c r="L41" i="10"/>
  <c r="K41" i="10" a="1"/>
  <c r="K41" i="10"/>
  <c r="J41" i="10" a="1"/>
  <c r="J41" i="10"/>
  <c r="I41" i="10" a="1"/>
  <c r="I41" i="10"/>
  <c r="H41" i="10"/>
  <c r="G41" i="10"/>
  <c r="F41" i="10"/>
  <c r="E41" i="10"/>
  <c r="D41" i="10"/>
  <c r="C41" i="10" a="1"/>
  <c r="C41" i="10"/>
  <c r="B41" i="10"/>
  <c r="M40" i="10" a="1"/>
  <c r="M40" i="10"/>
  <c r="L40" i="10" a="1"/>
  <c r="L40" i="10"/>
  <c r="K40" i="10" a="1"/>
  <c r="K40" i="10"/>
  <c r="J40" i="10" a="1"/>
  <c r="J40" i="10"/>
  <c r="I40" i="10" a="1"/>
  <c r="I40" i="10"/>
  <c r="H40" i="10"/>
  <c r="G40" i="10"/>
  <c r="F40" i="10"/>
  <c r="E40" i="10"/>
  <c r="D40" i="10"/>
  <c r="C40" i="10" a="1"/>
  <c r="C40" i="10"/>
  <c r="B40" i="10"/>
  <c r="M39" i="10" a="1"/>
  <c r="M39" i="10"/>
  <c r="L39" i="10" a="1"/>
  <c r="L39" i="10"/>
  <c r="K39" i="10" a="1"/>
  <c r="K39" i="10"/>
  <c r="J39" i="10" a="1"/>
  <c r="J39" i="10"/>
  <c r="I39" i="10" a="1"/>
  <c r="I39" i="10"/>
  <c r="H39" i="10"/>
  <c r="G39" i="10"/>
  <c r="F39" i="10"/>
  <c r="E39" i="10"/>
  <c r="D39" i="10"/>
  <c r="C39" i="10" a="1"/>
  <c r="C39" i="10"/>
  <c r="B39" i="10"/>
  <c r="M38" i="10" a="1"/>
  <c r="M38" i="10"/>
  <c r="L38" i="10" a="1"/>
  <c r="L38" i="10"/>
  <c r="K38" i="10" a="1"/>
  <c r="K38" i="10"/>
  <c r="J38" i="10" a="1"/>
  <c r="J38" i="10"/>
  <c r="I38" i="10" a="1"/>
  <c r="I38" i="10"/>
  <c r="H38" i="10"/>
  <c r="G38" i="10"/>
  <c r="F38" i="10"/>
  <c r="E38" i="10"/>
  <c r="D38" i="10"/>
  <c r="C38" i="10" a="1"/>
  <c r="C38" i="10"/>
  <c r="B38" i="10"/>
  <c r="M37" i="10" a="1"/>
  <c r="M37" i="10"/>
  <c r="L37" i="10" a="1"/>
  <c r="L37" i="10"/>
  <c r="K37" i="10" a="1"/>
  <c r="K37" i="10"/>
  <c r="J37" i="10" a="1"/>
  <c r="J37" i="10"/>
  <c r="I37" i="10" a="1"/>
  <c r="I37" i="10"/>
  <c r="H37" i="10"/>
  <c r="G37" i="10"/>
  <c r="F37" i="10"/>
  <c r="E37" i="10"/>
  <c r="D37" i="10"/>
  <c r="C37" i="10" a="1"/>
  <c r="C37" i="10"/>
  <c r="B37" i="10"/>
  <c r="M36" i="10" a="1"/>
  <c r="M36" i="10"/>
  <c r="L36" i="10" a="1"/>
  <c r="L36" i="10"/>
  <c r="K36" i="10" a="1"/>
  <c r="K36" i="10"/>
  <c r="J36" i="10" a="1"/>
  <c r="J36" i="10"/>
  <c r="I36" i="10" a="1"/>
  <c r="I36" i="10"/>
  <c r="H36" i="10"/>
  <c r="G36" i="10"/>
  <c r="F36" i="10"/>
  <c r="E36" i="10"/>
  <c r="D36" i="10"/>
  <c r="C36" i="10" a="1"/>
  <c r="C36" i="10"/>
  <c r="B36" i="10"/>
  <c r="M35" i="10" a="1"/>
  <c r="M35" i="10"/>
  <c r="L35" i="10" a="1"/>
  <c r="L35" i="10"/>
  <c r="K35" i="10" a="1"/>
  <c r="K35" i="10"/>
  <c r="J35" i="10" a="1"/>
  <c r="J35" i="10"/>
  <c r="I35" i="10" a="1"/>
  <c r="I35" i="10"/>
  <c r="H35" i="10"/>
  <c r="G35" i="10"/>
  <c r="F35" i="10"/>
  <c r="E35" i="10"/>
  <c r="D35" i="10"/>
  <c r="C35" i="10" a="1"/>
  <c r="C35" i="10"/>
  <c r="B35" i="10"/>
  <c r="M34" i="10" a="1"/>
  <c r="M34" i="10"/>
  <c r="L34" i="10" a="1"/>
  <c r="L34" i="10"/>
  <c r="K34" i="10" a="1"/>
  <c r="K34" i="10"/>
  <c r="J34" i="10" a="1"/>
  <c r="J34" i="10"/>
  <c r="I34" i="10" a="1"/>
  <c r="I34" i="10"/>
  <c r="H34" i="10"/>
  <c r="G34" i="10"/>
  <c r="F34" i="10"/>
  <c r="E34" i="10"/>
  <c r="D34" i="10"/>
  <c r="C34" i="10" a="1"/>
  <c r="C34" i="10"/>
  <c r="B34" i="10"/>
  <c r="M33" i="10" a="1"/>
  <c r="M33" i="10"/>
  <c r="L33" i="10" a="1"/>
  <c r="L33" i="10"/>
  <c r="K33" i="10" a="1"/>
  <c r="K33" i="10"/>
  <c r="J33" i="10" a="1"/>
  <c r="J33" i="10"/>
  <c r="I33" i="10" a="1"/>
  <c r="I33" i="10"/>
  <c r="H33" i="10"/>
  <c r="G33" i="10"/>
  <c r="F33" i="10"/>
  <c r="E33" i="10"/>
  <c r="D33" i="10"/>
  <c r="C33" i="10" a="1"/>
  <c r="C33" i="10"/>
  <c r="B33" i="10"/>
  <c r="M32" i="10" a="1"/>
  <c r="M32" i="10"/>
  <c r="L32" i="10" a="1"/>
  <c r="L32" i="10"/>
  <c r="K32" i="10" a="1"/>
  <c r="K32" i="10"/>
  <c r="J32" i="10" a="1"/>
  <c r="J32" i="10"/>
  <c r="I32" i="10" a="1"/>
  <c r="I32" i="10"/>
  <c r="H32" i="10"/>
  <c r="G32" i="10"/>
  <c r="F32" i="10"/>
  <c r="E32" i="10"/>
  <c r="D32" i="10"/>
  <c r="C32" i="10" a="1"/>
  <c r="C32" i="10"/>
  <c r="B32" i="10"/>
  <c r="M31" i="10" a="1"/>
  <c r="M31" i="10"/>
  <c r="L31" i="10" a="1"/>
  <c r="L31" i="10"/>
  <c r="K31" i="10" a="1"/>
  <c r="K31" i="10"/>
  <c r="J31" i="10" a="1"/>
  <c r="J31" i="10"/>
  <c r="I31" i="10" a="1"/>
  <c r="I31" i="10"/>
  <c r="H31" i="10"/>
  <c r="G31" i="10"/>
  <c r="F31" i="10"/>
  <c r="E31" i="10"/>
  <c r="D31" i="10"/>
  <c r="C31" i="10" a="1"/>
  <c r="C31" i="10"/>
  <c r="B31" i="10"/>
  <c r="M30" i="10" a="1"/>
  <c r="M30" i="10"/>
  <c r="L30" i="10" a="1"/>
  <c r="L30" i="10"/>
  <c r="K30" i="10" a="1"/>
  <c r="K30" i="10"/>
  <c r="J30" i="10" a="1"/>
  <c r="J30" i="10"/>
  <c r="I30" i="10" a="1"/>
  <c r="I30" i="10"/>
  <c r="H30" i="10"/>
  <c r="G30" i="10"/>
  <c r="F30" i="10"/>
  <c r="E30" i="10"/>
  <c r="D30" i="10"/>
  <c r="C30" i="10" a="1"/>
  <c r="C30" i="10"/>
  <c r="B30" i="10"/>
  <c r="M29" i="10" a="1"/>
  <c r="M29" i="10"/>
  <c r="L29" i="10" a="1"/>
  <c r="L29" i="10"/>
  <c r="K29" i="10" a="1"/>
  <c r="K29" i="10"/>
  <c r="J29" i="10" a="1"/>
  <c r="J29" i="10"/>
  <c r="I29" i="10" a="1"/>
  <c r="I29" i="10"/>
  <c r="H29" i="10"/>
  <c r="G29" i="10"/>
  <c r="F29" i="10"/>
  <c r="E29" i="10"/>
  <c r="D29" i="10"/>
  <c r="C29" i="10" a="1"/>
  <c r="C29" i="10"/>
  <c r="B29" i="10"/>
  <c r="M28" i="10" a="1"/>
  <c r="M28" i="10"/>
  <c r="L28" i="10" a="1"/>
  <c r="L28" i="10"/>
  <c r="K28" i="10" a="1"/>
  <c r="K28" i="10"/>
  <c r="J28" i="10" a="1"/>
  <c r="J28" i="10"/>
  <c r="I28" i="10" a="1"/>
  <c r="I28" i="10"/>
  <c r="H28" i="10"/>
  <c r="G28" i="10"/>
  <c r="F28" i="10"/>
  <c r="E28" i="10"/>
  <c r="D28" i="10"/>
  <c r="C28" i="10" a="1"/>
  <c r="C28" i="10"/>
  <c r="B28" i="10"/>
  <c r="M27" i="10" a="1"/>
  <c r="M27" i="10"/>
  <c r="L27" i="10" a="1"/>
  <c r="L27" i="10"/>
  <c r="K27" i="10" a="1"/>
  <c r="K27" i="10"/>
  <c r="J27" i="10" a="1"/>
  <c r="J27" i="10"/>
  <c r="I27" i="10" a="1"/>
  <c r="I27" i="10"/>
  <c r="H27" i="10"/>
  <c r="G27" i="10"/>
  <c r="F27" i="10"/>
  <c r="E27" i="10"/>
  <c r="D27" i="10"/>
  <c r="C27" i="10" a="1"/>
  <c r="C27" i="10"/>
  <c r="B27" i="10"/>
  <c r="M26" i="10" a="1"/>
  <c r="M26" i="10"/>
  <c r="L26" i="10" a="1"/>
  <c r="L26" i="10"/>
  <c r="K26" i="10" a="1"/>
  <c r="K26" i="10"/>
  <c r="J26" i="10" a="1"/>
  <c r="J26" i="10"/>
  <c r="I26" i="10" a="1"/>
  <c r="I26" i="10"/>
  <c r="H26" i="10"/>
  <c r="G26" i="10"/>
  <c r="F26" i="10"/>
  <c r="E26" i="10"/>
  <c r="D26" i="10"/>
  <c r="C26" i="10" a="1"/>
  <c r="C26" i="10"/>
  <c r="B26" i="10"/>
  <c r="M25" i="10" a="1"/>
  <c r="M25" i="10"/>
  <c r="L25" i="10" a="1"/>
  <c r="L25" i="10"/>
  <c r="K25" i="10" a="1"/>
  <c r="K25" i="10"/>
  <c r="J25" i="10" a="1"/>
  <c r="J25" i="10"/>
  <c r="I25" i="10" a="1"/>
  <c r="I25" i="10"/>
  <c r="H25" i="10"/>
  <c r="G25" i="10"/>
  <c r="F25" i="10"/>
  <c r="E25" i="10"/>
  <c r="D25" i="10"/>
  <c r="C25" i="10" a="1"/>
  <c r="C25" i="10"/>
  <c r="B25" i="10"/>
  <c r="M24" i="10" a="1"/>
  <c r="M24" i="10"/>
  <c r="L24" i="10" a="1"/>
  <c r="L24" i="10"/>
  <c r="K24" i="10" a="1"/>
  <c r="K24" i="10"/>
  <c r="J24" i="10" a="1"/>
  <c r="J24" i="10"/>
  <c r="I24" i="10" a="1"/>
  <c r="I24" i="10"/>
  <c r="H24" i="10"/>
  <c r="G24" i="10"/>
  <c r="F24" i="10"/>
  <c r="E24" i="10"/>
  <c r="D24" i="10"/>
  <c r="C24" i="10" a="1"/>
  <c r="C24" i="10"/>
  <c r="B24" i="10"/>
  <c r="M23" i="10" a="1"/>
  <c r="M23" i="10"/>
  <c r="L23" i="10" a="1"/>
  <c r="L23" i="10"/>
  <c r="K23" i="10" a="1"/>
  <c r="K23" i="10"/>
  <c r="J23" i="10" a="1"/>
  <c r="J23" i="10"/>
  <c r="I23" i="10" a="1"/>
  <c r="I23" i="10"/>
  <c r="H23" i="10"/>
  <c r="G23" i="10"/>
  <c r="F23" i="10"/>
  <c r="E23" i="10"/>
  <c r="D23" i="10"/>
  <c r="C23" i="10" a="1"/>
  <c r="C23" i="10"/>
  <c r="B23" i="10"/>
  <c r="M22" i="10" a="1"/>
  <c r="M22" i="10"/>
  <c r="L22" i="10" a="1"/>
  <c r="L22" i="10"/>
  <c r="K22" i="10" a="1"/>
  <c r="K22" i="10"/>
  <c r="J22" i="10" a="1"/>
  <c r="J22" i="10"/>
  <c r="I22" i="10" a="1"/>
  <c r="I22" i="10"/>
  <c r="H22" i="10"/>
  <c r="G22" i="10"/>
  <c r="F22" i="10"/>
  <c r="E22" i="10"/>
  <c r="D22" i="10"/>
  <c r="C22" i="10" a="1"/>
  <c r="C22" i="10"/>
  <c r="B22" i="10"/>
  <c r="M21" i="10" a="1"/>
  <c r="M21" i="10"/>
  <c r="L21" i="10" a="1"/>
  <c r="L21" i="10"/>
  <c r="K21" i="10" a="1"/>
  <c r="K21" i="10"/>
  <c r="J21" i="10" a="1"/>
  <c r="J21" i="10"/>
  <c r="I21" i="10" a="1"/>
  <c r="I21" i="10"/>
  <c r="H21" i="10"/>
  <c r="G21" i="10"/>
  <c r="F21" i="10"/>
  <c r="E21" i="10"/>
  <c r="D21" i="10"/>
  <c r="C21" i="10" a="1"/>
  <c r="C21" i="10"/>
  <c r="B21" i="10"/>
  <c r="M20" i="10" a="1"/>
  <c r="M20" i="10"/>
  <c r="L20" i="10" a="1"/>
  <c r="L20" i="10"/>
  <c r="K20" i="10" a="1"/>
  <c r="K20" i="10"/>
  <c r="J20" i="10" a="1"/>
  <c r="J20" i="10"/>
  <c r="I20" i="10" a="1"/>
  <c r="I20" i="10"/>
  <c r="H20" i="10"/>
  <c r="G20" i="10"/>
  <c r="F20" i="10"/>
  <c r="E20" i="10"/>
  <c r="D20" i="10"/>
  <c r="C20" i="10" a="1"/>
  <c r="C20" i="10"/>
  <c r="B20" i="10"/>
  <c r="M19" i="10" a="1"/>
  <c r="M19" i="10"/>
  <c r="L19" i="10" a="1"/>
  <c r="L19" i="10"/>
  <c r="K19" i="10" a="1"/>
  <c r="K19" i="10"/>
  <c r="J19" i="10" a="1"/>
  <c r="J19" i="10"/>
  <c r="I19" i="10" a="1"/>
  <c r="I19" i="10"/>
  <c r="H19" i="10"/>
  <c r="G19" i="10"/>
  <c r="F19" i="10"/>
  <c r="E19" i="10"/>
  <c r="D19" i="10"/>
  <c r="C19" i="10" a="1"/>
  <c r="C19" i="10"/>
  <c r="B19" i="10"/>
  <c r="M18" i="10" a="1"/>
  <c r="M18" i="10"/>
  <c r="L18" i="10" a="1"/>
  <c r="L18" i="10"/>
  <c r="K18" i="10" a="1"/>
  <c r="K18" i="10"/>
  <c r="J18" i="10" a="1"/>
  <c r="J18" i="10"/>
  <c r="I18" i="10" a="1"/>
  <c r="I18" i="10"/>
  <c r="H18" i="10"/>
  <c r="G18" i="10"/>
  <c r="F18" i="10"/>
  <c r="E18" i="10"/>
  <c r="D18" i="10"/>
  <c r="C18" i="10" a="1"/>
  <c r="C18" i="10"/>
  <c r="B18" i="10"/>
  <c r="M17" i="10" a="1"/>
  <c r="M17" i="10"/>
  <c r="L17" i="10" a="1"/>
  <c r="L17" i="10"/>
  <c r="K17" i="10" a="1"/>
  <c r="K17" i="10"/>
  <c r="J17" i="10" a="1"/>
  <c r="J17" i="10"/>
  <c r="I17" i="10" a="1"/>
  <c r="I17" i="10"/>
  <c r="H17" i="10"/>
  <c r="G17" i="10"/>
  <c r="F17" i="10"/>
  <c r="E17" i="10"/>
  <c r="D17" i="10"/>
  <c r="C17" i="10" a="1"/>
  <c r="C17" i="10"/>
  <c r="B17" i="10"/>
  <c r="M16" i="10" a="1"/>
  <c r="M16" i="10"/>
  <c r="L16" i="10" a="1"/>
  <c r="L16" i="10"/>
  <c r="K16" i="10" a="1"/>
  <c r="K16" i="10"/>
  <c r="J16" i="10" a="1"/>
  <c r="J16" i="10"/>
  <c r="I16" i="10" a="1"/>
  <c r="I16" i="10"/>
  <c r="H16" i="10"/>
  <c r="G16" i="10"/>
  <c r="F16" i="10"/>
  <c r="E16" i="10"/>
  <c r="D16" i="10"/>
  <c r="C16" i="10" a="1"/>
  <c r="C16" i="10"/>
  <c r="B16" i="10"/>
  <c r="M15" i="10" a="1"/>
  <c r="M15" i="10"/>
  <c r="L15" i="10" a="1"/>
  <c r="L15" i="10"/>
  <c r="K15" i="10" a="1"/>
  <c r="K15" i="10"/>
  <c r="J15" i="10" a="1"/>
  <c r="J15" i="10"/>
  <c r="I15" i="10" a="1"/>
  <c r="I15" i="10"/>
  <c r="H15" i="10"/>
  <c r="G15" i="10"/>
  <c r="F15" i="10"/>
  <c r="E15" i="10"/>
  <c r="D15" i="10"/>
  <c r="C15" i="10" a="1"/>
  <c r="C15" i="10"/>
  <c r="B15" i="10"/>
  <c r="M14" i="10" a="1"/>
  <c r="M14" i="10"/>
  <c r="L14" i="10" a="1"/>
  <c r="L14" i="10"/>
  <c r="K14" i="10" a="1"/>
  <c r="K14" i="10"/>
  <c r="J14" i="10" a="1"/>
  <c r="J14" i="10"/>
  <c r="I14" i="10" a="1"/>
  <c r="I14" i="10"/>
  <c r="H14" i="10"/>
  <c r="G14" i="10"/>
  <c r="F14" i="10"/>
  <c r="E14" i="10"/>
  <c r="D14" i="10"/>
  <c r="C14" i="10" a="1"/>
  <c r="C14" i="10"/>
  <c r="B14" i="10"/>
  <c r="M13" i="10" a="1"/>
  <c r="M13" i="10"/>
  <c r="L13" i="10" a="1"/>
  <c r="L13" i="10"/>
  <c r="K13" i="10" a="1"/>
  <c r="K13" i="10"/>
  <c r="J13" i="10" a="1"/>
  <c r="J13" i="10"/>
  <c r="I13" i="10" a="1"/>
  <c r="I13" i="10"/>
  <c r="H13" i="10"/>
  <c r="G13" i="10"/>
  <c r="F13" i="10"/>
  <c r="E13" i="10"/>
  <c r="D13" i="10"/>
  <c r="C13" i="10" a="1"/>
  <c r="C13" i="10"/>
  <c r="B13" i="10"/>
  <c r="M12" i="10" a="1"/>
  <c r="M12" i="10"/>
  <c r="L12" i="10" a="1"/>
  <c r="L12" i="10"/>
  <c r="K12" i="10" a="1"/>
  <c r="K12" i="10"/>
  <c r="J12" i="10" a="1"/>
  <c r="J12" i="10"/>
  <c r="I12" i="10" a="1"/>
  <c r="I12" i="10"/>
  <c r="H12" i="10"/>
  <c r="G12" i="10"/>
  <c r="F12" i="10"/>
  <c r="E12" i="10"/>
  <c r="D12" i="10"/>
  <c r="C12" i="10" a="1"/>
  <c r="C12" i="10"/>
  <c r="B12" i="10"/>
  <c r="M11" i="10" a="1"/>
  <c r="M11" i="10"/>
  <c r="L11" i="10" a="1"/>
  <c r="L11" i="10"/>
  <c r="K11" i="10" a="1"/>
  <c r="K11" i="10"/>
  <c r="J11" i="10" a="1"/>
  <c r="J11" i="10"/>
  <c r="I11" i="10" a="1"/>
  <c r="I11" i="10"/>
  <c r="H11" i="10"/>
  <c r="G11" i="10"/>
  <c r="F11" i="10"/>
  <c r="E11" i="10"/>
  <c r="D11" i="10"/>
  <c r="C11" i="10" a="1"/>
  <c r="C11" i="10"/>
  <c r="B11" i="10"/>
  <c r="M10" i="10" a="1"/>
  <c r="M10" i="10"/>
  <c r="L10" i="10" a="1"/>
  <c r="L10" i="10"/>
  <c r="K10" i="10" a="1"/>
  <c r="K10" i="10"/>
  <c r="J10" i="10" a="1"/>
  <c r="J10" i="10"/>
  <c r="I10" i="10" a="1"/>
  <c r="I10" i="10"/>
  <c r="H10" i="10"/>
  <c r="G10" i="10"/>
  <c r="F10" i="10"/>
  <c r="E10" i="10"/>
  <c r="D10" i="10"/>
  <c r="C10" i="10" a="1"/>
  <c r="C10" i="10"/>
  <c r="B10" i="10"/>
  <c r="M9" i="10" a="1"/>
  <c r="M9" i="10"/>
  <c r="L9" i="10" a="1"/>
  <c r="L9" i="10"/>
  <c r="K9" i="10" a="1"/>
  <c r="K9" i="10"/>
  <c r="J9" i="10" a="1"/>
  <c r="J9" i="10"/>
  <c r="I9" i="10" a="1"/>
  <c r="I9" i="10"/>
  <c r="H9" i="10"/>
  <c r="G9" i="10"/>
  <c r="F9" i="10"/>
  <c r="E9" i="10"/>
  <c r="D9" i="10"/>
  <c r="C9" i="10" a="1"/>
  <c r="C9" i="10"/>
  <c r="B9" i="10"/>
  <c r="M8" i="10" a="1"/>
  <c r="M8" i="10"/>
  <c r="L8" i="10" a="1"/>
  <c r="L8" i="10"/>
  <c r="K8" i="10" a="1"/>
  <c r="K8" i="10"/>
  <c r="J8" i="10" a="1"/>
  <c r="J8" i="10"/>
  <c r="I8" i="10" a="1"/>
  <c r="I8" i="10"/>
  <c r="H8" i="10"/>
  <c r="G8" i="10"/>
  <c r="F8" i="10"/>
  <c r="E8" i="10"/>
  <c r="D8" i="10"/>
  <c r="C8" i="10" a="1"/>
  <c r="C8" i="10"/>
  <c r="B8" i="10"/>
  <c r="M7" i="10" a="1"/>
  <c r="M7" i="10"/>
  <c r="L7" i="10" a="1"/>
  <c r="L7" i="10"/>
  <c r="K7" i="10" a="1"/>
  <c r="K7" i="10"/>
  <c r="J7" i="10" a="1"/>
  <c r="J7" i="10"/>
  <c r="I7" i="10" a="1"/>
  <c r="I7" i="10"/>
  <c r="H7" i="10"/>
  <c r="G7" i="10"/>
  <c r="F7" i="10"/>
  <c r="E7" i="10"/>
  <c r="D7" i="10"/>
  <c r="C7" i="10" a="1"/>
  <c r="C7" i="10"/>
  <c r="M6" i="10" a="1"/>
  <c r="M6" i="10"/>
  <c r="L6" i="10" a="1"/>
  <c r="L6" i="10"/>
  <c r="K6" i="10" a="1"/>
  <c r="K6" i="10"/>
  <c r="J6" i="10" a="1"/>
  <c r="J6" i="10"/>
  <c r="I6" i="10" a="1"/>
  <c r="I6" i="10"/>
  <c r="H6" i="10"/>
  <c r="G6" i="10"/>
  <c r="F6" i="10"/>
  <c r="E6" i="10"/>
  <c r="D6" i="10"/>
  <c r="C6" i="10" a="1"/>
  <c r="C6" i="10"/>
  <c r="M5" i="10" a="1"/>
  <c r="M5" i="10"/>
  <c r="L5" i="10" a="1"/>
  <c r="L5" i="10"/>
  <c r="K5" i="10" a="1"/>
  <c r="K5" i="10"/>
  <c r="J5" i="10" a="1"/>
  <c r="J5" i="10"/>
  <c r="I5" i="10" a="1"/>
  <c r="I5" i="10"/>
  <c r="C5" i="10" a="1"/>
  <c r="C5" i="10"/>
  <c r="R502" i="7"/>
  <c r="Q502" i="7" a="1"/>
  <c r="Q502" i="7"/>
  <c r="P502" i="7"/>
  <c r="O502" i="7" a="1"/>
  <c r="O502" i="7"/>
  <c r="N502" i="7"/>
  <c r="M502" i="7" a="1"/>
  <c r="M502" i="7"/>
  <c r="L502" i="7"/>
  <c r="J502" i="7"/>
  <c r="I502" i="7"/>
  <c r="H502" i="7"/>
  <c r="G502" i="7" a="1"/>
  <c r="G502" i="7"/>
  <c r="F502" i="7" a="1"/>
  <c r="F502" i="7"/>
  <c r="E502" i="7"/>
  <c r="C502" i="7"/>
  <c r="B502" i="7"/>
  <c r="R501" i="7"/>
  <c r="Q501" i="7" a="1"/>
  <c r="Q501" i="7"/>
  <c r="P501" i="7"/>
  <c r="O501" i="7" a="1"/>
  <c r="O501" i="7"/>
  <c r="N501" i="7"/>
  <c r="M501" i="7" a="1"/>
  <c r="M501" i="7"/>
  <c r="L501" i="7"/>
  <c r="J501" i="7"/>
  <c r="I501" i="7"/>
  <c r="H501" i="7"/>
  <c r="G501" i="7" a="1"/>
  <c r="G501" i="7"/>
  <c r="F501" i="7" a="1"/>
  <c r="F501" i="7"/>
  <c r="E501" i="7"/>
  <c r="C501" i="7"/>
  <c r="B501" i="7"/>
  <c r="R500" i="7"/>
  <c r="Q500" i="7" a="1"/>
  <c r="Q500" i="7"/>
  <c r="P500" i="7"/>
  <c r="O500" i="7" a="1"/>
  <c r="O500" i="7"/>
  <c r="N500" i="7"/>
  <c r="M500" i="7" a="1"/>
  <c r="M500" i="7"/>
  <c r="L500" i="7"/>
  <c r="J500" i="7"/>
  <c r="I500" i="7"/>
  <c r="H500" i="7"/>
  <c r="G500" i="7" a="1"/>
  <c r="G500" i="7"/>
  <c r="F500" i="7" a="1"/>
  <c r="F500" i="7"/>
  <c r="E500" i="7"/>
  <c r="C500" i="7"/>
  <c r="B500" i="7"/>
  <c r="R499" i="7"/>
  <c r="Q499" i="7" a="1"/>
  <c r="Q499" i="7"/>
  <c r="P499" i="7"/>
  <c r="O499" i="7" a="1"/>
  <c r="O499" i="7"/>
  <c r="N499" i="7"/>
  <c r="M499" i="7" a="1"/>
  <c r="M499" i="7"/>
  <c r="L499" i="7"/>
  <c r="J499" i="7"/>
  <c r="I499" i="7"/>
  <c r="H499" i="7"/>
  <c r="G499" i="7" a="1"/>
  <c r="G499" i="7"/>
  <c r="F499" i="7" a="1"/>
  <c r="F499" i="7"/>
  <c r="E499" i="7"/>
  <c r="C499" i="7"/>
  <c r="B499" i="7"/>
  <c r="R498" i="7"/>
  <c r="Q498" i="7" a="1"/>
  <c r="Q498" i="7"/>
  <c r="P498" i="7"/>
  <c r="O498" i="7" a="1"/>
  <c r="O498" i="7"/>
  <c r="N498" i="7"/>
  <c r="M498" i="7" a="1"/>
  <c r="M498" i="7"/>
  <c r="L498" i="7"/>
  <c r="J498" i="7"/>
  <c r="I498" i="7"/>
  <c r="H498" i="7"/>
  <c r="G498" i="7" a="1"/>
  <c r="G498" i="7"/>
  <c r="F498" i="7" a="1"/>
  <c r="F498" i="7"/>
  <c r="E498" i="7"/>
  <c r="C498" i="7"/>
  <c r="B498" i="7"/>
  <c r="R497" i="7"/>
  <c r="Q497" i="7" a="1"/>
  <c r="Q497" i="7"/>
  <c r="P497" i="7"/>
  <c r="O497" i="7" a="1"/>
  <c r="O497" i="7"/>
  <c r="N497" i="7"/>
  <c r="M497" i="7" a="1"/>
  <c r="M497" i="7"/>
  <c r="L497" i="7"/>
  <c r="J497" i="7"/>
  <c r="I497" i="7"/>
  <c r="H497" i="7"/>
  <c r="G497" i="7" a="1"/>
  <c r="G497" i="7"/>
  <c r="F497" i="7" a="1"/>
  <c r="F497" i="7"/>
  <c r="E497" i="7"/>
  <c r="C497" i="7"/>
  <c r="B497" i="7"/>
  <c r="R496" i="7"/>
  <c r="Q496" i="7" a="1"/>
  <c r="Q496" i="7"/>
  <c r="P496" i="7"/>
  <c r="O496" i="7" a="1"/>
  <c r="O496" i="7"/>
  <c r="N496" i="7"/>
  <c r="M496" i="7" a="1"/>
  <c r="M496" i="7"/>
  <c r="L496" i="7"/>
  <c r="J496" i="7"/>
  <c r="I496" i="7"/>
  <c r="H496" i="7"/>
  <c r="G496" i="7" a="1"/>
  <c r="G496" i="7"/>
  <c r="F496" i="7" a="1"/>
  <c r="F496" i="7"/>
  <c r="E496" i="7"/>
  <c r="C496" i="7"/>
  <c r="B496" i="7"/>
  <c r="R495" i="7"/>
  <c r="Q495" i="7" a="1"/>
  <c r="Q495" i="7"/>
  <c r="P495" i="7"/>
  <c r="O495" i="7" a="1"/>
  <c r="O495" i="7"/>
  <c r="N495" i="7"/>
  <c r="M495" i="7" a="1"/>
  <c r="M495" i="7"/>
  <c r="L495" i="7"/>
  <c r="J495" i="7"/>
  <c r="I495" i="7"/>
  <c r="H495" i="7"/>
  <c r="G495" i="7" a="1"/>
  <c r="G495" i="7"/>
  <c r="F495" i="7" a="1"/>
  <c r="F495" i="7"/>
  <c r="E495" i="7"/>
  <c r="C495" i="7"/>
  <c r="B495" i="7"/>
  <c r="R494" i="7"/>
  <c r="Q494" i="7" a="1"/>
  <c r="Q494" i="7"/>
  <c r="P494" i="7"/>
  <c r="O494" i="7" a="1"/>
  <c r="O494" i="7"/>
  <c r="N494" i="7"/>
  <c r="M494" i="7" a="1"/>
  <c r="M494" i="7"/>
  <c r="L494" i="7"/>
  <c r="J494" i="7"/>
  <c r="I494" i="7"/>
  <c r="H494" i="7"/>
  <c r="G494" i="7" a="1"/>
  <c r="G494" i="7"/>
  <c r="F494" i="7" a="1"/>
  <c r="F494" i="7"/>
  <c r="E494" i="7"/>
  <c r="C494" i="7"/>
  <c r="B494" i="7"/>
  <c r="R493" i="7"/>
  <c r="Q493" i="7" a="1"/>
  <c r="Q493" i="7"/>
  <c r="P493" i="7"/>
  <c r="O493" i="7" a="1"/>
  <c r="O493" i="7"/>
  <c r="N493" i="7"/>
  <c r="M493" i="7" a="1"/>
  <c r="M493" i="7"/>
  <c r="L493" i="7"/>
  <c r="J493" i="7"/>
  <c r="I493" i="7"/>
  <c r="H493" i="7"/>
  <c r="G493" i="7" a="1"/>
  <c r="G493" i="7"/>
  <c r="F493" i="7" a="1"/>
  <c r="F493" i="7"/>
  <c r="E493" i="7"/>
  <c r="C493" i="7"/>
  <c r="B493" i="7"/>
  <c r="R492" i="7"/>
  <c r="Q492" i="7" a="1"/>
  <c r="Q492" i="7"/>
  <c r="P492" i="7"/>
  <c r="O492" i="7" a="1"/>
  <c r="O492" i="7"/>
  <c r="N492" i="7"/>
  <c r="M492" i="7" a="1"/>
  <c r="M492" i="7"/>
  <c r="L492" i="7"/>
  <c r="J492" i="7"/>
  <c r="I492" i="7"/>
  <c r="H492" i="7"/>
  <c r="G492" i="7" a="1"/>
  <c r="G492" i="7"/>
  <c r="F492" i="7" a="1"/>
  <c r="F492" i="7"/>
  <c r="E492" i="7"/>
  <c r="C492" i="7"/>
  <c r="B492" i="7"/>
  <c r="R491" i="7"/>
  <c r="Q491" i="7" a="1"/>
  <c r="Q491" i="7"/>
  <c r="P491" i="7"/>
  <c r="O491" i="7" a="1"/>
  <c r="O491" i="7"/>
  <c r="N491" i="7"/>
  <c r="M491" i="7" a="1"/>
  <c r="M491" i="7"/>
  <c r="L491" i="7"/>
  <c r="J491" i="7"/>
  <c r="I491" i="7"/>
  <c r="H491" i="7"/>
  <c r="G491" i="7" a="1"/>
  <c r="G491" i="7"/>
  <c r="F491" i="7" a="1"/>
  <c r="F491" i="7"/>
  <c r="E491" i="7"/>
  <c r="C491" i="7"/>
  <c r="B491" i="7"/>
  <c r="R490" i="7"/>
  <c r="Q490" i="7" a="1"/>
  <c r="Q490" i="7"/>
  <c r="P490" i="7"/>
  <c r="O490" i="7" a="1"/>
  <c r="O490" i="7"/>
  <c r="N490" i="7"/>
  <c r="M490" i="7" a="1"/>
  <c r="M490" i="7"/>
  <c r="L490" i="7"/>
  <c r="J490" i="7"/>
  <c r="I490" i="7"/>
  <c r="H490" i="7"/>
  <c r="G490" i="7" a="1"/>
  <c r="G490" i="7"/>
  <c r="F490" i="7" a="1"/>
  <c r="F490" i="7"/>
  <c r="E490" i="7"/>
  <c r="C490" i="7"/>
  <c r="B490" i="7"/>
  <c r="R489" i="7"/>
  <c r="Q489" i="7" a="1"/>
  <c r="Q489" i="7"/>
  <c r="P489" i="7"/>
  <c r="O489" i="7" a="1"/>
  <c r="O489" i="7"/>
  <c r="N489" i="7"/>
  <c r="M489" i="7" a="1"/>
  <c r="M489" i="7"/>
  <c r="L489" i="7"/>
  <c r="J489" i="7"/>
  <c r="I489" i="7"/>
  <c r="H489" i="7"/>
  <c r="G489" i="7" a="1"/>
  <c r="G489" i="7"/>
  <c r="F489" i="7" a="1"/>
  <c r="F489" i="7"/>
  <c r="E489" i="7"/>
  <c r="C489" i="7"/>
  <c r="B489" i="7"/>
  <c r="R488" i="7"/>
  <c r="Q488" i="7" a="1"/>
  <c r="Q488" i="7"/>
  <c r="P488" i="7"/>
  <c r="O488" i="7" a="1"/>
  <c r="O488" i="7"/>
  <c r="N488" i="7"/>
  <c r="M488" i="7" a="1"/>
  <c r="M488" i="7"/>
  <c r="L488" i="7"/>
  <c r="J488" i="7"/>
  <c r="I488" i="7"/>
  <c r="H488" i="7"/>
  <c r="G488" i="7" a="1"/>
  <c r="G488" i="7"/>
  <c r="F488" i="7" a="1"/>
  <c r="F488" i="7"/>
  <c r="E488" i="7"/>
  <c r="C488" i="7"/>
  <c r="B488" i="7"/>
  <c r="R487" i="7"/>
  <c r="Q487" i="7" a="1"/>
  <c r="Q487" i="7"/>
  <c r="P487" i="7"/>
  <c r="O487" i="7" a="1"/>
  <c r="O487" i="7"/>
  <c r="N487" i="7"/>
  <c r="M487" i="7" a="1"/>
  <c r="M487" i="7"/>
  <c r="L487" i="7"/>
  <c r="J487" i="7"/>
  <c r="I487" i="7"/>
  <c r="H487" i="7"/>
  <c r="G487" i="7" a="1"/>
  <c r="G487" i="7"/>
  <c r="F487" i="7" a="1"/>
  <c r="F487" i="7"/>
  <c r="E487" i="7"/>
  <c r="C487" i="7"/>
  <c r="B487" i="7"/>
  <c r="R486" i="7"/>
  <c r="Q486" i="7" a="1"/>
  <c r="Q486" i="7"/>
  <c r="P486" i="7"/>
  <c r="O486" i="7" a="1"/>
  <c r="O486" i="7"/>
  <c r="N486" i="7"/>
  <c r="M486" i="7" a="1"/>
  <c r="M486" i="7"/>
  <c r="L486" i="7"/>
  <c r="J486" i="7"/>
  <c r="I486" i="7"/>
  <c r="H486" i="7"/>
  <c r="G486" i="7" a="1"/>
  <c r="G486" i="7"/>
  <c r="F486" i="7" a="1"/>
  <c r="F486" i="7"/>
  <c r="E486" i="7"/>
  <c r="C486" i="7"/>
  <c r="B486" i="7"/>
  <c r="R485" i="7"/>
  <c r="Q485" i="7" a="1"/>
  <c r="Q485" i="7"/>
  <c r="P485" i="7"/>
  <c r="O485" i="7" a="1"/>
  <c r="O485" i="7"/>
  <c r="N485" i="7"/>
  <c r="M485" i="7" a="1"/>
  <c r="M485" i="7"/>
  <c r="L485" i="7"/>
  <c r="J485" i="7"/>
  <c r="I485" i="7"/>
  <c r="H485" i="7"/>
  <c r="G485" i="7" a="1"/>
  <c r="G485" i="7"/>
  <c r="F485" i="7" a="1"/>
  <c r="F485" i="7"/>
  <c r="E485" i="7"/>
  <c r="C485" i="7"/>
  <c r="B485" i="7"/>
  <c r="R484" i="7"/>
  <c r="Q484" i="7" a="1"/>
  <c r="Q484" i="7"/>
  <c r="P484" i="7"/>
  <c r="O484" i="7" a="1"/>
  <c r="O484" i="7"/>
  <c r="N484" i="7"/>
  <c r="M484" i="7" a="1"/>
  <c r="M484" i="7"/>
  <c r="L484" i="7"/>
  <c r="J484" i="7"/>
  <c r="I484" i="7"/>
  <c r="H484" i="7"/>
  <c r="G484" i="7" a="1"/>
  <c r="G484" i="7"/>
  <c r="F484" i="7" a="1"/>
  <c r="F484" i="7"/>
  <c r="E484" i="7"/>
  <c r="C484" i="7"/>
  <c r="B484" i="7"/>
  <c r="R483" i="7"/>
  <c r="Q483" i="7" a="1"/>
  <c r="Q483" i="7"/>
  <c r="P483" i="7"/>
  <c r="O483" i="7" a="1"/>
  <c r="O483" i="7"/>
  <c r="N483" i="7"/>
  <c r="M483" i="7" a="1"/>
  <c r="M483" i="7"/>
  <c r="L483" i="7"/>
  <c r="J483" i="7"/>
  <c r="I483" i="7"/>
  <c r="H483" i="7"/>
  <c r="G483" i="7" a="1"/>
  <c r="G483" i="7"/>
  <c r="F483" i="7" a="1"/>
  <c r="F483" i="7"/>
  <c r="E483" i="7"/>
  <c r="C483" i="7"/>
  <c r="B483" i="7"/>
  <c r="R482" i="7"/>
  <c r="Q482" i="7" a="1"/>
  <c r="Q482" i="7"/>
  <c r="P482" i="7"/>
  <c r="O482" i="7" a="1"/>
  <c r="O482" i="7"/>
  <c r="N482" i="7"/>
  <c r="M482" i="7" a="1"/>
  <c r="M482" i="7"/>
  <c r="L482" i="7"/>
  <c r="J482" i="7"/>
  <c r="I482" i="7"/>
  <c r="H482" i="7"/>
  <c r="G482" i="7" a="1"/>
  <c r="G482" i="7"/>
  <c r="F482" i="7" a="1"/>
  <c r="F482" i="7"/>
  <c r="E482" i="7"/>
  <c r="C482" i="7"/>
  <c r="B482" i="7"/>
  <c r="R481" i="7"/>
  <c r="Q481" i="7" a="1"/>
  <c r="Q481" i="7"/>
  <c r="P481" i="7"/>
  <c r="O481" i="7" a="1"/>
  <c r="O481" i="7"/>
  <c r="N481" i="7"/>
  <c r="M481" i="7" a="1"/>
  <c r="M481" i="7"/>
  <c r="L481" i="7"/>
  <c r="J481" i="7"/>
  <c r="I481" i="7"/>
  <c r="H481" i="7"/>
  <c r="G481" i="7" a="1"/>
  <c r="G481" i="7"/>
  <c r="F481" i="7" a="1"/>
  <c r="F481" i="7"/>
  <c r="E481" i="7"/>
  <c r="C481" i="7"/>
  <c r="B481" i="7"/>
  <c r="R480" i="7"/>
  <c r="Q480" i="7" a="1"/>
  <c r="Q480" i="7"/>
  <c r="P480" i="7"/>
  <c r="O480" i="7" a="1"/>
  <c r="O480" i="7"/>
  <c r="N480" i="7"/>
  <c r="M480" i="7" a="1"/>
  <c r="M480" i="7"/>
  <c r="L480" i="7"/>
  <c r="J480" i="7"/>
  <c r="I480" i="7"/>
  <c r="H480" i="7"/>
  <c r="G480" i="7" a="1"/>
  <c r="G480" i="7"/>
  <c r="F480" i="7" a="1"/>
  <c r="F480" i="7"/>
  <c r="E480" i="7"/>
  <c r="C480" i="7"/>
  <c r="B480" i="7"/>
  <c r="R479" i="7"/>
  <c r="Q479" i="7" a="1"/>
  <c r="Q479" i="7"/>
  <c r="P479" i="7"/>
  <c r="O479" i="7" a="1"/>
  <c r="O479" i="7"/>
  <c r="N479" i="7"/>
  <c r="M479" i="7" a="1"/>
  <c r="M479" i="7"/>
  <c r="L479" i="7"/>
  <c r="J479" i="7"/>
  <c r="I479" i="7"/>
  <c r="H479" i="7"/>
  <c r="G479" i="7" a="1"/>
  <c r="G479" i="7"/>
  <c r="F479" i="7" a="1"/>
  <c r="F479" i="7"/>
  <c r="E479" i="7"/>
  <c r="C479" i="7"/>
  <c r="B479" i="7"/>
  <c r="R478" i="7"/>
  <c r="Q478" i="7" a="1"/>
  <c r="Q478" i="7"/>
  <c r="P478" i="7"/>
  <c r="O478" i="7" a="1"/>
  <c r="O478" i="7"/>
  <c r="N478" i="7"/>
  <c r="M478" i="7" a="1"/>
  <c r="M478" i="7"/>
  <c r="L478" i="7"/>
  <c r="J478" i="7"/>
  <c r="I478" i="7"/>
  <c r="H478" i="7"/>
  <c r="G478" i="7" a="1"/>
  <c r="G478" i="7"/>
  <c r="F478" i="7" a="1"/>
  <c r="F478" i="7"/>
  <c r="E478" i="7"/>
  <c r="C478" i="7"/>
  <c r="B478" i="7"/>
  <c r="R477" i="7"/>
  <c r="Q477" i="7" a="1"/>
  <c r="Q477" i="7"/>
  <c r="P477" i="7"/>
  <c r="O477" i="7" a="1"/>
  <c r="O477" i="7"/>
  <c r="N477" i="7"/>
  <c r="M477" i="7" a="1"/>
  <c r="M477" i="7"/>
  <c r="L477" i="7"/>
  <c r="J477" i="7"/>
  <c r="I477" i="7"/>
  <c r="H477" i="7"/>
  <c r="G477" i="7" a="1"/>
  <c r="G477" i="7"/>
  <c r="F477" i="7" a="1"/>
  <c r="F477" i="7"/>
  <c r="E477" i="7"/>
  <c r="C477" i="7"/>
  <c r="B477" i="7"/>
  <c r="R476" i="7"/>
  <c r="Q476" i="7" a="1"/>
  <c r="Q476" i="7"/>
  <c r="P476" i="7"/>
  <c r="O476" i="7" a="1"/>
  <c r="O476" i="7"/>
  <c r="N476" i="7"/>
  <c r="M476" i="7" a="1"/>
  <c r="M476" i="7"/>
  <c r="L476" i="7"/>
  <c r="J476" i="7"/>
  <c r="I476" i="7"/>
  <c r="H476" i="7"/>
  <c r="G476" i="7" a="1"/>
  <c r="G476" i="7"/>
  <c r="F476" i="7" a="1"/>
  <c r="F476" i="7"/>
  <c r="E476" i="7"/>
  <c r="C476" i="7"/>
  <c r="B476" i="7"/>
  <c r="R475" i="7"/>
  <c r="Q475" i="7" a="1"/>
  <c r="Q475" i="7"/>
  <c r="P475" i="7"/>
  <c r="O475" i="7" a="1"/>
  <c r="O475" i="7"/>
  <c r="N475" i="7"/>
  <c r="M475" i="7" a="1"/>
  <c r="M475" i="7"/>
  <c r="L475" i="7"/>
  <c r="J475" i="7"/>
  <c r="I475" i="7"/>
  <c r="H475" i="7"/>
  <c r="G475" i="7" a="1"/>
  <c r="G475" i="7"/>
  <c r="F475" i="7" a="1"/>
  <c r="F475" i="7"/>
  <c r="E475" i="7"/>
  <c r="C475" i="7"/>
  <c r="B475" i="7"/>
  <c r="R474" i="7"/>
  <c r="Q474" i="7" a="1"/>
  <c r="Q474" i="7"/>
  <c r="P474" i="7"/>
  <c r="O474" i="7" a="1"/>
  <c r="O474" i="7"/>
  <c r="N474" i="7"/>
  <c r="M474" i="7" a="1"/>
  <c r="M474" i="7"/>
  <c r="L474" i="7"/>
  <c r="J474" i="7"/>
  <c r="I474" i="7"/>
  <c r="H474" i="7"/>
  <c r="G474" i="7" a="1"/>
  <c r="G474" i="7"/>
  <c r="F474" i="7" a="1"/>
  <c r="F474" i="7"/>
  <c r="E474" i="7"/>
  <c r="C474" i="7"/>
  <c r="B474" i="7"/>
  <c r="R473" i="7"/>
  <c r="Q473" i="7" a="1"/>
  <c r="Q473" i="7"/>
  <c r="P473" i="7"/>
  <c r="O473" i="7" a="1"/>
  <c r="O473" i="7"/>
  <c r="N473" i="7"/>
  <c r="M473" i="7" a="1"/>
  <c r="M473" i="7"/>
  <c r="L473" i="7"/>
  <c r="J473" i="7"/>
  <c r="I473" i="7"/>
  <c r="H473" i="7"/>
  <c r="G473" i="7" a="1"/>
  <c r="G473" i="7"/>
  <c r="F473" i="7" a="1"/>
  <c r="F473" i="7"/>
  <c r="E473" i="7"/>
  <c r="C473" i="7"/>
  <c r="B473" i="7"/>
  <c r="R472" i="7"/>
  <c r="Q472" i="7" a="1"/>
  <c r="Q472" i="7"/>
  <c r="P472" i="7"/>
  <c r="O472" i="7" a="1"/>
  <c r="O472" i="7"/>
  <c r="N472" i="7"/>
  <c r="M472" i="7" a="1"/>
  <c r="M472" i="7"/>
  <c r="L472" i="7"/>
  <c r="J472" i="7"/>
  <c r="I472" i="7"/>
  <c r="H472" i="7"/>
  <c r="G472" i="7" a="1"/>
  <c r="G472" i="7"/>
  <c r="F472" i="7" a="1"/>
  <c r="F472" i="7"/>
  <c r="E472" i="7"/>
  <c r="C472" i="7"/>
  <c r="B472" i="7"/>
  <c r="R471" i="7"/>
  <c r="Q471" i="7" a="1"/>
  <c r="Q471" i="7"/>
  <c r="P471" i="7"/>
  <c r="O471" i="7" a="1"/>
  <c r="O471" i="7"/>
  <c r="N471" i="7"/>
  <c r="M471" i="7" a="1"/>
  <c r="M471" i="7"/>
  <c r="L471" i="7"/>
  <c r="J471" i="7"/>
  <c r="I471" i="7"/>
  <c r="H471" i="7"/>
  <c r="G471" i="7" a="1"/>
  <c r="G471" i="7"/>
  <c r="F471" i="7" a="1"/>
  <c r="F471" i="7"/>
  <c r="E471" i="7"/>
  <c r="C471" i="7"/>
  <c r="B471" i="7"/>
  <c r="R470" i="7"/>
  <c r="Q470" i="7" a="1"/>
  <c r="Q470" i="7"/>
  <c r="P470" i="7"/>
  <c r="O470" i="7" a="1"/>
  <c r="O470" i="7"/>
  <c r="N470" i="7"/>
  <c r="M470" i="7" a="1"/>
  <c r="M470" i="7"/>
  <c r="L470" i="7"/>
  <c r="J470" i="7"/>
  <c r="I470" i="7"/>
  <c r="H470" i="7"/>
  <c r="G470" i="7" a="1"/>
  <c r="G470" i="7"/>
  <c r="F470" i="7" a="1"/>
  <c r="F470" i="7"/>
  <c r="E470" i="7"/>
  <c r="C470" i="7"/>
  <c r="B470" i="7"/>
  <c r="R469" i="7"/>
  <c r="Q469" i="7" a="1"/>
  <c r="Q469" i="7"/>
  <c r="P469" i="7"/>
  <c r="O469" i="7" a="1"/>
  <c r="O469" i="7"/>
  <c r="N469" i="7"/>
  <c r="M469" i="7" a="1"/>
  <c r="M469" i="7"/>
  <c r="L469" i="7"/>
  <c r="J469" i="7"/>
  <c r="I469" i="7"/>
  <c r="H469" i="7"/>
  <c r="G469" i="7" a="1"/>
  <c r="G469" i="7"/>
  <c r="F469" i="7" a="1"/>
  <c r="F469" i="7"/>
  <c r="E469" i="7"/>
  <c r="C469" i="7"/>
  <c r="B469" i="7"/>
  <c r="R468" i="7"/>
  <c r="Q468" i="7" a="1"/>
  <c r="Q468" i="7"/>
  <c r="P468" i="7"/>
  <c r="O468" i="7" a="1"/>
  <c r="O468" i="7"/>
  <c r="N468" i="7"/>
  <c r="M468" i="7" a="1"/>
  <c r="M468" i="7"/>
  <c r="L468" i="7"/>
  <c r="J468" i="7"/>
  <c r="I468" i="7"/>
  <c r="H468" i="7"/>
  <c r="G468" i="7" a="1"/>
  <c r="G468" i="7"/>
  <c r="F468" i="7" a="1"/>
  <c r="F468" i="7"/>
  <c r="E468" i="7"/>
  <c r="C468" i="7"/>
  <c r="B468" i="7"/>
  <c r="R467" i="7"/>
  <c r="Q467" i="7" a="1"/>
  <c r="Q467" i="7"/>
  <c r="P467" i="7"/>
  <c r="O467" i="7" a="1"/>
  <c r="O467" i="7"/>
  <c r="N467" i="7"/>
  <c r="M467" i="7" a="1"/>
  <c r="M467" i="7"/>
  <c r="L467" i="7"/>
  <c r="J467" i="7"/>
  <c r="I467" i="7"/>
  <c r="H467" i="7"/>
  <c r="G467" i="7" a="1"/>
  <c r="G467" i="7"/>
  <c r="F467" i="7" a="1"/>
  <c r="F467" i="7"/>
  <c r="E467" i="7"/>
  <c r="C467" i="7"/>
  <c r="B467" i="7"/>
  <c r="R466" i="7"/>
  <c r="Q466" i="7" a="1"/>
  <c r="Q466" i="7"/>
  <c r="P466" i="7"/>
  <c r="O466" i="7" a="1"/>
  <c r="O466" i="7"/>
  <c r="N466" i="7"/>
  <c r="M466" i="7" a="1"/>
  <c r="M466" i="7"/>
  <c r="L466" i="7"/>
  <c r="J466" i="7"/>
  <c r="I466" i="7"/>
  <c r="H466" i="7"/>
  <c r="G466" i="7" a="1"/>
  <c r="G466" i="7"/>
  <c r="F466" i="7" a="1"/>
  <c r="F466" i="7"/>
  <c r="E466" i="7"/>
  <c r="C466" i="7"/>
  <c r="B466" i="7"/>
  <c r="R465" i="7"/>
  <c r="Q465" i="7" a="1"/>
  <c r="Q465" i="7"/>
  <c r="P465" i="7"/>
  <c r="O465" i="7" a="1"/>
  <c r="O465" i="7"/>
  <c r="N465" i="7"/>
  <c r="M465" i="7" a="1"/>
  <c r="M465" i="7"/>
  <c r="L465" i="7"/>
  <c r="J465" i="7"/>
  <c r="I465" i="7"/>
  <c r="H465" i="7"/>
  <c r="G465" i="7" a="1"/>
  <c r="G465" i="7"/>
  <c r="F465" i="7" a="1"/>
  <c r="F465" i="7"/>
  <c r="E465" i="7"/>
  <c r="C465" i="7"/>
  <c r="B465" i="7"/>
  <c r="R464" i="7"/>
  <c r="Q464" i="7" a="1"/>
  <c r="Q464" i="7"/>
  <c r="P464" i="7"/>
  <c r="O464" i="7" a="1"/>
  <c r="O464" i="7"/>
  <c r="N464" i="7"/>
  <c r="M464" i="7" a="1"/>
  <c r="M464" i="7"/>
  <c r="L464" i="7"/>
  <c r="J464" i="7"/>
  <c r="I464" i="7"/>
  <c r="H464" i="7"/>
  <c r="G464" i="7" a="1"/>
  <c r="G464" i="7"/>
  <c r="F464" i="7" a="1"/>
  <c r="F464" i="7"/>
  <c r="E464" i="7"/>
  <c r="C464" i="7"/>
  <c r="B464" i="7"/>
  <c r="R463" i="7"/>
  <c r="Q463" i="7" a="1"/>
  <c r="Q463" i="7"/>
  <c r="P463" i="7"/>
  <c r="O463" i="7" a="1"/>
  <c r="O463" i="7"/>
  <c r="N463" i="7"/>
  <c r="M463" i="7" a="1"/>
  <c r="M463" i="7"/>
  <c r="L463" i="7"/>
  <c r="J463" i="7"/>
  <c r="I463" i="7"/>
  <c r="H463" i="7"/>
  <c r="G463" i="7" a="1"/>
  <c r="G463" i="7"/>
  <c r="F463" i="7" a="1"/>
  <c r="F463" i="7"/>
  <c r="E463" i="7"/>
  <c r="C463" i="7"/>
  <c r="B463" i="7"/>
  <c r="R462" i="7"/>
  <c r="Q462" i="7" a="1"/>
  <c r="Q462" i="7"/>
  <c r="P462" i="7"/>
  <c r="O462" i="7" a="1"/>
  <c r="O462" i="7"/>
  <c r="N462" i="7"/>
  <c r="M462" i="7" a="1"/>
  <c r="M462" i="7"/>
  <c r="L462" i="7"/>
  <c r="J462" i="7"/>
  <c r="I462" i="7"/>
  <c r="H462" i="7"/>
  <c r="G462" i="7" a="1"/>
  <c r="G462" i="7"/>
  <c r="F462" i="7" a="1"/>
  <c r="F462" i="7"/>
  <c r="E462" i="7"/>
  <c r="C462" i="7"/>
  <c r="B462" i="7"/>
  <c r="R461" i="7"/>
  <c r="Q461" i="7" a="1"/>
  <c r="Q461" i="7"/>
  <c r="P461" i="7"/>
  <c r="O461" i="7" a="1"/>
  <c r="O461" i="7"/>
  <c r="N461" i="7"/>
  <c r="M461" i="7" a="1"/>
  <c r="M461" i="7"/>
  <c r="L461" i="7"/>
  <c r="J461" i="7"/>
  <c r="I461" i="7"/>
  <c r="H461" i="7"/>
  <c r="G461" i="7" a="1"/>
  <c r="G461" i="7"/>
  <c r="F461" i="7" a="1"/>
  <c r="F461" i="7"/>
  <c r="E461" i="7"/>
  <c r="C461" i="7"/>
  <c r="B461" i="7"/>
  <c r="R460" i="7"/>
  <c r="Q460" i="7" a="1"/>
  <c r="Q460" i="7"/>
  <c r="P460" i="7"/>
  <c r="O460" i="7" a="1"/>
  <c r="O460" i="7"/>
  <c r="N460" i="7"/>
  <c r="M460" i="7" a="1"/>
  <c r="M460" i="7"/>
  <c r="L460" i="7"/>
  <c r="J460" i="7"/>
  <c r="I460" i="7"/>
  <c r="H460" i="7"/>
  <c r="G460" i="7" a="1"/>
  <c r="G460" i="7"/>
  <c r="F460" i="7" a="1"/>
  <c r="F460" i="7"/>
  <c r="E460" i="7"/>
  <c r="C460" i="7"/>
  <c r="B460" i="7"/>
  <c r="R459" i="7"/>
  <c r="Q459" i="7" a="1"/>
  <c r="Q459" i="7"/>
  <c r="P459" i="7"/>
  <c r="O459" i="7" a="1"/>
  <c r="O459" i="7"/>
  <c r="N459" i="7"/>
  <c r="M459" i="7" a="1"/>
  <c r="M459" i="7"/>
  <c r="L459" i="7"/>
  <c r="J459" i="7"/>
  <c r="I459" i="7"/>
  <c r="H459" i="7"/>
  <c r="G459" i="7" a="1"/>
  <c r="G459" i="7"/>
  <c r="F459" i="7" a="1"/>
  <c r="F459" i="7"/>
  <c r="E459" i="7"/>
  <c r="C459" i="7"/>
  <c r="B459" i="7"/>
  <c r="R458" i="7"/>
  <c r="Q458" i="7" a="1"/>
  <c r="Q458" i="7"/>
  <c r="P458" i="7"/>
  <c r="O458" i="7" a="1"/>
  <c r="O458" i="7"/>
  <c r="N458" i="7"/>
  <c r="M458" i="7" a="1"/>
  <c r="M458" i="7"/>
  <c r="L458" i="7"/>
  <c r="J458" i="7"/>
  <c r="I458" i="7"/>
  <c r="H458" i="7"/>
  <c r="G458" i="7" a="1"/>
  <c r="G458" i="7"/>
  <c r="F458" i="7" a="1"/>
  <c r="F458" i="7"/>
  <c r="E458" i="7"/>
  <c r="C458" i="7"/>
  <c r="B458" i="7"/>
  <c r="R457" i="7"/>
  <c r="Q457" i="7" a="1"/>
  <c r="Q457" i="7"/>
  <c r="P457" i="7"/>
  <c r="O457" i="7" a="1"/>
  <c r="O457" i="7"/>
  <c r="N457" i="7"/>
  <c r="M457" i="7" a="1"/>
  <c r="M457" i="7"/>
  <c r="L457" i="7"/>
  <c r="J457" i="7"/>
  <c r="I457" i="7"/>
  <c r="H457" i="7"/>
  <c r="G457" i="7" a="1"/>
  <c r="G457" i="7"/>
  <c r="F457" i="7" a="1"/>
  <c r="F457" i="7"/>
  <c r="E457" i="7"/>
  <c r="C457" i="7"/>
  <c r="B457" i="7"/>
  <c r="R456" i="7"/>
  <c r="Q456" i="7" a="1"/>
  <c r="Q456" i="7"/>
  <c r="P456" i="7"/>
  <c r="O456" i="7" a="1"/>
  <c r="O456" i="7"/>
  <c r="N456" i="7"/>
  <c r="M456" i="7" a="1"/>
  <c r="M456" i="7"/>
  <c r="L456" i="7"/>
  <c r="J456" i="7"/>
  <c r="I456" i="7"/>
  <c r="H456" i="7"/>
  <c r="G456" i="7" a="1"/>
  <c r="G456" i="7"/>
  <c r="F456" i="7" a="1"/>
  <c r="F456" i="7"/>
  <c r="E456" i="7"/>
  <c r="C456" i="7"/>
  <c r="B456" i="7"/>
  <c r="R455" i="7"/>
  <c r="Q455" i="7" a="1"/>
  <c r="Q455" i="7"/>
  <c r="P455" i="7"/>
  <c r="O455" i="7" a="1"/>
  <c r="O455" i="7"/>
  <c r="N455" i="7"/>
  <c r="M455" i="7" a="1"/>
  <c r="M455" i="7"/>
  <c r="L455" i="7"/>
  <c r="J455" i="7"/>
  <c r="I455" i="7"/>
  <c r="H455" i="7"/>
  <c r="G455" i="7" a="1"/>
  <c r="G455" i="7"/>
  <c r="F455" i="7" a="1"/>
  <c r="F455" i="7"/>
  <c r="E455" i="7"/>
  <c r="C455" i="7"/>
  <c r="B455" i="7"/>
  <c r="R454" i="7"/>
  <c r="Q454" i="7" a="1"/>
  <c r="Q454" i="7"/>
  <c r="P454" i="7"/>
  <c r="O454" i="7" a="1"/>
  <c r="O454" i="7"/>
  <c r="N454" i="7"/>
  <c r="M454" i="7" a="1"/>
  <c r="M454" i="7"/>
  <c r="L454" i="7"/>
  <c r="J454" i="7"/>
  <c r="I454" i="7"/>
  <c r="H454" i="7"/>
  <c r="G454" i="7" a="1"/>
  <c r="G454" i="7"/>
  <c r="F454" i="7" a="1"/>
  <c r="F454" i="7"/>
  <c r="E454" i="7"/>
  <c r="C454" i="7"/>
  <c r="B454" i="7"/>
  <c r="R453" i="7"/>
  <c r="Q453" i="7" a="1"/>
  <c r="Q453" i="7"/>
  <c r="P453" i="7"/>
  <c r="O453" i="7" a="1"/>
  <c r="O453" i="7"/>
  <c r="N453" i="7"/>
  <c r="M453" i="7" a="1"/>
  <c r="M453" i="7"/>
  <c r="L453" i="7"/>
  <c r="J453" i="7"/>
  <c r="I453" i="7"/>
  <c r="H453" i="7"/>
  <c r="G453" i="7" a="1"/>
  <c r="G453" i="7"/>
  <c r="F453" i="7" a="1"/>
  <c r="F453" i="7"/>
  <c r="E453" i="7"/>
  <c r="C453" i="7"/>
  <c r="B453" i="7"/>
  <c r="R452" i="7"/>
  <c r="Q452" i="7" a="1"/>
  <c r="Q452" i="7"/>
  <c r="P452" i="7"/>
  <c r="O452" i="7" a="1"/>
  <c r="O452" i="7"/>
  <c r="N452" i="7"/>
  <c r="M452" i="7" a="1"/>
  <c r="M452" i="7"/>
  <c r="L452" i="7"/>
  <c r="J452" i="7"/>
  <c r="I452" i="7"/>
  <c r="H452" i="7"/>
  <c r="G452" i="7" a="1"/>
  <c r="G452" i="7"/>
  <c r="F452" i="7" a="1"/>
  <c r="F452" i="7"/>
  <c r="E452" i="7"/>
  <c r="C452" i="7"/>
  <c r="B452" i="7"/>
  <c r="R451" i="7"/>
  <c r="Q451" i="7" a="1"/>
  <c r="Q451" i="7"/>
  <c r="P451" i="7"/>
  <c r="O451" i="7" a="1"/>
  <c r="O451" i="7"/>
  <c r="N451" i="7"/>
  <c r="M451" i="7" a="1"/>
  <c r="M451" i="7"/>
  <c r="L451" i="7"/>
  <c r="J451" i="7"/>
  <c r="I451" i="7"/>
  <c r="H451" i="7"/>
  <c r="G451" i="7" a="1"/>
  <c r="G451" i="7"/>
  <c r="F451" i="7" a="1"/>
  <c r="F451" i="7"/>
  <c r="E451" i="7"/>
  <c r="C451" i="7"/>
  <c r="B451" i="7"/>
  <c r="R450" i="7"/>
  <c r="Q450" i="7" a="1"/>
  <c r="Q450" i="7"/>
  <c r="P450" i="7"/>
  <c r="O450" i="7" a="1"/>
  <c r="O450" i="7"/>
  <c r="N450" i="7"/>
  <c r="M450" i="7" a="1"/>
  <c r="M450" i="7"/>
  <c r="L450" i="7"/>
  <c r="J450" i="7"/>
  <c r="I450" i="7"/>
  <c r="H450" i="7"/>
  <c r="G450" i="7" a="1"/>
  <c r="G450" i="7"/>
  <c r="F450" i="7" a="1"/>
  <c r="F450" i="7"/>
  <c r="E450" i="7"/>
  <c r="C450" i="7"/>
  <c r="B450" i="7"/>
  <c r="R449" i="7"/>
  <c r="Q449" i="7" a="1"/>
  <c r="Q449" i="7"/>
  <c r="P449" i="7"/>
  <c r="O449" i="7" a="1"/>
  <c r="O449" i="7"/>
  <c r="N449" i="7"/>
  <c r="M449" i="7" a="1"/>
  <c r="M449" i="7"/>
  <c r="L449" i="7"/>
  <c r="J449" i="7"/>
  <c r="I449" i="7"/>
  <c r="H449" i="7"/>
  <c r="G449" i="7" a="1"/>
  <c r="G449" i="7"/>
  <c r="F449" i="7" a="1"/>
  <c r="F449" i="7"/>
  <c r="E449" i="7"/>
  <c r="C449" i="7"/>
  <c r="B449" i="7"/>
  <c r="R448" i="7"/>
  <c r="Q448" i="7" a="1"/>
  <c r="Q448" i="7"/>
  <c r="P448" i="7"/>
  <c r="O448" i="7" a="1"/>
  <c r="O448" i="7"/>
  <c r="N448" i="7"/>
  <c r="M448" i="7" a="1"/>
  <c r="M448" i="7"/>
  <c r="L448" i="7"/>
  <c r="J448" i="7"/>
  <c r="I448" i="7"/>
  <c r="H448" i="7"/>
  <c r="G448" i="7" a="1"/>
  <c r="G448" i="7"/>
  <c r="F448" i="7" a="1"/>
  <c r="F448" i="7"/>
  <c r="E448" i="7"/>
  <c r="C448" i="7"/>
  <c r="B448" i="7"/>
  <c r="R447" i="7"/>
  <c r="Q447" i="7" a="1"/>
  <c r="Q447" i="7"/>
  <c r="P447" i="7"/>
  <c r="O447" i="7" a="1"/>
  <c r="O447" i="7"/>
  <c r="N447" i="7"/>
  <c r="M447" i="7" a="1"/>
  <c r="M447" i="7"/>
  <c r="L447" i="7"/>
  <c r="J447" i="7"/>
  <c r="I447" i="7"/>
  <c r="H447" i="7"/>
  <c r="G447" i="7" a="1"/>
  <c r="G447" i="7"/>
  <c r="F447" i="7" a="1"/>
  <c r="F447" i="7"/>
  <c r="E447" i="7"/>
  <c r="C447" i="7"/>
  <c r="B447" i="7"/>
  <c r="R446" i="7"/>
  <c r="Q446" i="7" a="1"/>
  <c r="Q446" i="7"/>
  <c r="P446" i="7"/>
  <c r="O446" i="7" a="1"/>
  <c r="O446" i="7"/>
  <c r="N446" i="7"/>
  <c r="M446" i="7" a="1"/>
  <c r="M446" i="7"/>
  <c r="L446" i="7"/>
  <c r="J446" i="7"/>
  <c r="I446" i="7"/>
  <c r="H446" i="7"/>
  <c r="G446" i="7" a="1"/>
  <c r="G446" i="7"/>
  <c r="F446" i="7" a="1"/>
  <c r="F446" i="7"/>
  <c r="E446" i="7"/>
  <c r="C446" i="7"/>
  <c r="B446" i="7"/>
  <c r="R445" i="7"/>
  <c r="Q445" i="7" a="1"/>
  <c r="Q445" i="7"/>
  <c r="P445" i="7"/>
  <c r="O445" i="7" a="1"/>
  <c r="O445" i="7"/>
  <c r="N445" i="7"/>
  <c r="M445" i="7" a="1"/>
  <c r="M445" i="7"/>
  <c r="L445" i="7"/>
  <c r="J445" i="7"/>
  <c r="I445" i="7"/>
  <c r="H445" i="7"/>
  <c r="G445" i="7" a="1"/>
  <c r="G445" i="7"/>
  <c r="F445" i="7" a="1"/>
  <c r="F445" i="7"/>
  <c r="E445" i="7"/>
  <c r="C445" i="7"/>
  <c r="B445" i="7"/>
  <c r="R444" i="7"/>
  <c r="Q444" i="7" a="1"/>
  <c r="Q444" i="7"/>
  <c r="P444" i="7"/>
  <c r="O444" i="7" a="1"/>
  <c r="O444" i="7"/>
  <c r="N444" i="7"/>
  <c r="M444" i="7" a="1"/>
  <c r="M444" i="7"/>
  <c r="L444" i="7"/>
  <c r="J444" i="7"/>
  <c r="I444" i="7"/>
  <c r="H444" i="7"/>
  <c r="G444" i="7" a="1"/>
  <c r="G444" i="7"/>
  <c r="F444" i="7" a="1"/>
  <c r="F444" i="7"/>
  <c r="E444" i="7"/>
  <c r="C444" i="7"/>
  <c r="B444" i="7"/>
  <c r="R443" i="7"/>
  <c r="Q443" i="7" a="1"/>
  <c r="Q443" i="7"/>
  <c r="P443" i="7"/>
  <c r="O443" i="7" a="1"/>
  <c r="O443" i="7"/>
  <c r="N443" i="7"/>
  <c r="M443" i="7" a="1"/>
  <c r="M443" i="7"/>
  <c r="L443" i="7"/>
  <c r="J443" i="7"/>
  <c r="I443" i="7"/>
  <c r="H443" i="7"/>
  <c r="G443" i="7" a="1"/>
  <c r="G443" i="7"/>
  <c r="F443" i="7" a="1"/>
  <c r="F443" i="7"/>
  <c r="E443" i="7"/>
  <c r="C443" i="7"/>
  <c r="B443" i="7"/>
  <c r="R442" i="7"/>
  <c r="Q442" i="7" a="1"/>
  <c r="Q442" i="7"/>
  <c r="P442" i="7"/>
  <c r="O442" i="7" a="1"/>
  <c r="O442" i="7"/>
  <c r="N442" i="7"/>
  <c r="M442" i="7" a="1"/>
  <c r="M442" i="7"/>
  <c r="L442" i="7"/>
  <c r="J442" i="7"/>
  <c r="I442" i="7"/>
  <c r="H442" i="7"/>
  <c r="G442" i="7" a="1"/>
  <c r="G442" i="7"/>
  <c r="F442" i="7" a="1"/>
  <c r="F442" i="7"/>
  <c r="E442" i="7"/>
  <c r="C442" i="7"/>
  <c r="B442" i="7"/>
  <c r="R441" i="7"/>
  <c r="Q441" i="7" a="1"/>
  <c r="Q441" i="7"/>
  <c r="P441" i="7"/>
  <c r="O441" i="7" a="1"/>
  <c r="O441" i="7"/>
  <c r="N441" i="7"/>
  <c r="M441" i="7" a="1"/>
  <c r="M441" i="7"/>
  <c r="L441" i="7"/>
  <c r="J441" i="7"/>
  <c r="I441" i="7"/>
  <c r="H441" i="7"/>
  <c r="G441" i="7" a="1"/>
  <c r="G441" i="7"/>
  <c r="F441" i="7" a="1"/>
  <c r="F441" i="7"/>
  <c r="E441" i="7"/>
  <c r="C441" i="7"/>
  <c r="B441" i="7"/>
  <c r="R440" i="7"/>
  <c r="Q440" i="7" a="1"/>
  <c r="Q440" i="7"/>
  <c r="P440" i="7"/>
  <c r="O440" i="7" a="1"/>
  <c r="O440" i="7"/>
  <c r="N440" i="7"/>
  <c r="M440" i="7" a="1"/>
  <c r="M440" i="7"/>
  <c r="L440" i="7"/>
  <c r="J440" i="7"/>
  <c r="I440" i="7"/>
  <c r="H440" i="7"/>
  <c r="G440" i="7" a="1"/>
  <c r="G440" i="7"/>
  <c r="F440" i="7" a="1"/>
  <c r="F440" i="7"/>
  <c r="E440" i="7"/>
  <c r="C440" i="7"/>
  <c r="B440" i="7"/>
  <c r="R439" i="7"/>
  <c r="Q439" i="7" a="1"/>
  <c r="Q439" i="7"/>
  <c r="P439" i="7"/>
  <c r="O439" i="7" a="1"/>
  <c r="O439" i="7"/>
  <c r="N439" i="7"/>
  <c r="M439" i="7" a="1"/>
  <c r="M439" i="7"/>
  <c r="L439" i="7"/>
  <c r="J439" i="7"/>
  <c r="I439" i="7"/>
  <c r="H439" i="7"/>
  <c r="G439" i="7" a="1"/>
  <c r="G439" i="7"/>
  <c r="F439" i="7" a="1"/>
  <c r="F439" i="7"/>
  <c r="E439" i="7"/>
  <c r="C439" i="7"/>
  <c r="B439" i="7"/>
  <c r="R438" i="7"/>
  <c r="Q438" i="7" a="1"/>
  <c r="Q438" i="7"/>
  <c r="P438" i="7"/>
  <c r="O438" i="7" a="1"/>
  <c r="O438" i="7"/>
  <c r="N438" i="7"/>
  <c r="M438" i="7" a="1"/>
  <c r="M438" i="7"/>
  <c r="L438" i="7"/>
  <c r="J438" i="7"/>
  <c r="I438" i="7"/>
  <c r="H438" i="7"/>
  <c r="G438" i="7" a="1"/>
  <c r="G438" i="7"/>
  <c r="F438" i="7" a="1"/>
  <c r="F438" i="7"/>
  <c r="E438" i="7"/>
  <c r="C438" i="7"/>
  <c r="B438" i="7"/>
  <c r="R437" i="7"/>
  <c r="Q437" i="7" a="1"/>
  <c r="Q437" i="7"/>
  <c r="P437" i="7"/>
  <c r="O437" i="7" a="1"/>
  <c r="O437" i="7"/>
  <c r="N437" i="7"/>
  <c r="M437" i="7" a="1"/>
  <c r="M437" i="7"/>
  <c r="L437" i="7"/>
  <c r="J437" i="7"/>
  <c r="I437" i="7"/>
  <c r="H437" i="7"/>
  <c r="G437" i="7" a="1"/>
  <c r="G437" i="7"/>
  <c r="F437" i="7" a="1"/>
  <c r="F437" i="7"/>
  <c r="E437" i="7"/>
  <c r="C437" i="7"/>
  <c r="B437" i="7"/>
  <c r="R436" i="7"/>
  <c r="Q436" i="7" a="1"/>
  <c r="Q436" i="7"/>
  <c r="P436" i="7"/>
  <c r="O436" i="7" a="1"/>
  <c r="O436" i="7"/>
  <c r="N436" i="7"/>
  <c r="M436" i="7" a="1"/>
  <c r="M436" i="7"/>
  <c r="L436" i="7"/>
  <c r="J436" i="7"/>
  <c r="I436" i="7"/>
  <c r="H436" i="7"/>
  <c r="G436" i="7" a="1"/>
  <c r="G436" i="7"/>
  <c r="F436" i="7" a="1"/>
  <c r="F436" i="7"/>
  <c r="E436" i="7"/>
  <c r="C436" i="7"/>
  <c r="B436" i="7"/>
  <c r="R435" i="7"/>
  <c r="Q435" i="7" a="1"/>
  <c r="Q435" i="7"/>
  <c r="P435" i="7"/>
  <c r="O435" i="7" a="1"/>
  <c r="O435" i="7"/>
  <c r="N435" i="7"/>
  <c r="M435" i="7" a="1"/>
  <c r="M435" i="7"/>
  <c r="L435" i="7"/>
  <c r="J435" i="7"/>
  <c r="I435" i="7"/>
  <c r="H435" i="7"/>
  <c r="G435" i="7" a="1"/>
  <c r="G435" i="7"/>
  <c r="F435" i="7" a="1"/>
  <c r="F435" i="7"/>
  <c r="E435" i="7"/>
  <c r="C435" i="7"/>
  <c r="B435" i="7"/>
  <c r="R434" i="7"/>
  <c r="Q434" i="7" a="1"/>
  <c r="Q434" i="7"/>
  <c r="P434" i="7"/>
  <c r="O434" i="7" a="1"/>
  <c r="O434" i="7"/>
  <c r="N434" i="7"/>
  <c r="M434" i="7" a="1"/>
  <c r="M434" i="7"/>
  <c r="L434" i="7"/>
  <c r="J434" i="7"/>
  <c r="I434" i="7"/>
  <c r="H434" i="7"/>
  <c r="G434" i="7" a="1"/>
  <c r="G434" i="7"/>
  <c r="F434" i="7" a="1"/>
  <c r="F434" i="7"/>
  <c r="E434" i="7"/>
  <c r="C434" i="7"/>
  <c r="B434" i="7"/>
  <c r="R433" i="7"/>
  <c r="Q433" i="7" a="1"/>
  <c r="Q433" i="7"/>
  <c r="P433" i="7"/>
  <c r="O433" i="7" a="1"/>
  <c r="O433" i="7"/>
  <c r="N433" i="7"/>
  <c r="M433" i="7" a="1"/>
  <c r="M433" i="7"/>
  <c r="L433" i="7"/>
  <c r="J433" i="7"/>
  <c r="I433" i="7"/>
  <c r="H433" i="7"/>
  <c r="G433" i="7" a="1"/>
  <c r="G433" i="7"/>
  <c r="F433" i="7" a="1"/>
  <c r="F433" i="7"/>
  <c r="E433" i="7"/>
  <c r="C433" i="7"/>
  <c r="B433" i="7"/>
  <c r="R432" i="7"/>
  <c r="Q432" i="7" a="1"/>
  <c r="Q432" i="7"/>
  <c r="P432" i="7"/>
  <c r="O432" i="7" a="1"/>
  <c r="O432" i="7"/>
  <c r="N432" i="7"/>
  <c r="M432" i="7" a="1"/>
  <c r="M432" i="7"/>
  <c r="L432" i="7"/>
  <c r="J432" i="7"/>
  <c r="I432" i="7"/>
  <c r="H432" i="7"/>
  <c r="G432" i="7" a="1"/>
  <c r="G432" i="7"/>
  <c r="F432" i="7" a="1"/>
  <c r="F432" i="7"/>
  <c r="E432" i="7"/>
  <c r="C432" i="7"/>
  <c r="B432" i="7"/>
  <c r="R431" i="7"/>
  <c r="Q431" i="7" a="1"/>
  <c r="Q431" i="7"/>
  <c r="P431" i="7"/>
  <c r="O431" i="7" a="1"/>
  <c r="O431" i="7"/>
  <c r="N431" i="7"/>
  <c r="M431" i="7" a="1"/>
  <c r="M431" i="7"/>
  <c r="L431" i="7"/>
  <c r="J431" i="7"/>
  <c r="I431" i="7"/>
  <c r="H431" i="7"/>
  <c r="G431" i="7" a="1"/>
  <c r="G431" i="7"/>
  <c r="F431" i="7" a="1"/>
  <c r="F431" i="7"/>
  <c r="E431" i="7"/>
  <c r="C431" i="7"/>
  <c r="B431" i="7"/>
  <c r="R430" i="7"/>
  <c r="Q430" i="7" a="1"/>
  <c r="Q430" i="7"/>
  <c r="P430" i="7"/>
  <c r="O430" i="7" a="1"/>
  <c r="O430" i="7"/>
  <c r="N430" i="7"/>
  <c r="M430" i="7" a="1"/>
  <c r="M430" i="7"/>
  <c r="L430" i="7"/>
  <c r="J430" i="7"/>
  <c r="I430" i="7"/>
  <c r="H430" i="7"/>
  <c r="G430" i="7" a="1"/>
  <c r="G430" i="7"/>
  <c r="F430" i="7" a="1"/>
  <c r="F430" i="7"/>
  <c r="E430" i="7"/>
  <c r="C430" i="7"/>
  <c r="B430" i="7"/>
  <c r="R429" i="7"/>
  <c r="Q429" i="7" a="1"/>
  <c r="Q429" i="7"/>
  <c r="P429" i="7"/>
  <c r="O429" i="7" a="1"/>
  <c r="O429" i="7"/>
  <c r="N429" i="7"/>
  <c r="M429" i="7" a="1"/>
  <c r="M429" i="7"/>
  <c r="L429" i="7"/>
  <c r="J429" i="7"/>
  <c r="I429" i="7"/>
  <c r="H429" i="7"/>
  <c r="G429" i="7" a="1"/>
  <c r="G429" i="7"/>
  <c r="F429" i="7" a="1"/>
  <c r="F429" i="7"/>
  <c r="E429" i="7"/>
  <c r="C429" i="7"/>
  <c r="B429" i="7"/>
  <c r="R428" i="7"/>
  <c r="Q428" i="7" a="1"/>
  <c r="Q428" i="7"/>
  <c r="P428" i="7"/>
  <c r="O428" i="7" a="1"/>
  <c r="O428" i="7"/>
  <c r="N428" i="7"/>
  <c r="M428" i="7" a="1"/>
  <c r="M428" i="7"/>
  <c r="L428" i="7"/>
  <c r="J428" i="7"/>
  <c r="I428" i="7"/>
  <c r="H428" i="7"/>
  <c r="G428" i="7" a="1"/>
  <c r="G428" i="7"/>
  <c r="F428" i="7" a="1"/>
  <c r="F428" i="7"/>
  <c r="E428" i="7"/>
  <c r="C428" i="7"/>
  <c r="B428" i="7"/>
  <c r="R427" i="7"/>
  <c r="Q427" i="7" a="1"/>
  <c r="Q427" i="7"/>
  <c r="P427" i="7"/>
  <c r="O427" i="7" a="1"/>
  <c r="O427" i="7"/>
  <c r="N427" i="7"/>
  <c r="M427" i="7" a="1"/>
  <c r="M427" i="7"/>
  <c r="L427" i="7"/>
  <c r="J427" i="7"/>
  <c r="I427" i="7"/>
  <c r="H427" i="7"/>
  <c r="G427" i="7" a="1"/>
  <c r="G427" i="7"/>
  <c r="F427" i="7" a="1"/>
  <c r="F427" i="7"/>
  <c r="E427" i="7"/>
  <c r="C427" i="7"/>
  <c r="B427" i="7"/>
  <c r="R426" i="7"/>
  <c r="Q426" i="7" a="1"/>
  <c r="Q426" i="7"/>
  <c r="P426" i="7"/>
  <c r="O426" i="7" a="1"/>
  <c r="O426" i="7"/>
  <c r="N426" i="7"/>
  <c r="M426" i="7" a="1"/>
  <c r="M426" i="7"/>
  <c r="L426" i="7"/>
  <c r="J426" i="7"/>
  <c r="I426" i="7"/>
  <c r="H426" i="7"/>
  <c r="G426" i="7" a="1"/>
  <c r="G426" i="7"/>
  <c r="F426" i="7" a="1"/>
  <c r="F426" i="7"/>
  <c r="E426" i="7"/>
  <c r="C426" i="7"/>
  <c r="B426" i="7"/>
  <c r="R425" i="7"/>
  <c r="Q425" i="7" a="1"/>
  <c r="Q425" i="7"/>
  <c r="P425" i="7"/>
  <c r="O425" i="7" a="1"/>
  <c r="O425" i="7"/>
  <c r="N425" i="7"/>
  <c r="M425" i="7" a="1"/>
  <c r="M425" i="7"/>
  <c r="L425" i="7"/>
  <c r="J425" i="7"/>
  <c r="I425" i="7"/>
  <c r="H425" i="7"/>
  <c r="G425" i="7" a="1"/>
  <c r="G425" i="7"/>
  <c r="F425" i="7" a="1"/>
  <c r="F425" i="7"/>
  <c r="E425" i="7"/>
  <c r="C425" i="7"/>
  <c r="B425" i="7"/>
  <c r="R424" i="7"/>
  <c r="Q424" i="7" a="1"/>
  <c r="Q424" i="7"/>
  <c r="P424" i="7"/>
  <c r="O424" i="7" a="1"/>
  <c r="O424" i="7"/>
  <c r="N424" i="7"/>
  <c r="M424" i="7" a="1"/>
  <c r="M424" i="7"/>
  <c r="L424" i="7"/>
  <c r="J424" i="7"/>
  <c r="I424" i="7"/>
  <c r="H424" i="7"/>
  <c r="G424" i="7" a="1"/>
  <c r="G424" i="7"/>
  <c r="F424" i="7" a="1"/>
  <c r="F424" i="7"/>
  <c r="E424" i="7"/>
  <c r="C424" i="7"/>
  <c r="B424" i="7"/>
  <c r="R423" i="7"/>
  <c r="Q423" i="7" a="1"/>
  <c r="Q423" i="7"/>
  <c r="P423" i="7"/>
  <c r="O423" i="7" a="1"/>
  <c r="O423" i="7"/>
  <c r="N423" i="7"/>
  <c r="M423" i="7" a="1"/>
  <c r="M423" i="7"/>
  <c r="L423" i="7"/>
  <c r="J423" i="7"/>
  <c r="I423" i="7"/>
  <c r="H423" i="7"/>
  <c r="G423" i="7" a="1"/>
  <c r="G423" i="7"/>
  <c r="F423" i="7" a="1"/>
  <c r="F423" i="7"/>
  <c r="E423" i="7"/>
  <c r="C423" i="7"/>
  <c r="B423" i="7"/>
  <c r="R422" i="7"/>
  <c r="Q422" i="7" a="1"/>
  <c r="Q422" i="7"/>
  <c r="P422" i="7"/>
  <c r="O422" i="7" a="1"/>
  <c r="O422" i="7"/>
  <c r="N422" i="7"/>
  <c r="M422" i="7" a="1"/>
  <c r="M422" i="7"/>
  <c r="L422" i="7"/>
  <c r="J422" i="7"/>
  <c r="I422" i="7"/>
  <c r="H422" i="7"/>
  <c r="G422" i="7" a="1"/>
  <c r="G422" i="7"/>
  <c r="F422" i="7" a="1"/>
  <c r="F422" i="7"/>
  <c r="E422" i="7"/>
  <c r="C422" i="7"/>
  <c r="B422" i="7"/>
  <c r="R421" i="7"/>
  <c r="Q421" i="7" a="1"/>
  <c r="Q421" i="7"/>
  <c r="P421" i="7"/>
  <c r="O421" i="7" a="1"/>
  <c r="O421" i="7"/>
  <c r="N421" i="7"/>
  <c r="M421" i="7" a="1"/>
  <c r="M421" i="7"/>
  <c r="L421" i="7"/>
  <c r="J421" i="7"/>
  <c r="I421" i="7"/>
  <c r="H421" i="7"/>
  <c r="G421" i="7" a="1"/>
  <c r="G421" i="7"/>
  <c r="F421" i="7" a="1"/>
  <c r="F421" i="7"/>
  <c r="E421" i="7"/>
  <c r="C421" i="7"/>
  <c r="B421" i="7"/>
  <c r="R420" i="7"/>
  <c r="Q420" i="7" a="1"/>
  <c r="Q420" i="7"/>
  <c r="P420" i="7"/>
  <c r="O420" i="7" a="1"/>
  <c r="O420" i="7"/>
  <c r="N420" i="7"/>
  <c r="M420" i="7" a="1"/>
  <c r="M420" i="7"/>
  <c r="L420" i="7"/>
  <c r="J420" i="7"/>
  <c r="I420" i="7"/>
  <c r="H420" i="7"/>
  <c r="G420" i="7" a="1"/>
  <c r="G420" i="7"/>
  <c r="F420" i="7" a="1"/>
  <c r="F420" i="7"/>
  <c r="E420" i="7"/>
  <c r="C420" i="7"/>
  <c r="B420" i="7"/>
  <c r="R419" i="7"/>
  <c r="Q419" i="7" a="1"/>
  <c r="Q419" i="7"/>
  <c r="P419" i="7"/>
  <c r="O419" i="7" a="1"/>
  <c r="O419" i="7"/>
  <c r="N419" i="7"/>
  <c r="M419" i="7" a="1"/>
  <c r="M419" i="7"/>
  <c r="L419" i="7"/>
  <c r="J419" i="7"/>
  <c r="I419" i="7"/>
  <c r="H419" i="7"/>
  <c r="G419" i="7" a="1"/>
  <c r="G419" i="7"/>
  <c r="F419" i="7" a="1"/>
  <c r="F419" i="7"/>
  <c r="E419" i="7"/>
  <c r="C419" i="7"/>
  <c r="B419" i="7"/>
  <c r="R418" i="7"/>
  <c r="Q418" i="7" a="1"/>
  <c r="Q418" i="7"/>
  <c r="P418" i="7"/>
  <c r="O418" i="7" a="1"/>
  <c r="O418" i="7"/>
  <c r="N418" i="7"/>
  <c r="M418" i="7" a="1"/>
  <c r="M418" i="7"/>
  <c r="L418" i="7"/>
  <c r="J418" i="7"/>
  <c r="I418" i="7"/>
  <c r="H418" i="7"/>
  <c r="G418" i="7" a="1"/>
  <c r="G418" i="7"/>
  <c r="F418" i="7" a="1"/>
  <c r="F418" i="7"/>
  <c r="E418" i="7"/>
  <c r="C418" i="7"/>
  <c r="B418" i="7"/>
  <c r="R417" i="7"/>
  <c r="Q417" i="7" a="1"/>
  <c r="Q417" i="7"/>
  <c r="P417" i="7"/>
  <c r="O417" i="7" a="1"/>
  <c r="O417" i="7"/>
  <c r="N417" i="7"/>
  <c r="M417" i="7" a="1"/>
  <c r="M417" i="7"/>
  <c r="L417" i="7"/>
  <c r="J417" i="7"/>
  <c r="I417" i="7"/>
  <c r="H417" i="7"/>
  <c r="G417" i="7" a="1"/>
  <c r="G417" i="7"/>
  <c r="F417" i="7" a="1"/>
  <c r="F417" i="7"/>
  <c r="E417" i="7"/>
  <c r="C417" i="7"/>
  <c r="B417" i="7"/>
  <c r="R416" i="7"/>
  <c r="Q416" i="7" a="1"/>
  <c r="Q416" i="7"/>
  <c r="P416" i="7"/>
  <c r="O416" i="7" a="1"/>
  <c r="O416" i="7"/>
  <c r="N416" i="7"/>
  <c r="M416" i="7" a="1"/>
  <c r="M416" i="7"/>
  <c r="L416" i="7"/>
  <c r="J416" i="7"/>
  <c r="I416" i="7"/>
  <c r="H416" i="7"/>
  <c r="G416" i="7" a="1"/>
  <c r="G416" i="7"/>
  <c r="F416" i="7" a="1"/>
  <c r="F416" i="7"/>
  <c r="E416" i="7"/>
  <c r="C416" i="7"/>
  <c r="B416" i="7"/>
  <c r="R415" i="7"/>
  <c r="Q415" i="7" a="1"/>
  <c r="Q415" i="7"/>
  <c r="P415" i="7"/>
  <c r="O415" i="7" a="1"/>
  <c r="O415" i="7"/>
  <c r="N415" i="7"/>
  <c r="M415" i="7" a="1"/>
  <c r="M415" i="7"/>
  <c r="L415" i="7"/>
  <c r="J415" i="7"/>
  <c r="I415" i="7"/>
  <c r="H415" i="7"/>
  <c r="G415" i="7" a="1"/>
  <c r="G415" i="7"/>
  <c r="F415" i="7" a="1"/>
  <c r="F415" i="7"/>
  <c r="E415" i="7"/>
  <c r="C415" i="7"/>
  <c r="B415" i="7"/>
  <c r="R414" i="7"/>
  <c r="Q414" i="7" a="1"/>
  <c r="Q414" i="7"/>
  <c r="P414" i="7"/>
  <c r="O414" i="7" a="1"/>
  <c r="O414" i="7"/>
  <c r="N414" i="7"/>
  <c r="M414" i="7" a="1"/>
  <c r="M414" i="7"/>
  <c r="L414" i="7"/>
  <c r="J414" i="7"/>
  <c r="I414" i="7"/>
  <c r="H414" i="7"/>
  <c r="G414" i="7" a="1"/>
  <c r="G414" i="7"/>
  <c r="F414" i="7" a="1"/>
  <c r="F414" i="7"/>
  <c r="E414" i="7"/>
  <c r="C414" i="7"/>
  <c r="B414" i="7"/>
  <c r="R413" i="7"/>
  <c r="Q413" i="7" a="1"/>
  <c r="Q413" i="7"/>
  <c r="P413" i="7"/>
  <c r="O413" i="7" a="1"/>
  <c r="O413" i="7"/>
  <c r="N413" i="7"/>
  <c r="M413" i="7" a="1"/>
  <c r="M413" i="7"/>
  <c r="L413" i="7"/>
  <c r="J413" i="7"/>
  <c r="I413" i="7"/>
  <c r="H413" i="7"/>
  <c r="G413" i="7" a="1"/>
  <c r="G413" i="7"/>
  <c r="F413" i="7" a="1"/>
  <c r="F413" i="7"/>
  <c r="E413" i="7"/>
  <c r="C413" i="7"/>
  <c r="B413" i="7"/>
  <c r="R412" i="7"/>
  <c r="Q412" i="7" a="1"/>
  <c r="Q412" i="7"/>
  <c r="P412" i="7"/>
  <c r="O412" i="7" a="1"/>
  <c r="O412" i="7"/>
  <c r="N412" i="7"/>
  <c r="M412" i="7" a="1"/>
  <c r="M412" i="7"/>
  <c r="L412" i="7"/>
  <c r="J412" i="7"/>
  <c r="I412" i="7"/>
  <c r="H412" i="7"/>
  <c r="G412" i="7" a="1"/>
  <c r="G412" i="7"/>
  <c r="F412" i="7" a="1"/>
  <c r="F412" i="7"/>
  <c r="E412" i="7"/>
  <c r="C412" i="7"/>
  <c r="B412" i="7"/>
  <c r="R411" i="7"/>
  <c r="Q411" i="7" a="1"/>
  <c r="Q411" i="7"/>
  <c r="P411" i="7"/>
  <c r="O411" i="7" a="1"/>
  <c r="O411" i="7"/>
  <c r="N411" i="7"/>
  <c r="M411" i="7" a="1"/>
  <c r="M411" i="7"/>
  <c r="L411" i="7"/>
  <c r="J411" i="7"/>
  <c r="I411" i="7"/>
  <c r="H411" i="7"/>
  <c r="G411" i="7" a="1"/>
  <c r="G411" i="7"/>
  <c r="F411" i="7" a="1"/>
  <c r="F411" i="7"/>
  <c r="E411" i="7"/>
  <c r="C411" i="7"/>
  <c r="B411" i="7"/>
  <c r="R410" i="7"/>
  <c r="Q410" i="7" a="1"/>
  <c r="Q410" i="7"/>
  <c r="P410" i="7"/>
  <c r="O410" i="7" a="1"/>
  <c r="O410" i="7"/>
  <c r="N410" i="7"/>
  <c r="M410" i="7" a="1"/>
  <c r="M410" i="7"/>
  <c r="L410" i="7"/>
  <c r="J410" i="7"/>
  <c r="I410" i="7"/>
  <c r="H410" i="7"/>
  <c r="G410" i="7" a="1"/>
  <c r="G410" i="7"/>
  <c r="F410" i="7" a="1"/>
  <c r="F410" i="7"/>
  <c r="E410" i="7"/>
  <c r="C410" i="7"/>
  <c r="B410" i="7"/>
  <c r="R409" i="7"/>
  <c r="Q409" i="7" a="1"/>
  <c r="Q409" i="7"/>
  <c r="P409" i="7"/>
  <c r="O409" i="7" a="1"/>
  <c r="O409" i="7"/>
  <c r="N409" i="7"/>
  <c r="M409" i="7" a="1"/>
  <c r="M409" i="7"/>
  <c r="L409" i="7"/>
  <c r="J409" i="7"/>
  <c r="I409" i="7"/>
  <c r="H409" i="7"/>
  <c r="G409" i="7" a="1"/>
  <c r="G409" i="7"/>
  <c r="F409" i="7" a="1"/>
  <c r="F409" i="7"/>
  <c r="E409" i="7"/>
  <c r="C409" i="7"/>
  <c r="B409" i="7"/>
  <c r="R408" i="7"/>
  <c r="Q408" i="7" a="1"/>
  <c r="Q408" i="7"/>
  <c r="P408" i="7"/>
  <c r="O408" i="7" a="1"/>
  <c r="O408" i="7"/>
  <c r="N408" i="7"/>
  <c r="M408" i="7" a="1"/>
  <c r="M408" i="7"/>
  <c r="L408" i="7"/>
  <c r="J408" i="7"/>
  <c r="I408" i="7"/>
  <c r="H408" i="7"/>
  <c r="G408" i="7" a="1"/>
  <c r="G408" i="7"/>
  <c r="F408" i="7" a="1"/>
  <c r="F408" i="7"/>
  <c r="E408" i="7"/>
  <c r="C408" i="7"/>
  <c r="B408" i="7"/>
  <c r="R407" i="7"/>
  <c r="Q407" i="7" a="1"/>
  <c r="Q407" i="7"/>
  <c r="P407" i="7"/>
  <c r="O407" i="7" a="1"/>
  <c r="O407" i="7"/>
  <c r="N407" i="7"/>
  <c r="M407" i="7" a="1"/>
  <c r="M407" i="7"/>
  <c r="L407" i="7"/>
  <c r="J407" i="7"/>
  <c r="I407" i="7"/>
  <c r="H407" i="7"/>
  <c r="G407" i="7" a="1"/>
  <c r="G407" i="7"/>
  <c r="F407" i="7" a="1"/>
  <c r="F407" i="7"/>
  <c r="E407" i="7"/>
  <c r="C407" i="7"/>
  <c r="B407" i="7"/>
  <c r="R406" i="7"/>
  <c r="Q406" i="7" a="1"/>
  <c r="Q406" i="7"/>
  <c r="P406" i="7"/>
  <c r="O406" i="7" a="1"/>
  <c r="O406" i="7"/>
  <c r="N406" i="7"/>
  <c r="M406" i="7" a="1"/>
  <c r="M406" i="7"/>
  <c r="L406" i="7"/>
  <c r="J406" i="7"/>
  <c r="I406" i="7"/>
  <c r="H406" i="7"/>
  <c r="G406" i="7" a="1"/>
  <c r="G406" i="7"/>
  <c r="F406" i="7" a="1"/>
  <c r="F406" i="7"/>
  <c r="E406" i="7"/>
  <c r="C406" i="7"/>
  <c r="B406" i="7"/>
  <c r="R405" i="7"/>
  <c r="Q405" i="7" a="1"/>
  <c r="Q405" i="7"/>
  <c r="P405" i="7"/>
  <c r="O405" i="7" a="1"/>
  <c r="O405" i="7"/>
  <c r="N405" i="7"/>
  <c r="M405" i="7" a="1"/>
  <c r="M405" i="7"/>
  <c r="L405" i="7"/>
  <c r="J405" i="7"/>
  <c r="I405" i="7"/>
  <c r="H405" i="7"/>
  <c r="G405" i="7" a="1"/>
  <c r="G405" i="7"/>
  <c r="F405" i="7" a="1"/>
  <c r="F405" i="7"/>
  <c r="E405" i="7"/>
  <c r="C405" i="7"/>
  <c r="B405" i="7"/>
  <c r="R404" i="7"/>
  <c r="Q404" i="7" a="1"/>
  <c r="Q404" i="7"/>
  <c r="P404" i="7"/>
  <c r="O404" i="7" a="1"/>
  <c r="O404" i="7"/>
  <c r="N404" i="7"/>
  <c r="M404" i="7" a="1"/>
  <c r="M404" i="7"/>
  <c r="L404" i="7"/>
  <c r="J404" i="7"/>
  <c r="I404" i="7"/>
  <c r="H404" i="7"/>
  <c r="G404" i="7" a="1"/>
  <c r="G404" i="7"/>
  <c r="F404" i="7" a="1"/>
  <c r="F404" i="7"/>
  <c r="E404" i="7"/>
  <c r="C404" i="7"/>
  <c r="B404" i="7"/>
  <c r="R403" i="7"/>
  <c r="Q403" i="7" a="1"/>
  <c r="Q403" i="7"/>
  <c r="P403" i="7"/>
  <c r="O403" i="7" a="1"/>
  <c r="O403" i="7"/>
  <c r="N403" i="7"/>
  <c r="M403" i="7" a="1"/>
  <c r="M403" i="7"/>
  <c r="L403" i="7"/>
  <c r="J403" i="7"/>
  <c r="I403" i="7"/>
  <c r="H403" i="7"/>
  <c r="G403" i="7" a="1"/>
  <c r="G403" i="7"/>
  <c r="F403" i="7" a="1"/>
  <c r="F403" i="7"/>
  <c r="E403" i="7"/>
  <c r="C403" i="7"/>
  <c r="B403" i="7"/>
  <c r="R402" i="7"/>
  <c r="Q402" i="7" a="1"/>
  <c r="Q402" i="7"/>
  <c r="P402" i="7"/>
  <c r="O402" i="7" a="1"/>
  <c r="O402" i="7"/>
  <c r="N402" i="7"/>
  <c r="M402" i="7" a="1"/>
  <c r="M402" i="7"/>
  <c r="L402" i="7"/>
  <c r="J402" i="7"/>
  <c r="I402" i="7"/>
  <c r="H402" i="7"/>
  <c r="G402" i="7" a="1"/>
  <c r="G402" i="7"/>
  <c r="F402" i="7" a="1"/>
  <c r="F402" i="7"/>
  <c r="E402" i="7"/>
  <c r="C402" i="7"/>
  <c r="B402" i="7"/>
  <c r="R401" i="7"/>
  <c r="Q401" i="7" a="1"/>
  <c r="Q401" i="7"/>
  <c r="P401" i="7"/>
  <c r="O401" i="7" a="1"/>
  <c r="O401" i="7"/>
  <c r="N401" i="7"/>
  <c r="M401" i="7" a="1"/>
  <c r="M401" i="7"/>
  <c r="L401" i="7"/>
  <c r="J401" i="7"/>
  <c r="I401" i="7"/>
  <c r="H401" i="7"/>
  <c r="G401" i="7" a="1"/>
  <c r="G401" i="7"/>
  <c r="F401" i="7" a="1"/>
  <c r="F401" i="7"/>
  <c r="E401" i="7"/>
  <c r="C401" i="7"/>
  <c r="B401" i="7"/>
  <c r="R400" i="7"/>
  <c r="Q400" i="7" a="1"/>
  <c r="Q400" i="7"/>
  <c r="P400" i="7"/>
  <c r="O400" i="7" a="1"/>
  <c r="O400" i="7"/>
  <c r="N400" i="7"/>
  <c r="M400" i="7" a="1"/>
  <c r="M400" i="7"/>
  <c r="L400" i="7"/>
  <c r="J400" i="7"/>
  <c r="I400" i="7"/>
  <c r="H400" i="7"/>
  <c r="G400" i="7" a="1"/>
  <c r="G400" i="7"/>
  <c r="F400" i="7" a="1"/>
  <c r="F400" i="7"/>
  <c r="E400" i="7"/>
  <c r="C400" i="7"/>
  <c r="B400" i="7"/>
  <c r="R399" i="7"/>
  <c r="Q399" i="7" a="1"/>
  <c r="Q399" i="7"/>
  <c r="P399" i="7"/>
  <c r="O399" i="7" a="1"/>
  <c r="O399" i="7"/>
  <c r="N399" i="7"/>
  <c r="M399" i="7" a="1"/>
  <c r="M399" i="7"/>
  <c r="L399" i="7"/>
  <c r="J399" i="7"/>
  <c r="I399" i="7"/>
  <c r="H399" i="7"/>
  <c r="G399" i="7" a="1"/>
  <c r="G399" i="7"/>
  <c r="F399" i="7" a="1"/>
  <c r="F399" i="7"/>
  <c r="E399" i="7"/>
  <c r="C399" i="7"/>
  <c r="B399" i="7"/>
  <c r="R398" i="7"/>
  <c r="Q398" i="7" a="1"/>
  <c r="Q398" i="7"/>
  <c r="P398" i="7"/>
  <c r="O398" i="7" a="1"/>
  <c r="O398" i="7"/>
  <c r="N398" i="7"/>
  <c r="M398" i="7" a="1"/>
  <c r="M398" i="7"/>
  <c r="L398" i="7"/>
  <c r="J398" i="7"/>
  <c r="I398" i="7"/>
  <c r="H398" i="7"/>
  <c r="G398" i="7" a="1"/>
  <c r="G398" i="7"/>
  <c r="F398" i="7" a="1"/>
  <c r="F398" i="7"/>
  <c r="E398" i="7"/>
  <c r="C398" i="7"/>
  <c r="B398" i="7"/>
  <c r="R397" i="7"/>
  <c r="Q397" i="7" a="1"/>
  <c r="Q397" i="7"/>
  <c r="P397" i="7"/>
  <c r="O397" i="7" a="1"/>
  <c r="O397" i="7"/>
  <c r="N397" i="7"/>
  <c r="M397" i="7" a="1"/>
  <c r="M397" i="7"/>
  <c r="L397" i="7"/>
  <c r="J397" i="7"/>
  <c r="I397" i="7"/>
  <c r="H397" i="7"/>
  <c r="G397" i="7" a="1"/>
  <c r="G397" i="7"/>
  <c r="F397" i="7" a="1"/>
  <c r="F397" i="7"/>
  <c r="E397" i="7"/>
  <c r="C397" i="7"/>
  <c r="B397" i="7"/>
  <c r="R396" i="7"/>
  <c r="Q396" i="7" a="1"/>
  <c r="Q396" i="7"/>
  <c r="P396" i="7"/>
  <c r="O396" i="7" a="1"/>
  <c r="O396" i="7"/>
  <c r="N396" i="7"/>
  <c r="M396" i="7" a="1"/>
  <c r="M396" i="7"/>
  <c r="L396" i="7"/>
  <c r="J396" i="7"/>
  <c r="I396" i="7"/>
  <c r="H396" i="7"/>
  <c r="G396" i="7" a="1"/>
  <c r="G396" i="7"/>
  <c r="F396" i="7" a="1"/>
  <c r="F396" i="7"/>
  <c r="E396" i="7"/>
  <c r="C396" i="7"/>
  <c r="B396" i="7"/>
  <c r="R395" i="7"/>
  <c r="Q395" i="7" a="1"/>
  <c r="Q395" i="7"/>
  <c r="P395" i="7"/>
  <c r="O395" i="7" a="1"/>
  <c r="O395" i="7"/>
  <c r="N395" i="7"/>
  <c r="M395" i="7" a="1"/>
  <c r="M395" i="7"/>
  <c r="L395" i="7"/>
  <c r="J395" i="7"/>
  <c r="I395" i="7"/>
  <c r="H395" i="7"/>
  <c r="G395" i="7" a="1"/>
  <c r="G395" i="7"/>
  <c r="F395" i="7" a="1"/>
  <c r="F395" i="7"/>
  <c r="E395" i="7"/>
  <c r="C395" i="7"/>
  <c r="B395" i="7"/>
  <c r="R394" i="7"/>
  <c r="Q394" i="7" a="1"/>
  <c r="Q394" i="7"/>
  <c r="P394" i="7"/>
  <c r="O394" i="7" a="1"/>
  <c r="O394" i="7"/>
  <c r="N394" i="7"/>
  <c r="M394" i="7" a="1"/>
  <c r="M394" i="7"/>
  <c r="L394" i="7"/>
  <c r="J394" i="7"/>
  <c r="I394" i="7"/>
  <c r="H394" i="7"/>
  <c r="G394" i="7" a="1"/>
  <c r="G394" i="7"/>
  <c r="F394" i="7" a="1"/>
  <c r="F394" i="7"/>
  <c r="E394" i="7"/>
  <c r="C394" i="7"/>
  <c r="B394" i="7"/>
  <c r="R393" i="7"/>
  <c r="Q393" i="7" a="1"/>
  <c r="Q393" i="7"/>
  <c r="P393" i="7"/>
  <c r="O393" i="7" a="1"/>
  <c r="O393" i="7"/>
  <c r="N393" i="7"/>
  <c r="M393" i="7" a="1"/>
  <c r="M393" i="7"/>
  <c r="L393" i="7"/>
  <c r="J393" i="7"/>
  <c r="I393" i="7"/>
  <c r="H393" i="7"/>
  <c r="G393" i="7" a="1"/>
  <c r="G393" i="7"/>
  <c r="F393" i="7" a="1"/>
  <c r="F393" i="7"/>
  <c r="E393" i="7"/>
  <c r="C393" i="7"/>
  <c r="B393" i="7"/>
  <c r="R392" i="7"/>
  <c r="Q392" i="7" a="1"/>
  <c r="Q392" i="7"/>
  <c r="P392" i="7"/>
  <c r="O392" i="7" a="1"/>
  <c r="O392" i="7"/>
  <c r="N392" i="7"/>
  <c r="M392" i="7" a="1"/>
  <c r="M392" i="7"/>
  <c r="L392" i="7"/>
  <c r="J392" i="7"/>
  <c r="I392" i="7"/>
  <c r="H392" i="7"/>
  <c r="G392" i="7" a="1"/>
  <c r="G392" i="7"/>
  <c r="F392" i="7" a="1"/>
  <c r="F392" i="7"/>
  <c r="E392" i="7"/>
  <c r="C392" i="7"/>
  <c r="B392" i="7"/>
  <c r="R391" i="7"/>
  <c r="Q391" i="7" a="1"/>
  <c r="Q391" i="7"/>
  <c r="P391" i="7"/>
  <c r="O391" i="7" a="1"/>
  <c r="O391" i="7"/>
  <c r="N391" i="7"/>
  <c r="M391" i="7" a="1"/>
  <c r="M391" i="7"/>
  <c r="L391" i="7"/>
  <c r="J391" i="7"/>
  <c r="I391" i="7"/>
  <c r="H391" i="7"/>
  <c r="G391" i="7" a="1"/>
  <c r="G391" i="7"/>
  <c r="F391" i="7" a="1"/>
  <c r="F391" i="7"/>
  <c r="E391" i="7"/>
  <c r="C391" i="7"/>
  <c r="B391" i="7"/>
  <c r="R390" i="7"/>
  <c r="Q390" i="7" a="1"/>
  <c r="Q390" i="7"/>
  <c r="P390" i="7"/>
  <c r="O390" i="7" a="1"/>
  <c r="O390" i="7"/>
  <c r="N390" i="7"/>
  <c r="M390" i="7" a="1"/>
  <c r="M390" i="7"/>
  <c r="L390" i="7"/>
  <c r="J390" i="7"/>
  <c r="I390" i="7"/>
  <c r="H390" i="7"/>
  <c r="G390" i="7" a="1"/>
  <c r="G390" i="7"/>
  <c r="F390" i="7" a="1"/>
  <c r="F390" i="7"/>
  <c r="E390" i="7"/>
  <c r="C390" i="7"/>
  <c r="B390" i="7"/>
  <c r="R389" i="7"/>
  <c r="Q389" i="7" a="1"/>
  <c r="Q389" i="7"/>
  <c r="P389" i="7"/>
  <c r="O389" i="7" a="1"/>
  <c r="O389" i="7"/>
  <c r="N389" i="7"/>
  <c r="M389" i="7" a="1"/>
  <c r="M389" i="7"/>
  <c r="L389" i="7"/>
  <c r="J389" i="7"/>
  <c r="I389" i="7"/>
  <c r="H389" i="7"/>
  <c r="G389" i="7" a="1"/>
  <c r="G389" i="7"/>
  <c r="F389" i="7" a="1"/>
  <c r="F389" i="7"/>
  <c r="E389" i="7"/>
  <c r="C389" i="7"/>
  <c r="B389" i="7"/>
  <c r="R388" i="7"/>
  <c r="Q388" i="7" a="1"/>
  <c r="Q388" i="7"/>
  <c r="P388" i="7"/>
  <c r="O388" i="7" a="1"/>
  <c r="O388" i="7"/>
  <c r="N388" i="7"/>
  <c r="M388" i="7" a="1"/>
  <c r="M388" i="7"/>
  <c r="L388" i="7"/>
  <c r="J388" i="7"/>
  <c r="I388" i="7"/>
  <c r="H388" i="7"/>
  <c r="G388" i="7" a="1"/>
  <c r="G388" i="7"/>
  <c r="F388" i="7" a="1"/>
  <c r="F388" i="7"/>
  <c r="E388" i="7"/>
  <c r="C388" i="7"/>
  <c r="B388" i="7"/>
  <c r="R387" i="7"/>
  <c r="Q387" i="7" a="1"/>
  <c r="Q387" i="7"/>
  <c r="P387" i="7"/>
  <c r="O387" i="7" a="1"/>
  <c r="O387" i="7"/>
  <c r="N387" i="7"/>
  <c r="M387" i="7" a="1"/>
  <c r="M387" i="7"/>
  <c r="L387" i="7"/>
  <c r="J387" i="7"/>
  <c r="I387" i="7"/>
  <c r="H387" i="7"/>
  <c r="G387" i="7" a="1"/>
  <c r="G387" i="7"/>
  <c r="F387" i="7" a="1"/>
  <c r="F387" i="7"/>
  <c r="E387" i="7"/>
  <c r="C387" i="7"/>
  <c r="B387" i="7"/>
  <c r="R386" i="7"/>
  <c r="Q386" i="7" a="1"/>
  <c r="Q386" i="7"/>
  <c r="P386" i="7"/>
  <c r="O386" i="7" a="1"/>
  <c r="O386" i="7"/>
  <c r="N386" i="7"/>
  <c r="M386" i="7" a="1"/>
  <c r="M386" i="7"/>
  <c r="L386" i="7"/>
  <c r="J386" i="7"/>
  <c r="I386" i="7"/>
  <c r="H386" i="7"/>
  <c r="G386" i="7" a="1"/>
  <c r="G386" i="7"/>
  <c r="F386" i="7" a="1"/>
  <c r="F386" i="7"/>
  <c r="E386" i="7"/>
  <c r="C386" i="7"/>
  <c r="B386" i="7"/>
  <c r="R385" i="7"/>
  <c r="Q385" i="7" a="1"/>
  <c r="Q385" i="7"/>
  <c r="P385" i="7"/>
  <c r="O385" i="7" a="1"/>
  <c r="O385" i="7"/>
  <c r="N385" i="7"/>
  <c r="M385" i="7" a="1"/>
  <c r="M385" i="7"/>
  <c r="L385" i="7"/>
  <c r="J385" i="7"/>
  <c r="I385" i="7"/>
  <c r="H385" i="7"/>
  <c r="G385" i="7" a="1"/>
  <c r="G385" i="7"/>
  <c r="F385" i="7" a="1"/>
  <c r="F385" i="7"/>
  <c r="E385" i="7"/>
  <c r="C385" i="7"/>
  <c r="B385" i="7"/>
  <c r="R384" i="7"/>
  <c r="Q384" i="7" a="1"/>
  <c r="Q384" i="7"/>
  <c r="P384" i="7"/>
  <c r="O384" i="7" a="1"/>
  <c r="O384" i="7"/>
  <c r="N384" i="7"/>
  <c r="M384" i="7" a="1"/>
  <c r="M384" i="7"/>
  <c r="L384" i="7"/>
  <c r="J384" i="7"/>
  <c r="I384" i="7"/>
  <c r="H384" i="7"/>
  <c r="G384" i="7" a="1"/>
  <c r="G384" i="7"/>
  <c r="F384" i="7" a="1"/>
  <c r="F384" i="7"/>
  <c r="E384" i="7"/>
  <c r="C384" i="7"/>
  <c r="B384" i="7"/>
  <c r="R383" i="7"/>
  <c r="Q383" i="7" a="1"/>
  <c r="Q383" i="7"/>
  <c r="P383" i="7"/>
  <c r="O383" i="7" a="1"/>
  <c r="O383" i="7"/>
  <c r="N383" i="7"/>
  <c r="M383" i="7" a="1"/>
  <c r="M383" i="7"/>
  <c r="L383" i="7"/>
  <c r="J383" i="7"/>
  <c r="I383" i="7"/>
  <c r="H383" i="7"/>
  <c r="G383" i="7" a="1"/>
  <c r="G383" i="7"/>
  <c r="F383" i="7" a="1"/>
  <c r="F383" i="7"/>
  <c r="E383" i="7"/>
  <c r="C383" i="7"/>
  <c r="B383" i="7"/>
  <c r="R382" i="7"/>
  <c r="Q382" i="7" a="1"/>
  <c r="Q382" i="7"/>
  <c r="P382" i="7"/>
  <c r="O382" i="7" a="1"/>
  <c r="O382" i="7"/>
  <c r="N382" i="7"/>
  <c r="M382" i="7" a="1"/>
  <c r="M382" i="7"/>
  <c r="L382" i="7"/>
  <c r="J382" i="7"/>
  <c r="I382" i="7"/>
  <c r="H382" i="7"/>
  <c r="G382" i="7" a="1"/>
  <c r="G382" i="7"/>
  <c r="F382" i="7" a="1"/>
  <c r="F382" i="7"/>
  <c r="E382" i="7"/>
  <c r="C382" i="7"/>
  <c r="B382" i="7"/>
  <c r="R381" i="7"/>
  <c r="Q381" i="7" a="1"/>
  <c r="Q381" i="7"/>
  <c r="P381" i="7"/>
  <c r="O381" i="7" a="1"/>
  <c r="O381" i="7"/>
  <c r="N381" i="7"/>
  <c r="M381" i="7" a="1"/>
  <c r="M381" i="7"/>
  <c r="L381" i="7"/>
  <c r="J381" i="7"/>
  <c r="I381" i="7"/>
  <c r="H381" i="7"/>
  <c r="G381" i="7" a="1"/>
  <c r="G381" i="7"/>
  <c r="F381" i="7" a="1"/>
  <c r="F381" i="7"/>
  <c r="E381" i="7"/>
  <c r="C381" i="7"/>
  <c r="B381" i="7"/>
  <c r="R380" i="7"/>
  <c r="Q380" i="7" a="1"/>
  <c r="Q380" i="7"/>
  <c r="P380" i="7"/>
  <c r="O380" i="7" a="1"/>
  <c r="O380" i="7"/>
  <c r="N380" i="7"/>
  <c r="M380" i="7" a="1"/>
  <c r="M380" i="7"/>
  <c r="L380" i="7"/>
  <c r="J380" i="7"/>
  <c r="I380" i="7"/>
  <c r="H380" i="7"/>
  <c r="G380" i="7" a="1"/>
  <c r="G380" i="7"/>
  <c r="F380" i="7" a="1"/>
  <c r="F380" i="7"/>
  <c r="E380" i="7"/>
  <c r="C380" i="7"/>
  <c r="B380" i="7"/>
  <c r="R379" i="7"/>
  <c r="Q379" i="7" a="1"/>
  <c r="Q379" i="7"/>
  <c r="P379" i="7"/>
  <c r="O379" i="7" a="1"/>
  <c r="O379" i="7"/>
  <c r="N379" i="7"/>
  <c r="M379" i="7" a="1"/>
  <c r="M379" i="7"/>
  <c r="L379" i="7"/>
  <c r="J379" i="7"/>
  <c r="I379" i="7"/>
  <c r="H379" i="7"/>
  <c r="G379" i="7" a="1"/>
  <c r="G379" i="7"/>
  <c r="F379" i="7" a="1"/>
  <c r="F379" i="7"/>
  <c r="E379" i="7"/>
  <c r="C379" i="7"/>
  <c r="B379" i="7"/>
  <c r="R378" i="7"/>
  <c r="Q378" i="7" a="1"/>
  <c r="Q378" i="7"/>
  <c r="P378" i="7"/>
  <c r="O378" i="7" a="1"/>
  <c r="O378" i="7"/>
  <c r="N378" i="7"/>
  <c r="M378" i="7" a="1"/>
  <c r="M378" i="7"/>
  <c r="L378" i="7"/>
  <c r="J378" i="7"/>
  <c r="I378" i="7"/>
  <c r="H378" i="7"/>
  <c r="G378" i="7" a="1"/>
  <c r="G378" i="7"/>
  <c r="F378" i="7" a="1"/>
  <c r="F378" i="7"/>
  <c r="E378" i="7"/>
  <c r="C378" i="7"/>
  <c r="B378" i="7"/>
  <c r="R377" i="7"/>
  <c r="Q377" i="7" a="1"/>
  <c r="Q377" i="7"/>
  <c r="P377" i="7"/>
  <c r="O377" i="7" a="1"/>
  <c r="O377" i="7"/>
  <c r="N377" i="7"/>
  <c r="M377" i="7" a="1"/>
  <c r="M377" i="7"/>
  <c r="L377" i="7"/>
  <c r="J377" i="7"/>
  <c r="I377" i="7"/>
  <c r="H377" i="7"/>
  <c r="G377" i="7" a="1"/>
  <c r="G377" i="7"/>
  <c r="F377" i="7" a="1"/>
  <c r="F377" i="7"/>
  <c r="E377" i="7"/>
  <c r="C377" i="7"/>
  <c r="B377" i="7"/>
  <c r="R376" i="7"/>
  <c r="Q376" i="7" a="1"/>
  <c r="Q376" i="7"/>
  <c r="P376" i="7"/>
  <c r="O376" i="7" a="1"/>
  <c r="O376" i="7"/>
  <c r="N376" i="7"/>
  <c r="M376" i="7" a="1"/>
  <c r="M376" i="7"/>
  <c r="L376" i="7"/>
  <c r="J376" i="7"/>
  <c r="I376" i="7"/>
  <c r="H376" i="7"/>
  <c r="G376" i="7" a="1"/>
  <c r="G376" i="7"/>
  <c r="F376" i="7" a="1"/>
  <c r="F376" i="7"/>
  <c r="E376" i="7"/>
  <c r="C376" i="7"/>
  <c r="B376" i="7"/>
  <c r="R375" i="7"/>
  <c r="Q375" i="7" a="1"/>
  <c r="Q375" i="7"/>
  <c r="P375" i="7"/>
  <c r="O375" i="7" a="1"/>
  <c r="O375" i="7"/>
  <c r="N375" i="7"/>
  <c r="M375" i="7" a="1"/>
  <c r="M375" i="7"/>
  <c r="L375" i="7"/>
  <c r="J375" i="7"/>
  <c r="I375" i="7"/>
  <c r="H375" i="7"/>
  <c r="G375" i="7" a="1"/>
  <c r="G375" i="7"/>
  <c r="F375" i="7" a="1"/>
  <c r="F375" i="7"/>
  <c r="E375" i="7"/>
  <c r="C375" i="7"/>
  <c r="B375" i="7"/>
  <c r="R374" i="7"/>
  <c r="Q374" i="7" a="1"/>
  <c r="Q374" i="7"/>
  <c r="P374" i="7"/>
  <c r="O374" i="7" a="1"/>
  <c r="O374" i="7"/>
  <c r="N374" i="7"/>
  <c r="M374" i="7" a="1"/>
  <c r="M374" i="7"/>
  <c r="L374" i="7"/>
  <c r="J374" i="7"/>
  <c r="I374" i="7"/>
  <c r="H374" i="7"/>
  <c r="G374" i="7" a="1"/>
  <c r="G374" i="7"/>
  <c r="F374" i="7" a="1"/>
  <c r="F374" i="7"/>
  <c r="E374" i="7"/>
  <c r="C374" i="7"/>
  <c r="B374" i="7"/>
  <c r="R373" i="7"/>
  <c r="Q373" i="7" a="1"/>
  <c r="Q373" i="7"/>
  <c r="P373" i="7"/>
  <c r="O373" i="7" a="1"/>
  <c r="O373" i="7"/>
  <c r="N373" i="7"/>
  <c r="M373" i="7" a="1"/>
  <c r="M373" i="7"/>
  <c r="L373" i="7"/>
  <c r="J373" i="7"/>
  <c r="I373" i="7"/>
  <c r="H373" i="7"/>
  <c r="G373" i="7" a="1"/>
  <c r="G373" i="7"/>
  <c r="F373" i="7" a="1"/>
  <c r="F373" i="7"/>
  <c r="E373" i="7"/>
  <c r="C373" i="7"/>
  <c r="B373" i="7"/>
  <c r="R372" i="7"/>
  <c r="Q372" i="7" a="1"/>
  <c r="Q372" i="7"/>
  <c r="P372" i="7"/>
  <c r="O372" i="7" a="1"/>
  <c r="O372" i="7"/>
  <c r="N372" i="7"/>
  <c r="M372" i="7" a="1"/>
  <c r="M372" i="7"/>
  <c r="L372" i="7"/>
  <c r="J372" i="7"/>
  <c r="I372" i="7"/>
  <c r="H372" i="7"/>
  <c r="G372" i="7" a="1"/>
  <c r="G372" i="7"/>
  <c r="F372" i="7" a="1"/>
  <c r="F372" i="7"/>
  <c r="E372" i="7"/>
  <c r="C372" i="7"/>
  <c r="B372" i="7"/>
  <c r="R371" i="7"/>
  <c r="Q371" i="7" a="1"/>
  <c r="Q371" i="7"/>
  <c r="P371" i="7"/>
  <c r="O371" i="7" a="1"/>
  <c r="O371" i="7"/>
  <c r="N371" i="7"/>
  <c r="M371" i="7" a="1"/>
  <c r="M371" i="7"/>
  <c r="L371" i="7"/>
  <c r="J371" i="7"/>
  <c r="I371" i="7"/>
  <c r="H371" i="7"/>
  <c r="G371" i="7" a="1"/>
  <c r="G371" i="7"/>
  <c r="F371" i="7" a="1"/>
  <c r="F371" i="7"/>
  <c r="E371" i="7"/>
  <c r="C371" i="7"/>
  <c r="B371" i="7"/>
  <c r="R370" i="7"/>
  <c r="Q370" i="7" a="1"/>
  <c r="Q370" i="7"/>
  <c r="P370" i="7"/>
  <c r="O370" i="7" a="1"/>
  <c r="O370" i="7"/>
  <c r="N370" i="7"/>
  <c r="M370" i="7" a="1"/>
  <c r="M370" i="7"/>
  <c r="L370" i="7"/>
  <c r="J370" i="7"/>
  <c r="I370" i="7"/>
  <c r="H370" i="7"/>
  <c r="G370" i="7" a="1"/>
  <c r="G370" i="7"/>
  <c r="F370" i="7" a="1"/>
  <c r="F370" i="7"/>
  <c r="E370" i="7"/>
  <c r="C370" i="7"/>
  <c r="B370" i="7"/>
  <c r="R369" i="7"/>
  <c r="Q369" i="7" a="1"/>
  <c r="Q369" i="7"/>
  <c r="P369" i="7"/>
  <c r="O369" i="7" a="1"/>
  <c r="O369" i="7"/>
  <c r="N369" i="7"/>
  <c r="M369" i="7" a="1"/>
  <c r="M369" i="7"/>
  <c r="L369" i="7"/>
  <c r="J369" i="7"/>
  <c r="I369" i="7"/>
  <c r="H369" i="7"/>
  <c r="G369" i="7" a="1"/>
  <c r="G369" i="7"/>
  <c r="F369" i="7" a="1"/>
  <c r="F369" i="7"/>
  <c r="E369" i="7"/>
  <c r="C369" i="7"/>
  <c r="B369" i="7"/>
  <c r="R368" i="7"/>
  <c r="Q368" i="7" a="1"/>
  <c r="Q368" i="7"/>
  <c r="P368" i="7"/>
  <c r="O368" i="7" a="1"/>
  <c r="O368" i="7"/>
  <c r="N368" i="7"/>
  <c r="M368" i="7" a="1"/>
  <c r="M368" i="7"/>
  <c r="L368" i="7"/>
  <c r="J368" i="7"/>
  <c r="I368" i="7"/>
  <c r="H368" i="7"/>
  <c r="G368" i="7" a="1"/>
  <c r="G368" i="7"/>
  <c r="F368" i="7" a="1"/>
  <c r="F368" i="7"/>
  <c r="E368" i="7"/>
  <c r="C368" i="7"/>
  <c r="B368" i="7"/>
  <c r="R367" i="7"/>
  <c r="Q367" i="7" a="1"/>
  <c r="Q367" i="7"/>
  <c r="P367" i="7"/>
  <c r="O367" i="7" a="1"/>
  <c r="O367" i="7"/>
  <c r="N367" i="7"/>
  <c r="M367" i="7" a="1"/>
  <c r="M367" i="7"/>
  <c r="L367" i="7"/>
  <c r="J367" i="7"/>
  <c r="I367" i="7"/>
  <c r="H367" i="7"/>
  <c r="G367" i="7" a="1"/>
  <c r="G367" i="7"/>
  <c r="F367" i="7" a="1"/>
  <c r="F367" i="7"/>
  <c r="E367" i="7"/>
  <c r="C367" i="7"/>
  <c r="B367" i="7"/>
  <c r="R366" i="7"/>
  <c r="Q366" i="7" a="1"/>
  <c r="Q366" i="7"/>
  <c r="P366" i="7"/>
  <c r="O366" i="7" a="1"/>
  <c r="O366" i="7"/>
  <c r="N366" i="7"/>
  <c r="M366" i="7" a="1"/>
  <c r="M366" i="7"/>
  <c r="L366" i="7"/>
  <c r="J366" i="7"/>
  <c r="I366" i="7"/>
  <c r="H366" i="7"/>
  <c r="G366" i="7" a="1"/>
  <c r="G366" i="7"/>
  <c r="F366" i="7" a="1"/>
  <c r="F366" i="7"/>
  <c r="E366" i="7"/>
  <c r="C366" i="7"/>
  <c r="B366" i="7"/>
  <c r="R365" i="7"/>
  <c r="Q365" i="7" a="1"/>
  <c r="Q365" i="7"/>
  <c r="P365" i="7"/>
  <c r="O365" i="7" a="1"/>
  <c r="O365" i="7"/>
  <c r="N365" i="7"/>
  <c r="M365" i="7" a="1"/>
  <c r="M365" i="7"/>
  <c r="L365" i="7"/>
  <c r="J365" i="7"/>
  <c r="I365" i="7"/>
  <c r="H365" i="7"/>
  <c r="G365" i="7" a="1"/>
  <c r="G365" i="7"/>
  <c r="F365" i="7" a="1"/>
  <c r="F365" i="7"/>
  <c r="E365" i="7"/>
  <c r="C365" i="7"/>
  <c r="B365" i="7"/>
  <c r="R364" i="7"/>
  <c r="Q364" i="7" a="1"/>
  <c r="Q364" i="7"/>
  <c r="P364" i="7"/>
  <c r="O364" i="7" a="1"/>
  <c r="O364" i="7"/>
  <c r="N364" i="7"/>
  <c r="M364" i="7" a="1"/>
  <c r="M364" i="7"/>
  <c r="L364" i="7"/>
  <c r="J364" i="7"/>
  <c r="I364" i="7"/>
  <c r="H364" i="7"/>
  <c r="G364" i="7" a="1"/>
  <c r="G364" i="7"/>
  <c r="F364" i="7" a="1"/>
  <c r="F364" i="7"/>
  <c r="E364" i="7"/>
  <c r="C364" i="7"/>
  <c r="B364" i="7"/>
  <c r="R363" i="7"/>
  <c r="Q363" i="7" a="1"/>
  <c r="Q363" i="7"/>
  <c r="P363" i="7"/>
  <c r="O363" i="7" a="1"/>
  <c r="O363" i="7"/>
  <c r="N363" i="7"/>
  <c r="M363" i="7" a="1"/>
  <c r="M363" i="7"/>
  <c r="L363" i="7"/>
  <c r="J363" i="7"/>
  <c r="I363" i="7"/>
  <c r="H363" i="7"/>
  <c r="G363" i="7" a="1"/>
  <c r="G363" i="7"/>
  <c r="F363" i="7" a="1"/>
  <c r="F363" i="7"/>
  <c r="E363" i="7"/>
  <c r="C363" i="7"/>
  <c r="B363" i="7"/>
  <c r="R362" i="7"/>
  <c r="Q362" i="7" a="1"/>
  <c r="Q362" i="7"/>
  <c r="P362" i="7"/>
  <c r="O362" i="7" a="1"/>
  <c r="O362" i="7"/>
  <c r="N362" i="7"/>
  <c r="M362" i="7" a="1"/>
  <c r="M362" i="7"/>
  <c r="L362" i="7"/>
  <c r="J362" i="7"/>
  <c r="I362" i="7"/>
  <c r="H362" i="7"/>
  <c r="G362" i="7" a="1"/>
  <c r="G362" i="7"/>
  <c r="F362" i="7" a="1"/>
  <c r="F362" i="7"/>
  <c r="E362" i="7"/>
  <c r="C362" i="7"/>
  <c r="B362" i="7"/>
  <c r="R361" i="7"/>
  <c r="Q361" i="7" a="1"/>
  <c r="Q361" i="7"/>
  <c r="P361" i="7"/>
  <c r="O361" i="7" a="1"/>
  <c r="O361" i="7"/>
  <c r="N361" i="7"/>
  <c r="M361" i="7" a="1"/>
  <c r="M361" i="7"/>
  <c r="L361" i="7"/>
  <c r="J361" i="7"/>
  <c r="I361" i="7"/>
  <c r="H361" i="7"/>
  <c r="G361" i="7" a="1"/>
  <c r="G361" i="7"/>
  <c r="F361" i="7" a="1"/>
  <c r="F361" i="7"/>
  <c r="E361" i="7"/>
  <c r="C361" i="7"/>
  <c r="B361" i="7"/>
  <c r="R360" i="7"/>
  <c r="Q360" i="7" a="1"/>
  <c r="Q360" i="7"/>
  <c r="P360" i="7"/>
  <c r="O360" i="7" a="1"/>
  <c r="O360" i="7"/>
  <c r="N360" i="7"/>
  <c r="M360" i="7" a="1"/>
  <c r="M360" i="7"/>
  <c r="L360" i="7"/>
  <c r="J360" i="7"/>
  <c r="I360" i="7"/>
  <c r="H360" i="7"/>
  <c r="G360" i="7" a="1"/>
  <c r="G360" i="7"/>
  <c r="F360" i="7" a="1"/>
  <c r="F360" i="7"/>
  <c r="E360" i="7"/>
  <c r="C360" i="7"/>
  <c r="B360" i="7"/>
  <c r="R359" i="7"/>
  <c r="Q359" i="7" a="1"/>
  <c r="Q359" i="7"/>
  <c r="P359" i="7"/>
  <c r="O359" i="7" a="1"/>
  <c r="O359" i="7"/>
  <c r="N359" i="7"/>
  <c r="M359" i="7" a="1"/>
  <c r="M359" i="7"/>
  <c r="L359" i="7"/>
  <c r="J359" i="7"/>
  <c r="I359" i="7"/>
  <c r="H359" i="7"/>
  <c r="G359" i="7" a="1"/>
  <c r="G359" i="7"/>
  <c r="F359" i="7" a="1"/>
  <c r="F359" i="7"/>
  <c r="E359" i="7"/>
  <c r="C359" i="7"/>
  <c r="B359" i="7"/>
  <c r="R358" i="7"/>
  <c r="Q358" i="7" a="1"/>
  <c r="Q358" i="7"/>
  <c r="P358" i="7"/>
  <c r="O358" i="7" a="1"/>
  <c r="O358" i="7"/>
  <c r="N358" i="7"/>
  <c r="M358" i="7" a="1"/>
  <c r="M358" i="7"/>
  <c r="L358" i="7"/>
  <c r="J358" i="7"/>
  <c r="I358" i="7"/>
  <c r="H358" i="7"/>
  <c r="G358" i="7" a="1"/>
  <c r="G358" i="7"/>
  <c r="F358" i="7" a="1"/>
  <c r="F358" i="7"/>
  <c r="E358" i="7"/>
  <c r="C358" i="7"/>
  <c r="B358" i="7"/>
  <c r="R357" i="7"/>
  <c r="Q357" i="7" a="1"/>
  <c r="Q357" i="7"/>
  <c r="P357" i="7"/>
  <c r="O357" i="7" a="1"/>
  <c r="O357" i="7"/>
  <c r="N357" i="7"/>
  <c r="M357" i="7" a="1"/>
  <c r="M357" i="7"/>
  <c r="L357" i="7"/>
  <c r="J357" i="7"/>
  <c r="I357" i="7"/>
  <c r="H357" i="7"/>
  <c r="G357" i="7" a="1"/>
  <c r="G357" i="7"/>
  <c r="F357" i="7" a="1"/>
  <c r="F357" i="7"/>
  <c r="E357" i="7"/>
  <c r="C357" i="7"/>
  <c r="B357" i="7"/>
  <c r="R356" i="7"/>
  <c r="Q356" i="7" a="1"/>
  <c r="Q356" i="7"/>
  <c r="P356" i="7"/>
  <c r="O356" i="7" a="1"/>
  <c r="O356" i="7"/>
  <c r="N356" i="7"/>
  <c r="M356" i="7" a="1"/>
  <c r="M356" i="7"/>
  <c r="L356" i="7"/>
  <c r="J356" i="7"/>
  <c r="I356" i="7"/>
  <c r="H356" i="7"/>
  <c r="G356" i="7" a="1"/>
  <c r="G356" i="7"/>
  <c r="F356" i="7" a="1"/>
  <c r="F356" i="7"/>
  <c r="E356" i="7"/>
  <c r="C356" i="7"/>
  <c r="B356" i="7"/>
  <c r="R355" i="7"/>
  <c r="Q355" i="7" a="1"/>
  <c r="Q355" i="7"/>
  <c r="P355" i="7"/>
  <c r="O355" i="7" a="1"/>
  <c r="O355" i="7"/>
  <c r="N355" i="7"/>
  <c r="M355" i="7" a="1"/>
  <c r="M355" i="7"/>
  <c r="L355" i="7"/>
  <c r="J355" i="7"/>
  <c r="I355" i="7"/>
  <c r="H355" i="7"/>
  <c r="G355" i="7" a="1"/>
  <c r="G355" i="7"/>
  <c r="F355" i="7" a="1"/>
  <c r="F355" i="7"/>
  <c r="E355" i="7"/>
  <c r="C355" i="7"/>
  <c r="B355" i="7"/>
  <c r="R354" i="7"/>
  <c r="Q354" i="7" a="1"/>
  <c r="Q354" i="7"/>
  <c r="P354" i="7"/>
  <c r="O354" i="7" a="1"/>
  <c r="O354" i="7"/>
  <c r="N354" i="7"/>
  <c r="M354" i="7" a="1"/>
  <c r="M354" i="7"/>
  <c r="L354" i="7"/>
  <c r="J354" i="7"/>
  <c r="I354" i="7"/>
  <c r="H354" i="7"/>
  <c r="G354" i="7" a="1"/>
  <c r="G354" i="7"/>
  <c r="F354" i="7" a="1"/>
  <c r="F354" i="7"/>
  <c r="E354" i="7"/>
  <c r="C354" i="7"/>
  <c r="B354" i="7"/>
  <c r="R353" i="7"/>
  <c r="Q353" i="7" a="1"/>
  <c r="Q353" i="7"/>
  <c r="P353" i="7"/>
  <c r="O353" i="7" a="1"/>
  <c r="O353" i="7"/>
  <c r="N353" i="7"/>
  <c r="M353" i="7" a="1"/>
  <c r="M353" i="7"/>
  <c r="L353" i="7"/>
  <c r="J353" i="7"/>
  <c r="I353" i="7"/>
  <c r="H353" i="7"/>
  <c r="G353" i="7" a="1"/>
  <c r="G353" i="7"/>
  <c r="F353" i="7" a="1"/>
  <c r="F353" i="7"/>
  <c r="E353" i="7"/>
  <c r="C353" i="7"/>
  <c r="B353" i="7"/>
  <c r="R352" i="7"/>
  <c r="Q352" i="7" a="1"/>
  <c r="Q352" i="7"/>
  <c r="P352" i="7"/>
  <c r="O352" i="7" a="1"/>
  <c r="O352" i="7"/>
  <c r="N352" i="7"/>
  <c r="M352" i="7" a="1"/>
  <c r="M352" i="7"/>
  <c r="L352" i="7"/>
  <c r="J352" i="7"/>
  <c r="I352" i="7"/>
  <c r="H352" i="7"/>
  <c r="G352" i="7" a="1"/>
  <c r="G352" i="7"/>
  <c r="F352" i="7" a="1"/>
  <c r="F352" i="7"/>
  <c r="E352" i="7"/>
  <c r="C352" i="7"/>
  <c r="B352" i="7"/>
  <c r="R351" i="7"/>
  <c r="Q351" i="7" a="1"/>
  <c r="Q351" i="7"/>
  <c r="P351" i="7"/>
  <c r="O351" i="7" a="1"/>
  <c r="O351" i="7"/>
  <c r="N351" i="7"/>
  <c r="M351" i="7" a="1"/>
  <c r="M351" i="7"/>
  <c r="L351" i="7"/>
  <c r="J351" i="7"/>
  <c r="I351" i="7"/>
  <c r="H351" i="7"/>
  <c r="G351" i="7" a="1"/>
  <c r="G351" i="7"/>
  <c r="F351" i="7" a="1"/>
  <c r="F351" i="7"/>
  <c r="E351" i="7"/>
  <c r="C351" i="7"/>
  <c r="B351" i="7"/>
  <c r="R350" i="7"/>
  <c r="Q350" i="7" a="1"/>
  <c r="Q350" i="7"/>
  <c r="P350" i="7"/>
  <c r="O350" i="7" a="1"/>
  <c r="O350" i="7"/>
  <c r="N350" i="7"/>
  <c r="M350" i="7" a="1"/>
  <c r="M350" i="7"/>
  <c r="L350" i="7"/>
  <c r="J350" i="7"/>
  <c r="I350" i="7"/>
  <c r="H350" i="7"/>
  <c r="G350" i="7" a="1"/>
  <c r="G350" i="7"/>
  <c r="F350" i="7" a="1"/>
  <c r="F350" i="7"/>
  <c r="E350" i="7"/>
  <c r="C350" i="7"/>
  <c r="B350" i="7"/>
  <c r="R349" i="7"/>
  <c r="Q349" i="7" a="1"/>
  <c r="Q349" i="7"/>
  <c r="P349" i="7"/>
  <c r="O349" i="7" a="1"/>
  <c r="O349" i="7"/>
  <c r="N349" i="7"/>
  <c r="M349" i="7" a="1"/>
  <c r="M349" i="7"/>
  <c r="L349" i="7"/>
  <c r="J349" i="7"/>
  <c r="I349" i="7"/>
  <c r="H349" i="7"/>
  <c r="G349" i="7" a="1"/>
  <c r="G349" i="7"/>
  <c r="F349" i="7" a="1"/>
  <c r="F349" i="7"/>
  <c r="E349" i="7"/>
  <c r="C349" i="7"/>
  <c r="B349" i="7"/>
  <c r="R348" i="7"/>
  <c r="Q348" i="7" a="1"/>
  <c r="Q348" i="7"/>
  <c r="P348" i="7"/>
  <c r="O348" i="7" a="1"/>
  <c r="O348" i="7"/>
  <c r="N348" i="7"/>
  <c r="M348" i="7" a="1"/>
  <c r="M348" i="7"/>
  <c r="L348" i="7"/>
  <c r="J348" i="7"/>
  <c r="I348" i="7"/>
  <c r="H348" i="7"/>
  <c r="G348" i="7" a="1"/>
  <c r="G348" i="7"/>
  <c r="F348" i="7" a="1"/>
  <c r="F348" i="7"/>
  <c r="E348" i="7"/>
  <c r="C348" i="7"/>
  <c r="B348" i="7"/>
  <c r="R347" i="7"/>
  <c r="Q347" i="7" a="1"/>
  <c r="Q347" i="7"/>
  <c r="P347" i="7"/>
  <c r="O347" i="7" a="1"/>
  <c r="O347" i="7"/>
  <c r="N347" i="7"/>
  <c r="M347" i="7" a="1"/>
  <c r="M347" i="7"/>
  <c r="L347" i="7"/>
  <c r="J347" i="7"/>
  <c r="I347" i="7"/>
  <c r="H347" i="7"/>
  <c r="G347" i="7" a="1"/>
  <c r="G347" i="7"/>
  <c r="F347" i="7" a="1"/>
  <c r="F347" i="7"/>
  <c r="E347" i="7"/>
  <c r="C347" i="7"/>
  <c r="B347" i="7"/>
  <c r="R346" i="7"/>
  <c r="Q346" i="7" a="1"/>
  <c r="Q346" i="7"/>
  <c r="P346" i="7"/>
  <c r="O346" i="7" a="1"/>
  <c r="O346" i="7"/>
  <c r="N346" i="7"/>
  <c r="M346" i="7" a="1"/>
  <c r="M346" i="7"/>
  <c r="L346" i="7"/>
  <c r="J346" i="7"/>
  <c r="I346" i="7"/>
  <c r="H346" i="7"/>
  <c r="G346" i="7" a="1"/>
  <c r="G346" i="7"/>
  <c r="F346" i="7" a="1"/>
  <c r="F346" i="7"/>
  <c r="E346" i="7"/>
  <c r="C346" i="7"/>
  <c r="B346" i="7"/>
  <c r="R345" i="7"/>
  <c r="Q345" i="7" a="1"/>
  <c r="Q345" i="7"/>
  <c r="P345" i="7"/>
  <c r="O345" i="7" a="1"/>
  <c r="O345" i="7"/>
  <c r="N345" i="7"/>
  <c r="M345" i="7" a="1"/>
  <c r="M345" i="7"/>
  <c r="L345" i="7"/>
  <c r="J345" i="7"/>
  <c r="I345" i="7"/>
  <c r="H345" i="7"/>
  <c r="G345" i="7" a="1"/>
  <c r="G345" i="7"/>
  <c r="F345" i="7" a="1"/>
  <c r="F345" i="7"/>
  <c r="E345" i="7"/>
  <c r="C345" i="7"/>
  <c r="B345" i="7"/>
  <c r="R344" i="7"/>
  <c r="Q344" i="7" a="1"/>
  <c r="Q344" i="7"/>
  <c r="P344" i="7"/>
  <c r="O344" i="7" a="1"/>
  <c r="O344" i="7"/>
  <c r="N344" i="7"/>
  <c r="M344" i="7" a="1"/>
  <c r="M344" i="7"/>
  <c r="L344" i="7"/>
  <c r="J344" i="7"/>
  <c r="I344" i="7"/>
  <c r="H344" i="7"/>
  <c r="G344" i="7" a="1"/>
  <c r="G344" i="7"/>
  <c r="F344" i="7" a="1"/>
  <c r="F344" i="7"/>
  <c r="E344" i="7"/>
  <c r="C344" i="7"/>
  <c r="B344" i="7"/>
  <c r="R343" i="7"/>
  <c r="Q343" i="7" a="1"/>
  <c r="Q343" i="7"/>
  <c r="P343" i="7"/>
  <c r="O343" i="7" a="1"/>
  <c r="O343" i="7"/>
  <c r="N343" i="7"/>
  <c r="M343" i="7" a="1"/>
  <c r="M343" i="7"/>
  <c r="L343" i="7"/>
  <c r="J343" i="7"/>
  <c r="I343" i="7"/>
  <c r="H343" i="7"/>
  <c r="G343" i="7" a="1"/>
  <c r="G343" i="7"/>
  <c r="F343" i="7" a="1"/>
  <c r="F343" i="7"/>
  <c r="E343" i="7"/>
  <c r="C343" i="7"/>
  <c r="B343" i="7"/>
  <c r="R342" i="7"/>
  <c r="Q342" i="7" a="1"/>
  <c r="Q342" i="7"/>
  <c r="P342" i="7"/>
  <c r="O342" i="7" a="1"/>
  <c r="O342" i="7"/>
  <c r="N342" i="7"/>
  <c r="M342" i="7" a="1"/>
  <c r="M342" i="7"/>
  <c r="L342" i="7"/>
  <c r="J342" i="7"/>
  <c r="I342" i="7"/>
  <c r="H342" i="7"/>
  <c r="G342" i="7" a="1"/>
  <c r="G342" i="7"/>
  <c r="F342" i="7" a="1"/>
  <c r="F342" i="7"/>
  <c r="E342" i="7"/>
  <c r="C342" i="7"/>
  <c r="B342" i="7"/>
  <c r="R341" i="7"/>
  <c r="Q341" i="7" a="1"/>
  <c r="Q341" i="7"/>
  <c r="P341" i="7"/>
  <c r="O341" i="7" a="1"/>
  <c r="O341" i="7"/>
  <c r="N341" i="7"/>
  <c r="M341" i="7" a="1"/>
  <c r="M341" i="7"/>
  <c r="L341" i="7"/>
  <c r="J341" i="7"/>
  <c r="I341" i="7"/>
  <c r="H341" i="7"/>
  <c r="G341" i="7" a="1"/>
  <c r="G341" i="7"/>
  <c r="F341" i="7" a="1"/>
  <c r="F341" i="7"/>
  <c r="E341" i="7"/>
  <c r="C341" i="7"/>
  <c r="B341" i="7"/>
  <c r="R340" i="7"/>
  <c r="Q340" i="7" a="1"/>
  <c r="Q340" i="7"/>
  <c r="P340" i="7"/>
  <c r="O340" i="7" a="1"/>
  <c r="O340" i="7"/>
  <c r="N340" i="7"/>
  <c r="M340" i="7" a="1"/>
  <c r="M340" i="7"/>
  <c r="L340" i="7"/>
  <c r="J340" i="7"/>
  <c r="I340" i="7"/>
  <c r="H340" i="7"/>
  <c r="G340" i="7" a="1"/>
  <c r="G340" i="7"/>
  <c r="F340" i="7" a="1"/>
  <c r="F340" i="7"/>
  <c r="E340" i="7"/>
  <c r="C340" i="7"/>
  <c r="B340" i="7"/>
  <c r="R339" i="7"/>
  <c r="Q339" i="7" a="1"/>
  <c r="Q339" i="7"/>
  <c r="P339" i="7"/>
  <c r="O339" i="7" a="1"/>
  <c r="O339" i="7"/>
  <c r="N339" i="7"/>
  <c r="M339" i="7" a="1"/>
  <c r="M339" i="7"/>
  <c r="L339" i="7"/>
  <c r="J339" i="7"/>
  <c r="I339" i="7"/>
  <c r="H339" i="7"/>
  <c r="G339" i="7" a="1"/>
  <c r="G339" i="7"/>
  <c r="F339" i="7" a="1"/>
  <c r="F339" i="7"/>
  <c r="E339" i="7"/>
  <c r="C339" i="7"/>
  <c r="B339" i="7"/>
  <c r="R338" i="7"/>
  <c r="Q338" i="7" a="1"/>
  <c r="Q338" i="7"/>
  <c r="P338" i="7"/>
  <c r="O338" i="7" a="1"/>
  <c r="O338" i="7"/>
  <c r="N338" i="7"/>
  <c r="M338" i="7" a="1"/>
  <c r="M338" i="7"/>
  <c r="L338" i="7"/>
  <c r="J338" i="7"/>
  <c r="I338" i="7"/>
  <c r="H338" i="7"/>
  <c r="G338" i="7" a="1"/>
  <c r="G338" i="7"/>
  <c r="F338" i="7" a="1"/>
  <c r="F338" i="7"/>
  <c r="E338" i="7"/>
  <c r="C338" i="7"/>
  <c r="B338" i="7"/>
  <c r="R337" i="7"/>
  <c r="Q337" i="7" a="1"/>
  <c r="Q337" i="7"/>
  <c r="P337" i="7"/>
  <c r="O337" i="7" a="1"/>
  <c r="O337" i="7"/>
  <c r="N337" i="7"/>
  <c r="M337" i="7" a="1"/>
  <c r="M337" i="7"/>
  <c r="L337" i="7"/>
  <c r="J337" i="7"/>
  <c r="I337" i="7"/>
  <c r="H337" i="7"/>
  <c r="G337" i="7" a="1"/>
  <c r="G337" i="7"/>
  <c r="F337" i="7" a="1"/>
  <c r="F337" i="7"/>
  <c r="E337" i="7"/>
  <c r="C337" i="7"/>
  <c r="B337" i="7"/>
  <c r="R336" i="7"/>
  <c r="Q336" i="7" a="1"/>
  <c r="Q336" i="7"/>
  <c r="P336" i="7"/>
  <c r="O336" i="7" a="1"/>
  <c r="O336" i="7"/>
  <c r="N336" i="7"/>
  <c r="M336" i="7" a="1"/>
  <c r="M336" i="7"/>
  <c r="L336" i="7"/>
  <c r="J336" i="7"/>
  <c r="I336" i="7"/>
  <c r="H336" i="7"/>
  <c r="G336" i="7" a="1"/>
  <c r="G336" i="7"/>
  <c r="F336" i="7" a="1"/>
  <c r="F336" i="7"/>
  <c r="E336" i="7"/>
  <c r="C336" i="7"/>
  <c r="B336" i="7"/>
  <c r="R335" i="7"/>
  <c r="Q335" i="7" a="1"/>
  <c r="Q335" i="7"/>
  <c r="P335" i="7"/>
  <c r="O335" i="7" a="1"/>
  <c r="O335" i="7"/>
  <c r="N335" i="7"/>
  <c r="M335" i="7" a="1"/>
  <c r="M335" i="7"/>
  <c r="L335" i="7"/>
  <c r="J335" i="7"/>
  <c r="I335" i="7"/>
  <c r="H335" i="7"/>
  <c r="G335" i="7" a="1"/>
  <c r="G335" i="7"/>
  <c r="F335" i="7" a="1"/>
  <c r="F335" i="7"/>
  <c r="E335" i="7"/>
  <c r="C335" i="7"/>
  <c r="B335" i="7"/>
  <c r="R334" i="7"/>
  <c r="Q334" i="7" a="1"/>
  <c r="Q334" i="7"/>
  <c r="P334" i="7"/>
  <c r="O334" i="7" a="1"/>
  <c r="O334" i="7"/>
  <c r="N334" i="7"/>
  <c r="M334" i="7" a="1"/>
  <c r="M334" i="7"/>
  <c r="L334" i="7"/>
  <c r="J334" i="7"/>
  <c r="I334" i="7"/>
  <c r="H334" i="7"/>
  <c r="G334" i="7" a="1"/>
  <c r="G334" i="7"/>
  <c r="F334" i="7" a="1"/>
  <c r="F334" i="7"/>
  <c r="E334" i="7"/>
  <c r="C334" i="7"/>
  <c r="B334" i="7"/>
  <c r="R333" i="7"/>
  <c r="Q333" i="7" a="1"/>
  <c r="Q333" i="7"/>
  <c r="P333" i="7"/>
  <c r="O333" i="7" a="1"/>
  <c r="O333" i="7"/>
  <c r="N333" i="7"/>
  <c r="M333" i="7" a="1"/>
  <c r="M333" i="7"/>
  <c r="L333" i="7"/>
  <c r="J333" i="7"/>
  <c r="I333" i="7"/>
  <c r="H333" i="7"/>
  <c r="G333" i="7" a="1"/>
  <c r="G333" i="7"/>
  <c r="F333" i="7" a="1"/>
  <c r="F333" i="7"/>
  <c r="E333" i="7"/>
  <c r="C333" i="7"/>
  <c r="B333" i="7"/>
  <c r="R332" i="7"/>
  <c r="Q332" i="7" a="1"/>
  <c r="Q332" i="7"/>
  <c r="P332" i="7"/>
  <c r="O332" i="7" a="1"/>
  <c r="O332" i="7"/>
  <c r="N332" i="7"/>
  <c r="M332" i="7" a="1"/>
  <c r="M332" i="7"/>
  <c r="L332" i="7"/>
  <c r="J332" i="7"/>
  <c r="I332" i="7"/>
  <c r="H332" i="7"/>
  <c r="G332" i="7" a="1"/>
  <c r="G332" i="7"/>
  <c r="F332" i="7" a="1"/>
  <c r="F332" i="7"/>
  <c r="E332" i="7"/>
  <c r="C332" i="7"/>
  <c r="B332" i="7"/>
  <c r="R331" i="7"/>
  <c r="Q331" i="7" a="1"/>
  <c r="Q331" i="7"/>
  <c r="P331" i="7"/>
  <c r="O331" i="7" a="1"/>
  <c r="O331" i="7"/>
  <c r="N331" i="7"/>
  <c r="M331" i="7" a="1"/>
  <c r="M331" i="7"/>
  <c r="L331" i="7"/>
  <c r="J331" i="7"/>
  <c r="I331" i="7"/>
  <c r="H331" i="7"/>
  <c r="G331" i="7" a="1"/>
  <c r="G331" i="7"/>
  <c r="F331" i="7" a="1"/>
  <c r="F331" i="7"/>
  <c r="E331" i="7"/>
  <c r="C331" i="7"/>
  <c r="B331" i="7"/>
  <c r="R330" i="7"/>
  <c r="Q330" i="7" a="1"/>
  <c r="Q330" i="7"/>
  <c r="P330" i="7"/>
  <c r="O330" i="7" a="1"/>
  <c r="O330" i="7"/>
  <c r="N330" i="7"/>
  <c r="M330" i="7" a="1"/>
  <c r="M330" i="7"/>
  <c r="L330" i="7"/>
  <c r="J330" i="7"/>
  <c r="I330" i="7"/>
  <c r="H330" i="7"/>
  <c r="G330" i="7" a="1"/>
  <c r="G330" i="7"/>
  <c r="F330" i="7" a="1"/>
  <c r="F330" i="7"/>
  <c r="E330" i="7"/>
  <c r="C330" i="7"/>
  <c r="B330" i="7"/>
  <c r="R329" i="7"/>
  <c r="Q329" i="7" a="1"/>
  <c r="Q329" i="7"/>
  <c r="P329" i="7"/>
  <c r="O329" i="7" a="1"/>
  <c r="O329" i="7"/>
  <c r="N329" i="7"/>
  <c r="M329" i="7" a="1"/>
  <c r="M329" i="7"/>
  <c r="L329" i="7"/>
  <c r="J329" i="7"/>
  <c r="I329" i="7"/>
  <c r="H329" i="7"/>
  <c r="G329" i="7" a="1"/>
  <c r="G329" i="7"/>
  <c r="F329" i="7" a="1"/>
  <c r="F329" i="7"/>
  <c r="E329" i="7"/>
  <c r="C329" i="7"/>
  <c r="B329" i="7"/>
  <c r="R328" i="7"/>
  <c r="Q328" i="7" a="1"/>
  <c r="Q328" i="7"/>
  <c r="P328" i="7"/>
  <c r="O328" i="7" a="1"/>
  <c r="O328" i="7"/>
  <c r="N328" i="7"/>
  <c r="M328" i="7" a="1"/>
  <c r="M328" i="7"/>
  <c r="L328" i="7"/>
  <c r="J328" i="7"/>
  <c r="I328" i="7"/>
  <c r="H328" i="7"/>
  <c r="G328" i="7" a="1"/>
  <c r="G328" i="7"/>
  <c r="F328" i="7" a="1"/>
  <c r="F328" i="7"/>
  <c r="E328" i="7"/>
  <c r="C328" i="7"/>
  <c r="B328" i="7"/>
  <c r="R327" i="7"/>
  <c r="Q327" i="7" a="1"/>
  <c r="Q327" i="7"/>
  <c r="P327" i="7"/>
  <c r="O327" i="7" a="1"/>
  <c r="O327" i="7"/>
  <c r="N327" i="7"/>
  <c r="M327" i="7" a="1"/>
  <c r="M327" i="7"/>
  <c r="L327" i="7"/>
  <c r="J327" i="7"/>
  <c r="I327" i="7"/>
  <c r="H327" i="7"/>
  <c r="G327" i="7" a="1"/>
  <c r="G327" i="7"/>
  <c r="F327" i="7" a="1"/>
  <c r="F327" i="7"/>
  <c r="E327" i="7"/>
  <c r="C327" i="7"/>
  <c r="B327" i="7"/>
  <c r="R326" i="7"/>
  <c r="Q326" i="7" a="1"/>
  <c r="Q326" i="7"/>
  <c r="P326" i="7"/>
  <c r="O326" i="7" a="1"/>
  <c r="O326" i="7"/>
  <c r="N326" i="7"/>
  <c r="M326" i="7" a="1"/>
  <c r="M326" i="7"/>
  <c r="L326" i="7"/>
  <c r="J326" i="7"/>
  <c r="I326" i="7"/>
  <c r="H326" i="7"/>
  <c r="G326" i="7" a="1"/>
  <c r="G326" i="7"/>
  <c r="F326" i="7" a="1"/>
  <c r="F326" i="7"/>
  <c r="E326" i="7"/>
  <c r="C326" i="7"/>
  <c r="B326" i="7"/>
  <c r="R325" i="7"/>
  <c r="Q325" i="7" a="1"/>
  <c r="Q325" i="7"/>
  <c r="P325" i="7"/>
  <c r="O325" i="7" a="1"/>
  <c r="O325" i="7"/>
  <c r="N325" i="7"/>
  <c r="M325" i="7" a="1"/>
  <c r="M325" i="7"/>
  <c r="L325" i="7"/>
  <c r="J325" i="7"/>
  <c r="I325" i="7"/>
  <c r="H325" i="7"/>
  <c r="G325" i="7" a="1"/>
  <c r="G325" i="7"/>
  <c r="F325" i="7" a="1"/>
  <c r="F325" i="7"/>
  <c r="E325" i="7"/>
  <c r="C325" i="7"/>
  <c r="B325" i="7"/>
  <c r="R324" i="7"/>
  <c r="Q324" i="7" a="1"/>
  <c r="Q324" i="7"/>
  <c r="P324" i="7"/>
  <c r="O324" i="7" a="1"/>
  <c r="O324" i="7"/>
  <c r="N324" i="7"/>
  <c r="M324" i="7" a="1"/>
  <c r="M324" i="7"/>
  <c r="L324" i="7"/>
  <c r="J324" i="7"/>
  <c r="I324" i="7"/>
  <c r="H324" i="7"/>
  <c r="G324" i="7" a="1"/>
  <c r="G324" i="7"/>
  <c r="F324" i="7" a="1"/>
  <c r="F324" i="7"/>
  <c r="E324" i="7"/>
  <c r="C324" i="7"/>
  <c r="B324" i="7"/>
  <c r="R323" i="7"/>
  <c r="Q323" i="7" a="1"/>
  <c r="Q323" i="7"/>
  <c r="P323" i="7"/>
  <c r="O323" i="7" a="1"/>
  <c r="O323" i="7"/>
  <c r="N323" i="7"/>
  <c r="M323" i="7" a="1"/>
  <c r="M323" i="7"/>
  <c r="L323" i="7"/>
  <c r="J323" i="7"/>
  <c r="I323" i="7"/>
  <c r="H323" i="7"/>
  <c r="G323" i="7" a="1"/>
  <c r="G323" i="7"/>
  <c r="F323" i="7" a="1"/>
  <c r="F323" i="7"/>
  <c r="E323" i="7"/>
  <c r="C323" i="7"/>
  <c r="B323" i="7"/>
  <c r="R322" i="7"/>
  <c r="Q322" i="7" a="1"/>
  <c r="Q322" i="7"/>
  <c r="P322" i="7"/>
  <c r="O322" i="7" a="1"/>
  <c r="O322" i="7"/>
  <c r="N322" i="7"/>
  <c r="M322" i="7" a="1"/>
  <c r="M322" i="7"/>
  <c r="L322" i="7"/>
  <c r="J322" i="7"/>
  <c r="I322" i="7"/>
  <c r="H322" i="7"/>
  <c r="G322" i="7" a="1"/>
  <c r="G322" i="7"/>
  <c r="F322" i="7" a="1"/>
  <c r="F322" i="7"/>
  <c r="E322" i="7"/>
  <c r="C322" i="7"/>
  <c r="B322" i="7"/>
  <c r="R321" i="7"/>
  <c r="Q321" i="7" a="1"/>
  <c r="Q321" i="7"/>
  <c r="P321" i="7"/>
  <c r="O321" i="7" a="1"/>
  <c r="O321" i="7"/>
  <c r="N321" i="7"/>
  <c r="M321" i="7" a="1"/>
  <c r="M321" i="7"/>
  <c r="L321" i="7"/>
  <c r="J321" i="7"/>
  <c r="I321" i="7"/>
  <c r="H321" i="7"/>
  <c r="G321" i="7" a="1"/>
  <c r="G321" i="7"/>
  <c r="F321" i="7" a="1"/>
  <c r="F321" i="7"/>
  <c r="E321" i="7"/>
  <c r="C321" i="7"/>
  <c r="B321" i="7"/>
  <c r="R320" i="7"/>
  <c r="Q320" i="7" a="1"/>
  <c r="Q320" i="7"/>
  <c r="P320" i="7"/>
  <c r="O320" i="7" a="1"/>
  <c r="O320" i="7"/>
  <c r="N320" i="7"/>
  <c r="M320" i="7" a="1"/>
  <c r="M320" i="7"/>
  <c r="L320" i="7"/>
  <c r="J320" i="7"/>
  <c r="I320" i="7"/>
  <c r="H320" i="7"/>
  <c r="G320" i="7" a="1"/>
  <c r="G320" i="7"/>
  <c r="F320" i="7" a="1"/>
  <c r="F320" i="7"/>
  <c r="E320" i="7"/>
  <c r="C320" i="7"/>
  <c r="B320" i="7"/>
  <c r="R319" i="7"/>
  <c r="Q319" i="7" a="1"/>
  <c r="Q319" i="7"/>
  <c r="P319" i="7"/>
  <c r="O319" i="7" a="1"/>
  <c r="O319" i="7"/>
  <c r="N319" i="7"/>
  <c r="M319" i="7" a="1"/>
  <c r="M319" i="7"/>
  <c r="L319" i="7"/>
  <c r="J319" i="7"/>
  <c r="I319" i="7"/>
  <c r="H319" i="7"/>
  <c r="G319" i="7" a="1"/>
  <c r="G319" i="7"/>
  <c r="F319" i="7" a="1"/>
  <c r="F319" i="7"/>
  <c r="E319" i="7"/>
  <c r="C319" i="7"/>
  <c r="B319" i="7"/>
  <c r="R318" i="7"/>
  <c r="Q318" i="7" a="1"/>
  <c r="Q318" i="7"/>
  <c r="P318" i="7"/>
  <c r="O318" i="7" a="1"/>
  <c r="O318" i="7"/>
  <c r="N318" i="7"/>
  <c r="M318" i="7" a="1"/>
  <c r="M318" i="7"/>
  <c r="L318" i="7"/>
  <c r="J318" i="7"/>
  <c r="I318" i="7"/>
  <c r="H318" i="7"/>
  <c r="G318" i="7" a="1"/>
  <c r="G318" i="7"/>
  <c r="F318" i="7" a="1"/>
  <c r="F318" i="7"/>
  <c r="E318" i="7"/>
  <c r="C318" i="7"/>
  <c r="B318" i="7"/>
  <c r="R317" i="7"/>
  <c r="Q317" i="7" a="1"/>
  <c r="Q317" i="7"/>
  <c r="P317" i="7"/>
  <c r="O317" i="7" a="1"/>
  <c r="O317" i="7"/>
  <c r="N317" i="7"/>
  <c r="M317" i="7" a="1"/>
  <c r="M317" i="7"/>
  <c r="L317" i="7"/>
  <c r="J317" i="7"/>
  <c r="I317" i="7"/>
  <c r="H317" i="7"/>
  <c r="G317" i="7" a="1"/>
  <c r="G317" i="7"/>
  <c r="F317" i="7" a="1"/>
  <c r="F317" i="7"/>
  <c r="E317" i="7"/>
  <c r="C317" i="7"/>
  <c r="B317" i="7"/>
  <c r="R316" i="7"/>
  <c r="Q316" i="7" a="1"/>
  <c r="Q316" i="7"/>
  <c r="P316" i="7"/>
  <c r="O316" i="7" a="1"/>
  <c r="O316" i="7"/>
  <c r="N316" i="7"/>
  <c r="M316" i="7" a="1"/>
  <c r="M316" i="7"/>
  <c r="L316" i="7"/>
  <c r="J316" i="7"/>
  <c r="I316" i="7"/>
  <c r="H316" i="7"/>
  <c r="G316" i="7" a="1"/>
  <c r="G316" i="7"/>
  <c r="F316" i="7" a="1"/>
  <c r="F316" i="7"/>
  <c r="E316" i="7"/>
  <c r="C316" i="7"/>
  <c r="B316" i="7"/>
  <c r="R315" i="7"/>
  <c r="Q315" i="7" a="1"/>
  <c r="Q315" i="7"/>
  <c r="P315" i="7"/>
  <c r="O315" i="7" a="1"/>
  <c r="O315" i="7"/>
  <c r="N315" i="7"/>
  <c r="M315" i="7" a="1"/>
  <c r="M315" i="7"/>
  <c r="L315" i="7"/>
  <c r="J315" i="7"/>
  <c r="I315" i="7"/>
  <c r="H315" i="7"/>
  <c r="G315" i="7" a="1"/>
  <c r="G315" i="7"/>
  <c r="F315" i="7" a="1"/>
  <c r="F315" i="7"/>
  <c r="E315" i="7"/>
  <c r="C315" i="7"/>
  <c r="B315" i="7"/>
  <c r="R314" i="7"/>
  <c r="Q314" i="7" a="1"/>
  <c r="Q314" i="7"/>
  <c r="P314" i="7"/>
  <c r="O314" i="7" a="1"/>
  <c r="O314" i="7"/>
  <c r="N314" i="7"/>
  <c r="M314" i="7" a="1"/>
  <c r="M314" i="7"/>
  <c r="L314" i="7"/>
  <c r="J314" i="7"/>
  <c r="I314" i="7"/>
  <c r="H314" i="7"/>
  <c r="G314" i="7" a="1"/>
  <c r="G314" i="7"/>
  <c r="F314" i="7" a="1"/>
  <c r="F314" i="7"/>
  <c r="E314" i="7"/>
  <c r="C314" i="7"/>
  <c r="B314" i="7"/>
  <c r="R313" i="7"/>
  <c r="Q313" i="7" a="1"/>
  <c r="Q313" i="7"/>
  <c r="P313" i="7"/>
  <c r="O313" i="7" a="1"/>
  <c r="O313" i="7"/>
  <c r="N313" i="7"/>
  <c r="M313" i="7" a="1"/>
  <c r="M313" i="7"/>
  <c r="L313" i="7"/>
  <c r="J313" i="7"/>
  <c r="I313" i="7"/>
  <c r="H313" i="7"/>
  <c r="G313" i="7" a="1"/>
  <c r="G313" i="7"/>
  <c r="F313" i="7" a="1"/>
  <c r="F313" i="7"/>
  <c r="E313" i="7"/>
  <c r="C313" i="7"/>
  <c r="B313" i="7"/>
  <c r="R312" i="7"/>
  <c r="Q312" i="7" a="1"/>
  <c r="Q312" i="7"/>
  <c r="P312" i="7"/>
  <c r="O312" i="7" a="1"/>
  <c r="O312" i="7"/>
  <c r="N312" i="7"/>
  <c r="M312" i="7" a="1"/>
  <c r="M312" i="7"/>
  <c r="L312" i="7"/>
  <c r="J312" i="7"/>
  <c r="I312" i="7"/>
  <c r="H312" i="7"/>
  <c r="G312" i="7" a="1"/>
  <c r="G312" i="7"/>
  <c r="F312" i="7" a="1"/>
  <c r="F312" i="7"/>
  <c r="E312" i="7"/>
  <c r="C312" i="7"/>
  <c r="B312" i="7"/>
  <c r="R311" i="7"/>
  <c r="Q311" i="7" a="1"/>
  <c r="Q311" i="7"/>
  <c r="P311" i="7"/>
  <c r="O311" i="7" a="1"/>
  <c r="O311" i="7"/>
  <c r="N311" i="7"/>
  <c r="M311" i="7" a="1"/>
  <c r="M311" i="7"/>
  <c r="L311" i="7"/>
  <c r="J311" i="7"/>
  <c r="I311" i="7"/>
  <c r="H311" i="7"/>
  <c r="G311" i="7" a="1"/>
  <c r="G311" i="7"/>
  <c r="F311" i="7" a="1"/>
  <c r="F311" i="7"/>
  <c r="E311" i="7"/>
  <c r="C311" i="7"/>
  <c r="B311" i="7"/>
  <c r="R310" i="7"/>
  <c r="Q310" i="7" a="1"/>
  <c r="Q310" i="7"/>
  <c r="P310" i="7"/>
  <c r="O310" i="7" a="1"/>
  <c r="O310" i="7"/>
  <c r="N310" i="7"/>
  <c r="M310" i="7" a="1"/>
  <c r="M310" i="7"/>
  <c r="L310" i="7"/>
  <c r="J310" i="7"/>
  <c r="I310" i="7"/>
  <c r="H310" i="7"/>
  <c r="G310" i="7" a="1"/>
  <c r="G310" i="7"/>
  <c r="F310" i="7" a="1"/>
  <c r="F310" i="7"/>
  <c r="E310" i="7"/>
  <c r="C310" i="7"/>
  <c r="B310" i="7"/>
  <c r="R309" i="7"/>
  <c r="Q309" i="7" a="1"/>
  <c r="Q309" i="7"/>
  <c r="P309" i="7"/>
  <c r="O309" i="7" a="1"/>
  <c r="O309" i="7"/>
  <c r="N309" i="7"/>
  <c r="M309" i="7" a="1"/>
  <c r="M309" i="7"/>
  <c r="L309" i="7"/>
  <c r="J309" i="7"/>
  <c r="I309" i="7"/>
  <c r="H309" i="7"/>
  <c r="G309" i="7" a="1"/>
  <c r="G309" i="7"/>
  <c r="F309" i="7" a="1"/>
  <c r="F309" i="7"/>
  <c r="E309" i="7"/>
  <c r="C309" i="7"/>
  <c r="B309" i="7"/>
  <c r="R308" i="7"/>
  <c r="Q308" i="7" a="1"/>
  <c r="Q308" i="7"/>
  <c r="P308" i="7"/>
  <c r="O308" i="7" a="1"/>
  <c r="O308" i="7"/>
  <c r="N308" i="7"/>
  <c r="M308" i="7" a="1"/>
  <c r="M308" i="7"/>
  <c r="L308" i="7"/>
  <c r="J308" i="7"/>
  <c r="I308" i="7"/>
  <c r="H308" i="7"/>
  <c r="G308" i="7" a="1"/>
  <c r="G308" i="7"/>
  <c r="F308" i="7" a="1"/>
  <c r="F308" i="7"/>
  <c r="E308" i="7"/>
  <c r="C308" i="7"/>
  <c r="B308" i="7"/>
  <c r="R307" i="7"/>
  <c r="Q307" i="7" a="1"/>
  <c r="Q307" i="7"/>
  <c r="P307" i="7"/>
  <c r="O307" i="7" a="1"/>
  <c r="O307" i="7"/>
  <c r="N307" i="7"/>
  <c r="M307" i="7" a="1"/>
  <c r="M307" i="7"/>
  <c r="L307" i="7"/>
  <c r="J307" i="7"/>
  <c r="I307" i="7"/>
  <c r="H307" i="7"/>
  <c r="G307" i="7" a="1"/>
  <c r="G307" i="7"/>
  <c r="F307" i="7" a="1"/>
  <c r="F307" i="7"/>
  <c r="E307" i="7"/>
  <c r="C307" i="7"/>
  <c r="B307" i="7"/>
  <c r="R306" i="7"/>
  <c r="Q306" i="7" a="1"/>
  <c r="Q306" i="7"/>
  <c r="P306" i="7"/>
  <c r="O306" i="7" a="1"/>
  <c r="O306" i="7"/>
  <c r="N306" i="7"/>
  <c r="M306" i="7" a="1"/>
  <c r="M306" i="7"/>
  <c r="L306" i="7"/>
  <c r="J306" i="7"/>
  <c r="I306" i="7"/>
  <c r="H306" i="7"/>
  <c r="G306" i="7" a="1"/>
  <c r="G306" i="7"/>
  <c r="F306" i="7" a="1"/>
  <c r="F306" i="7"/>
  <c r="E306" i="7"/>
  <c r="C306" i="7"/>
  <c r="B306" i="7"/>
  <c r="R305" i="7"/>
  <c r="Q305" i="7" a="1"/>
  <c r="Q305" i="7"/>
  <c r="P305" i="7"/>
  <c r="O305" i="7" a="1"/>
  <c r="O305" i="7"/>
  <c r="N305" i="7"/>
  <c r="M305" i="7" a="1"/>
  <c r="M305" i="7"/>
  <c r="L305" i="7"/>
  <c r="J305" i="7"/>
  <c r="I305" i="7"/>
  <c r="H305" i="7"/>
  <c r="G305" i="7" a="1"/>
  <c r="G305" i="7"/>
  <c r="F305" i="7" a="1"/>
  <c r="F305" i="7"/>
  <c r="E305" i="7"/>
  <c r="C305" i="7"/>
  <c r="B305" i="7"/>
  <c r="R304" i="7"/>
  <c r="Q304" i="7" a="1"/>
  <c r="Q304" i="7"/>
  <c r="P304" i="7"/>
  <c r="O304" i="7" a="1"/>
  <c r="O304" i="7"/>
  <c r="N304" i="7"/>
  <c r="M304" i="7" a="1"/>
  <c r="M304" i="7"/>
  <c r="L304" i="7"/>
  <c r="J304" i="7"/>
  <c r="I304" i="7"/>
  <c r="H304" i="7"/>
  <c r="G304" i="7" a="1"/>
  <c r="G304" i="7"/>
  <c r="F304" i="7" a="1"/>
  <c r="F304" i="7"/>
  <c r="E304" i="7"/>
  <c r="C304" i="7"/>
  <c r="B304" i="7"/>
  <c r="R303" i="7"/>
  <c r="Q303" i="7" a="1"/>
  <c r="Q303" i="7"/>
  <c r="P303" i="7"/>
  <c r="O303" i="7" a="1"/>
  <c r="O303" i="7"/>
  <c r="N303" i="7"/>
  <c r="M303" i="7" a="1"/>
  <c r="M303" i="7"/>
  <c r="L303" i="7"/>
  <c r="J303" i="7"/>
  <c r="I303" i="7"/>
  <c r="H303" i="7"/>
  <c r="G303" i="7" a="1"/>
  <c r="G303" i="7"/>
  <c r="F303" i="7" a="1"/>
  <c r="F303" i="7"/>
  <c r="E303" i="7"/>
  <c r="C303" i="7"/>
  <c r="B303" i="7"/>
  <c r="R302" i="7"/>
  <c r="Q302" i="7" a="1"/>
  <c r="Q302" i="7"/>
  <c r="P302" i="7"/>
  <c r="O302" i="7" a="1"/>
  <c r="O302" i="7"/>
  <c r="N302" i="7"/>
  <c r="M302" i="7" a="1"/>
  <c r="M302" i="7"/>
  <c r="L302" i="7"/>
  <c r="J302" i="7"/>
  <c r="I302" i="7"/>
  <c r="H302" i="7"/>
  <c r="G302" i="7" a="1"/>
  <c r="G302" i="7"/>
  <c r="F302" i="7" a="1"/>
  <c r="F302" i="7"/>
  <c r="E302" i="7"/>
  <c r="C302" i="7"/>
  <c r="B302" i="7"/>
  <c r="R301" i="7"/>
  <c r="Q301" i="7" a="1"/>
  <c r="Q301" i="7"/>
  <c r="P301" i="7"/>
  <c r="O301" i="7" a="1"/>
  <c r="O301" i="7"/>
  <c r="N301" i="7"/>
  <c r="M301" i="7" a="1"/>
  <c r="M301" i="7"/>
  <c r="L301" i="7"/>
  <c r="J301" i="7"/>
  <c r="I301" i="7"/>
  <c r="H301" i="7"/>
  <c r="G301" i="7" a="1"/>
  <c r="G301" i="7"/>
  <c r="F301" i="7" a="1"/>
  <c r="F301" i="7"/>
  <c r="E301" i="7"/>
  <c r="C301" i="7"/>
  <c r="B301" i="7"/>
  <c r="R300" i="7"/>
  <c r="Q300" i="7" a="1"/>
  <c r="Q300" i="7"/>
  <c r="P300" i="7"/>
  <c r="O300" i="7" a="1"/>
  <c r="O300" i="7"/>
  <c r="N300" i="7"/>
  <c r="M300" i="7" a="1"/>
  <c r="M300" i="7"/>
  <c r="L300" i="7"/>
  <c r="J300" i="7"/>
  <c r="I300" i="7"/>
  <c r="H300" i="7"/>
  <c r="G300" i="7" a="1"/>
  <c r="G300" i="7"/>
  <c r="F300" i="7" a="1"/>
  <c r="F300" i="7"/>
  <c r="E300" i="7"/>
  <c r="C300" i="7"/>
  <c r="B300" i="7"/>
  <c r="R299" i="7"/>
  <c r="Q299" i="7" a="1"/>
  <c r="Q299" i="7"/>
  <c r="P299" i="7"/>
  <c r="O299" i="7" a="1"/>
  <c r="O299" i="7"/>
  <c r="N299" i="7"/>
  <c r="M299" i="7" a="1"/>
  <c r="M299" i="7"/>
  <c r="L299" i="7"/>
  <c r="J299" i="7"/>
  <c r="I299" i="7"/>
  <c r="H299" i="7"/>
  <c r="G299" i="7" a="1"/>
  <c r="G299" i="7"/>
  <c r="F299" i="7" a="1"/>
  <c r="F299" i="7"/>
  <c r="E299" i="7"/>
  <c r="C299" i="7"/>
  <c r="B299" i="7"/>
  <c r="R298" i="7"/>
  <c r="Q298" i="7" a="1"/>
  <c r="Q298" i="7"/>
  <c r="P298" i="7"/>
  <c r="O298" i="7" a="1"/>
  <c r="O298" i="7"/>
  <c r="N298" i="7"/>
  <c r="M298" i="7" a="1"/>
  <c r="M298" i="7"/>
  <c r="L298" i="7"/>
  <c r="J298" i="7"/>
  <c r="I298" i="7"/>
  <c r="H298" i="7"/>
  <c r="G298" i="7" a="1"/>
  <c r="G298" i="7"/>
  <c r="F298" i="7" a="1"/>
  <c r="F298" i="7"/>
  <c r="E298" i="7"/>
  <c r="C298" i="7"/>
  <c r="B298" i="7"/>
  <c r="R297" i="7"/>
  <c r="Q297" i="7" a="1"/>
  <c r="Q297" i="7"/>
  <c r="P297" i="7"/>
  <c r="O297" i="7" a="1"/>
  <c r="O297" i="7"/>
  <c r="N297" i="7"/>
  <c r="M297" i="7" a="1"/>
  <c r="M297" i="7"/>
  <c r="L297" i="7"/>
  <c r="J297" i="7"/>
  <c r="I297" i="7"/>
  <c r="H297" i="7"/>
  <c r="G297" i="7" a="1"/>
  <c r="G297" i="7"/>
  <c r="F297" i="7" a="1"/>
  <c r="F297" i="7"/>
  <c r="E297" i="7"/>
  <c r="C297" i="7"/>
  <c r="B297" i="7"/>
  <c r="R296" i="7"/>
  <c r="Q296" i="7" a="1"/>
  <c r="Q296" i="7"/>
  <c r="P296" i="7"/>
  <c r="O296" i="7" a="1"/>
  <c r="O296" i="7"/>
  <c r="N296" i="7"/>
  <c r="M296" i="7" a="1"/>
  <c r="M296" i="7"/>
  <c r="L296" i="7"/>
  <c r="J296" i="7"/>
  <c r="I296" i="7"/>
  <c r="H296" i="7"/>
  <c r="G296" i="7" a="1"/>
  <c r="G296" i="7"/>
  <c r="F296" i="7" a="1"/>
  <c r="F296" i="7"/>
  <c r="E296" i="7"/>
  <c r="C296" i="7"/>
  <c r="B296" i="7"/>
  <c r="R295" i="7"/>
  <c r="Q295" i="7" a="1"/>
  <c r="Q295" i="7"/>
  <c r="P295" i="7"/>
  <c r="O295" i="7" a="1"/>
  <c r="O295" i="7"/>
  <c r="N295" i="7"/>
  <c r="M295" i="7" a="1"/>
  <c r="M295" i="7"/>
  <c r="L295" i="7"/>
  <c r="J295" i="7"/>
  <c r="I295" i="7"/>
  <c r="H295" i="7"/>
  <c r="G295" i="7" a="1"/>
  <c r="G295" i="7"/>
  <c r="F295" i="7" a="1"/>
  <c r="F295" i="7"/>
  <c r="E295" i="7"/>
  <c r="C295" i="7"/>
  <c r="B295" i="7"/>
  <c r="R294" i="7"/>
  <c r="Q294" i="7" a="1"/>
  <c r="Q294" i="7"/>
  <c r="P294" i="7"/>
  <c r="O294" i="7" a="1"/>
  <c r="O294" i="7"/>
  <c r="N294" i="7"/>
  <c r="M294" i="7" a="1"/>
  <c r="M294" i="7"/>
  <c r="L294" i="7"/>
  <c r="J294" i="7"/>
  <c r="I294" i="7"/>
  <c r="H294" i="7"/>
  <c r="G294" i="7" a="1"/>
  <c r="G294" i="7"/>
  <c r="F294" i="7" a="1"/>
  <c r="F294" i="7"/>
  <c r="E294" i="7"/>
  <c r="C294" i="7"/>
  <c r="B294" i="7"/>
  <c r="R293" i="7"/>
  <c r="Q293" i="7" a="1"/>
  <c r="Q293" i="7"/>
  <c r="P293" i="7"/>
  <c r="O293" i="7" a="1"/>
  <c r="O293" i="7"/>
  <c r="N293" i="7"/>
  <c r="M293" i="7" a="1"/>
  <c r="M293" i="7"/>
  <c r="L293" i="7"/>
  <c r="J293" i="7"/>
  <c r="I293" i="7"/>
  <c r="H293" i="7"/>
  <c r="G293" i="7" a="1"/>
  <c r="G293" i="7"/>
  <c r="F293" i="7" a="1"/>
  <c r="F293" i="7"/>
  <c r="E293" i="7"/>
  <c r="C293" i="7"/>
  <c r="B293" i="7"/>
  <c r="R292" i="7"/>
  <c r="Q292" i="7" a="1"/>
  <c r="Q292" i="7"/>
  <c r="P292" i="7"/>
  <c r="O292" i="7" a="1"/>
  <c r="O292" i="7"/>
  <c r="N292" i="7"/>
  <c r="M292" i="7" a="1"/>
  <c r="M292" i="7"/>
  <c r="L292" i="7"/>
  <c r="J292" i="7"/>
  <c r="I292" i="7"/>
  <c r="H292" i="7"/>
  <c r="G292" i="7" a="1"/>
  <c r="G292" i="7"/>
  <c r="F292" i="7" a="1"/>
  <c r="F292" i="7"/>
  <c r="E292" i="7"/>
  <c r="C292" i="7"/>
  <c r="B292" i="7"/>
  <c r="R291" i="7"/>
  <c r="Q291" i="7" a="1"/>
  <c r="Q291" i="7"/>
  <c r="P291" i="7"/>
  <c r="O291" i="7" a="1"/>
  <c r="O291" i="7"/>
  <c r="N291" i="7"/>
  <c r="M291" i="7" a="1"/>
  <c r="M291" i="7"/>
  <c r="L291" i="7"/>
  <c r="J291" i="7"/>
  <c r="I291" i="7"/>
  <c r="H291" i="7"/>
  <c r="G291" i="7" a="1"/>
  <c r="G291" i="7"/>
  <c r="F291" i="7" a="1"/>
  <c r="F291" i="7"/>
  <c r="E291" i="7"/>
  <c r="C291" i="7"/>
  <c r="B291" i="7"/>
  <c r="R290" i="7"/>
  <c r="Q290" i="7" a="1"/>
  <c r="Q290" i="7"/>
  <c r="P290" i="7"/>
  <c r="O290" i="7" a="1"/>
  <c r="O290" i="7"/>
  <c r="N290" i="7"/>
  <c r="M290" i="7" a="1"/>
  <c r="M290" i="7"/>
  <c r="L290" i="7"/>
  <c r="J290" i="7"/>
  <c r="I290" i="7"/>
  <c r="H290" i="7"/>
  <c r="G290" i="7" a="1"/>
  <c r="G290" i="7"/>
  <c r="F290" i="7" a="1"/>
  <c r="F290" i="7"/>
  <c r="E290" i="7"/>
  <c r="C290" i="7"/>
  <c r="B290" i="7"/>
  <c r="R289" i="7"/>
  <c r="Q289" i="7" a="1"/>
  <c r="Q289" i="7"/>
  <c r="P289" i="7"/>
  <c r="O289" i="7" a="1"/>
  <c r="O289" i="7"/>
  <c r="N289" i="7"/>
  <c r="M289" i="7" a="1"/>
  <c r="M289" i="7"/>
  <c r="L289" i="7"/>
  <c r="J289" i="7"/>
  <c r="I289" i="7"/>
  <c r="H289" i="7"/>
  <c r="G289" i="7" a="1"/>
  <c r="G289" i="7"/>
  <c r="F289" i="7" a="1"/>
  <c r="F289" i="7"/>
  <c r="E289" i="7"/>
  <c r="C289" i="7"/>
  <c r="B289" i="7"/>
  <c r="R288" i="7"/>
  <c r="Q288" i="7" a="1"/>
  <c r="Q288" i="7"/>
  <c r="P288" i="7"/>
  <c r="O288" i="7" a="1"/>
  <c r="O288" i="7"/>
  <c r="N288" i="7"/>
  <c r="M288" i="7" a="1"/>
  <c r="M288" i="7"/>
  <c r="L288" i="7"/>
  <c r="J288" i="7"/>
  <c r="I288" i="7"/>
  <c r="H288" i="7"/>
  <c r="G288" i="7" a="1"/>
  <c r="G288" i="7"/>
  <c r="F288" i="7" a="1"/>
  <c r="F288" i="7"/>
  <c r="E288" i="7"/>
  <c r="C288" i="7"/>
  <c r="B288" i="7"/>
  <c r="R287" i="7"/>
  <c r="Q287" i="7" a="1"/>
  <c r="Q287" i="7"/>
  <c r="P287" i="7"/>
  <c r="O287" i="7" a="1"/>
  <c r="O287" i="7"/>
  <c r="N287" i="7"/>
  <c r="M287" i="7" a="1"/>
  <c r="M287" i="7"/>
  <c r="L287" i="7"/>
  <c r="J287" i="7"/>
  <c r="I287" i="7"/>
  <c r="H287" i="7"/>
  <c r="G287" i="7" a="1"/>
  <c r="G287" i="7"/>
  <c r="F287" i="7" a="1"/>
  <c r="F287" i="7"/>
  <c r="E287" i="7"/>
  <c r="C287" i="7"/>
  <c r="B287" i="7"/>
  <c r="R286" i="7"/>
  <c r="Q286" i="7" a="1"/>
  <c r="Q286" i="7"/>
  <c r="P286" i="7"/>
  <c r="O286" i="7" a="1"/>
  <c r="O286" i="7"/>
  <c r="N286" i="7"/>
  <c r="M286" i="7" a="1"/>
  <c r="M286" i="7"/>
  <c r="L286" i="7"/>
  <c r="J286" i="7"/>
  <c r="I286" i="7"/>
  <c r="H286" i="7"/>
  <c r="G286" i="7" a="1"/>
  <c r="G286" i="7"/>
  <c r="F286" i="7" a="1"/>
  <c r="F286" i="7"/>
  <c r="E286" i="7"/>
  <c r="C286" i="7"/>
  <c r="B286" i="7"/>
  <c r="R285" i="7"/>
  <c r="Q285" i="7" a="1"/>
  <c r="Q285" i="7"/>
  <c r="P285" i="7"/>
  <c r="O285" i="7" a="1"/>
  <c r="O285" i="7"/>
  <c r="N285" i="7"/>
  <c r="M285" i="7" a="1"/>
  <c r="M285" i="7"/>
  <c r="L285" i="7"/>
  <c r="J285" i="7"/>
  <c r="I285" i="7"/>
  <c r="H285" i="7"/>
  <c r="G285" i="7" a="1"/>
  <c r="G285" i="7"/>
  <c r="F285" i="7" a="1"/>
  <c r="F285" i="7"/>
  <c r="E285" i="7"/>
  <c r="C285" i="7"/>
  <c r="B285" i="7"/>
  <c r="R284" i="7"/>
  <c r="Q284" i="7" a="1"/>
  <c r="Q284" i="7"/>
  <c r="P284" i="7"/>
  <c r="O284" i="7" a="1"/>
  <c r="O284" i="7"/>
  <c r="N284" i="7"/>
  <c r="M284" i="7" a="1"/>
  <c r="M284" i="7"/>
  <c r="L284" i="7"/>
  <c r="J284" i="7"/>
  <c r="I284" i="7"/>
  <c r="H284" i="7"/>
  <c r="G284" i="7" a="1"/>
  <c r="G284" i="7"/>
  <c r="F284" i="7" a="1"/>
  <c r="F284" i="7"/>
  <c r="E284" i="7"/>
  <c r="C284" i="7"/>
  <c r="B284" i="7"/>
  <c r="R283" i="7"/>
  <c r="Q283" i="7" a="1"/>
  <c r="Q283" i="7"/>
  <c r="P283" i="7"/>
  <c r="O283" i="7" a="1"/>
  <c r="O283" i="7"/>
  <c r="N283" i="7"/>
  <c r="M283" i="7" a="1"/>
  <c r="M283" i="7"/>
  <c r="L283" i="7"/>
  <c r="J283" i="7"/>
  <c r="I283" i="7"/>
  <c r="H283" i="7"/>
  <c r="G283" i="7" a="1"/>
  <c r="G283" i="7"/>
  <c r="F283" i="7" a="1"/>
  <c r="F283" i="7"/>
  <c r="E283" i="7"/>
  <c r="C283" i="7"/>
  <c r="B283" i="7"/>
  <c r="R282" i="7"/>
  <c r="Q282" i="7" a="1"/>
  <c r="Q282" i="7"/>
  <c r="P282" i="7"/>
  <c r="O282" i="7" a="1"/>
  <c r="O282" i="7"/>
  <c r="N282" i="7"/>
  <c r="M282" i="7" a="1"/>
  <c r="M282" i="7"/>
  <c r="L282" i="7"/>
  <c r="J282" i="7"/>
  <c r="I282" i="7"/>
  <c r="H282" i="7"/>
  <c r="G282" i="7" a="1"/>
  <c r="G282" i="7"/>
  <c r="F282" i="7" a="1"/>
  <c r="F282" i="7"/>
  <c r="E282" i="7"/>
  <c r="C282" i="7"/>
  <c r="B282" i="7"/>
  <c r="R281" i="7"/>
  <c r="Q281" i="7" a="1"/>
  <c r="Q281" i="7"/>
  <c r="P281" i="7"/>
  <c r="O281" i="7" a="1"/>
  <c r="O281" i="7"/>
  <c r="N281" i="7"/>
  <c r="M281" i="7" a="1"/>
  <c r="M281" i="7"/>
  <c r="L281" i="7"/>
  <c r="J281" i="7"/>
  <c r="I281" i="7"/>
  <c r="H281" i="7"/>
  <c r="G281" i="7" a="1"/>
  <c r="G281" i="7"/>
  <c r="F281" i="7" a="1"/>
  <c r="F281" i="7"/>
  <c r="E281" i="7"/>
  <c r="C281" i="7"/>
  <c r="B281" i="7"/>
  <c r="R280" i="7"/>
  <c r="Q280" i="7" a="1"/>
  <c r="Q280" i="7"/>
  <c r="P280" i="7"/>
  <c r="O280" i="7" a="1"/>
  <c r="O280" i="7"/>
  <c r="N280" i="7"/>
  <c r="M280" i="7" a="1"/>
  <c r="M280" i="7"/>
  <c r="L280" i="7"/>
  <c r="J280" i="7"/>
  <c r="I280" i="7"/>
  <c r="H280" i="7"/>
  <c r="G280" i="7" a="1"/>
  <c r="G280" i="7"/>
  <c r="F280" i="7" a="1"/>
  <c r="F280" i="7"/>
  <c r="E280" i="7"/>
  <c r="C280" i="7"/>
  <c r="B280" i="7"/>
  <c r="R279" i="7"/>
  <c r="Q279" i="7" a="1"/>
  <c r="Q279" i="7"/>
  <c r="P279" i="7"/>
  <c r="O279" i="7" a="1"/>
  <c r="O279" i="7"/>
  <c r="N279" i="7"/>
  <c r="M279" i="7" a="1"/>
  <c r="M279" i="7"/>
  <c r="L279" i="7"/>
  <c r="J279" i="7"/>
  <c r="I279" i="7"/>
  <c r="H279" i="7"/>
  <c r="G279" i="7" a="1"/>
  <c r="G279" i="7"/>
  <c r="F279" i="7" a="1"/>
  <c r="F279" i="7"/>
  <c r="E279" i="7"/>
  <c r="C279" i="7"/>
  <c r="B279" i="7"/>
  <c r="R278" i="7"/>
  <c r="Q278" i="7" a="1"/>
  <c r="Q278" i="7"/>
  <c r="P278" i="7"/>
  <c r="O278" i="7" a="1"/>
  <c r="O278" i="7"/>
  <c r="N278" i="7"/>
  <c r="M278" i="7" a="1"/>
  <c r="M278" i="7"/>
  <c r="L278" i="7"/>
  <c r="J278" i="7"/>
  <c r="I278" i="7"/>
  <c r="H278" i="7"/>
  <c r="G278" i="7" a="1"/>
  <c r="G278" i="7"/>
  <c r="F278" i="7" a="1"/>
  <c r="F278" i="7"/>
  <c r="E278" i="7"/>
  <c r="C278" i="7"/>
  <c r="B278" i="7"/>
  <c r="R277" i="7"/>
  <c r="Q277" i="7" a="1"/>
  <c r="Q277" i="7"/>
  <c r="P277" i="7"/>
  <c r="O277" i="7" a="1"/>
  <c r="O277" i="7"/>
  <c r="N277" i="7"/>
  <c r="M277" i="7" a="1"/>
  <c r="M277" i="7"/>
  <c r="L277" i="7"/>
  <c r="J277" i="7"/>
  <c r="I277" i="7"/>
  <c r="H277" i="7"/>
  <c r="G277" i="7" a="1"/>
  <c r="G277" i="7"/>
  <c r="F277" i="7" a="1"/>
  <c r="F277" i="7"/>
  <c r="E277" i="7"/>
  <c r="C277" i="7"/>
  <c r="B277" i="7"/>
  <c r="R276" i="7"/>
  <c r="Q276" i="7" a="1"/>
  <c r="Q276" i="7"/>
  <c r="P276" i="7"/>
  <c r="O276" i="7" a="1"/>
  <c r="O276" i="7"/>
  <c r="N276" i="7"/>
  <c r="M276" i="7" a="1"/>
  <c r="M276" i="7"/>
  <c r="L276" i="7"/>
  <c r="J276" i="7"/>
  <c r="I276" i="7"/>
  <c r="H276" i="7"/>
  <c r="G276" i="7" a="1"/>
  <c r="G276" i="7"/>
  <c r="F276" i="7" a="1"/>
  <c r="F276" i="7"/>
  <c r="E276" i="7"/>
  <c r="C276" i="7"/>
  <c r="B276" i="7"/>
  <c r="R275" i="7"/>
  <c r="Q275" i="7" a="1"/>
  <c r="Q275" i="7"/>
  <c r="P275" i="7"/>
  <c r="O275" i="7" a="1"/>
  <c r="O275" i="7"/>
  <c r="N275" i="7"/>
  <c r="M275" i="7" a="1"/>
  <c r="M275" i="7"/>
  <c r="L275" i="7"/>
  <c r="J275" i="7"/>
  <c r="I275" i="7"/>
  <c r="H275" i="7"/>
  <c r="G275" i="7" a="1"/>
  <c r="G275" i="7"/>
  <c r="F275" i="7" a="1"/>
  <c r="F275" i="7"/>
  <c r="E275" i="7"/>
  <c r="C275" i="7"/>
  <c r="B275" i="7"/>
  <c r="R274" i="7"/>
  <c r="Q274" i="7" a="1"/>
  <c r="Q274" i="7"/>
  <c r="P274" i="7"/>
  <c r="O274" i="7" a="1"/>
  <c r="O274" i="7"/>
  <c r="N274" i="7"/>
  <c r="M274" i="7" a="1"/>
  <c r="M274" i="7"/>
  <c r="L274" i="7"/>
  <c r="J274" i="7"/>
  <c r="I274" i="7"/>
  <c r="H274" i="7"/>
  <c r="G274" i="7" a="1"/>
  <c r="G274" i="7"/>
  <c r="F274" i="7" a="1"/>
  <c r="F274" i="7"/>
  <c r="E274" i="7"/>
  <c r="C274" i="7"/>
  <c r="B274" i="7"/>
  <c r="R273" i="7"/>
  <c r="Q273" i="7" a="1"/>
  <c r="Q273" i="7"/>
  <c r="P273" i="7"/>
  <c r="O273" i="7" a="1"/>
  <c r="O273" i="7"/>
  <c r="N273" i="7"/>
  <c r="M273" i="7" a="1"/>
  <c r="M273" i="7"/>
  <c r="L273" i="7"/>
  <c r="J273" i="7"/>
  <c r="I273" i="7"/>
  <c r="H273" i="7"/>
  <c r="G273" i="7" a="1"/>
  <c r="G273" i="7"/>
  <c r="F273" i="7" a="1"/>
  <c r="F273" i="7"/>
  <c r="E273" i="7"/>
  <c r="C273" i="7"/>
  <c r="B273" i="7"/>
  <c r="R272" i="7"/>
  <c r="Q272" i="7" a="1"/>
  <c r="Q272" i="7"/>
  <c r="P272" i="7"/>
  <c r="O272" i="7" a="1"/>
  <c r="O272" i="7"/>
  <c r="N272" i="7"/>
  <c r="M272" i="7" a="1"/>
  <c r="M272" i="7"/>
  <c r="L272" i="7"/>
  <c r="J272" i="7"/>
  <c r="I272" i="7"/>
  <c r="H272" i="7"/>
  <c r="G272" i="7" a="1"/>
  <c r="G272" i="7"/>
  <c r="F272" i="7" a="1"/>
  <c r="F272" i="7"/>
  <c r="E272" i="7"/>
  <c r="C272" i="7"/>
  <c r="B272" i="7"/>
  <c r="R271" i="7"/>
  <c r="Q271" i="7" a="1"/>
  <c r="Q271" i="7"/>
  <c r="P271" i="7"/>
  <c r="O271" i="7" a="1"/>
  <c r="O271" i="7"/>
  <c r="N271" i="7"/>
  <c r="M271" i="7" a="1"/>
  <c r="M271" i="7"/>
  <c r="L271" i="7"/>
  <c r="J271" i="7"/>
  <c r="I271" i="7"/>
  <c r="H271" i="7"/>
  <c r="G271" i="7" a="1"/>
  <c r="G271" i="7"/>
  <c r="F271" i="7" a="1"/>
  <c r="F271" i="7"/>
  <c r="E271" i="7"/>
  <c r="C271" i="7"/>
  <c r="B271" i="7"/>
  <c r="R270" i="7"/>
  <c r="Q270" i="7" a="1"/>
  <c r="Q270" i="7"/>
  <c r="P270" i="7"/>
  <c r="O270" i="7" a="1"/>
  <c r="O270" i="7"/>
  <c r="N270" i="7"/>
  <c r="M270" i="7" a="1"/>
  <c r="M270" i="7"/>
  <c r="L270" i="7"/>
  <c r="J270" i="7"/>
  <c r="I270" i="7"/>
  <c r="H270" i="7"/>
  <c r="G270" i="7" a="1"/>
  <c r="G270" i="7"/>
  <c r="F270" i="7" a="1"/>
  <c r="F270" i="7"/>
  <c r="E270" i="7"/>
  <c r="C270" i="7"/>
  <c r="B270" i="7"/>
  <c r="R269" i="7"/>
  <c r="Q269" i="7" a="1"/>
  <c r="Q269" i="7"/>
  <c r="P269" i="7"/>
  <c r="O269" i="7" a="1"/>
  <c r="O269" i="7"/>
  <c r="N269" i="7"/>
  <c r="M269" i="7" a="1"/>
  <c r="M269" i="7"/>
  <c r="L269" i="7"/>
  <c r="J269" i="7"/>
  <c r="I269" i="7"/>
  <c r="H269" i="7"/>
  <c r="G269" i="7" a="1"/>
  <c r="G269" i="7"/>
  <c r="F269" i="7" a="1"/>
  <c r="F269" i="7"/>
  <c r="E269" i="7"/>
  <c r="C269" i="7"/>
  <c r="B269" i="7"/>
  <c r="R268" i="7"/>
  <c r="Q268" i="7" a="1"/>
  <c r="Q268" i="7"/>
  <c r="P268" i="7"/>
  <c r="O268" i="7" a="1"/>
  <c r="O268" i="7"/>
  <c r="N268" i="7"/>
  <c r="M268" i="7" a="1"/>
  <c r="M268" i="7"/>
  <c r="L268" i="7"/>
  <c r="J268" i="7"/>
  <c r="I268" i="7"/>
  <c r="H268" i="7"/>
  <c r="G268" i="7" a="1"/>
  <c r="G268" i="7"/>
  <c r="F268" i="7" a="1"/>
  <c r="F268" i="7"/>
  <c r="E268" i="7"/>
  <c r="C268" i="7"/>
  <c r="B268" i="7"/>
  <c r="R267" i="7"/>
  <c r="Q267" i="7" a="1"/>
  <c r="Q267" i="7"/>
  <c r="P267" i="7"/>
  <c r="O267" i="7" a="1"/>
  <c r="O267" i="7"/>
  <c r="N267" i="7"/>
  <c r="M267" i="7" a="1"/>
  <c r="M267" i="7"/>
  <c r="L267" i="7"/>
  <c r="J267" i="7"/>
  <c r="I267" i="7"/>
  <c r="H267" i="7"/>
  <c r="G267" i="7" a="1"/>
  <c r="G267" i="7"/>
  <c r="F267" i="7" a="1"/>
  <c r="F267" i="7"/>
  <c r="E267" i="7"/>
  <c r="C267" i="7"/>
  <c r="B267" i="7"/>
  <c r="R266" i="7"/>
  <c r="Q266" i="7" a="1"/>
  <c r="Q266" i="7"/>
  <c r="P266" i="7"/>
  <c r="O266" i="7" a="1"/>
  <c r="O266" i="7"/>
  <c r="N266" i="7"/>
  <c r="M266" i="7" a="1"/>
  <c r="M266" i="7"/>
  <c r="L266" i="7"/>
  <c r="J266" i="7"/>
  <c r="I266" i="7"/>
  <c r="H266" i="7"/>
  <c r="G266" i="7" a="1"/>
  <c r="G266" i="7"/>
  <c r="F266" i="7" a="1"/>
  <c r="F266" i="7"/>
  <c r="E266" i="7"/>
  <c r="C266" i="7"/>
  <c r="B266" i="7"/>
  <c r="R265" i="7"/>
  <c r="Q265" i="7" a="1"/>
  <c r="Q265" i="7"/>
  <c r="P265" i="7"/>
  <c r="O265" i="7" a="1"/>
  <c r="O265" i="7"/>
  <c r="N265" i="7"/>
  <c r="M265" i="7" a="1"/>
  <c r="M265" i="7"/>
  <c r="L265" i="7"/>
  <c r="J265" i="7"/>
  <c r="I265" i="7"/>
  <c r="H265" i="7"/>
  <c r="G265" i="7" a="1"/>
  <c r="G265" i="7"/>
  <c r="F265" i="7" a="1"/>
  <c r="F265" i="7"/>
  <c r="E265" i="7"/>
  <c r="C265" i="7"/>
  <c r="B265" i="7"/>
  <c r="R264" i="7"/>
  <c r="Q264" i="7" a="1"/>
  <c r="Q264" i="7"/>
  <c r="P264" i="7"/>
  <c r="O264" i="7" a="1"/>
  <c r="O264" i="7"/>
  <c r="N264" i="7"/>
  <c r="M264" i="7" a="1"/>
  <c r="M264" i="7"/>
  <c r="L264" i="7"/>
  <c r="J264" i="7"/>
  <c r="I264" i="7"/>
  <c r="H264" i="7"/>
  <c r="G264" i="7" a="1"/>
  <c r="G264" i="7"/>
  <c r="F264" i="7" a="1"/>
  <c r="F264" i="7"/>
  <c r="E264" i="7"/>
  <c r="C264" i="7"/>
  <c r="B264" i="7"/>
  <c r="R263" i="7"/>
  <c r="Q263" i="7" a="1"/>
  <c r="Q263" i="7"/>
  <c r="P263" i="7"/>
  <c r="O263" i="7" a="1"/>
  <c r="O263" i="7"/>
  <c r="N263" i="7"/>
  <c r="M263" i="7" a="1"/>
  <c r="M263" i="7"/>
  <c r="L263" i="7"/>
  <c r="J263" i="7"/>
  <c r="I263" i="7"/>
  <c r="H263" i="7"/>
  <c r="G263" i="7" a="1"/>
  <c r="G263" i="7"/>
  <c r="F263" i="7" a="1"/>
  <c r="F263" i="7"/>
  <c r="E263" i="7"/>
  <c r="C263" i="7"/>
  <c r="B263" i="7"/>
  <c r="R262" i="7"/>
  <c r="Q262" i="7" a="1"/>
  <c r="Q262" i="7"/>
  <c r="P262" i="7"/>
  <c r="O262" i="7" a="1"/>
  <c r="O262" i="7"/>
  <c r="N262" i="7"/>
  <c r="M262" i="7" a="1"/>
  <c r="M262" i="7"/>
  <c r="L262" i="7"/>
  <c r="J262" i="7"/>
  <c r="I262" i="7"/>
  <c r="H262" i="7"/>
  <c r="G262" i="7" a="1"/>
  <c r="G262" i="7"/>
  <c r="F262" i="7" a="1"/>
  <c r="F262" i="7"/>
  <c r="E262" i="7"/>
  <c r="C262" i="7"/>
  <c r="B262" i="7"/>
  <c r="R261" i="7"/>
  <c r="Q261" i="7" a="1"/>
  <c r="Q261" i="7"/>
  <c r="P261" i="7"/>
  <c r="O261" i="7" a="1"/>
  <c r="O261" i="7"/>
  <c r="N261" i="7"/>
  <c r="M261" i="7" a="1"/>
  <c r="M261" i="7"/>
  <c r="L261" i="7"/>
  <c r="J261" i="7"/>
  <c r="I261" i="7"/>
  <c r="H261" i="7"/>
  <c r="G261" i="7" a="1"/>
  <c r="G261" i="7"/>
  <c r="F261" i="7" a="1"/>
  <c r="F261" i="7"/>
  <c r="E261" i="7"/>
  <c r="C261" i="7"/>
  <c r="B261" i="7"/>
  <c r="R260" i="7"/>
  <c r="Q260" i="7" a="1"/>
  <c r="Q260" i="7"/>
  <c r="P260" i="7"/>
  <c r="O260" i="7" a="1"/>
  <c r="O260" i="7"/>
  <c r="N260" i="7"/>
  <c r="M260" i="7" a="1"/>
  <c r="M260" i="7"/>
  <c r="L260" i="7"/>
  <c r="J260" i="7"/>
  <c r="I260" i="7"/>
  <c r="H260" i="7"/>
  <c r="G260" i="7" a="1"/>
  <c r="G260" i="7"/>
  <c r="F260" i="7" a="1"/>
  <c r="F260" i="7"/>
  <c r="E260" i="7"/>
  <c r="C260" i="7"/>
  <c r="B260" i="7"/>
  <c r="R259" i="7"/>
  <c r="Q259" i="7" a="1"/>
  <c r="Q259" i="7"/>
  <c r="P259" i="7"/>
  <c r="O259" i="7" a="1"/>
  <c r="O259" i="7"/>
  <c r="N259" i="7"/>
  <c r="M259" i="7" a="1"/>
  <c r="M259" i="7"/>
  <c r="L259" i="7"/>
  <c r="J259" i="7"/>
  <c r="I259" i="7"/>
  <c r="H259" i="7"/>
  <c r="G259" i="7" a="1"/>
  <c r="G259" i="7"/>
  <c r="F259" i="7" a="1"/>
  <c r="F259" i="7"/>
  <c r="E259" i="7"/>
  <c r="C259" i="7"/>
  <c r="B259" i="7"/>
  <c r="R258" i="7"/>
  <c r="Q258" i="7" a="1"/>
  <c r="Q258" i="7"/>
  <c r="P258" i="7"/>
  <c r="O258" i="7" a="1"/>
  <c r="O258" i="7"/>
  <c r="N258" i="7"/>
  <c r="M258" i="7" a="1"/>
  <c r="M258" i="7"/>
  <c r="L258" i="7"/>
  <c r="J258" i="7"/>
  <c r="I258" i="7"/>
  <c r="H258" i="7"/>
  <c r="G258" i="7" a="1"/>
  <c r="G258" i="7"/>
  <c r="F258" i="7" a="1"/>
  <c r="F258" i="7"/>
  <c r="E258" i="7"/>
  <c r="C258" i="7"/>
  <c r="B258" i="7"/>
  <c r="R257" i="7"/>
  <c r="Q257" i="7" a="1"/>
  <c r="Q257" i="7"/>
  <c r="P257" i="7"/>
  <c r="O257" i="7" a="1"/>
  <c r="O257" i="7"/>
  <c r="N257" i="7"/>
  <c r="M257" i="7" a="1"/>
  <c r="M257" i="7"/>
  <c r="L257" i="7"/>
  <c r="J257" i="7"/>
  <c r="I257" i="7"/>
  <c r="H257" i="7"/>
  <c r="G257" i="7" a="1"/>
  <c r="G257" i="7"/>
  <c r="F257" i="7" a="1"/>
  <c r="F257" i="7"/>
  <c r="E257" i="7"/>
  <c r="C257" i="7"/>
  <c r="B257" i="7"/>
  <c r="R256" i="7"/>
  <c r="Q256" i="7" a="1"/>
  <c r="Q256" i="7"/>
  <c r="P256" i="7"/>
  <c r="O256" i="7" a="1"/>
  <c r="O256" i="7"/>
  <c r="N256" i="7"/>
  <c r="M256" i="7" a="1"/>
  <c r="M256" i="7"/>
  <c r="L256" i="7"/>
  <c r="J256" i="7"/>
  <c r="I256" i="7"/>
  <c r="H256" i="7"/>
  <c r="G256" i="7" a="1"/>
  <c r="G256" i="7"/>
  <c r="F256" i="7" a="1"/>
  <c r="F256" i="7"/>
  <c r="E256" i="7"/>
  <c r="C256" i="7"/>
  <c r="B256" i="7"/>
  <c r="R255" i="7"/>
  <c r="Q255" i="7" a="1"/>
  <c r="Q255" i="7"/>
  <c r="P255" i="7"/>
  <c r="O255" i="7" a="1"/>
  <c r="O255" i="7"/>
  <c r="N255" i="7"/>
  <c r="M255" i="7" a="1"/>
  <c r="M255" i="7"/>
  <c r="L255" i="7"/>
  <c r="J255" i="7"/>
  <c r="I255" i="7"/>
  <c r="H255" i="7"/>
  <c r="G255" i="7" a="1"/>
  <c r="G255" i="7"/>
  <c r="F255" i="7" a="1"/>
  <c r="F255" i="7"/>
  <c r="E255" i="7"/>
  <c r="C255" i="7"/>
  <c r="B255" i="7"/>
  <c r="R254" i="7"/>
  <c r="Q254" i="7" a="1"/>
  <c r="Q254" i="7"/>
  <c r="P254" i="7"/>
  <c r="O254" i="7" a="1"/>
  <c r="O254" i="7"/>
  <c r="N254" i="7"/>
  <c r="M254" i="7" a="1"/>
  <c r="M254" i="7"/>
  <c r="L254" i="7"/>
  <c r="J254" i="7"/>
  <c r="I254" i="7"/>
  <c r="H254" i="7"/>
  <c r="G254" i="7" a="1"/>
  <c r="G254" i="7"/>
  <c r="F254" i="7" a="1"/>
  <c r="F254" i="7"/>
  <c r="E254" i="7"/>
  <c r="C254" i="7"/>
  <c r="B254" i="7"/>
  <c r="R253" i="7"/>
  <c r="Q253" i="7" a="1"/>
  <c r="Q253" i="7"/>
  <c r="P253" i="7"/>
  <c r="O253" i="7" a="1"/>
  <c r="O253" i="7"/>
  <c r="N253" i="7"/>
  <c r="M253" i="7" a="1"/>
  <c r="M253" i="7"/>
  <c r="L253" i="7"/>
  <c r="J253" i="7"/>
  <c r="I253" i="7"/>
  <c r="H253" i="7"/>
  <c r="G253" i="7" a="1"/>
  <c r="G253" i="7"/>
  <c r="F253" i="7" a="1"/>
  <c r="F253" i="7"/>
  <c r="E253" i="7"/>
  <c r="C253" i="7"/>
  <c r="B253" i="7"/>
  <c r="R252" i="7"/>
  <c r="Q252" i="7" a="1"/>
  <c r="Q252" i="7"/>
  <c r="P252" i="7"/>
  <c r="O252" i="7" a="1"/>
  <c r="O252" i="7"/>
  <c r="N252" i="7"/>
  <c r="M252" i="7" a="1"/>
  <c r="M252" i="7"/>
  <c r="L252" i="7"/>
  <c r="J252" i="7"/>
  <c r="I252" i="7"/>
  <c r="H252" i="7"/>
  <c r="G252" i="7" a="1"/>
  <c r="G252" i="7"/>
  <c r="F252" i="7" a="1"/>
  <c r="F252" i="7"/>
  <c r="E252" i="7"/>
  <c r="C252" i="7"/>
  <c r="B252" i="7"/>
  <c r="R251" i="7"/>
  <c r="Q251" i="7" a="1"/>
  <c r="Q251" i="7"/>
  <c r="P251" i="7"/>
  <c r="O251" i="7" a="1"/>
  <c r="O251" i="7"/>
  <c r="N251" i="7"/>
  <c r="M251" i="7" a="1"/>
  <c r="M251" i="7"/>
  <c r="L251" i="7"/>
  <c r="J251" i="7"/>
  <c r="I251" i="7"/>
  <c r="H251" i="7"/>
  <c r="G251" i="7" a="1"/>
  <c r="G251" i="7"/>
  <c r="F251" i="7" a="1"/>
  <c r="F251" i="7"/>
  <c r="E251" i="7"/>
  <c r="C251" i="7"/>
  <c r="B251" i="7"/>
  <c r="R250" i="7"/>
  <c r="Q250" i="7" a="1"/>
  <c r="Q250" i="7"/>
  <c r="P250" i="7"/>
  <c r="O250" i="7" a="1"/>
  <c r="O250" i="7"/>
  <c r="N250" i="7"/>
  <c r="M250" i="7" a="1"/>
  <c r="M250" i="7"/>
  <c r="L250" i="7"/>
  <c r="J250" i="7"/>
  <c r="I250" i="7"/>
  <c r="H250" i="7"/>
  <c r="G250" i="7" a="1"/>
  <c r="G250" i="7"/>
  <c r="F250" i="7" a="1"/>
  <c r="F250" i="7"/>
  <c r="E250" i="7"/>
  <c r="C250" i="7"/>
  <c r="B250" i="7"/>
  <c r="R249" i="7"/>
  <c r="Q249" i="7" a="1"/>
  <c r="Q249" i="7"/>
  <c r="P249" i="7"/>
  <c r="O249" i="7" a="1"/>
  <c r="O249" i="7"/>
  <c r="N249" i="7"/>
  <c r="M249" i="7" a="1"/>
  <c r="M249" i="7"/>
  <c r="L249" i="7"/>
  <c r="J249" i="7"/>
  <c r="I249" i="7"/>
  <c r="H249" i="7"/>
  <c r="G249" i="7" a="1"/>
  <c r="G249" i="7"/>
  <c r="F249" i="7" a="1"/>
  <c r="F249" i="7"/>
  <c r="E249" i="7"/>
  <c r="C249" i="7"/>
  <c r="B249" i="7"/>
  <c r="R248" i="7"/>
  <c r="Q248" i="7" a="1"/>
  <c r="Q248" i="7"/>
  <c r="P248" i="7"/>
  <c r="O248" i="7" a="1"/>
  <c r="O248" i="7"/>
  <c r="N248" i="7"/>
  <c r="M248" i="7" a="1"/>
  <c r="M248" i="7"/>
  <c r="L248" i="7"/>
  <c r="J248" i="7"/>
  <c r="I248" i="7"/>
  <c r="H248" i="7"/>
  <c r="G248" i="7" a="1"/>
  <c r="G248" i="7"/>
  <c r="F248" i="7" a="1"/>
  <c r="F248" i="7"/>
  <c r="E248" i="7"/>
  <c r="C248" i="7"/>
  <c r="B248" i="7"/>
  <c r="R247" i="7"/>
  <c r="Q247" i="7" a="1"/>
  <c r="Q247" i="7"/>
  <c r="P247" i="7"/>
  <c r="O247" i="7" a="1"/>
  <c r="O247" i="7"/>
  <c r="N247" i="7"/>
  <c r="M247" i="7" a="1"/>
  <c r="M247" i="7"/>
  <c r="L247" i="7"/>
  <c r="J247" i="7"/>
  <c r="I247" i="7"/>
  <c r="H247" i="7"/>
  <c r="G247" i="7" a="1"/>
  <c r="G247" i="7"/>
  <c r="F247" i="7" a="1"/>
  <c r="F247" i="7"/>
  <c r="E247" i="7"/>
  <c r="C247" i="7"/>
  <c r="B247" i="7"/>
  <c r="R246" i="7"/>
  <c r="Q246" i="7" a="1"/>
  <c r="Q246" i="7"/>
  <c r="P246" i="7"/>
  <c r="O246" i="7" a="1"/>
  <c r="O246" i="7"/>
  <c r="N246" i="7"/>
  <c r="M246" i="7" a="1"/>
  <c r="M246" i="7"/>
  <c r="L246" i="7"/>
  <c r="J246" i="7"/>
  <c r="I246" i="7"/>
  <c r="H246" i="7"/>
  <c r="G246" i="7" a="1"/>
  <c r="G246" i="7"/>
  <c r="F246" i="7" a="1"/>
  <c r="F246" i="7"/>
  <c r="E246" i="7"/>
  <c r="C246" i="7"/>
  <c r="B246" i="7"/>
  <c r="R245" i="7"/>
  <c r="Q245" i="7" a="1"/>
  <c r="Q245" i="7"/>
  <c r="P245" i="7"/>
  <c r="O245" i="7" a="1"/>
  <c r="O245" i="7"/>
  <c r="N245" i="7"/>
  <c r="M245" i="7" a="1"/>
  <c r="M245" i="7"/>
  <c r="L245" i="7"/>
  <c r="J245" i="7"/>
  <c r="I245" i="7"/>
  <c r="H245" i="7"/>
  <c r="G245" i="7" a="1"/>
  <c r="G245" i="7"/>
  <c r="F245" i="7" a="1"/>
  <c r="F245" i="7"/>
  <c r="E245" i="7"/>
  <c r="C245" i="7"/>
  <c r="B245" i="7"/>
  <c r="R244" i="7"/>
  <c r="Q244" i="7" a="1"/>
  <c r="Q244" i="7"/>
  <c r="P244" i="7"/>
  <c r="O244" i="7" a="1"/>
  <c r="O244" i="7"/>
  <c r="N244" i="7"/>
  <c r="M244" i="7" a="1"/>
  <c r="M244" i="7"/>
  <c r="L244" i="7"/>
  <c r="J244" i="7"/>
  <c r="I244" i="7"/>
  <c r="H244" i="7"/>
  <c r="G244" i="7" a="1"/>
  <c r="G244" i="7"/>
  <c r="F244" i="7" a="1"/>
  <c r="F244" i="7"/>
  <c r="E244" i="7"/>
  <c r="C244" i="7"/>
  <c r="B244" i="7"/>
  <c r="R243" i="7"/>
  <c r="Q243" i="7" a="1"/>
  <c r="Q243" i="7"/>
  <c r="P243" i="7"/>
  <c r="O243" i="7" a="1"/>
  <c r="O243" i="7"/>
  <c r="N243" i="7"/>
  <c r="M243" i="7" a="1"/>
  <c r="M243" i="7"/>
  <c r="L243" i="7"/>
  <c r="J243" i="7"/>
  <c r="I243" i="7"/>
  <c r="H243" i="7"/>
  <c r="G243" i="7" a="1"/>
  <c r="G243" i="7"/>
  <c r="F243" i="7" a="1"/>
  <c r="F243" i="7"/>
  <c r="E243" i="7"/>
  <c r="C243" i="7"/>
  <c r="B243" i="7"/>
  <c r="R242" i="7"/>
  <c r="Q242" i="7" a="1"/>
  <c r="Q242" i="7"/>
  <c r="P242" i="7"/>
  <c r="O242" i="7" a="1"/>
  <c r="O242" i="7"/>
  <c r="N242" i="7"/>
  <c r="M242" i="7" a="1"/>
  <c r="M242" i="7"/>
  <c r="L242" i="7"/>
  <c r="J242" i="7"/>
  <c r="I242" i="7"/>
  <c r="H242" i="7"/>
  <c r="G242" i="7" a="1"/>
  <c r="G242" i="7"/>
  <c r="F242" i="7" a="1"/>
  <c r="F242" i="7"/>
  <c r="E242" i="7"/>
  <c r="C242" i="7"/>
  <c r="B242" i="7"/>
  <c r="R241" i="7"/>
  <c r="Q241" i="7" a="1"/>
  <c r="Q241" i="7"/>
  <c r="P241" i="7"/>
  <c r="O241" i="7" a="1"/>
  <c r="O241" i="7"/>
  <c r="N241" i="7"/>
  <c r="M241" i="7" a="1"/>
  <c r="M241" i="7"/>
  <c r="L241" i="7"/>
  <c r="J241" i="7"/>
  <c r="I241" i="7"/>
  <c r="H241" i="7"/>
  <c r="G241" i="7" a="1"/>
  <c r="G241" i="7"/>
  <c r="F241" i="7" a="1"/>
  <c r="F241" i="7"/>
  <c r="E241" i="7"/>
  <c r="C241" i="7"/>
  <c r="B241" i="7"/>
  <c r="R240" i="7"/>
  <c r="Q240" i="7" a="1"/>
  <c r="Q240" i="7"/>
  <c r="P240" i="7"/>
  <c r="O240" i="7" a="1"/>
  <c r="O240" i="7"/>
  <c r="N240" i="7"/>
  <c r="M240" i="7" a="1"/>
  <c r="M240" i="7"/>
  <c r="L240" i="7"/>
  <c r="J240" i="7"/>
  <c r="I240" i="7"/>
  <c r="H240" i="7"/>
  <c r="G240" i="7" a="1"/>
  <c r="G240" i="7"/>
  <c r="F240" i="7" a="1"/>
  <c r="F240" i="7"/>
  <c r="E240" i="7"/>
  <c r="C240" i="7"/>
  <c r="B240" i="7"/>
  <c r="R239" i="7"/>
  <c r="Q239" i="7" a="1"/>
  <c r="Q239" i="7"/>
  <c r="P239" i="7"/>
  <c r="O239" i="7" a="1"/>
  <c r="O239" i="7"/>
  <c r="N239" i="7"/>
  <c r="M239" i="7" a="1"/>
  <c r="M239" i="7"/>
  <c r="L239" i="7"/>
  <c r="J239" i="7"/>
  <c r="I239" i="7"/>
  <c r="H239" i="7"/>
  <c r="G239" i="7" a="1"/>
  <c r="G239" i="7"/>
  <c r="F239" i="7" a="1"/>
  <c r="F239" i="7"/>
  <c r="E239" i="7"/>
  <c r="C239" i="7"/>
  <c r="B239" i="7"/>
  <c r="R238" i="7"/>
  <c r="Q238" i="7" a="1"/>
  <c r="Q238" i="7"/>
  <c r="P238" i="7"/>
  <c r="O238" i="7" a="1"/>
  <c r="O238" i="7"/>
  <c r="N238" i="7"/>
  <c r="M238" i="7" a="1"/>
  <c r="M238" i="7"/>
  <c r="L238" i="7"/>
  <c r="J238" i="7"/>
  <c r="I238" i="7"/>
  <c r="H238" i="7"/>
  <c r="G238" i="7" a="1"/>
  <c r="G238" i="7"/>
  <c r="F238" i="7" a="1"/>
  <c r="F238" i="7"/>
  <c r="E238" i="7"/>
  <c r="C238" i="7"/>
  <c r="B238" i="7"/>
  <c r="R237" i="7"/>
  <c r="Q237" i="7" a="1"/>
  <c r="Q237" i="7"/>
  <c r="P237" i="7"/>
  <c r="O237" i="7" a="1"/>
  <c r="O237" i="7"/>
  <c r="N237" i="7"/>
  <c r="M237" i="7" a="1"/>
  <c r="M237" i="7"/>
  <c r="L237" i="7"/>
  <c r="J237" i="7"/>
  <c r="I237" i="7"/>
  <c r="H237" i="7"/>
  <c r="G237" i="7" a="1"/>
  <c r="G237" i="7"/>
  <c r="F237" i="7" a="1"/>
  <c r="F237" i="7"/>
  <c r="E237" i="7"/>
  <c r="C237" i="7"/>
  <c r="B237" i="7"/>
  <c r="R236" i="7"/>
  <c r="Q236" i="7" a="1"/>
  <c r="Q236" i="7"/>
  <c r="P236" i="7"/>
  <c r="O236" i="7" a="1"/>
  <c r="O236" i="7"/>
  <c r="N236" i="7"/>
  <c r="M236" i="7" a="1"/>
  <c r="M236" i="7"/>
  <c r="L236" i="7"/>
  <c r="J236" i="7"/>
  <c r="I236" i="7"/>
  <c r="H236" i="7"/>
  <c r="G236" i="7" a="1"/>
  <c r="G236" i="7"/>
  <c r="F236" i="7" a="1"/>
  <c r="F236" i="7"/>
  <c r="E236" i="7"/>
  <c r="C236" i="7"/>
  <c r="B236" i="7"/>
  <c r="R235" i="7"/>
  <c r="Q235" i="7" a="1"/>
  <c r="Q235" i="7"/>
  <c r="P235" i="7"/>
  <c r="O235" i="7" a="1"/>
  <c r="O235" i="7"/>
  <c r="N235" i="7"/>
  <c r="M235" i="7" a="1"/>
  <c r="M235" i="7"/>
  <c r="L235" i="7"/>
  <c r="J235" i="7"/>
  <c r="I235" i="7"/>
  <c r="H235" i="7"/>
  <c r="G235" i="7" a="1"/>
  <c r="G235" i="7"/>
  <c r="F235" i="7" a="1"/>
  <c r="F235" i="7"/>
  <c r="E235" i="7"/>
  <c r="C235" i="7"/>
  <c r="B235" i="7"/>
  <c r="R234" i="7"/>
  <c r="Q234" i="7" a="1"/>
  <c r="Q234" i="7"/>
  <c r="P234" i="7"/>
  <c r="O234" i="7" a="1"/>
  <c r="O234" i="7"/>
  <c r="N234" i="7"/>
  <c r="M234" i="7" a="1"/>
  <c r="M234" i="7"/>
  <c r="L234" i="7"/>
  <c r="J234" i="7"/>
  <c r="I234" i="7"/>
  <c r="H234" i="7"/>
  <c r="G234" i="7" a="1"/>
  <c r="G234" i="7"/>
  <c r="F234" i="7" a="1"/>
  <c r="F234" i="7"/>
  <c r="E234" i="7"/>
  <c r="C234" i="7"/>
  <c r="B234" i="7"/>
  <c r="R233" i="7"/>
  <c r="Q233" i="7" a="1"/>
  <c r="Q233" i="7"/>
  <c r="P233" i="7"/>
  <c r="O233" i="7" a="1"/>
  <c r="O233" i="7"/>
  <c r="N233" i="7"/>
  <c r="M233" i="7" a="1"/>
  <c r="M233" i="7"/>
  <c r="L233" i="7"/>
  <c r="J233" i="7"/>
  <c r="I233" i="7"/>
  <c r="H233" i="7"/>
  <c r="G233" i="7" a="1"/>
  <c r="G233" i="7"/>
  <c r="F233" i="7" a="1"/>
  <c r="F233" i="7"/>
  <c r="E233" i="7"/>
  <c r="C233" i="7"/>
  <c r="B233" i="7"/>
  <c r="R232" i="7"/>
  <c r="Q232" i="7" a="1"/>
  <c r="Q232" i="7"/>
  <c r="P232" i="7"/>
  <c r="O232" i="7" a="1"/>
  <c r="O232" i="7"/>
  <c r="N232" i="7"/>
  <c r="M232" i="7" a="1"/>
  <c r="M232" i="7"/>
  <c r="L232" i="7"/>
  <c r="J232" i="7"/>
  <c r="I232" i="7"/>
  <c r="H232" i="7"/>
  <c r="G232" i="7" a="1"/>
  <c r="G232" i="7"/>
  <c r="F232" i="7" a="1"/>
  <c r="F232" i="7"/>
  <c r="E232" i="7"/>
  <c r="C232" i="7"/>
  <c r="B232" i="7"/>
  <c r="R231" i="7"/>
  <c r="Q231" i="7" a="1"/>
  <c r="Q231" i="7"/>
  <c r="P231" i="7"/>
  <c r="O231" i="7" a="1"/>
  <c r="O231" i="7"/>
  <c r="N231" i="7"/>
  <c r="M231" i="7" a="1"/>
  <c r="M231" i="7"/>
  <c r="L231" i="7"/>
  <c r="J231" i="7"/>
  <c r="I231" i="7"/>
  <c r="H231" i="7"/>
  <c r="G231" i="7" a="1"/>
  <c r="G231" i="7"/>
  <c r="F231" i="7" a="1"/>
  <c r="F231" i="7"/>
  <c r="E231" i="7"/>
  <c r="C231" i="7"/>
  <c r="B231" i="7"/>
  <c r="R230" i="7"/>
  <c r="Q230" i="7" a="1"/>
  <c r="Q230" i="7"/>
  <c r="P230" i="7"/>
  <c r="O230" i="7" a="1"/>
  <c r="O230" i="7"/>
  <c r="N230" i="7"/>
  <c r="M230" i="7" a="1"/>
  <c r="M230" i="7"/>
  <c r="L230" i="7"/>
  <c r="J230" i="7"/>
  <c r="I230" i="7"/>
  <c r="H230" i="7"/>
  <c r="G230" i="7" a="1"/>
  <c r="G230" i="7"/>
  <c r="F230" i="7" a="1"/>
  <c r="F230" i="7"/>
  <c r="E230" i="7"/>
  <c r="C230" i="7"/>
  <c r="B230" i="7"/>
  <c r="R229" i="7"/>
  <c r="Q229" i="7" a="1"/>
  <c r="Q229" i="7"/>
  <c r="P229" i="7"/>
  <c r="O229" i="7" a="1"/>
  <c r="O229" i="7"/>
  <c r="N229" i="7"/>
  <c r="M229" i="7" a="1"/>
  <c r="M229" i="7"/>
  <c r="L229" i="7"/>
  <c r="J229" i="7"/>
  <c r="I229" i="7"/>
  <c r="H229" i="7"/>
  <c r="G229" i="7" a="1"/>
  <c r="G229" i="7"/>
  <c r="F229" i="7" a="1"/>
  <c r="F229" i="7"/>
  <c r="E229" i="7"/>
  <c r="C229" i="7"/>
  <c r="B229" i="7"/>
  <c r="R228" i="7"/>
  <c r="Q228" i="7" a="1"/>
  <c r="Q228" i="7"/>
  <c r="P228" i="7"/>
  <c r="O228" i="7" a="1"/>
  <c r="O228" i="7"/>
  <c r="N228" i="7"/>
  <c r="M228" i="7" a="1"/>
  <c r="M228" i="7"/>
  <c r="L228" i="7"/>
  <c r="J228" i="7"/>
  <c r="I228" i="7"/>
  <c r="H228" i="7"/>
  <c r="G228" i="7" a="1"/>
  <c r="G228" i="7"/>
  <c r="F228" i="7" a="1"/>
  <c r="F228" i="7"/>
  <c r="E228" i="7"/>
  <c r="C228" i="7"/>
  <c r="B228" i="7"/>
  <c r="R227" i="7"/>
  <c r="Q227" i="7" a="1"/>
  <c r="Q227" i="7"/>
  <c r="P227" i="7"/>
  <c r="O227" i="7" a="1"/>
  <c r="O227" i="7"/>
  <c r="N227" i="7"/>
  <c r="M227" i="7" a="1"/>
  <c r="M227" i="7"/>
  <c r="L227" i="7"/>
  <c r="J227" i="7"/>
  <c r="I227" i="7"/>
  <c r="H227" i="7"/>
  <c r="G227" i="7" a="1"/>
  <c r="G227" i="7"/>
  <c r="F227" i="7" a="1"/>
  <c r="F227" i="7"/>
  <c r="E227" i="7"/>
  <c r="C227" i="7"/>
  <c r="B227" i="7"/>
  <c r="R226" i="7"/>
  <c r="Q226" i="7" a="1"/>
  <c r="Q226" i="7"/>
  <c r="P226" i="7"/>
  <c r="O226" i="7" a="1"/>
  <c r="O226" i="7"/>
  <c r="N226" i="7"/>
  <c r="M226" i="7" a="1"/>
  <c r="M226" i="7"/>
  <c r="L226" i="7"/>
  <c r="J226" i="7"/>
  <c r="I226" i="7"/>
  <c r="H226" i="7"/>
  <c r="G226" i="7" a="1"/>
  <c r="G226" i="7"/>
  <c r="F226" i="7" a="1"/>
  <c r="F226" i="7"/>
  <c r="E226" i="7"/>
  <c r="C226" i="7"/>
  <c r="B226" i="7"/>
  <c r="R225" i="7"/>
  <c r="Q225" i="7" a="1"/>
  <c r="Q225" i="7"/>
  <c r="P225" i="7"/>
  <c r="O225" i="7" a="1"/>
  <c r="O225" i="7"/>
  <c r="N225" i="7"/>
  <c r="M225" i="7" a="1"/>
  <c r="M225" i="7"/>
  <c r="L225" i="7"/>
  <c r="J225" i="7"/>
  <c r="I225" i="7"/>
  <c r="H225" i="7"/>
  <c r="G225" i="7" a="1"/>
  <c r="G225" i="7"/>
  <c r="F225" i="7" a="1"/>
  <c r="F225" i="7"/>
  <c r="E225" i="7"/>
  <c r="C225" i="7"/>
  <c r="B225" i="7"/>
  <c r="R224" i="7"/>
  <c r="Q224" i="7" a="1"/>
  <c r="Q224" i="7"/>
  <c r="P224" i="7"/>
  <c r="O224" i="7" a="1"/>
  <c r="O224" i="7"/>
  <c r="N224" i="7"/>
  <c r="M224" i="7" a="1"/>
  <c r="M224" i="7"/>
  <c r="L224" i="7"/>
  <c r="J224" i="7"/>
  <c r="I224" i="7"/>
  <c r="H224" i="7"/>
  <c r="G224" i="7" a="1"/>
  <c r="G224" i="7"/>
  <c r="F224" i="7" a="1"/>
  <c r="F224" i="7"/>
  <c r="E224" i="7"/>
  <c r="C224" i="7"/>
  <c r="B224" i="7"/>
  <c r="R223" i="7"/>
  <c r="Q223" i="7" a="1"/>
  <c r="Q223" i="7"/>
  <c r="P223" i="7"/>
  <c r="O223" i="7" a="1"/>
  <c r="O223" i="7"/>
  <c r="N223" i="7"/>
  <c r="M223" i="7" a="1"/>
  <c r="M223" i="7"/>
  <c r="L223" i="7"/>
  <c r="J223" i="7"/>
  <c r="I223" i="7"/>
  <c r="H223" i="7"/>
  <c r="G223" i="7" a="1"/>
  <c r="G223" i="7"/>
  <c r="F223" i="7" a="1"/>
  <c r="F223" i="7"/>
  <c r="E223" i="7"/>
  <c r="C223" i="7"/>
  <c r="B223" i="7"/>
  <c r="R222" i="7"/>
  <c r="Q222" i="7" a="1"/>
  <c r="Q222" i="7"/>
  <c r="P222" i="7"/>
  <c r="O222" i="7" a="1"/>
  <c r="O222" i="7"/>
  <c r="N222" i="7"/>
  <c r="M222" i="7" a="1"/>
  <c r="M222" i="7"/>
  <c r="L222" i="7"/>
  <c r="J222" i="7"/>
  <c r="I222" i="7"/>
  <c r="H222" i="7"/>
  <c r="G222" i="7" a="1"/>
  <c r="G222" i="7"/>
  <c r="F222" i="7" a="1"/>
  <c r="F222" i="7"/>
  <c r="E222" i="7"/>
  <c r="C222" i="7"/>
  <c r="B222" i="7"/>
  <c r="R221" i="7"/>
  <c r="Q221" i="7" a="1"/>
  <c r="Q221" i="7"/>
  <c r="P221" i="7"/>
  <c r="O221" i="7" a="1"/>
  <c r="O221" i="7"/>
  <c r="N221" i="7"/>
  <c r="M221" i="7" a="1"/>
  <c r="M221" i="7"/>
  <c r="L221" i="7"/>
  <c r="J221" i="7"/>
  <c r="I221" i="7"/>
  <c r="H221" i="7"/>
  <c r="G221" i="7" a="1"/>
  <c r="G221" i="7"/>
  <c r="F221" i="7" a="1"/>
  <c r="F221" i="7"/>
  <c r="E221" i="7"/>
  <c r="C221" i="7"/>
  <c r="B221" i="7"/>
  <c r="R220" i="7"/>
  <c r="Q220" i="7" a="1"/>
  <c r="Q220" i="7"/>
  <c r="P220" i="7"/>
  <c r="O220" i="7" a="1"/>
  <c r="O220" i="7"/>
  <c r="N220" i="7"/>
  <c r="M220" i="7" a="1"/>
  <c r="M220" i="7"/>
  <c r="L220" i="7"/>
  <c r="J220" i="7"/>
  <c r="I220" i="7"/>
  <c r="H220" i="7"/>
  <c r="G220" i="7" a="1"/>
  <c r="G220" i="7"/>
  <c r="F220" i="7" a="1"/>
  <c r="F220" i="7"/>
  <c r="E220" i="7"/>
  <c r="C220" i="7"/>
  <c r="B220" i="7"/>
  <c r="R219" i="7"/>
  <c r="Q219" i="7" a="1"/>
  <c r="Q219" i="7"/>
  <c r="P219" i="7"/>
  <c r="O219" i="7" a="1"/>
  <c r="O219" i="7"/>
  <c r="N219" i="7"/>
  <c r="M219" i="7" a="1"/>
  <c r="M219" i="7"/>
  <c r="L219" i="7"/>
  <c r="J219" i="7"/>
  <c r="I219" i="7"/>
  <c r="H219" i="7"/>
  <c r="G219" i="7" a="1"/>
  <c r="G219" i="7"/>
  <c r="F219" i="7" a="1"/>
  <c r="F219" i="7"/>
  <c r="E219" i="7"/>
  <c r="C219" i="7"/>
  <c r="B219" i="7"/>
  <c r="R218" i="7"/>
  <c r="Q218" i="7" a="1"/>
  <c r="Q218" i="7"/>
  <c r="P218" i="7"/>
  <c r="O218" i="7" a="1"/>
  <c r="O218" i="7"/>
  <c r="N218" i="7"/>
  <c r="M218" i="7" a="1"/>
  <c r="M218" i="7"/>
  <c r="L218" i="7"/>
  <c r="J218" i="7"/>
  <c r="I218" i="7"/>
  <c r="H218" i="7"/>
  <c r="G218" i="7" a="1"/>
  <c r="G218" i="7"/>
  <c r="F218" i="7" a="1"/>
  <c r="F218" i="7"/>
  <c r="E218" i="7"/>
  <c r="C218" i="7"/>
  <c r="B218" i="7"/>
  <c r="R217" i="7"/>
  <c r="Q217" i="7" a="1"/>
  <c r="Q217" i="7"/>
  <c r="P217" i="7"/>
  <c r="O217" i="7" a="1"/>
  <c r="O217" i="7"/>
  <c r="N217" i="7"/>
  <c r="M217" i="7" a="1"/>
  <c r="M217" i="7"/>
  <c r="L217" i="7"/>
  <c r="J217" i="7"/>
  <c r="I217" i="7"/>
  <c r="H217" i="7"/>
  <c r="G217" i="7" a="1"/>
  <c r="G217" i="7"/>
  <c r="F217" i="7" a="1"/>
  <c r="F217" i="7"/>
  <c r="E217" i="7"/>
  <c r="C217" i="7"/>
  <c r="B217" i="7"/>
  <c r="R216" i="7"/>
  <c r="Q216" i="7" a="1"/>
  <c r="Q216" i="7"/>
  <c r="P216" i="7"/>
  <c r="O216" i="7" a="1"/>
  <c r="O216" i="7"/>
  <c r="N216" i="7"/>
  <c r="M216" i="7" a="1"/>
  <c r="M216" i="7"/>
  <c r="L216" i="7"/>
  <c r="J216" i="7"/>
  <c r="I216" i="7"/>
  <c r="H216" i="7"/>
  <c r="G216" i="7" a="1"/>
  <c r="G216" i="7"/>
  <c r="F216" i="7" a="1"/>
  <c r="F216" i="7"/>
  <c r="E216" i="7"/>
  <c r="C216" i="7"/>
  <c r="B216" i="7"/>
  <c r="R215" i="7"/>
  <c r="Q215" i="7" a="1"/>
  <c r="Q215" i="7"/>
  <c r="P215" i="7"/>
  <c r="O215" i="7" a="1"/>
  <c r="O215" i="7"/>
  <c r="N215" i="7"/>
  <c r="M215" i="7" a="1"/>
  <c r="M215" i="7"/>
  <c r="L215" i="7"/>
  <c r="J215" i="7"/>
  <c r="I215" i="7"/>
  <c r="H215" i="7"/>
  <c r="G215" i="7" a="1"/>
  <c r="G215" i="7"/>
  <c r="F215" i="7" a="1"/>
  <c r="F215" i="7"/>
  <c r="E215" i="7"/>
  <c r="C215" i="7"/>
  <c r="B215" i="7"/>
  <c r="R214" i="7"/>
  <c r="Q214" i="7" a="1"/>
  <c r="Q214" i="7"/>
  <c r="P214" i="7"/>
  <c r="O214" i="7" a="1"/>
  <c r="O214" i="7"/>
  <c r="N214" i="7"/>
  <c r="M214" i="7" a="1"/>
  <c r="M214" i="7"/>
  <c r="L214" i="7"/>
  <c r="J214" i="7"/>
  <c r="I214" i="7"/>
  <c r="H214" i="7"/>
  <c r="G214" i="7" a="1"/>
  <c r="G214" i="7"/>
  <c r="F214" i="7" a="1"/>
  <c r="F214" i="7"/>
  <c r="E214" i="7"/>
  <c r="C214" i="7"/>
  <c r="B214" i="7"/>
  <c r="R213" i="7"/>
  <c r="Q213" i="7" a="1"/>
  <c r="Q213" i="7"/>
  <c r="P213" i="7"/>
  <c r="O213" i="7" a="1"/>
  <c r="O213" i="7"/>
  <c r="N213" i="7"/>
  <c r="M213" i="7" a="1"/>
  <c r="M213" i="7"/>
  <c r="L213" i="7"/>
  <c r="J213" i="7"/>
  <c r="I213" i="7"/>
  <c r="H213" i="7"/>
  <c r="G213" i="7" a="1"/>
  <c r="G213" i="7"/>
  <c r="F213" i="7" a="1"/>
  <c r="F213" i="7"/>
  <c r="E213" i="7"/>
  <c r="C213" i="7"/>
  <c r="B213" i="7"/>
  <c r="R212" i="7"/>
  <c r="Q212" i="7" a="1"/>
  <c r="Q212" i="7"/>
  <c r="P212" i="7"/>
  <c r="O212" i="7" a="1"/>
  <c r="O212" i="7"/>
  <c r="N212" i="7"/>
  <c r="M212" i="7" a="1"/>
  <c r="M212" i="7"/>
  <c r="L212" i="7"/>
  <c r="J212" i="7"/>
  <c r="I212" i="7"/>
  <c r="H212" i="7"/>
  <c r="G212" i="7" a="1"/>
  <c r="G212" i="7"/>
  <c r="F212" i="7" a="1"/>
  <c r="F212" i="7"/>
  <c r="E212" i="7"/>
  <c r="C212" i="7"/>
  <c r="B212" i="7"/>
  <c r="R211" i="7"/>
  <c r="Q211" i="7" a="1"/>
  <c r="Q211" i="7"/>
  <c r="P211" i="7"/>
  <c r="O211" i="7" a="1"/>
  <c r="O211" i="7"/>
  <c r="N211" i="7"/>
  <c r="M211" i="7" a="1"/>
  <c r="M211" i="7"/>
  <c r="L211" i="7"/>
  <c r="J211" i="7"/>
  <c r="I211" i="7"/>
  <c r="H211" i="7"/>
  <c r="G211" i="7" a="1"/>
  <c r="G211" i="7"/>
  <c r="F211" i="7" a="1"/>
  <c r="F211" i="7"/>
  <c r="E211" i="7"/>
  <c r="C211" i="7"/>
  <c r="B211" i="7"/>
  <c r="R210" i="7"/>
  <c r="Q210" i="7" a="1"/>
  <c r="Q210" i="7"/>
  <c r="P210" i="7"/>
  <c r="O210" i="7" a="1"/>
  <c r="O210" i="7"/>
  <c r="N210" i="7"/>
  <c r="M210" i="7" a="1"/>
  <c r="M210" i="7"/>
  <c r="L210" i="7"/>
  <c r="J210" i="7"/>
  <c r="I210" i="7"/>
  <c r="H210" i="7"/>
  <c r="G210" i="7" a="1"/>
  <c r="G210" i="7"/>
  <c r="F210" i="7" a="1"/>
  <c r="F210" i="7"/>
  <c r="E210" i="7"/>
  <c r="C210" i="7"/>
  <c r="B210" i="7"/>
  <c r="R209" i="7"/>
  <c r="Q209" i="7" a="1"/>
  <c r="Q209" i="7"/>
  <c r="P209" i="7"/>
  <c r="O209" i="7" a="1"/>
  <c r="O209" i="7"/>
  <c r="N209" i="7"/>
  <c r="M209" i="7" a="1"/>
  <c r="M209" i="7"/>
  <c r="L209" i="7"/>
  <c r="J209" i="7"/>
  <c r="I209" i="7"/>
  <c r="H209" i="7"/>
  <c r="G209" i="7" a="1"/>
  <c r="G209" i="7"/>
  <c r="F209" i="7" a="1"/>
  <c r="F209" i="7"/>
  <c r="E209" i="7"/>
  <c r="C209" i="7"/>
  <c r="B209" i="7"/>
  <c r="R208" i="7"/>
  <c r="Q208" i="7" a="1"/>
  <c r="Q208" i="7"/>
  <c r="P208" i="7"/>
  <c r="O208" i="7" a="1"/>
  <c r="O208" i="7"/>
  <c r="N208" i="7"/>
  <c r="M208" i="7" a="1"/>
  <c r="M208" i="7"/>
  <c r="L208" i="7"/>
  <c r="J208" i="7"/>
  <c r="I208" i="7"/>
  <c r="H208" i="7"/>
  <c r="G208" i="7" a="1"/>
  <c r="G208" i="7"/>
  <c r="F208" i="7" a="1"/>
  <c r="F208" i="7"/>
  <c r="E208" i="7"/>
  <c r="C208" i="7"/>
  <c r="B208" i="7"/>
  <c r="R207" i="7"/>
  <c r="Q207" i="7" a="1"/>
  <c r="Q207" i="7"/>
  <c r="P207" i="7"/>
  <c r="O207" i="7" a="1"/>
  <c r="O207" i="7"/>
  <c r="N207" i="7"/>
  <c r="M207" i="7" a="1"/>
  <c r="M207" i="7"/>
  <c r="L207" i="7"/>
  <c r="J207" i="7"/>
  <c r="I207" i="7"/>
  <c r="H207" i="7"/>
  <c r="G207" i="7" a="1"/>
  <c r="G207" i="7"/>
  <c r="F207" i="7" a="1"/>
  <c r="F207" i="7"/>
  <c r="E207" i="7"/>
  <c r="C207" i="7"/>
  <c r="B207" i="7"/>
  <c r="R206" i="7"/>
  <c r="Q206" i="7" a="1"/>
  <c r="Q206" i="7"/>
  <c r="P206" i="7"/>
  <c r="O206" i="7" a="1"/>
  <c r="O206" i="7"/>
  <c r="N206" i="7"/>
  <c r="M206" i="7" a="1"/>
  <c r="M206" i="7"/>
  <c r="L206" i="7"/>
  <c r="J206" i="7"/>
  <c r="I206" i="7"/>
  <c r="H206" i="7"/>
  <c r="G206" i="7" a="1"/>
  <c r="G206" i="7"/>
  <c r="F206" i="7" a="1"/>
  <c r="F206" i="7"/>
  <c r="E206" i="7"/>
  <c r="C206" i="7"/>
  <c r="B206" i="7"/>
  <c r="R205" i="7"/>
  <c r="Q205" i="7" a="1"/>
  <c r="Q205" i="7"/>
  <c r="P205" i="7"/>
  <c r="O205" i="7" a="1"/>
  <c r="O205" i="7"/>
  <c r="N205" i="7"/>
  <c r="M205" i="7" a="1"/>
  <c r="M205" i="7"/>
  <c r="L205" i="7"/>
  <c r="J205" i="7"/>
  <c r="I205" i="7"/>
  <c r="H205" i="7"/>
  <c r="G205" i="7" a="1"/>
  <c r="G205" i="7"/>
  <c r="F205" i="7" a="1"/>
  <c r="F205" i="7"/>
  <c r="E205" i="7"/>
  <c r="C205" i="7"/>
  <c r="B205" i="7"/>
  <c r="R204" i="7"/>
  <c r="Q204" i="7" a="1"/>
  <c r="Q204" i="7"/>
  <c r="P204" i="7"/>
  <c r="O204" i="7" a="1"/>
  <c r="O204" i="7"/>
  <c r="N204" i="7"/>
  <c r="M204" i="7" a="1"/>
  <c r="M204" i="7"/>
  <c r="L204" i="7"/>
  <c r="J204" i="7"/>
  <c r="I204" i="7"/>
  <c r="H204" i="7"/>
  <c r="G204" i="7" a="1"/>
  <c r="G204" i="7"/>
  <c r="F204" i="7" a="1"/>
  <c r="F204" i="7"/>
  <c r="E204" i="7"/>
  <c r="C204" i="7"/>
  <c r="B204" i="7"/>
  <c r="R203" i="7"/>
  <c r="Q203" i="7" a="1"/>
  <c r="Q203" i="7"/>
  <c r="P203" i="7"/>
  <c r="O203" i="7" a="1"/>
  <c r="O203" i="7"/>
  <c r="N203" i="7"/>
  <c r="M203" i="7" a="1"/>
  <c r="M203" i="7"/>
  <c r="L203" i="7"/>
  <c r="J203" i="7"/>
  <c r="I203" i="7"/>
  <c r="H203" i="7"/>
  <c r="G203" i="7" a="1"/>
  <c r="G203" i="7"/>
  <c r="F203" i="7" a="1"/>
  <c r="F203" i="7"/>
  <c r="E203" i="7"/>
  <c r="C203" i="7"/>
  <c r="B203" i="7"/>
  <c r="R202" i="7"/>
  <c r="Q202" i="7" a="1"/>
  <c r="Q202" i="7"/>
  <c r="P202" i="7"/>
  <c r="O202" i="7" a="1"/>
  <c r="O202" i="7"/>
  <c r="N202" i="7"/>
  <c r="M202" i="7" a="1"/>
  <c r="M202" i="7"/>
  <c r="L202" i="7"/>
  <c r="J202" i="7"/>
  <c r="I202" i="7"/>
  <c r="H202" i="7"/>
  <c r="G202" i="7" a="1"/>
  <c r="G202" i="7"/>
  <c r="F202" i="7" a="1"/>
  <c r="F202" i="7"/>
  <c r="E202" i="7"/>
  <c r="C202" i="7"/>
  <c r="B202" i="7"/>
  <c r="R201" i="7"/>
  <c r="Q201" i="7" a="1"/>
  <c r="Q201" i="7"/>
  <c r="P201" i="7"/>
  <c r="O201" i="7" a="1"/>
  <c r="O201" i="7"/>
  <c r="N201" i="7"/>
  <c r="M201" i="7" a="1"/>
  <c r="M201" i="7"/>
  <c r="L201" i="7"/>
  <c r="J201" i="7"/>
  <c r="I201" i="7"/>
  <c r="H201" i="7"/>
  <c r="G201" i="7" a="1"/>
  <c r="G201" i="7"/>
  <c r="F201" i="7" a="1"/>
  <c r="F201" i="7"/>
  <c r="E201" i="7"/>
  <c r="C201" i="7"/>
  <c r="B201" i="7"/>
  <c r="R200" i="7"/>
  <c r="Q200" i="7" a="1"/>
  <c r="Q200" i="7"/>
  <c r="P200" i="7"/>
  <c r="O200" i="7" a="1"/>
  <c r="O200" i="7"/>
  <c r="N200" i="7"/>
  <c r="M200" i="7" a="1"/>
  <c r="M200" i="7"/>
  <c r="L200" i="7"/>
  <c r="J200" i="7"/>
  <c r="I200" i="7"/>
  <c r="H200" i="7"/>
  <c r="G200" i="7" a="1"/>
  <c r="G200" i="7"/>
  <c r="F200" i="7" a="1"/>
  <c r="F200" i="7"/>
  <c r="E200" i="7"/>
  <c r="C200" i="7"/>
  <c r="B200" i="7"/>
  <c r="R199" i="7"/>
  <c r="Q199" i="7" a="1"/>
  <c r="Q199" i="7"/>
  <c r="P199" i="7"/>
  <c r="O199" i="7" a="1"/>
  <c r="O199" i="7"/>
  <c r="N199" i="7"/>
  <c r="M199" i="7" a="1"/>
  <c r="M199" i="7"/>
  <c r="L199" i="7"/>
  <c r="J199" i="7"/>
  <c r="I199" i="7"/>
  <c r="H199" i="7"/>
  <c r="G199" i="7" a="1"/>
  <c r="G199" i="7"/>
  <c r="F199" i="7" a="1"/>
  <c r="F199" i="7"/>
  <c r="E199" i="7"/>
  <c r="C199" i="7"/>
  <c r="B199" i="7"/>
  <c r="R198" i="7"/>
  <c r="Q198" i="7" a="1"/>
  <c r="Q198" i="7"/>
  <c r="P198" i="7"/>
  <c r="O198" i="7" a="1"/>
  <c r="O198" i="7"/>
  <c r="N198" i="7"/>
  <c r="M198" i="7" a="1"/>
  <c r="M198" i="7"/>
  <c r="L198" i="7"/>
  <c r="J198" i="7"/>
  <c r="I198" i="7"/>
  <c r="H198" i="7"/>
  <c r="G198" i="7" a="1"/>
  <c r="G198" i="7"/>
  <c r="F198" i="7" a="1"/>
  <c r="F198" i="7"/>
  <c r="E198" i="7"/>
  <c r="C198" i="7"/>
  <c r="B198" i="7"/>
  <c r="R197" i="7"/>
  <c r="Q197" i="7" a="1"/>
  <c r="Q197" i="7"/>
  <c r="P197" i="7"/>
  <c r="O197" i="7" a="1"/>
  <c r="O197" i="7"/>
  <c r="N197" i="7"/>
  <c r="M197" i="7" a="1"/>
  <c r="M197" i="7"/>
  <c r="L197" i="7"/>
  <c r="J197" i="7"/>
  <c r="I197" i="7"/>
  <c r="H197" i="7"/>
  <c r="G197" i="7" a="1"/>
  <c r="G197" i="7"/>
  <c r="F197" i="7" a="1"/>
  <c r="F197" i="7"/>
  <c r="E197" i="7"/>
  <c r="C197" i="7"/>
  <c r="B197" i="7"/>
  <c r="R196" i="7"/>
  <c r="Q196" i="7" a="1"/>
  <c r="Q196" i="7"/>
  <c r="P196" i="7"/>
  <c r="O196" i="7" a="1"/>
  <c r="O196" i="7"/>
  <c r="N196" i="7"/>
  <c r="M196" i="7" a="1"/>
  <c r="M196" i="7"/>
  <c r="L196" i="7"/>
  <c r="J196" i="7"/>
  <c r="I196" i="7"/>
  <c r="H196" i="7"/>
  <c r="G196" i="7" a="1"/>
  <c r="G196" i="7"/>
  <c r="F196" i="7" a="1"/>
  <c r="F196" i="7"/>
  <c r="E196" i="7"/>
  <c r="C196" i="7"/>
  <c r="B196" i="7"/>
  <c r="R195" i="7"/>
  <c r="Q195" i="7" a="1"/>
  <c r="Q195" i="7"/>
  <c r="P195" i="7"/>
  <c r="O195" i="7" a="1"/>
  <c r="O195" i="7"/>
  <c r="N195" i="7"/>
  <c r="M195" i="7" a="1"/>
  <c r="M195" i="7"/>
  <c r="L195" i="7"/>
  <c r="J195" i="7"/>
  <c r="I195" i="7"/>
  <c r="H195" i="7"/>
  <c r="G195" i="7" a="1"/>
  <c r="G195" i="7"/>
  <c r="F195" i="7" a="1"/>
  <c r="F195" i="7"/>
  <c r="E195" i="7"/>
  <c r="C195" i="7"/>
  <c r="B195" i="7"/>
  <c r="R194" i="7"/>
  <c r="Q194" i="7" a="1"/>
  <c r="Q194" i="7"/>
  <c r="P194" i="7"/>
  <c r="O194" i="7" a="1"/>
  <c r="O194" i="7"/>
  <c r="N194" i="7"/>
  <c r="M194" i="7" a="1"/>
  <c r="M194" i="7"/>
  <c r="L194" i="7"/>
  <c r="J194" i="7"/>
  <c r="I194" i="7"/>
  <c r="H194" i="7"/>
  <c r="G194" i="7" a="1"/>
  <c r="G194" i="7"/>
  <c r="F194" i="7" a="1"/>
  <c r="F194" i="7"/>
  <c r="E194" i="7"/>
  <c r="C194" i="7"/>
  <c r="B194" i="7"/>
  <c r="R193" i="7"/>
  <c r="Q193" i="7" a="1"/>
  <c r="Q193" i="7"/>
  <c r="P193" i="7"/>
  <c r="O193" i="7" a="1"/>
  <c r="O193" i="7"/>
  <c r="N193" i="7"/>
  <c r="M193" i="7" a="1"/>
  <c r="M193" i="7"/>
  <c r="L193" i="7"/>
  <c r="J193" i="7"/>
  <c r="I193" i="7"/>
  <c r="H193" i="7"/>
  <c r="G193" i="7" a="1"/>
  <c r="G193" i="7"/>
  <c r="F193" i="7" a="1"/>
  <c r="F193" i="7"/>
  <c r="E193" i="7"/>
  <c r="C193" i="7"/>
  <c r="B193" i="7"/>
  <c r="R192" i="7"/>
  <c r="Q192" i="7" a="1"/>
  <c r="Q192" i="7"/>
  <c r="P192" i="7"/>
  <c r="O192" i="7" a="1"/>
  <c r="O192" i="7"/>
  <c r="N192" i="7"/>
  <c r="M192" i="7" a="1"/>
  <c r="M192" i="7"/>
  <c r="L192" i="7"/>
  <c r="J192" i="7"/>
  <c r="I192" i="7"/>
  <c r="H192" i="7"/>
  <c r="G192" i="7" a="1"/>
  <c r="G192" i="7"/>
  <c r="F192" i="7" a="1"/>
  <c r="F192" i="7"/>
  <c r="E192" i="7"/>
  <c r="C192" i="7"/>
  <c r="B192" i="7"/>
  <c r="R191" i="7"/>
  <c r="Q191" i="7" a="1"/>
  <c r="Q191" i="7"/>
  <c r="P191" i="7"/>
  <c r="O191" i="7" a="1"/>
  <c r="O191" i="7"/>
  <c r="N191" i="7"/>
  <c r="M191" i="7" a="1"/>
  <c r="M191" i="7"/>
  <c r="L191" i="7"/>
  <c r="J191" i="7"/>
  <c r="I191" i="7"/>
  <c r="H191" i="7"/>
  <c r="G191" i="7" a="1"/>
  <c r="G191" i="7"/>
  <c r="F191" i="7" a="1"/>
  <c r="F191" i="7"/>
  <c r="E191" i="7"/>
  <c r="C191" i="7"/>
  <c r="B191" i="7"/>
  <c r="R190" i="7"/>
  <c r="Q190" i="7" a="1"/>
  <c r="Q190" i="7"/>
  <c r="P190" i="7"/>
  <c r="O190" i="7" a="1"/>
  <c r="O190" i="7"/>
  <c r="N190" i="7"/>
  <c r="M190" i="7" a="1"/>
  <c r="M190" i="7"/>
  <c r="L190" i="7"/>
  <c r="J190" i="7"/>
  <c r="I190" i="7"/>
  <c r="H190" i="7"/>
  <c r="G190" i="7" a="1"/>
  <c r="G190" i="7"/>
  <c r="F190" i="7" a="1"/>
  <c r="F190" i="7"/>
  <c r="E190" i="7"/>
  <c r="C190" i="7"/>
  <c r="B190" i="7"/>
  <c r="R189" i="7"/>
  <c r="Q189" i="7" a="1"/>
  <c r="Q189" i="7"/>
  <c r="P189" i="7"/>
  <c r="O189" i="7" a="1"/>
  <c r="O189" i="7"/>
  <c r="N189" i="7"/>
  <c r="M189" i="7" a="1"/>
  <c r="M189" i="7"/>
  <c r="L189" i="7"/>
  <c r="J189" i="7"/>
  <c r="I189" i="7"/>
  <c r="H189" i="7"/>
  <c r="G189" i="7" a="1"/>
  <c r="G189" i="7"/>
  <c r="F189" i="7" a="1"/>
  <c r="F189" i="7"/>
  <c r="E189" i="7"/>
  <c r="C189" i="7"/>
  <c r="B189" i="7"/>
  <c r="R188" i="7"/>
  <c r="Q188" i="7" a="1"/>
  <c r="Q188" i="7"/>
  <c r="P188" i="7"/>
  <c r="O188" i="7" a="1"/>
  <c r="O188" i="7"/>
  <c r="N188" i="7"/>
  <c r="M188" i="7" a="1"/>
  <c r="M188" i="7"/>
  <c r="L188" i="7"/>
  <c r="J188" i="7"/>
  <c r="I188" i="7"/>
  <c r="H188" i="7"/>
  <c r="G188" i="7" a="1"/>
  <c r="G188" i="7"/>
  <c r="F188" i="7" a="1"/>
  <c r="F188" i="7"/>
  <c r="E188" i="7"/>
  <c r="C188" i="7"/>
  <c r="B188" i="7"/>
  <c r="R187" i="7"/>
  <c r="Q187" i="7" a="1"/>
  <c r="Q187" i="7"/>
  <c r="P187" i="7"/>
  <c r="O187" i="7" a="1"/>
  <c r="O187" i="7"/>
  <c r="N187" i="7"/>
  <c r="M187" i="7" a="1"/>
  <c r="M187" i="7"/>
  <c r="L187" i="7"/>
  <c r="J187" i="7"/>
  <c r="I187" i="7"/>
  <c r="H187" i="7"/>
  <c r="G187" i="7" a="1"/>
  <c r="G187" i="7"/>
  <c r="F187" i="7" a="1"/>
  <c r="F187" i="7"/>
  <c r="E187" i="7"/>
  <c r="C187" i="7"/>
  <c r="B187" i="7"/>
  <c r="R186" i="7"/>
  <c r="Q186" i="7" a="1"/>
  <c r="Q186" i="7"/>
  <c r="P186" i="7"/>
  <c r="O186" i="7" a="1"/>
  <c r="O186" i="7"/>
  <c r="N186" i="7"/>
  <c r="M186" i="7" a="1"/>
  <c r="M186" i="7"/>
  <c r="L186" i="7"/>
  <c r="J186" i="7"/>
  <c r="I186" i="7"/>
  <c r="H186" i="7"/>
  <c r="G186" i="7" a="1"/>
  <c r="G186" i="7"/>
  <c r="F186" i="7" a="1"/>
  <c r="F186" i="7"/>
  <c r="E186" i="7"/>
  <c r="C186" i="7"/>
  <c r="B186" i="7"/>
  <c r="R185" i="7"/>
  <c r="Q185" i="7" a="1"/>
  <c r="Q185" i="7"/>
  <c r="P185" i="7"/>
  <c r="O185" i="7" a="1"/>
  <c r="O185" i="7"/>
  <c r="N185" i="7"/>
  <c r="M185" i="7" a="1"/>
  <c r="M185" i="7"/>
  <c r="L185" i="7"/>
  <c r="J185" i="7"/>
  <c r="I185" i="7"/>
  <c r="H185" i="7"/>
  <c r="G185" i="7" a="1"/>
  <c r="G185" i="7"/>
  <c r="F185" i="7" a="1"/>
  <c r="F185" i="7"/>
  <c r="E185" i="7"/>
  <c r="C185" i="7"/>
  <c r="B185" i="7"/>
  <c r="R184" i="7"/>
  <c r="Q184" i="7" a="1"/>
  <c r="Q184" i="7"/>
  <c r="P184" i="7"/>
  <c r="O184" i="7" a="1"/>
  <c r="O184" i="7"/>
  <c r="N184" i="7"/>
  <c r="M184" i="7" a="1"/>
  <c r="M184" i="7"/>
  <c r="L184" i="7"/>
  <c r="J184" i="7"/>
  <c r="I184" i="7"/>
  <c r="H184" i="7"/>
  <c r="G184" i="7" a="1"/>
  <c r="G184" i="7"/>
  <c r="F184" i="7" a="1"/>
  <c r="F184" i="7"/>
  <c r="E184" i="7"/>
  <c r="C184" i="7"/>
  <c r="B184" i="7"/>
  <c r="R183" i="7"/>
  <c r="Q183" i="7" a="1"/>
  <c r="Q183" i="7"/>
  <c r="P183" i="7"/>
  <c r="O183" i="7" a="1"/>
  <c r="O183" i="7"/>
  <c r="N183" i="7"/>
  <c r="M183" i="7" a="1"/>
  <c r="M183" i="7"/>
  <c r="L183" i="7"/>
  <c r="J183" i="7"/>
  <c r="I183" i="7"/>
  <c r="H183" i="7"/>
  <c r="G183" i="7" a="1"/>
  <c r="G183" i="7"/>
  <c r="F183" i="7" a="1"/>
  <c r="F183" i="7"/>
  <c r="E183" i="7"/>
  <c r="C183" i="7"/>
  <c r="B183" i="7"/>
  <c r="R182" i="7"/>
  <c r="Q182" i="7" a="1"/>
  <c r="Q182" i="7"/>
  <c r="P182" i="7"/>
  <c r="O182" i="7" a="1"/>
  <c r="O182" i="7"/>
  <c r="N182" i="7"/>
  <c r="M182" i="7" a="1"/>
  <c r="M182" i="7"/>
  <c r="L182" i="7"/>
  <c r="J182" i="7"/>
  <c r="I182" i="7"/>
  <c r="H182" i="7"/>
  <c r="G182" i="7" a="1"/>
  <c r="G182" i="7"/>
  <c r="F182" i="7" a="1"/>
  <c r="F182" i="7"/>
  <c r="E182" i="7"/>
  <c r="C182" i="7"/>
  <c r="B182" i="7"/>
  <c r="R181" i="7"/>
  <c r="Q181" i="7" a="1"/>
  <c r="Q181" i="7"/>
  <c r="P181" i="7"/>
  <c r="O181" i="7" a="1"/>
  <c r="O181" i="7"/>
  <c r="N181" i="7"/>
  <c r="M181" i="7" a="1"/>
  <c r="M181" i="7"/>
  <c r="L181" i="7"/>
  <c r="J181" i="7"/>
  <c r="I181" i="7"/>
  <c r="H181" i="7"/>
  <c r="G181" i="7" a="1"/>
  <c r="G181" i="7"/>
  <c r="F181" i="7" a="1"/>
  <c r="F181" i="7"/>
  <c r="E181" i="7"/>
  <c r="C181" i="7"/>
  <c r="B181" i="7"/>
  <c r="R180" i="7"/>
  <c r="Q180" i="7" a="1"/>
  <c r="Q180" i="7"/>
  <c r="P180" i="7"/>
  <c r="O180" i="7" a="1"/>
  <c r="O180" i="7"/>
  <c r="N180" i="7"/>
  <c r="M180" i="7" a="1"/>
  <c r="M180" i="7"/>
  <c r="L180" i="7"/>
  <c r="J180" i="7"/>
  <c r="I180" i="7"/>
  <c r="H180" i="7"/>
  <c r="G180" i="7" a="1"/>
  <c r="G180" i="7"/>
  <c r="F180" i="7" a="1"/>
  <c r="F180" i="7"/>
  <c r="E180" i="7"/>
  <c r="C180" i="7"/>
  <c r="B180" i="7"/>
  <c r="R179" i="7"/>
  <c r="Q179" i="7" a="1"/>
  <c r="Q179" i="7"/>
  <c r="P179" i="7"/>
  <c r="O179" i="7" a="1"/>
  <c r="O179" i="7"/>
  <c r="N179" i="7"/>
  <c r="M179" i="7" a="1"/>
  <c r="M179" i="7"/>
  <c r="L179" i="7"/>
  <c r="J179" i="7"/>
  <c r="I179" i="7"/>
  <c r="H179" i="7"/>
  <c r="G179" i="7" a="1"/>
  <c r="G179" i="7"/>
  <c r="F179" i="7" a="1"/>
  <c r="F179" i="7"/>
  <c r="E179" i="7"/>
  <c r="C179" i="7"/>
  <c r="B179" i="7"/>
  <c r="R178" i="7"/>
  <c r="Q178" i="7" a="1"/>
  <c r="Q178" i="7"/>
  <c r="P178" i="7"/>
  <c r="O178" i="7" a="1"/>
  <c r="O178" i="7"/>
  <c r="N178" i="7"/>
  <c r="M178" i="7" a="1"/>
  <c r="M178" i="7"/>
  <c r="L178" i="7"/>
  <c r="J178" i="7"/>
  <c r="I178" i="7"/>
  <c r="H178" i="7"/>
  <c r="G178" i="7" a="1"/>
  <c r="G178" i="7"/>
  <c r="F178" i="7" a="1"/>
  <c r="F178" i="7"/>
  <c r="E178" i="7"/>
  <c r="C178" i="7"/>
  <c r="B178" i="7"/>
  <c r="R177" i="7"/>
  <c r="Q177" i="7" a="1"/>
  <c r="Q177" i="7"/>
  <c r="P177" i="7"/>
  <c r="O177" i="7" a="1"/>
  <c r="O177" i="7"/>
  <c r="N177" i="7"/>
  <c r="M177" i="7" a="1"/>
  <c r="M177" i="7"/>
  <c r="L177" i="7"/>
  <c r="J177" i="7"/>
  <c r="I177" i="7"/>
  <c r="H177" i="7"/>
  <c r="G177" i="7" a="1"/>
  <c r="G177" i="7"/>
  <c r="F177" i="7" a="1"/>
  <c r="F177" i="7"/>
  <c r="E177" i="7"/>
  <c r="C177" i="7"/>
  <c r="B177" i="7"/>
  <c r="R176" i="7"/>
  <c r="Q176" i="7" a="1"/>
  <c r="Q176" i="7"/>
  <c r="P176" i="7"/>
  <c r="O176" i="7" a="1"/>
  <c r="O176" i="7"/>
  <c r="N176" i="7"/>
  <c r="M176" i="7" a="1"/>
  <c r="M176" i="7"/>
  <c r="L176" i="7"/>
  <c r="J176" i="7"/>
  <c r="I176" i="7"/>
  <c r="H176" i="7"/>
  <c r="G176" i="7" a="1"/>
  <c r="G176" i="7"/>
  <c r="F176" i="7" a="1"/>
  <c r="F176" i="7"/>
  <c r="E176" i="7"/>
  <c r="C176" i="7"/>
  <c r="B176" i="7"/>
  <c r="R175" i="7"/>
  <c r="Q175" i="7" a="1"/>
  <c r="Q175" i="7"/>
  <c r="P175" i="7"/>
  <c r="O175" i="7" a="1"/>
  <c r="O175" i="7"/>
  <c r="N175" i="7"/>
  <c r="M175" i="7" a="1"/>
  <c r="M175" i="7"/>
  <c r="L175" i="7"/>
  <c r="J175" i="7"/>
  <c r="I175" i="7"/>
  <c r="H175" i="7"/>
  <c r="G175" i="7" a="1"/>
  <c r="G175" i="7"/>
  <c r="F175" i="7" a="1"/>
  <c r="F175" i="7"/>
  <c r="E175" i="7"/>
  <c r="C175" i="7"/>
  <c r="B175" i="7"/>
  <c r="R174" i="7"/>
  <c r="Q174" i="7" a="1"/>
  <c r="Q174" i="7"/>
  <c r="P174" i="7"/>
  <c r="O174" i="7" a="1"/>
  <c r="O174" i="7"/>
  <c r="N174" i="7"/>
  <c r="M174" i="7" a="1"/>
  <c r="M174" i="7"/>
  <c r="L174" i="7"/>
  <c r="J174" i="7"/>
  <c r="I174" i="7"/>
  <c r="H174" i="7"/>
  <c r="G174" i="7" a="1"/>
  <c r="G174" i="7"/>
  <c r="F174" i="7" a="1"/>
  <c r="F174" i="7"/>
  <c r="E174" i="7"/>
  <c r="C174" i="7"/>
  <c r="B174" i="7"/>
  <c r="R173" i="7"/>
  <c r="Q173" i="7" a="1"/>
  <c r="Q173" i="7"/>
  <c r="P173" i="7"/>
  <c r="O173" i="7" a="1"/>
  <c r="O173" i="7"/>
  <c r="N173" i="7"/>
  <c r="M173" i="7" a="1"/>
  <c r="M173" i="7"/>
  <c r="L173" i="7"/>
  <c r="J173" i="7"/>
  <c r="I173" i="7"/>
  <c r="H173" i="7"/>
  <c r="G173" i="7" a="1"/>
  <c r="G173" i="7"/>
  <c r="F173" i="7" a="1"/>
  <c r="F173" i="7"/>
  <c r="E173" i="7"/>
  <c r="C173" i="7"/>
  <c r="B173" i="7"/>
  <c r="R172" i="7"/>
  <c r="Q172" i="7" a="1"/>
  <c r="Q172" i="7"/>
  <c r="P172" i="7"/>
  <c r="O172" i="7" a="1"/>
  <c r="O172" i="7"/>
  <c r="N172" i="7"/>
  <c r="M172" i="7" a="1"/>
  <c r="M172" i="7"/>
  <c r="L172" i="7"/>
  <c r="J172" i="7"/>
  <c r="I172" i="7"/>
  <c r="H172" i="7"/>
  <c r="G172" i="7" a="1"/>
  <c r="G172" i="7"/>
  <c r="F172" i="7" a="1"/>
  <c r="F172" i="7"/>
  <c r="E172" i="7"/>
  <c r="C172" i="7"/>
  <c r="B172" i="7"/>
  <c r="R171" i="7"/>
  <c r="Q171" i="7" a="1"/>
  <c r="Q171" i="7"/>
  <c r="P171" i="7"/>
  <c r="O171" i="7" a="1"/>
  <c r="O171" i="7"/>
  <c r="N171" i="7"/>
  <c r="M171" i="7" a="1"/>
  <c r="M171" i="7"/>
  <c r="L171" i="7"/>
  <c r="J171" i="7"/>
  <c r="I171" i="7"/>
  <c r="H171" i="7"/>
  <c r="G171" i="7" a="1"/>
  <c r="G171" i="7"/>
  <c r="F171" i="7" a="1"/>
  <c r="F171" i="7"/>
  <c r="E171" i="7"/>
  <c r="C171" i="7"/>
  <c r="B171" i="7"/>
  <c r="R170" i="7"/>
  <c r="Q170" i="7" a="1"/>
  <c r="Q170" i="7"/>
  <c r="P170" i="7"/>
  <c r="O170" i="7" a="1"/>
  <c r="O170" i="7"/>
  <c r="N170" i="7"/>
  <c r="M170" i="7" a="1"/>
  <c r="M170" i="7"/>
  <c r="L170" i="7"/>
  <c r="J170" i="7"/>
  <c r="I170" i="7"/>
  <c r="H170" i="7"/>
  <c r="G170" i="7" a="1"/>
  <c r="G170" i="7"/>
  <c r="F170" i="7" a="1"/>
  <c r="F170" i="7"/>
  <c r="E170" i="7"/>
  <c r="C170" i="7"/>
  <c r="B170" i="7"/>
  <c r="R169" i="7"/>
  <c r="Q169" i="7" a="1"/>
  <c r="Q169" i="7"/>
  <c r="P169" i="7"/>
  <c r="O169" i="7" a="1"/>
  <c r="O169" i="7"/>
  <c r="N169" i="7"/>
  <c r="M169" i="7" a="1"/>
  <c r="M169" i="7"/>
  <c r="L169" i="7"/>
  <c r="J169" i="7"/>
  <c r="I169" i="7"/>
  <c r="H169" i="7"/>
  <c r="G169" i="7" a="1"/>
  <c r="G169" i="7"/>
  <c r="F169" i="7" a="1"/>
  <c r="F169" i="7"/>
  <c r="E169" i="7"/>
  <c r="C169" i="7"/>
  <c r="B169" i="7"/>
  <c r="R168" i="7"/>
  <c r="Q168" i="7" a="1"/>
  <c r="Q168" i="7"/>
  <c r="P168" i="7"/>
  <c r="O168" i="7" a="1"/>
  <c r="O168" i="7"/>
  <c r="N168" i="7"/>
  <c r="M168" i="7" a="1"/>
  <c r="M168" i="7"/>
  <c r="L168" i="7"/>
  <c r="J168" i="7"/>
  <c r="I168" i="7"/>
  <c r="H168" i="7"/>
  <c r="G168" i="7" a="1"/>
  <c r="G168" i="7"/>
  <c r="F168" i="7" a="1"/>
  <c r="F168" i="7"/>
  <c r="E168" i="7"/>
  <c r="C168" i="7"/>
  <c r="B168" i="7"/>
  <c r="R167" i="7"/>
  <c r="Q167" i="7" a="1"/>
  <c r="Q167" i="7"/>
  <c r="P167" i="7"/>
  <c r="O167" i="7" a="1"/>
  <c r="O167" i="7"/>
  <c r="N167" i="7"/>
  <c r="M167" i="7" a="1"/>
  <c r="M167" i="7"/>
  <c r="L167" i="7"/>
  <c r="J167" i="7"/>
  <c r="I167" i="7"/>
  <c r="H167" i="7"/>
  <c r="G167" i="7" a="1"/>
  <c r="G167" i="7"/>
  <c r="F167" i="7" a="1"/>
  <c r="F167" i="7"/>
  <c r="E167" i="7"/>
  <c r="C167" i="7"/>
  <c r="B167" i="7"/>
  <c r="R166" i="7"/>
  <c r="Q166" i="7" a="1"/>
  <c r="Q166" i="7"/>
  <c r="P166" i="7"/>
  <c r="O166" i="7" a="1"/>
  <c r="O166" i="7"/>
  <c r="N166" i="7"/>
  <c r="M166" i="7" a="1"/>
  <c r="M166" i="7"/>
  <c r="L166" i="7"/>
  <c r="J166" i="7"/>
  <c r="I166" i="7"/>
  <c r="H166" i="7"/>
  <c r="G166" i="7" a="1"/>
  <c r="G166" i="7"/>
  <c r="F166" i="7" a="1"/>
  <c r="F166" i="7"/>
  <c r="E166" i="7"/>
  <c r="C166" i="7"/>
  <c r="B166" i="7"/>
  <c r="R165" i="7"/>
  <c r="Q165" i="7" a="1"/>
  <c r="Q165" i="7"/>
  <c r="P165" i="7"/>
  <c r="O165" i="7" a="1"/>
  <c r="O165" i="7"/>
  <c r="N165" i="7"/>
  <c r="M165" i="7" a="1"/>
  <c r="M165" i="7"/>
  <c r="L165" i="7"/>
  <c r="J165" i="7"/>
  <c r="I165" i="7"/>
  <c r="H165" i="7"/>
  <c r="G165" i="7" a="1"/>
  <c r="G165" i="7"/>
  <c r="F165" i="7" a="1"/>
  <c r="F165" i="7"/>
  <c r="E165" i="7"/>
  <c r="C165" i="7"/>
  <c r="B165" i="7"/>
  <c r="R164" i="7"/>
  <c r="Q164" i="7" a="1"/>
  <c r="Q164" i="7"/>
  <c r="P164" i="7"/>
  <c r="O164" i="7" a="1"/>
  <c r="O164" i="7"/>
  <c r="N164" i="7"/>
  <c r="M164" i="7" a="1"/>
  <c r="M164" i="7"/>
  <c r="L164" i="7"/>
  <c r="J164" i="7"/>
  <c r="I164" i="7"/>
  <c r="H164" i="7"/>
  <c r="G164" i="7" a="1"/>
  <c r="G164" i="7"/>
  <c r="F164" i="7" a="1"/>
  <c r="F164" i="7"/>
  <c r="E164" i="7"/>
  <c r="C164" i="7"/>
  <c r="B164" i="7"/>
  <c r="R163" i="7"/>
  <c r="Q163" i="7" a="1"/>
  <c r="Q163" i="7"/>
  <c r="P163" i="7"/>
  <c r="O163" i="7" a="1"/>
  <c r="O163" i="7"/>
  <c r="N163" i="7"/>
  <c r="M163" i="7" a="1"/>
  <c r="M163" i="7"/>
  <c r="L163" i="7"/>
  <c r="J163" i="7"/>
  <c r="I163" i="7"/>
  <c r="H163" i="7"/>
  <c r="G163" i="7" a="1"/>
  <c r="G163" i="7"/>
  <c r="F163" i="7" a="1"/>
  <c r="F163" i="7"/>
  <c r="E163" i="7"/>
  <c r="C163" i="7"/>
  <c r="B163" i="7"/>
  <c r="R162" i="7"/>
  <c r="Q162" i="7" a="1"/>
  <c r="Q162" i="7"/>
  <c r="P162" i="7"/>
  <c r="O162" i="7" a="1"/>
  <c r="O162" i="7"/>
  <c r="N162" i="7"/>
  <c r="M162" i="7" a="1"/>
  <c r="M162" i="7"/>
  <c r="L162" i="7"/>
  <c r="J162" i="7"/>
  <c r="I162" i="7"/>
  <c r="H162" i="7"/>
  <c r="G162" i="7" a="1"/>
  <c r="G162" i="7"/>
  <c r="F162" i="7" a="1"/>
  <c r="F162" i="7"/>
  <c r="E162" i="7"/>
  <c r="C162" i="7"/>
  <c r="B162" i="7"/>
  <c r="R161" i="7"/>
  <c r="Q161" i="7" a="1"/>
  <c r="Q161" i="7"/>
  <c r="P161" i="7"/>
  <c r="O161" i="7" a="1"/>
  <c r="O161" i="7"/>
  <c r="N161" i="7"/>
  <c r="M161" i="7" a="1"/>
  <c r="M161" i="7"/>
  <c r="L161" i="7"/>
  <c r="J161" i="7"/>
  <c r="I161" i="7"/>
  <c r="H161" i="7"/>
  <c r="G161" i="7" a="1"/>
  <c r="G161" i="7"/>
  <c r="F161" i="7" a="1"/>
  <c r="F161" i="7"/>
  <c r="E161" i="7"/>
  <c r="C161" i="7"/>
  <c r="B161" i="7"/>
  <c r="R160" i="7"/>
  <c r="Q160" i="7" a="1"/>
  <c r="Q160" i="7"/>
  <c r="P160" i="7"/>
  <c r="O160" i="7" a="1"/>
  <c r="O160" i="7"/>
  <c r="N160" i="7"/>
  <c r="M160" i="7" a="1"/>
  <c r="M160" i="7"/>
  <c r="L160" i="7"/>
  <c r="J160" i="7"/>
  <c r="I160" i="7"/>
  <c r="H160" i="7"/>
  <c r="G160" i="7" a="1"/>
  <c r="G160" i="7"/>
  <c r="F160" i="7" a="1"/>
  <c r="F160" i="7"/>
  <c r="E160" i="7"/>
  <c r="C160" i="7"/>
  <c r="B160" i="7"/>
  <c r="R159" i="7"/>
  <c r="Q159" i="7" a="1"/>
  <c r="Q159" i="7"/>
  <c r="P159" i="7"/>
  <c r="O159" i="7" a="1"/>
  <c r="O159" i="7"/>
  <c r="N159" i="7"/>
  <c r="M159" i="7" a="1"/>
  <c r="M159" i="7"/>
  <c r="L159" i="7"/>
  <c r="J159" i="7"/>
  <c r="I159" i="7"/>
  <c r="H159" i="7"/>
  <c r="G159" i="7" a="1"/>
  <c r="G159" i="7"/>
  <c r="F159" i="7" a="1"/>
  <c r="F159" i="7"/>
  <c r="E159" i="7"/>
  <c r="C159" i="7"/>
  <c r="B159" i="7"/>
  <c r="R158" i="7"/>
  <c r="Q158" i="7" a="1"/>
  <c r="Q158" i="7"/>
  <c r="P158" i="7"/>
  <c r="O158" i="7" a="1"/>
  <c r="O158" i="7"/>
  <c r="N158" i="7"/>
  <c r="M158" i="7" a="1"/>
  <c r="M158" i="7"/>
  <c r="L158" i="7"/>
  <c r="J158" i="7"/>
  <c r="I158" i="7"/>
  <c r="H158" i="7"/>
  <c r="G158" i="7" a="1"/>
  <c r="G158" i="7"/>
  <c r="F158" i="7" a="1"/>
  <c r="F158" i="7"/>
  <c r="E158" i="7"/>
  <c r="C158" i="7"/>
  <c r="B158" i="7"/>
  <c r="R157" i="7"/>
  <c r="Q157" i="7" a="1"/>
  <c r="Q157" i="7"/>
  <c r="P157" i="7"/>
  <c r="O157" i="7" a="1"/>
  <c r="O157" i="7"/>
  <c r="N157" i="7"/>
  <c r="M157" i="7" a="1"/>
  <c r="M157" i="7"/>
  <c r="L157" i="7"/>
  <c r="J157" i="7"/>
  <c r="I157" i="7"/>
  <c r="H157" i="7"/>
  <c r="G157" i="7" a="1"/>
  <c r="G157" i="7"/>
  <c r="F157" i="7" a="1"/>
  <c r="F157" i="7"/>
  <c r="E157" i="7"/>
  <c r="C157" i="7"/>
  <c r="B157" i="7"/>
  <c r="R156" i="7"/>
  <c r="Q156" i="7" a="1"/>
  <c r="Q156" i="7"/>
  <c r="P156" i="7"/>
  <c r="O156" i="7" a="1"/>
  <c r="O156" i="7"/>
  <c r="N156" i="7"/>
  <c r="M156" i="7" a="1"/>
  <c r="M156" i="7"/>
  <c r="L156" i="7"/>
  <c r="J156" i="7"/>
  <c r="I156" i="7"/>
  <c r="H156" i="7"/>
  <c r="G156" i="7" a="1"/>
  <c r="G156" i="7"/>
  <c r="F156" i="7" a="1"/>
  <c r="F156" i="7"/>
  <c r="E156" i="7"/>
  <c r="C156" i="7"/>
  <c r="B156" i="7"/>
  <c r="R155" i="7"/>
  <c r="Q155" i="7" a="1"/>
  <c r="Q155" i="7"/>
  <c r="P155" i="7"/>
  <c r="O155" i="7" a="1"/>
  <c r="O155" i="7"/>
  <c r="N155" i="7"/>
  <c r="M155" i="7" a="1"/>
  <c r="M155" i="7"/>
  <c r="L155" i="7"/>
  <c r="J155" i="7"/>
  <c r="I155" i="7"/>
  <c r="H155" i="7"/>
  <c r="G155" i="7" a="1"/>
  <c r="G155" i="7"/>
  <c r="F155" i="7" a="1"/>
  <c r="F155" i="7"/>
  <c r="E155" i="7"/>
  <c r="C155" i="7"/>
  <c r="B155" i="7"/>
  <c r="R154" i="7"/>
  <c r="Q154" i="7" a="1"/>
  <c r="Q154" i="7"/>
  <c r="P154" i="7"/>
  <c r="O154" i="7" a="1"/>
  <c r="O154" i="7"/>
  <c r="N154" i="7"/>
  <c r="M154" i="7" a="1"/>
  <c r="M154" i="7"/>
  <c r="L154" i="7"/>
  <c r="J154" i="7"/>
  <c r="I154" i="7"/>
  <c r="H154" i="7"/>
  <c r="G154" i="7" a="1"/>
  <c r="G154" i="7"/>
  <c r="F154" i="7" a="1"/>
  <c r="F154" i="7"/>
  <c r="E154" i="7"/>
  <c r="C154" i="7"/>
  <c r="B154" i="7"/>
  <c r="R153" i="7"/>
  <c r="Q153" i="7" a="1"/>
  <c r="Q153" i="7"/>
  <c r="P153" i="7"/>
  <c r="O153" i="7" a="1"/>
  <c r="O153" i="7"/>
  <c r="N153" i="7"/>
  <c r="M153" i="7" a="1"/>
  <c r="M153" i="7"/>
  <c r="L153" i="7"/>
  <c r="J153" i="7"/>
  <c r="I153" i="7"/>
  <c r="H153" i="7"/>
  <c r="G153" i="7" a="1"/>
  <c r="G153" i="7"/>
  <c r="F153" i="7" a="1"/>
  <c r="F153" i="7"/>
  <c r="E153" i="7"/>
  <c r="C153" i="7"/>
  <c r="B153" i="7"/>
  <c r="R152" i="7"/>
  <c r="Q152" i="7" a="1"/>
  <c r="Q152" i="7"/>
  <c r="P152" i="7"/>
  <c r="O152" i="7" a="1"/>
  <c r="O152" i="7"/>
  <c r="N152" i="7"/>
  <c r="M152" i="7" a="1"/>
  <c r="M152" i="7"/>
  <c r="L152" i="7"/>
  <c r="J152" i="7"/>
  <c r="I152" i="7"/>
  <c r="H152" i="7"/>
  <c r="G152" i="7" a="1"/>
  <c r="G152" i="7"/>
  <c r="F152" i="7" a="1"/>
  <c r="F152" i="7"/>
  <c r="E152" i="7"/>
  <c r="B152" i="7"/>
  <c r="R151" i="7"/>
  <c r="Q151" i="7" a="1"/>
  <c r="Q151" i="7"/>
  <c r="P151" i="7"/>
  <c r="O151" i="7" a="1"/>
  <c r="O151" i="7"/>
  <c r="N151" i="7"/>
  <c r="M151" i="7" a="1"/>
  <c r="M151" i="7"/>
  <c r="L151" i="7"/>
  <c r="J151" i="7"/>
  <c r="I151" i="7"/>
  <c r="H151" i="7"/>
  <c r="G151" i="7" a="1"/>
  <c r="G151" i="7"/>
  <c r="F151" i="7" a="1"/>
  <c r="F151" i="7"/>
  <c r="E151" i="7"/>
  <c r="B151" i="7"/>
  <c r="R150" i="7"/>
  <c r="Q150" i="7" a="1"/>
  <c r="Q150" i="7"/>
  <c r="P150" i="7"/>
  <c r="O150" i="7" a="1"/>
  <c r="O150" i="7"/>
  <c r="N150" i="7"/>
  <c r="M150" i="7" a="1"/>
  <c r="M150" i="7"/>
  <c r="L150" i="7"/>
  <c r="J150" i="7"/>
  <c r="I150" i="7"/>
  <c r="H150" i="7"/>
  <c r="G150" i="7" a="1"/>
  <c r="G150" i="7"/>
  <c r="F150" i="7" a="1"/>
  <c r="F150" i="7"/>
  <c r="E150" i="7"/>
  <c r="B150" i="7"/>
  <c r="R149" i="7"/>
  <c r="Q149" i="7" a="1"/>
  <c r="Q149" i="7"/>
  <c r="P149" i="7"/>
  <c r="O149" i="7" a="1"/>
  <c r="O149" i="7"/>
  <c r="N149" i="7"/>
  <c r="M149" i="7" a="1"/>
  <c r="M149" i="7"/>
  <c r="L149" i="7"/>
  <c r="J149" i="7"/>
  <c r="I149" i="7"/>
  <c r="H149" i="7"/>
  <c r="G149" i="7" a="1"/>
  <c r="G149" i="7"/>
  <c r="F149" i="7" a="1"/>
  <c r="F149" i="7"/>
  <c r="E149" i="7"/>
  <c r="B149" i="7"/>
  <c r="R148" i="7"/>
  <c r="Q148" i="7" a="1"/>
  <c r="Q148" i="7"/>
  <c r="P148" i="7"/>
  <c r="O148" i="7" a="1"/>
  <c r="O148" i="7"/>
  <c r="N148" i="7"/>
  <c r="M148" i="7" a="1"/>
  <c r="M148" i="7"/>
  <c r="L148" i="7"/>
  <c r="J148" i="7"/>
  <c r="I148" i="7"/>
  <c r="H148" i="7"/>
  <c r="G148" i="7" a="1"/>
  <c r="G148" i="7"/>
  <c r="F148" i="7" a="1"/>
  <c r="F148" i="7"/>
  <c r="E148" i="7"/>
  <c r="B148" i="7"/>
  <c r="R147" i="7"/>
  <c r="Q147" i="7" a="1"/>
  <c r="Q147" i="7"/>
  <c r="P147" i="7"/>
  <c r="O147" i="7" a="1"/>
  <c r="O147" i="7"/>
  <c r="N147" i="7"/>
  <c r="M147" i="7" a="1"/>
  <c r="M147" i="7"/>
  <c r="L147" i="7"/>
  <c r="J147" i="7"/>
  <c r="I147" i="7"/>
  <c r="H147" i="7"/>
  <c r="G147" i="7" a="1"/>
  <c r="G147" i="7"/>
  <c r="F147" i="7" a="1"/>
  <c r="F147" i="7"/>
  <c r="E147" i="7"/>
  <c r="B147" i="7"/>
  <c r="R146" i="7"/>
  <c r="Q146" i="7" a="1"/>
  <c r="Q146" i="7"/>
  <c r="P146" i="7"/>
  <c r="O146" i="7" a="1"/>
  <c r="O146" i="7"/>
  <c r="N146" i="7"/>
  <c r="M146" i="7" a="1"/>
  <c r="M146" i="7"/>
  <c r="L146" i="7"/>
  <c r="J146" i="7"/>
  <c r="I146" i="7"/>
  <c r="H146" i="7"/>
  <c r="G146" i="7" a="1"/>
  <c r="G146" i="7"/>
  <c r="F146" i="7" a="1"/>
  <c r="F146" i="7"/>
  <c r="E146" i="7"/>
  <c r="B146" i="7"/>
  <c r="R145" i="7"/>
  <c r="Q145" i="7" a="1"/>
  <c r="Q145" i="7"/>
  <c r="P145" i="7"/>
  <c r="O145" i="7" a="1"/>
  <c r="O145" i="7"/>
  <c r="N145" i="7"/>
  <c r="M145" i="7" a="1"/>
  <c r="M145" i="7"/>
  <c r="L145" i="7"/>
  <c r="J145" i="7"/>
  <c r="I145" i="7"/>
  <c r="H145" i="7"/>
  <c r="G145" i="7" a="1"/>
  <c r="G145" i="7"/>
  <c r="F145" i="7" a="1"/>
  <c r="F145" i="7"/>
  <c r="E145" i="7"/>
  <c r="B145" i="7"/>
  <c r="R144" i="7"/>
  <c r="Q144" i="7" a="1"/>
  <c r="Q144" i="7"/>
  <c r="P144" i="7"/>
  <c r="O144" i="7" a="1"/>
  <c r="O144" i="7"/>
  <c r="N144" i="7"/>
  <c r="M144" i="7" a="1"/>
  <c r="M144" i="7"/>
  <c r="L144" i="7"/>
  <c r="J144" i="7"/>
  <c r="I144" i="7"/>
  <c r="H144" i="7"/>
  <c r="G144" i="7" a="1"/>
  <c r="G144" i="7"/>
  <c r="F144" i="7" a="1"/>
  <c r="F144" i="7"/>
  <c r="E144" i="7"/>
  <c r="B144" i="7"/>
  <c r="R143" i="7"/>
  <c r="Q143" i="7" a="1"/>
  <c r="Q143" i="7"/>
  <c r="P143" i="7"/>
  <c r="O143" i="7" a="1"/>
  <c r="O143" i="7"/>
  <c r="N143" i="7"/>
  <c r="M143" i="7" a="1"/>
  <c r="M143" i="7"/>
  <c r="L143" i="7"/>
  <c r="J143" i="7"/>
  <c r="I143" i="7"/>
  <c r="H143" i="7"/>
  <c r="G143" i="7" a="1"/>
  <c r="G143" i="7"/>
  <c r="F143" i="7" a="1"/>
  <c r="F143" i="7"/>
  <c r="E143" i="7"/>
  <c r="B143" i="7"/>
  <c r="R142" i="7"/>
  <c r="Q142" i="7" a="1"/>
  <c r="Q142" i="7"/>
  <c r="P142" i="7"/>
  <c r="O142" i="7" a="1"/>
  <c r="O142" i="7"/>
  <c r="N142" i="7"/>
  <c r="M142" i="7" a="1"/>
  <c r="M142" i="7"/>
  <c r="L142" i="7"/>
  <c r="J142" i="7"/>
  <c r="I142" i="7"/>
  <c r="H142" i="7"/>
  <c r="G142" i="7" a="1"/>
  <c r="G142" i="7"/>
  <c r="F142" i="7" a="1"/>
  <c r="F142" i="7"/>
  <c r="E142" i="7"/>
  <c r="B142" i="7"/>
  <c r="R141" i="7"/>
  <c r="Q141" i="7" a="1"/>
  <c r="Q141" i="7"/>
  <c r="P141" i="7"/>
  <c r="O141" i="7" a="1"/>
  <c r="O141" i="7"/>
  <c r="N141" i="7"/>
  <c r="M141" i="7" a="1"/>
  <c r="M141" i="7"/>
  <c r="L141" i="7"/>
  <c r="J141" i="7"/>
  <c r="I141" i="7"/>
  <c r="H141" i="7"/>
  <c r="G141" i="7" a="1"/>
  <c r="G141" i="7"/>
  <c r="F141" i="7" a="1"/>
  <c r="F141" i="7"/>
  <c r="E141" i="7"/>
  <c r="B141" i="7"/>
  <c r="R140" i="7"/>
  <c r="Q140" i="7" a="1"/>
  <c r="Q140" i="7"/>
  <c r="P140" i="7"/>
  <c r="O140" i="7" a="1"/>
  <c r="O140" i="7"/>
  <c r="N140" i="7"/>
  <c r="M140" i="7" a="1"/>
  <c r="M140" i="7"/>
  <c r="L140" i="7"/>
  <c r="J140" i="7"/>
  <c r="I140" i="7"/>
  <c r="H140" i="7"/>
  <c r="G140" i="7" a="1"/>
  <c r="G140" i="7"/>
  <c r="F140" i="7" a="1"/>
  <c r="F140" i="7"/>
  <c r="E140" i="7"/>
  <c r="B140" i="7"/>
  <c r="R139" i="7"/>
  <c r="Q139" i="7" a="1"/>
  <c r="Q139" i="7"/>
  <c r="P139" i="7"/>
  <c r="O139" i="7" a="1"/>
  <c r="O139" i="7"/>
  <c r="N139" i="7"/>
  <c r="M139" i="7" a="1"/>
  <c r="M139" i="7"/>
  <c r="L139" i="7"/>
  <c r="J139" i="7"/>
  <c r="I139" i="7"/>
  <c r="H139" i="7"/>
  <c r="G139" i="7" a="1"/>
  <c r="G139" i="7"/>
  <c r="F139" i="7" a="1"/>
  <c r="F139" i="7"/>
  <c r="E139" i="7"/>
  <c r="B139" i="7"/>
  <c r="R138" i="7"/>
  <c r="Q138" i="7" a="1"/>
  <c r="Q138" i="7"/>
  <c r="P138" i="7"/>
  <c r="O138" i="7" a="1"/>
  <c r="O138" i="7"/>
  <c r="N138" i="7"/>
  <c r="M138" i="7" a="1"/>
  <c r="M138" i="7"/>
  <c r="L138" i="7"/>
  <c r="J138" i="7"/>
  <c r="I138" i="7"/>
  <c r="H138" i="7"/>
  <c r="G138" i="7" a="1"/>
  <c r="G138" i="7"/>
  <c r="F138" i="7" a="1"/>
  <c r="F138" i="7"/>
  <c r="E138" i="7"/>
  <c r="B138" i="7"/>
  <c r="R137" i="7"/>
  <c r="Q137" i="7" a="1"/>
  <c r="Q137" i="7"/>
  <c r="P137" i="7"/>
  <c r="O137" i="7" a="1"/>
  <c r="O137" i="7"/>
  <c r="N137" i="7"/>
  <c r="M137" i="7" a="1"/>
  <c r="M137" i="7"/>
  <c r="L137" i="7"/>
  <c r="J137" i="7"/>
  <c r="I137" i="7"/>
  <c r="H137" i="7"/>
  <c r="G137" i="7" a="1"/>
  <c r="G137" i="7"/>
  <c r="F137" i="7" a="1"/>
  <c r="F137" i="7"/>
  <c r="E137" i="7"/>
  <c r="B137" i="7"/>
  <c r="R136" i="7"/>
  <c r="Q136" i="7" a="1"/>
  <c r="Q136" i="7"/>
  <c r="P136" i="7"/>
  <c r="O136" i="7" a="1"/>
  <c r="O136" i="7"/>
  <c r="N136" i="7"/>
  <c r="M136" i="7" a="1"/>
  <c r="M136" i="7"/>
  <c r="L136" i="7"/>
  <c r="J136" i="7"/>
  <c r="I136" i="7"/>
  <c r="H136" i="7"/>
  <c r="G136" i="7" a="1"/>
  <c r="G136" i="7"/>
  <c r="F136" i="7" a="1"/>
  <c r="F136" i="7"/>
  <c r="E136" i="7"/>
  <c r="B136" i="7"/>
  <c r="R135" i="7"/>
  <c r="Q135" i="7" a="1"/>
  <c r="Q135" i="7"/>
  <c r="P135" i="7"/>
  <c r="O135" i="7" a="1"/>
  <c r="O135" i="7"/>
  <c r="N135" i="7"/>
  <c r="M135" i="7" a="1"/>
  <c r="M135" i="7"/>
  <c r="L135" i="7"/>
  <c r="J135" i="7"/>
  <c r="I135" i="7"/>
  <c r="H135" i="7"/>
  <c r="G135" i="7" a="1"/>
  <c r="G135" i="7"/>
  <c r="F135" i="7" a="1"/>
  <c r="F135" i="7"/>
  <c r="E135" i="7"/>
  <c r="B135" i="7"/>
  <c r="R134" i="7"/>
  <c r="Q134" i="7" a="1"/>
  <c r="Q134" i="7"/>
  <c r="P134" i="7"/>
  <c r="O134" i="7" a="1"/>
  <c r="O134" i="7"/>
  <c r="N134" i="7"/>
  <c r="M134" i="7" a="1"/>
  <c r="M134" i="7"/>
  <c r="L134" i="7"/>
  <c r="J134" i="7"/>
  <c r="I134" i="7"/>
  <c r="H134" i="7"/>
  <c r="G134" i="7" a="1"/>
  <c r="G134" i="7"/>
  <c r="F134" i="7" a="1"/>
  <c r="F134" i="7"/>
  <c r="E134" i="7"/>
  <c r="B134" i="7"/>
  <c r="R133" i="7"/>
  <c r="Q133" i="7" a="1"/>
  <c r="Q133" i="7"/>
  <c r="P133" i="7"/>
  <c r="O133" i="7" a="1"/>
  <c r="O133" i="7"/>
  <c r="N133" i="7"/>
  <c r="M133" i="7" a="1"/>
  <c r="M133" i="7"/>
  <c r="L133" i="7"/>
  <c r="J133" i="7"/>
  <c r="I133" i="7"/>
  <c r="H133" i="7"/>
  <c r="G133" i="7" a="1"/>
  <c r="G133" i="7"/>
  <c r="F133" i="7" a="1"/>
  <c r="F133" i="7"/>
  <c r="E133" i="7"/>
  <c r="B133" i="7"/>
  <c r="R132" i="7"/>
  <c r="Q132" i="7" a="1"/>
  <c r="Q132" i="7"/>
  <c r="P132" i="7"/>
  <c r="O132" i="7" a="1"/>
  <c r="O132" i="7"/>
  <c r="N132" i="7"/>
  <c r="M132" i="7" a="1"/>
  <c r="M132" i="7"/>
  <c r="L132" i="7"/>
  <c r="J132" i="7"/>
  <c r="I132" i="7"/>
  <c r="H132" i="7"/>
  <c r="G132" i="7" a="1"/>
  <c r="G132" i="7"/>
  <c r="F132" i="7" a="1"/>
  <c r="F132" i="7"/>
  <c r="E132" i="7"/>
  <c r="B132" i="7"/>
  <c r="R131" i="7"/>
  <c r="Q131" i="7" a="1"/>
  <c r="Q131" i="7"/>
  <c r="P131" i="7"/>
  <c r="O131" i="7" a="1"/>
  <c r="O131" i="7"/>
  <c r="N131" i="7"/>
  <c r="M131" i="7" a="1"/>
  <c r="M131" i="7"/>
  <c r="L131" i="7"/>
  <c r="J131" i="7"/>
  <c r="I131" i="7"/>
  <c r="H131" i="7"/>
  <c r="G131" i="7" a="1"/>
  <c r="G131" i="7"/>
  <c r="F131" i="7" a="1"/>
  <c r="F131" i="7"/>
  <c r="E131" i="7"/>
  <c r="B131" i="7"/>
  <c r="R130" i="7"/>
  <c r="Q130" i="7" a="1"/>
  <c r="Q130" i="7"/>
  <c r="P130" i="7"/>
  <c r="O130" i="7" a="1"/>
  <c r="O130" i="7"/>
  <c r="N130" i="7"/>
  <c r="M130" i="7" a="1"/>
  <c r="M130" i="7"/>
  <c r="L130" i="7"/>
  <c r="J130" i="7"/>
  <c r="I130" i="7"/>
  <c r="H130" i="7"/>
  <c r="G130" i="7" a="1"/>
  <c r="G130" i="7"/>
  <c r="F130" i="7" a="1"/>
  <c r="F130" i="7"/>
  <c r="E130" i="7"/>
  <c r="B130" i="7"/>
  <c r="R129" i="7"/>
  <c r="Q129" i="7" a="1"/>
  <c r="Q129" i="7"/>
  <c r="P129" i="7"/>
  <c r="O129" i="7" a="1"/>
  <c r="O129" i="7"/>
  <c r="N129" i="7"/>
  <c r="M129" i="7" a="1"/>
  <c r="M129" i="7"/>
  <c r="L129" i="7"/>
  <c r="J129" i="7"/>
  <c r="I129" i="7"/>
  <c r="H129" i="7"/>
  <c r="G129" i="7" a="1"/>
  <c r="G129" i="7"/>
  <c r="F129" i="7" a="1"/>
  <c r="F129" i="7"/>
  <c r="E129" i="7"/>
  <c r="B129" i="7"/>
  <c r="R128" i="7"/>
  <c r="Q128" i="7" a="1"/>
  <c r="Q128" i="7"/>
  <c r="P128" i="7"/>
  <c r="O128" i="7" a="1"/>
  <c r="O128" i="7"/>
  <c r="N128" i="7"/>
  <c r="M128" i="7" a="1"/>
  <c r="M128" i="7"/>
  <c r="L128" i="7"/>
  <c r="J128" i="7"/>
  <c r="I128" i="7"/>
  <c r="H128" i="7"/>
  <c r="G128" i="7" a="1"/>
  <c r="G128" i="7"/>
  <c r="F128" i="7" a="1"/>
  <c r="F128" i="7"/>
  <c r="E128" i="7"/>
  <c r="B128" i="7"/>
  <c r="R127" i="7"/>
  <c r="Q127" i="7" a="1"/>
  <c r="Q127" i="7"/>
  <c r="P127" i="7"/>
  <c r="O127" i="7" a="1"/>
  <c r="O127" i="7"/>
  <c r="N127" i="7"/>
  <c r="M127" i="7" a="1"/>
  <c r="M127" i="7"/>
  <c r="L127" i="7"/>
  <c r="J127" i="7"/>
  <c r="I127" i="7"/>
  <c r="H127" i="7"/>
  <c r="G127" i="7" a="1"/>
  <c r="G127" i="7"/>
  <c r="F127" i="7" a="1"/>
  <c r="F127" i="7"/>
  <c r="E127" i="7"/>
  <c r="B127" i="7"/>
  <c r="R126" i="7"/>
  <c r="Q126" i="7" a="1"/>
  <c r="Q126" i="7"/>
  <c r="P126" i="7"/>
  <c r="O126" i="7" a="1"/>
  <c r="O126" i="7"/>
  <c r="N126" i="7"/>
  <c r="M126" i="7" a="1"/>
  <c r="M126" i="7"/>
  <c r="L126" i="7"/>
  <c r="J126" i="7"/>
  <c r="I126" i="7"/>
  <c r="H126" i="7"/>
  <c r="G126" i="7" a="1"/>
  <c r="G126" i="7"/>
  <c r="F126" i="7" a="1"/>
  <c r="F126" i="7"/>
  <c r="E126" i="7"/>
  <c r="B126" i="7"/>
  <c r="R125" i="7"/>
  <c r="Q125" i="7" a="1"/>
  <c r="Q125" i="7"/>
  <c r="P125" i="7"/>
  <c r="O125" i="7" a="1"/>
  <c r="O125" i="7"/>
  <c r="N125" i="7"/>
  <c r="M125" i="7" a="1"/>
  <c r="M125" i="7"/>
  <c r="L125" i="7"/>
  <c r="J125" i="7"/>
  <c r="I125" i="7"/>
  <c r="H125" i="7"/>
  <c r="G125" i="7" a="1"/>
  <c r="G125" i="7"/>
  <c r="F125" i="7" a="1"/>
  <c r="F125" i="7"/>
  <c r="E125" i="7"/>
  <c r="B125" i="7"/>
  <c r="R124" i="7"/>
  <c r="Q124" i="7" a="1"/>
  <c r="Q124" i="7"/>
  <c r="P124" i="7"/>
  <c r="O124" i="7" a="1"/>
  <c r="O124" i="7"/>
  <c r="N124" i="7"/>
  <c r="M124" i="7" a="1"/>
  <c r="M124" i="7"/>
  <c r="L124" i="7"/>
  <c r="J124" i="7"/>
  <c r="I124" i="7"/>
  <c r="H124" i="7"/>
  <c r="G124" i="7" a="1"/>
  <c r="G124" i="7"/>
  <c r="F124" i="7" a="1"/>
  <c r="F124" i="7"/>
  <c r="E124" i="7"/>
  <c r="B124" i="7"/>
  <c r="R123" i="7"/>
  <c r="Q123" i="7" a="1"/>
  <c r="Q123" i="7"/>
  <c r="P123" i="7"/>
  <c r="O123" i="7" a="1"/>
  <c r="O123" i="7"/>
  <c r="N123" i="7"/>
  <c r="M123" i="7" a="1"/>
  <c r="M123" i="7"/>
  <c r="L123" i="7"/>
  <c r="J123" i="7"/>
  <c r="I123" i="7"/>
  <c r="H123" i="7"/>
  <c r="G123" i="7" a="1"/>
  <c r="G123" i="7"/>
  <c r="F123" i="7" a="1"/>
  <c r="F123" i="7"/>
  <c r="E123" i="7"/>
  <c r="B123" i="7"/>
  <c r="R122" i="7"/>
  <c r="Q122" i="7" a="1"/>
  <c r="Q122" i="7"/>
  <c r="P122" i="7"/>
  <c r="O122" i="7" a="1"/>
  <c r="O122" i="7"/>
  <c r="N122" i="7"/>
  <c r="M122" i="7" a="1"/>
  <c r="M122" i="7"/>
  <c r="L122" i="7"/>
  <c r="J122" i="7"/>
  <c r="I122" i="7"/>
  <c r="H122" i="7"/>
  <c r="G122" i="7" a="1"/>
  <c r="G122" i="7"/>
  <c r="F122" i="7" a="1"/>
  <c r="F122" i="7"/>
  <c r="E122" i="7"/>
  <c r="B122" i="7"/>
  <c r="R121" i="7"/>
  <c r="Q121" i="7" a="1"/>
  <c r="Q121" i="7"/>
  <c r="P121" i="7"/>
  <c r="O121" i="7" a="1"/>
  <c r="O121" i="7"/>
  <c r="N121" i="7"/>
  <c r="M121" i="7" a="1"/>
  <c r="M121" i="7"/>
  <c r="L121" i="7"/>
  <c r="J121" i="7"/>
  <c r="I121" i="7"/>
  <c r="H121" i="7"/>
  <c r="G121" i="7" a="1"/>
  <c r="G121" i="7"/>
  <c r="F121" i="7" a="1"/>
  <c r="F121" i="7"/>
  <c r="E121" i="7"/>
  <c r="B121" i="7"/>
  <c r="R120" i="7"/>
  <c r="Q120" i="7" a="1"/>
  <c r="Q120" i="7"/>
  <c r="P120" i="7"/>
  <c r="O120" i="7" a="1"/>
  <c r="O120" i="7"/>
  <c r="N120" i="7"/>
  <c r="M120" i="7" a="1"/>
  <c r="M120" i="7"/>
  <c r="L120" i="7"/>
  <c r="J120" i="7"/>
  <c r="I120" i="7"/>
  <c r="H120" i="7"/>
  <c r="G120" i="7" a="1"/>
  <c r="G120" i="7"/>
  <c r="F120" i="7" a="1"/>
  <c r="F120" i="7"/>
  <c r="E120" i="7"/>
  <c r="B120" i="7"/>
  <c r="R119" i="7"/>
  <c r="Q119" i="7" a="1"/>
  <c r="Q119" i="7"/>
  <c r="P119" i="7"/>
  <c r="O119" i="7" a="1"/>
  <c r="O119" i="7"/>
  <c r="N119" i="7"/>
  <c r="M119" i="7" a="1"/>
  <c r="M119" i="7"/>
  <c r="L119" i="7"/>
  <c r="J119" i="7"/>
  <c r="I119" i="7"/>
  <c r="H119" i="7"/>
  <c r="G119" i="7" a="1"/>
  <c r="G119" i="7"/>
  <c r="F119" i="7" a="1"/>
  <c r="F119" i="7"/>
  <c r="E119" i="7"/>
  <c r="B119" i="7"/>
  <c r="R118" i="7"/>
  <c r="Q118" i="7" a="1"/>
  <c r="Q118" i="7"/>
  <c r="P118" i="7"/>
  <c r="O118" i="7" a="1"/>
  <c r="O118" i="7"/>
  <c r="N118" i="7"/>
  <c r="M118" i="7" a="1"/>
  <c r="M118" i="7"/>
  <c r="L118" i="7"/>
  <c r="J118" i="7"/>
  <c r="I118" i="7"/>
  <c r="H118" i="7"/>
  <c r="G118" i="7" a="1"/>
  <c r="G118" i="7"/>
  <c r="F118" i="7" a="1"/>
  <c r="F118" i="7"/>
  <c r="E118" i="7"/>
  <c r="B118" i="7"/>
  <c r="R117" i="7"/>
  <c r="Q117" i="7" a="1"/>
  <c r="Q117" i="7"/>
  <c r="P117" i="7"/>
  <c r="O117" i="7" a="1"/>
  <c r="O117" i="7"/>
  <c r="N117" i="7"/>
  <c r="M117" i="7" a="1"/>
  <c r="M117" i="7"/>
  <c r="L117" i="7"/>
  <c r="J117" i="7"/>
  <c r="I117" i="7"/>
  <c r="H117" i="7"/>
  <c r="G117" i="7" a="1"/>
  <c r="G117" i="7"/>
  <c r="F117" i="7" a="1"/>
  <c r="F117" i="7"/>
  <c r="E117" i="7"/>
  <c r="B117" i="7"/>
  <c r="R116" i="7"/>
  <c r="Q116" i="7" a="1"/>
  <c r="Q116" i="7"/>
  <c r="P116" i="7"/>
  <c r="O116" i="7" a="1"/>
  <c r="O116" i="7"/>
  <c r="N116" i="7"/>
  <c r="M116" i="7" a="1"/>
  <c r="M116" i="7"/>
  <c r="L116" i="7"/>
  <c r="J116" i="7"/>
  <c r="I116" i="7"/>
  <c r="H116" i="7"/>
  <c r="G116" i="7" a="1"/>
  <c r="G116" i="7"/>
  <c r="F116" i="7" a="1"/>
  <c r="F116" i="7"/>
  <c r="E116" i="7"/>
  <c r="B116" i="7"/>
  <c r="R115" i="7"/>
  <c r="Q115" i="7" a="1"/>
  <c r="Q115" i="7"/>
  <c r="P115" i="7"/>
  <c r="O115" i="7" a="1"/>
  <c r="O115" i="7"/>
  <c r="N115" i="7"/>
  <c r="M115" i="7" a="1"/>
  <c r="M115" i="7"/>
  <c r="L115" i="7"/>
  <c r="J115" i="7"/>
  <c r="I115" i="7"/>
  <c r="H115" i="7"/>
  <c r="G115" i="7" a="1"/>
  <c r="G115" i="7"/>
  <c r="F115" i="7" a="1"/>
  <c r="F115" i="7"/>
  <c r="E115" i="7"/>
  <c r="B115" i="7"/>
  <c r="R114" i="7"/>
  <c r="Q114" i="7" a="1"/>
  <c r="Q114" i="7"/>
  <c r="P114" i="7"/>
  <c r="O114" i="7" a="1"/>
  <c r="O114" i="7"/>
  <c r="N114" i="7"/>
  <c r="M114" i="7" a="1"/>
  <c r="M114" i="7"/>
  <c r="L114" i="7"/>
  <c r="J114" i="7"/>
  <c r="I114" i="7"/>
  <c r="H114" i="7"/>
  <c r="G114" i="7" a="1"/>
  <c r="G114" i="7"/>
  <c r="F114" i="7" a="1"/>
  <c r="F114" i="7"/>
  <c r="E114" i="7"/>
  <c r="B114" i="7"/>
  <c r="R113" i="7"/>
  <c r="Q113" i="7" a="1"/>
  <c r="Q113" i="7"/>
  <c r="P113" i="7"/>
  <c r="O113" i="7" a="1"/>
  <c r="O113" i="7"/>
  <c r="N113" i="7"/>
  <c r="M113" i="7" a="1"/>
  <c r="M113" i="7"/>
  <c r="L113" i="7"/>
  <c r="J113" i="7"/>
  <c r="I113" i="7"/>
  <c r="H113" i="7"/>
  <c r="G113" i="7" a="1"/>
  <c r="G113" i="7"/>
  <c r="F113" i="7" a="1"/>
  <c r="F113" i="7"/>
  <c r="E113" i="7"/>
  <c r="B113" i="7"/>
  <c r="R112" i="7"/>
  <c r="Q112" i="7" a="1"/>
  <c r="Q112" i="7"/>
  <c r="P112" i="7"/>
  <c r="O112" i="7" a="1"/>
  <c r="O112" i="7"/>
  <c r="N112" i="7"/>
  <c r="M112" i="7" a="1"/>
  <c r="M112" i="7"/>
  <c r="L112" i="7"/>
  <c r="J112" i="7"/>
  <c r="I112" i="7"/>
  <c r="H112" i="7"/>
  <c r="G112" i="7" a="1"/>
  <c r="G112" i="7"/>
  <c r="F112" i="7" a="1"/>
  <c r="F112" i="7"/>
  <c r="E112" i="7"/>
  <c r="B112" i="7"/>
  <c r="R111" i="7"/>
  <c r="Q111" i="7" a="1"/>
  <c r="Q111" i="7"/>
  <c r="P111" i="7"/>
  <c r="O111" i="7" a="1"/>
  <c r="O111" i="7"/>
  <c r="N111" i="7"/>
  <c r="M111" i="7" a="1"/>
  <c r="M111" i="7"/>
  <c r="L111" i="7"/>
  <c r="J111" i="7"/>
  <c r="I111" i="7"/>
  <c r="H111" i="7"/>
  <c r="G111" i="7" a="1"/>
  <c r="G111" i="7"/>
  <c r="F111" i="7" a="1"/>
  <c r="F111" i="7"/>
  <c r="E111" i="7"/>
  <c r="B111" i="7"/>
  <c r="R110" i="7"/>
  <c r="Q110" i="7" a="1"/>
  <c r="Q110" i="7"/>
  <c r="P110" i="7"/>
  <c r="O110" i="7" a="1"/>
  <c r="O110" i="7"/>
  <c r="N110" i="7"/>
  <c r="M110" i="7" a="1"/>
  <c r="M110" i="7"/>
  <c r="L110" i="7"/>
  <c r="J110" i="7"/>
  <c r="I110" i="7"/>
  <c r="H110" i="7"/>
  <c r="G110" i="7" a="1"/>
  <c r="G110" i="7"/>
  <c r="F110" i="7" a="1"/>
  <c r="F110" i="7"/>
  <c r="E110" i="7"/>
  <c r="B110" i="7"/>
  <c r="R109" i="7"/>
  <c r="Q109" i="7" a="1"/>
  <c r="Q109" i="7"/>
  <c r="P109" i="7"/>
  <c r="O109" i="7" a="1"/>
  <c r="O109" i="7"/>
  <c r="N109" i="7"/>
  <c r="M109" i="7" a="1"/>
  <c r="M109" i="7"/>
  <c r="L109" i="7"/>
  <c r="J109" i="7"/>
  <c r="I109" i="7"/>
  <c r="H109" i="7"/>
  <c r="G109" i="7" a="1"/>
  <c r="G109" i="7"/>
  <c r="F109" i="7" a="1"/>
  <c r="F109" i="7"/>
  <c r="E109" i="7"/>
  <c r="B109" i="7"/>
  <c r="R108" i="7"/>
  <c r="Q108" i="7" a="1"/>
  <c r="Q108" i="7"/>
  <c r="P108" i="7"/>
  <c r="O108" i="7" a="1"/>
  <c r="O108" i="7"/>
  <c r="N108" i="7"/>
  <c r="M108" i="7" a="1"/>
  <c r="M108" i="7"/>
  <c r="L108" i="7"/>
  <c r="J108" i="7"/>
  <c r="I108" i="7"/>
  <c r="H108" i="7"/>
  <c r="G108" i="7" a="1"/>
  <c r="G108" i="7"/>
  <c r="F108" i="7" a="1"/>
  <c r="F108" i="7"/>
  <c r="E108" i="7"/>
  <c r="B108" i="7"/>
  <c r="R107" i="7"/>
  <c r="Q107" i="7" a="1"/>
  <c r="Q107" i="7"/>
  <c r="P107" i="7"/>
  <c r="O107" i="7" a="1"/>
  <c r="O107" i="7"/>
  <c r="N107" i="7"/>
  <c r="M107" i="7" a="1"/>
  <c r="M107" i="7"/>
  <c r="L107" i="7"/>
  <c r="J107" i="7"/>
  <c r="I107" i="7"/>
  <c r="H107" i="7"/>
  <c r="G107" i="7" a="1"/>
  <c r="G107" i="7"/>
  <c r="F107" i="7" a="1"/>
  <c r="F107" i="7"/>
  <c r="E107" i="7"/>
  <c r="B107" i="7"/>
  <c r="R106" i="7"/>
  <c r="Q106" i="7" a="1"/>
  <c r="Q106" i="7"/>
  <c r="P106" i="7"/>
  <c r="O106" i="7" a="1"/>
  <c r="O106" i="7"/>
  <c r="N106" i="7"/>
  <c r="M106" i="7" a="1"/>
  <c r="M106" i="7"/>
  <c r="L106" i="7"/>
  <c r="J106" i="7"/>
  <c r="I106" i="7"/>
  <c r="H106" i="7"/>
  <c r="G106" i="7" a="1"/>
  <c r="G106" i="7"/>
  <c r="F106" i="7" a="1"/>
  <c r="F106" i="7"/>
  <c r="E106" i="7"/>
  <c r="B106" i="7"/>
  <c r="R105" i="7"/>
  <c r="Q105" i="7" a="1"/>
  <c r="Q105" i="7"/>
  <c r="P105" i="7"/>
  <c r="O105" i="7" a="1"/>
  <c r="O105" i="7"/>
  <c r="N105" i="7"/>
  <c r="M105" i="7" a="1"/>
  <c r="M105" i="7"/>
  <c r="L105" i="7"/>
  <c r="J105" i="7"/>
  <c r="I105" i="7"/>
  <c r="H105" i="7"/>
  <c r="G105" i="7" a="1"/>
  <c r="G105" i="7"/>
  <c r="F105" i="7" a="1"/>
  <c r="F105" i="7"/>
  <c r="E105" i="7"/>
  <c r="B105" i="7"/>
  <c r="R104" i="7"/>
  <c r="Q104" i="7" a="1"/>
  <c r="Q104" i="7"/>
  <c r="P104" i="7"/>
  <c r="O104" i="7" a="1"/>
  <c r="O104" i="7"/>
  <c r="N104" i="7"/>
  <c r="M104" i="7" a="1"/>
  <c r="M104" i="7"/>
  <c r="L104" i="7"/>
  <c r="J104" i="7"/>
  <c r="I104" i="7"/>
  <c r="H104" i="7"/>
  <c r="G104" i="7" a="1"/>
  <c r="G104" i="7"/>
  <c r="F104" i="7" a="1"/>
  <c r="F104" i="7"/>
  <c r="E104" i="7"/>
  <c r="B104" i="7"/>
  <c r="R103" i="7"/>
  <c r="Q103" i="7" a="1"/>
  <c r="Q103" i="7"/>
  <c r="P103" i="7"/>
  <c r="O103" i="7" a="1"/>
  <c r="O103" i="7"/>
  <c r="N103" i="7"/>
  <c r="M103" i="7" a="1"/>
  <c r="M103" i="7"/>
  <c r="L103" i="7"/>
  <c r="J103" i="7"/>
  <c r="I103" i="7"/>
  <c r="H103" i="7"/>
  <c r="G103" i="7" a="1"/>
  <c r="G103" i="7"/>
  <c r="F103" i="7" a="1"/>
  <c r="F103" i="7"/>
  <c r="E103" i="7"/>
  <c r="B103" i="7"/>
  <c r="R102" i="7"/>
  <c r="Q102" i="7" a="1"/>
  <c r="Q102" i="7"/>
  <c r="P102" i="7"/>
  <c r="O102" i="7" a="1"/>
  <c r="O102" i="7"/>
  <c r="N102" i="7"/>
  <c r="M102" i="7" a="1"/>
  <c r="M102" i="7"/>
  <c r="L102" i="7"/>
  <c r="J102" i="7"/>
  <c r="I102" i="7"/>
  <c r="H102" i="7"/>
  <c r="G102" i="7" a="1"/>
  <c r="G102" i="7"/>
  <c r="F102" i="7" a="1"/>
  <c r="F102" i="7"/>
  <c r="E102" i="7"/>
  <c r="B102" i="7"/>
  <c r="R101" i="7"/>
  <c r="Q101" i="7" a="1"/>
  <c r="Q101" i="7"/>
  <c r="P101" i="7"/>
  <c r="O101" i="7" a="1"/>
  <c r="O101" i="7"/>
  <c r="N101" i="7"/>
  <c r="M101" i="7" a="1"/>
  <c r="M101" i="7"/>
  <c r="L101" i="7"/>
  <c r="J101" i="7"/>
  <c r="I101" i="7"/>
  <c r="H101" i="7"/>
  <c r="G101" i="7" a="1"/>
  <c r="G101" i="7"/>
  <c r="F101" i="7" a="1"/>
  <c r="F101" i="7"/>
  <c r="E101" i="7"/>
  <c r="B101" i="7"/>
  <c r="R100" i="7"/>
  <c r="Q100" i="7" a="1"/>
  <c r="Q100" i="7"/>
  <c r="P100" i="7"/>
  <c r="O100" i="7" a="1"/>
  <c r="O100" i="7"/>
  <c r="N100" i="7"/>
  <c r="M100" i="7" a="1"/>
  <c r="M100" i="7"/>
  <c r="L100" i="7"/>
  <c r="J100" i="7"/>
  <c r="I100" i="7"/>
  <c r="H100" i="7"/>
  <c r="G100" i="7" a="1"/>
  <c r="G100" i="7"/>
  <c r="F100" i="7" a="1"/>
  <c r="F100" i="7"/>
  <c r="E100" i="7"/>
  <c r="B100" i="7"/>
  <c r="R99" i="7"/>
  <c r="Q99" i="7" a="1"/>
  <c r="Q99" i="7"/>
  <c r="P99" i="7"/>
  <c r="O99" i="7" a="1"/>
  <c r="O99" i="7"/>
  <c r="N99" i="7"/>
  <c r="M99" i="7" a="1"/>
  <c r="M99" i="7"/>
  <c r="L99" i="7"/>
  <c r="J99" i="7"/>
  <c r="I99" i="7"/>
  <c r="H99" i="7"/>
  <c r="G99" i="7" a="1"/>
  <c r="G99" i="7"/>
  <c r="F99" i="7" a="1"/>
  <c r="F99" i="7"/>
  <c r="E99" i="7"/>
  <c r="B99" i="7"/>
  <c r="R98" i="7"/>
  <c r="Q98" i="7" a="1"/>
  <c r="Q98" i="7"/>
  <c r="P98" i="7"/>
  <c r="O98" i="7" a="1"/>
  <c r="O98" i="7"/>
  <c r="N98" i="7"/>
  <c r="M98" i="7" a="1"/>
  <c r="M98" i="7"/>
  <c r="L98" i="7"/>
  <c r="J98" i="7"/>
  <c r="I98" i="7"/>
  <c r="H98" i="7"/>
  <c r="G98" i="7" a="1"/>
  <c r="G98" i="7"/>
  <c r="F98" i="7" a="1"/>
  <c r="F98" i="7"/>
  <c r="E98" i="7"/>
  <c r="B98" i="7"/>
  <c r="R97" i="7"/>
  <c r="Q97" i="7" a="1"/>
  <c r="Q97" i="7"/>
  <c r="P97" i="7"/>
  <c r="O97" i="7" a="1"/>
  <c r="O97" i="7"/>
  <c r="N97" i="7"/>
  <c r="M97" i="7" a="1"/>
  <c r="M97" i="7"/>
  <c r="L97" i="7"/>
  <c r="J97" i="7"/>
  <c r="I97" i="7"/>
  <c r="H97" i="7"/>
  <c r="G97" i="7" a="1"/>
  <c r="G97" i="7"/>
  <c r="F97" i="7" a="1"/>
  <c r="F97" i="7"/>
  <c r="E97" i="7"/>
  <c r="B97" i="7"/>
  <c r="R96" i="7"/>
  <c r="Q96" i="7" a="1"/>
  <c r="Q96" i="7"/>
  <c r="P96" i="7"/>
  <c r="O96" i="7" a="1"/>
  <c r="O96" i="7"/>
  <c r="N96" i="7"/>
  <c r="M96" i="7" a="1"/>
  <c r="M96" i="7"/>
  <c r="L96" i="7"/>
  <c r="J96" i="7"/>
  <c r="I96" i="7"/>
  <c r="H96" i="7"/>
  <c r="G96" i="7" a="1"/>
  <c r="G96" i="7"/>
  <c r="F96" i="7" a="1"/>
  <c r="F96" i="7"/>
  <c r="E96" i="7"/>
  <c r="B96" i="7"/>
  <c r="R95" i="7"/>
  <c r="Q95" i="7" a="1"/>
  <c r="Q95" i="7"/>
  <c r="P95" i="7"/>
  <c r="O95" i="7" a="1"/>
  <c r="O95" i="7"/>
  <c r="N95" i="7"/>
  <c r="M95" i="7" a="1"/>
  <c r="M95" i="7"/>
  <c r="L95" i="7"/>
  <c r="J95" i="7"/>
  <c r="I95" i="7"/>
  <c r="H95" i="7"/>
  <c r="G95" i="7" a="1"/>
  <c r="G95" i="7"/>
  <c r="F95" i="7" a="1"/>
  <c r="F95" i="7"/>
  <c r="E95" i="7"/>
  <c r="B95" i="7"/>
  <c r="R94" i="7"/>
  <c r="Q94" i="7" a="1"/>
  <c r="Q94" i="7"/>
  <c r="P94" i="7"/>
  <c r="O94" i="7" a="1"/>
  <c r="O94" i="7"/>
  <c r="N94" i="7"/>
  <c r="M94" i="7" a="1"/>
  <c r="M94" i="7"/>
  <c r="L94" i="7"/>
  <c r="J94" i="7"/>
  <c r="I94" i="7"/>
  <c r="H94" i="7"/>
  <c r="G94" i="7" a="1"/>
  <c r="G94" i="7"/>
  <c r="F94" i="7" a="1"/>
  <c r="F94" i="7"/>
  <c r="E94" i="7"/>
  <c r="B94" i="7"/>
  <c r="R93" i="7"/>
  <c r="Q93" i="7" a="1"/>
  <c r="Q93" i="7"/>
  <c r="P93" i="7"/>
  <c r="O93" i="7" a="1"/>
  <c r="O93" i="7"/>
  <c r="N93" i="7"/>
  <c r="M93" i="7" a="1"/>
  <c r="M93" i="7"/>
  <c r="L93" i="7"/>
  <c r="J93" i="7"/>
  <c r="I93" i="7"/>
  <c r="H93" i="7"/>
  <c r="G93" i="7" a="1"/>
  <c r="G93" i="7"/>
  <c r="F93" i="7" a="1"/>
  <c r="F93" i="7"/>
  <c r="E93" i="7"/>
  <c r="B93" i="7"/>
  <c r="R92" i="7"/>
  <c r="Q92" i="7" a="1"/>
  <c r="Q92" i="7"/>
  <c r="P92" i="7"/>
  <c r="O92" i="7" a="1"/>
  <c r="O92" i="7"/>
  <c r="N92" i="7"/>
  <c r="M92" i="7" a="1"/>
  <c r="M92" i="7"/>
  <c r="L92" i="7"/>
  <c r="J92" i="7"/>
  <c r="I92" i="7"/>
  <c r="H92" i="7"/>
  <c r="G92" i="7" a="1"/>
  <c r="G92" i="7"/>
  <c r="F92" i="7" a="1"/>
  <c r="F92" i="7"/>
  <c r="E92" i="7"/>
  <c r="B92" i="7"/>
  <c r="R91" i="7"/>
  <c r="Q91" i="7" a="1"/>
  <c r="Q91" i="7"/>
  <c r="P91" i="7"/>
  <c r="O91" i="7" a="1"/>
  <c r="O91" i="7"/>
  <c r="N91" i="7"/>
  <c r="M91" i="7" a="1"/>
  <c r="M91" i="7"/>
  <c r="L91" i="7"/>
  <c r="J91" i="7"/>
  <c r="I91" i="7"/>
  <c r="H91" i="7"/>
  <c r="G91" i="7" a="1"/>
  <c r="G91" i="7"/>
  <c r="F91" i="7" a="1"/>
  <c r="F91" i="7"/>
  <c r="E91" i="7"/>
  <c r="B91" i="7"/>
  <c r="R90" i="7"/>
  <c r="Q90" i="7" a="1"/>
  <c r="Q90" i="7"/>
  <c r="P90" i="7"/>
  <c r="O90" i="7" a="1"/>
  <c r="O90" i="7"/>
  <c r="N90" i="7"/>
  <c r="M90" i="7" a="1"/>
  <c r="M90" i="7"/>
  <c r="L90" i="7"/>
  <c r="J90" i="7"/>
  <c r="I90" i="7"/>
  <c r="H90" i="7"/>
  <c r="G90" i="7" a="1"/>
  <c r="G90" i="7"/>
  <c r="F90" i="7" a="1"/>
  <c r="F90" i="7"/>
  <c r="E90" i="7"/>
  <c r="B90" i="7"/>
  <c r="R89" i="7"/>
  <c r="Q89" i="7" a="1"/>
  <c r="Q89" i="7"/>
  <c r="P89" i="7"/>
  <c r="O89" i="7" a="1"/>
  <c r="O89" i="7"/>
  <c r="N89" i="7"/>
  <c r="M89" i="7" a="1"/>
  <c r="M89" i="7"/>
  <c r="L89" i="7"/>
  <c r="J89" i="7"/>
  <c r="I89" i="7"/>
  <c r="H89" i="7"/>
  <c r="G89" i="7" a="1"/>
  <c r="G89" i="7"/>
  <c r="F89" i="7" a="1"/>
  <c r="F89" i="7"/>
  <c r="E89" i="7"/>
  <c r="B89" i="7"/>
  <c r="R88" i="7"/>
  <c r="Q88" i="7" a="1"/>
  <c r="Q88" i="7"/>
  <c r="P88" i="7"/>
  <c r="O88" i="7" a="1"/>
  <c r="O88" i="7"/>
  <c r="N88" i="7"/>
  <c r="M88" i="7" a="1"/>
  <c r="M88" i="7"/>
  <c r="L88" i="7"/>
  <c r="J88" i="7"/>
  <c r="I88" i="7"/>
  <c r="H88" i="7"/>
  <c r="G88" i="7" a="1"/>
  <c r="G88" i="7"/>
  <c r="F88" i="7" a="1"/>
  <c r="F88" i="7"/>
  <c r="E88" i="7"/>
  <c r="B88" i="7"/>
  <c r="R87" i="7"/>
  <c r="Q87" i="7" a="1"/>
  <c r="Q87" i="7"/>
  <c r="P87" i="7"/>
  <c r="O87" i="7" a="1"/>
  <c r="O87" i="7"/>
  <c r="N87" i="7"/>
  <c r="M87" i="7" a="1"/>
  <c r="M87" i="7"/>
  <c r="L87" i="7"/>
  <c r="J87" i="7"/>
  <c r="I87" i="7"/>
  <c r="H87" i="7"/>
  <c r="G87" i="7" a="1"/>
  <c r="G87" i="7"/>
  <c r="F87" i="7" a="1"/>
  <c r="F87" i="7"/>
  <c r="B87" i="7"/>
  <c r="R86" i="7"/>
  <c r="Q86" i="7" a="1"/>
  <c r="Q86" i="7"/>
  <c r="P86" i="7"/>
  <c r="O86" i="7" a="1"/>
  <c r="O86" i="7"/>
  <c r="N86" i="7"/>
  <c r="M86" i="7" a="1"/>
  <c r="M86" i="7"/>
  <c r="L86" i="7"/>
  <c r="J86" i="7"/>
  <c r="I86" i="7"/>
  <c r="H86" i="7"/>
  <c r="G86" i="7" a="1"/>
  <c r="G86" i="7"/>
  <c r="F86" i="7" a="1"/>
  <c r="F86" i="7"/>
  <c r="B86" i="7"/>
  <c r="R85" i="7"/>
  <c r="Q85" i="7" a="1"/>
  <c r="Q85" i="7"/>
  <c r="P85" i="7"/>
  <c r="O85" i="7" a="1"/>
  <c r="O85" i="7"/>
  <c r="N85" i="7"/>
  <c r="M85" i="7" a="1"/>
  <c r="M85" i="7"/>
  <c r="L85" i="7"/>
  <c r="J85" i="7"/>
  <c r="I85" i="7"/>
  <c r="H85" i="7"/>
  <c r="G85" i="7" a="1"/>
  <c r="G85" i="7"/>
  <c r="F85" i="7" a="1"/>
  <c r="F85" i="7"/>
  <c r="B85" i="7"/>
  <c r="R84" i="7"/>
  <c r="Q84" i="7" a="1"/>
  <c r="Q84" i="7"/>
  <c r="P84" i="7"/>
  <c r="O84" i="7" a="1"/>
  <c r="O84" i="7"/>
  <c r="N84" i="7"/>
  <c r="M84" i="7" a="1"/>
  <c r="M84" i="7"/>
  <c r="L84" i="7"/>
  <c r="J84" i="7"/>
  <c r="I84" i="7"/>
  <c r="H84" i="7"/>
  <c r="G84" i="7" a="1"/>
  <c r="G84" i="7"/>
  <c r="F84" i="7" a="1"/>
  <c r="F84" i="7"/>
  <c r="B84" i="7"/>
  <c r="R83" i="7"/>
  <c r="Q83" i="7" a="1"/>
  <c r="Q83" i="7"/>
  <c r="P83" i="7"/>
  <c r="O83" i="7" a="1"/>
  <c r="O83" i="7"/>
  <c r="N83" i="7"/>
  <c r="M83" i="7" a="1"/>
  <c r="M83" i="7"/>
  <c r="L83" i="7"/>
  <c r="J83" i="7"/>
  <c r="I83" i="7"/>
  <c r="H83" i="7"/>
  <c r="G83" i="7" a="1"/>
  <c r="G83" i="7"/>
  <c r="F83" i="7" a="1"/>
  <c r="F83" i="7"/>
  <c r="B83" i="7"/>
  <c r="R82" i="7"/>
  <c r="Q82" i="7" a="1"/>
  <c r="Q82" i="7"/>
  <c r="P82" i="7"/>
  <c r="O82" i="7" a="1"/>
  <c r="O82" i="7"/>
  <c r="N82" i="7"/>
  <c r="M82" i="7" a="1"/>
  <c r="M82" i="7"/>
  <c r="L82" i="7"/>
  <c r="J82" i="7"/>
  <c r="I82" i="7"/>
  <c r="H82" i="7"/>
  <c r="G82" i="7" a="1"/>
  <c r="G82" i="7"/>
  <c r="F82" i="7" a="1"/>
  <c r="F82" i="7"/>
  <c r="B82" i="7"/>
  <c r="R81" i="7"/>
  <c r="Q81" i="7" a="1"/>
  <c r="Q81" i="7"/>
  <c r="P81" i="7"/>
  <c r="O81" i="7" a="1"/>
  <c r="O81" i="7"/>
  <c r="N81" i="7"/>
  <c r="M81" i="7" a="1"/>
  <c r="M81" i="7"/>
  <c r="L81" i="7"/>
  <c r="J81" i="7"/>
  <c r="I81" i="7"/>
  <c r="H81" i="7"/>
  <c r="G81" i="7" a="1"/>
  <c r="G81" i="7"/>
  <c r="F81" i="7" a="1"/>
  <c r="F81" i="7"/>
  <c r="B81" i="7"/>
  <c r="R80" i="7"/>
  <c r="Q80" i="7" a="1"/>
  <c r="Q80" i="7"/>
  <c r="P80" i="7"/>
  <c r="O80" i="7" a="1"/>
  <c r="O80" i="7"/>
  <c r="N80" i="7"/>
  <c r="M80" i="7" a="1"/>
  <c r="M80" i="7"/>
  <c r="L80" i="7"/>
  <c r="J80" i="7"/>
  <c r="I80" i="7"/>
  <c r="H80" i="7"/>
  <c r="G80" i="7" a="1"/>
  <c r="G80" i="7"/>
  <c r="F80" i="7" a="1"/>
  <c r="F80" i="7"/>
  <c r="B80" i="7"/>
  <c r="R79" i="7"/>
  <c r="Q79" i="7" a="1"/>
  <c r="Q79" i="7"/>
  <c r="P79" i="7"/>
  <c r="O79" i="7" a="1"/>
  <c r="O79" i="7"/>
  <c r="N79" i="7"/>
  <c r="M79" i="7" a="1"/>
  <c r="M79" i="7"/>
  <c r="L79" i="7"/>
  <c r="J79" i="7"/>
  <c r="I79" i="7"/>
  <c r="H79" i="7"/>
  <c r="G79" i="7" a="1"/>
  <c r="G79" i="7"/>
  <c r="F79" i="7" a="1"/>
  <c r="F79" i="7"/>
  <c r="B79" i="7"/>
  <c r="R78" i="7"/>
  <c r="Q78" i="7" a="1"/>
  <c r="Q78" i="7"/>
  <c r="P78" i="7"/>
  <c r="O78" i="7" a="1"/>
  <c r="O78" i="7"/>
  <c r="N78" i="7"/>
  <c r="M78" i="7" a="1"/>
  <c r="M78" i="7"/>
  <c r="L78" i="7"/>
  <c r="J78" i="7"/>
  <c r="I78" i="7"/>
  <c r="H78" i="7"/>
  <c r="G78" i="7" a="1"/>
  <c r="G78" i="7"/>
  <c r="F78" i="7" a="1"/>
  <c r="F78" i="7"/>
  <c r="B78" i="7"/>
  <c r="R77" i="7"/>
  <c r="Q77" i="7" a="1"/>
  <c r="Q77" i="7"/>
  <c r="P77" i="7"/>
  <c r="O77" i="7" a="1"/>
  <c r="O77" i="7"/>
  <c r="N77" i="7"/>
  <c r="M77" i="7" a="1"/>
  <c r="M77" i="7"/>
  <c r="L77" i="7"/>
  <c r="J77" i="7"/>
  <c r="I77" i="7"/>
  <c r="H77" i="7"/>
  <c r="G77" i="7" a="1"/>
  <c r="G77" i="7"/>
  <c r="F77" i="7" a="1"/>
  <c r="F77" i="7"/>
  <c r="B77" i="7"/>
  <c r="R76" i="7"/>
  <c r="Q76" i="7" a="1"/>
  <c r="Q76" i="7"/>
  <c r="P76" i="7"/>
  <c r="O76" i="7" a="1"/>
  <c r="O76" i="7"/>
  <c r="N76" i="7"/>
  <c r="M76" i="7" a="1"/>
  <c r="M76" i="7"/>
  <c r="L76" i="7"/>
  <c r="J76" i="7"/>
  <c r="I76" i="7"/>
  <c r="H76" i="7"/>
  <c r="G76" i="7" a="1"/>
  <c r="G76" i="7"/>
  <c r="F76" i="7" a="1"/>
  <c r="F76" i="7"/>
  <c r="B76" i="7"/>
  <c r="R75" i="7"/>
  <c r="Q75" i="7" a="1"/>
  <c r="Q75" i="7"/>
  <c r="P75" i="7"/>
  <c r="O75" i="7" a="1"/>
  <c r="O75" i="7"/>
  <c r="N75" i="7"/>
  <c r="M75" i="7" a="1"/>
  <c r="M75" i="7"/>
  <c r="L75" i="7"/>
  <c r="J75" i="7"/>
  <c r="I75" i="7"/>
  <c r="H75" i="7"/>
  <c r="G75" i="7" a="1"/>
  <c r="G75" i="7"/>
  <c r="F75" i="7" a="1"/>
  <c r="F75" i="7"/>
  <c r="B75" i="7"/>
  <c r="R74" i="7"/>
  <c r="Q74" i="7" a="1"/>
  <c r="Q74" i="7"/>
  <c r="P74" i="7"/>
  <c r="O74" i="7" a="1"/>
  <c r="O74" i="7"/>
  <c r="N74" i="7"/>
  <c r="M74" i="7" a="1"/>
  <c r="M74" i="7"/>
  <c r="L74" i="7"/>
  <c r="J74" i="7"/>
  <c r="I74" i="7"/>
  <c r="H74" i="7"/>
  <c r="G74" i="7" a="1"/>
  <c r="G74" i="7"/>
  <c r="F74" i="7" a="1"/>
  <c r="F74" i="7"/>
  <c r="B74" i="7"/>
  <c r="R73" i="7"/>
  <c r="Q73" i="7" a="1"/>
  <c r="Q73" i="7"/>
  <c r="P73" i="7"/>
  <c r="O73" i="7" a="1"/>
  <c r="O73" i="7"/>
  <c r="N73" i="7"/>
  <c r="M73" i="7" a="1"/>
  <c r="M73" i="7"/>
  <c r="L73" i="7"/>
  <c r="J73" i="7"/>
  <c r="I73" i="7"/>
  <c r="H73" i="7"/>
  <c r="G73" i="7" a="1"/>
  <c r="G73" i="7"/>
  <c r="F73" i="7" a="1"/>
  <c r="F73" i="7"/>
  <c r="B73" i="7"/>
  <c r="R72" i="7"/>
  <c r="Q72" i="7" a="1"/>
  <c r="Q72" i="7"/>
  <c r="P72" i="7"/>
  <c r="O72" i="7" a="1"/>
  <c r="O72" i="7"/>
  <c r="N72" i="7"/>
  <c r="M72" i="7" a="1"/>
  <c r="M72" i="7"/>
  <c r="L72" i="7"/>
  <c r="J72" i="7"/>
  <c r="I72" i="7"/>
  <c r="H72" i="7"/>
  <c r="G72" i="7" a="1"/>
  <c r="G72" i="7"/>
  <c r="F72" i="7" a="1"/>
  <c r="F72" i="7"/>
  <c r="B72" i="7"/>
  <c r="R71" i="7"/>
  <c r="Q71" i="7" a="1"/>
  <c r="Q71" i="7"/>
  <c r="P71" i="7"/>
  <c r="O71" i="7" a="1"/>
  <c r="O71" i="7"/>
  <c r="N71" i="7"/>
  <c r="M71" i="7" a="1"/>
  <c r="M71" i="7"/>
  <c r="L71" i="7"/>
  <c r="J71" i="7"/>
  <c r="I71" i="7"/>
  <c r="H71" i="7"/>
  <c r="G71" i="7" a="1"/>
  <c r="G71" i="7"/>
  <c r="F71" i="7" a="1"/>
  <c r="F71" i="7"/>
  <c r="B71" i="7"/>
  <c r="R70" i="7"/>
  <c r="Q70" i="7" a="1"/>
  <c r="Q70" i="7"/>
  <c r="P70" i="7"/>
  <c r="O70" i="7" a="1"/>
  <c r="O70" i="7"/>
  <c r="N70" i="7"/>
  <c r="M70" i="7" a="1"/>
  <c r="M70" i="7"/>
  <c r="L70" i="7"/>
  <c r="J70" i="7"/>
  <c r="I70" i="7"/>
  <c r="H70" i="7"/>
  <c r="G70" i="7" a="1"/>
  <c r="G70" i="7"/>
  <c r="F70" i="7" a="1"/>
  <c r="F70" i="7"/>
  <c r="B70" i="7"/>
  <c r="R69" i="7"/>
  <c r="Q69" i="7" a="1"/>
  <c r="Q69" i="7"/>
  <c r="P69" i="7"/>
  <c r="O69" i="7" a="1"/>
  <c r="O69" i="7"/>
  <c r="N69" i="7"/>
  <c r="M69" i="7" a="1"/>
  <c r="M69" i="7"/>
  <c r="L69" i="7"/>
  <c r="J69" i="7"/>
  <c r="I69" i="7"/>
  <c r="H69" i="7"/>
  <c r="G69" i="7" a="1"/>
  <c r="G69" i="7"/>
  <c r="F69" i="7" a="1"/>
  <c r="F69" i="7"/>
  <c r="B69" i="7"/>
  <c r="R68" i="7"/>
  <c r="Q68" i="7" a="1"/>
  <c r="Q68" i="7"/>
  <c r="P68" i="7"/>
  <c r="O68" i="7" a="1"/>
  <c r="O68" i="7"/>
  <c r="N68" i="7"/>
  <c r="M68" i="7" a="1"/>
  <c r="M68" i="7"/>
  <c r="L68" i="7"/>
  <c r="J68" i="7"/>
  <c r="I68" i="7"/>
  <c r="H68" i="7"/>
  <c r="G68" i="7" a="1"/>
  <c r="G68" i="7"/>
  <c r="F68" i="7" a="1"/>
  <c r="F68" i="7"/>
  <c r="B68" i="7"/>
  <c r="R67" i="7"/>
  <c r="Q67" i="7" a="1"/>
  <c r="Q67" i="7"/>
  <c r="P67" i="7"/>
  <c r="O67" i="7" a="1"/>
  <c r="O67" i="7"/>
  <c r="N67" i="7"/>
  <c r="M67" i="7" a="1"/>
  <c r="M67" i="7"/>
  <c r="L67" i="7"/>
  <c r="J67" i="7"/>
  <c r="I67" i="7"/>
  <c r="H67" i="7"/>
  <c r="G67" i="7" a="1"/>
  <c r="G67" i="7"/>
  <c r="F67" i="7" a="1"/>
  <c r="F67" i="7"/>
  <c r="B67" i="7"/>
  <c r="R66" i="7"/>
  <c r="Q66" i="7" a="1"/>
  <c r="Q66" i="7"/>
  <c r="P66" i="7"/>
  <c r="O66" i="7" a="1"/>
  <c r="O66" i="7"/>
  <c r="N66" i="7"/>
  <c r="M66" i="7" a="1"/>
  <c r="M66" i="7"/>
  <c r="L66" i="7"/>
  <c r="J66" i="7"/>
  <c r="I66" i="7"/>
  <c r="H66" i="7"/>
  <c r="G66" i="7" a="1"/>
  <c r="G66" i="7"/>
  <c r="F66" i="7" a="1"/>
  <c r="F66" i="7"/>
  <c r="B66" i="7"/>
  <c r="R65" i="7"/>
  <c r="Q65" i="7" a="1"/>
  <c r="Q65" i="7"/>
  <c r="P65" i="7"/>
  <c r="O65" i="7" a="1"/>
  <c r="O65" i="7"/>
  <c r="N65" i="7"/>
  <c r="M65" i="7" a="1"/>
  <c r="M65" i="7"/>
  <c r="L65" i="7"/>
  <c r="J65" i="7"/>
  <c r="I65" i="7"/>
  <c r="H65" i="7"/>
  <c r="G65" i="7" a="1"/>
  <c r="G65" i="7"/>
  <c r="F65" i="7" a="1"/>
  <c r="F65" i="7"/>
  <c r="B65" i="7"/>
  <c r="R64" i="7"/>
  <c r="Q64" i="7" a="1"/>
  <c r="Q64" i="7"/>
  <c r="P64" i="7"/>
  <c r="O64" i="7" a="1"/>
  <c r="O64" i="7"/>
  <c r="N64" i="7"/>
  <c r="M64" i="7" a="1"/>
  <c r="M64" i="7"/>
  <c r="L64" i="7"/>
  <c r="J64" i="7"/>
  <c r="I64" i="7"/>
  <c r="H64" i="7"/>
  <c r="G64" i="7" a="1"/>
  <c r="G64" i="7"/>
  <c r="F64" i="7" a="1"/>
  <c r="F64" i="7"/>
  <c r="B64" i="7"/>
  <c r="R63" i="7"/>
  <c r="Q63" i="7" a="1"/>
  <c r="Q63" i="7"/>
  <c r="P63" i="7"/>
  <c r="O63" i="7" a="1"/>
  <c r="O63" i="7"/>
  <c r="N63" i="7"/>
  <c r="M63" i="7" a="1"/>
  <c r="M63" i="7"/>
  <c r="L63" i="7"/>
  <c r="J63" i="7"/>
  <c r="I63" i="7"/>
  <c r="H63" i="7"/>
  <c r="G63" i="7" a="1"/>
  <c r="G63" i="7"/>
  <c r="F63" i="7" a="1"/>
  <c r="F63" i="7"/>
  <c r="B63" i="7"/>
  <c r="R62" i="7"/>
  <c r="Q62" i="7" a="1"/>
  <c r="Q62" i="7"/>
  <c r="P62" i="7"/>
  <c r="O62" i="7" a="1"/>
  <c r="O62" i="7"/>
  <c r="N62" i="7"/>
  <c r="M62" i="7" a="1"/>
  <c r="M62" i="7"/>
  <c r="L62" i="7"/>
  <c r="J62" i="7"/>
  <c r="I62" i="7"/>
  <c r="H62" i="7"/>
  <c r="G62" i="7" a="1"/>
  <c r="G62" i="7"/>
  <c r="F62" i="7" a="1"/>
  <c r="F62" i="7"/>
  <c r="B62" i="7"/>
  <c r="R61" i="7"/>
  <c r="Q61" i="7" a="1"/>
  <c r="Q61" i="7"/>
  <c r="P61" i="7"/>
  <c r="O61" i="7" a="1"/>
  <c r="O61" i="7"/>
  <c r="N61" i="7"/>
  <c r="M61" i="7" a="1"/>
  <c r="M61" i="7"/>
  <c r="L61" i="7"/>
  <c r="J61" i="7"/>
  <c r="I61" i="7"/>
  <c r="H61" i="7"/>
  <c r="G61" i="7" a="1"/>
  <c r="G61" i="7"/>
  <c r="F61" i="7" a="1"/>
  <c r="F61" i="7"/>
  <c r="B61" i="7"/>
  <c r="R60" i="7"/>
  <c r="Q60" i="7" a="1"/>
  <c r="Q60" i="7"/>
  <c r="P60" i="7"/>
  <c r="O60" i="7" a="1"/>
  <c r="O60" i="7"/>
  <c r="N60" i="7"/>
  <c r="M60" i="7" a="1"/>
  <c r="M60" i="7"/>
  <c r="L60" i="7"/>
  <c r="J60" i="7"/>
  <c r="I60" i="7"/>
  <c r="H60" i="7"/>
  <c r="G60" i="7" a="1"/>
  <c r="G60" i="7"/>
  <c r="F60" i="7" a="1"/>
  <c r="F60" i="7"/>
  <c r="B60" i="7"/>
  <c r="R59" i="7"/>
  <c r="Q59" i="7" a="1"/>
  <c r="Q59" i="7"/>
  <c r="P59" i="7"/>
  <c r="O59" i="7" a="1"/>
  <c r="O59" i="7"/>
  <c r="N59" i="7"/>
  <c r="M59" i="7" a="1"/>
  <c r="M59" i="7"/>
  <c r="L59" i="7"/>
  <c r="J59" i="7"/>
  <c r="I59" i="7"/>
  <c r="H59" i="7"/>
  <c r="G59" i="7" a="1"/>
  <c r="G59" i="7"/>
  <c r="F59" i="7" a="1"/>
  <c r="F59" i="7"/>
  <c r="B59" i="7"/>
  <c r="R58" i="7"/>
  <c r="Q58" i="7" a="1"/>
  <c r="Q58" i="7"/>
  <c r="P58" i="7"/>
  <c r="O58" i="7" a="1"/>
  <c r="O58" i="7"/>
  <c r="N58" i="7"/>
  <c r="M58" i="7" a="1"/>
  <c r="M58" i="7"/>
  <c r="L58" i="7"/>
  <c r="J58" i="7"/>
  <c r="I58" i="7"/>
  <c r="H58" i="7"/>
  <c r="G58" i="7" a="1"/>
  <c r="G58" i="7"/>
  <c r="F58" i="7" a="1"/>
  <c r="F58" i="7"/>
  <c r="B58" i="7"/>
  <c r="R57" i="7"/>
  <c r="Q57" i="7" a="1"/>
  <c r="Q57" i="7"/>
  <c r="P57" i="7"/>
  <c r="O57" i="7" a="1"/>
  <c r="O57" i="7"/>
  <c r="N57" i="7"/>
  <c r="M57" i="7" a="1"/>
  <c r="M57" i="7"/>
  <c r="L57" i="7"/>
  <c r="J57" i="7"/>
  <c r="I57" i="7"/>
  <c r="H57" i="7"/>
  <c r="G57" i="7" a="1"/>
  <c r="G57" i="7"/>
  <c r="F57" i="7" a="1"/>
  <c r="F57" i="7"/>
  <c r="B57" i="7"/>
  <c r="R56" i="7"/>
  <c r="Q56" i="7" a="1"/>
  <c r="Q56" i="7"/>
  <c r="P56" i="7"/>
  <c r="O56" i="7" a="1"/>
  <c r="O56" i="7"/>
  <c r="N56" i="7"/>
  <c r="M56" i="7" a="1"/>
  <c r="M56" i="7"/>
  <c r="L56" i="7"/>
  <c r="J56" i="7"/>
  <c r="I56" i="7"/>
  <c r="H56" i="7"/>
  <c r="G56" i="7" a="1"/>
  <c r="G56" i="7"/>
  <c r="F56" i="7" a="1"/>
  <c r="F56" i="7"/>
  <c r="B56" i="7"/>
  <c r="R55" i="7"/>
  <c r="Q55" i="7" a="1"/>
  <c r="Q55" i="7"/>
  <c r="P55" i="7"/>
  <c r="O55" i="7" a="1"/>
  <c r="O55" i="7"/>
  <c r="N55" i="7"/>
  <c r="M55" i="7" a="1"/>
  <c r="M55" i="7"/>
  <c r="L55" i="7"/>
  <c r="J55" i="7"/>
  <c r="I55" i="7"/>
  <c r="H55" i="7"/>
  <c r="G55" i="7" a="1"/>
  <c r="G55" i="7"/>
  <c r="F55" i="7" a="1"/>
  <c r="F55" i="7"/>
  <c r="B55" i="7"/>
  <c r="R54" i="7"/>
  <c r="Q54" i="7" a="1"/>
  <c r="Q54" i="7"/>
  <c r="P54" i="7"/>
  <c r="O54" i="7" a="1"/>
  <c r="O54" i="7"/>
  <c r="N54" i="7"/>
  <c r="M54" i="7" a="1"/>
  <c r="M54" i="7"/>
  <c r="L54" i="7"/>
  <c r="J54" i="7"/>
  <c r="I54" i="7"/>
  <c r="H54" i="7"/>
  <c r="G54" i="7" a="1"/>
  <c r="G54" i="7"/>
  <c r="F54" i="7" a="1"/>
  <c r="F54" i="7"/>
  <c r="B54" i="7"/>
  <c r="R53" i="7"/>
  <c r="Q53" i="7" a="1"/>
  <c r="Q53" i="7"/>
  <c r="P53" i="7"/>
  <c r="O53" i="7" a="1"/>
  <c r="O53" i="7"/>
  <c r="N53" i="7"/>
  <c r="M53" i="7" a="1"/>
  <c r="M53" i="7"/>
  <c r="L53" i="7"/>
  <c r="J53" i="7"/>
  <c r="I53" i="7"/>
  <c r="H53" i="7"/>
  <c r="G53" i="7" a="1"/>
  <c r="G53" i="7"/>
  <c r="F53" i="7" a="1"/>
  <c r="F53" i="7"/>
  <c r="B53" i="7"/>
  <c r="R52" i="7"/>
  <c r="Q52" i="7" a="1"/>
  <c r="Q52" i="7"/>
  <c r="P52" i="7"/>
  <c r="O52" i="7" a="1"/>
  <c r="O52" i="7"/>
  <c r="N52" i="7"/>
  <c r="M52" i="7" a="1"/>
  <c r="M52" i="7"/>
  <c r="L52" i="7"/>
  <c r="J52" i="7"/>
  <c r="I52" i="7"/>
  <c r="H52" i="7"/>
  <c r="G52" i="7" a="1"/>
  <c r="G52" i="7"/>
  <c r="F52" i="7" a="1"/>
  <c r="F52" i="7"/>
  <c r="B52" i="7"/>
  <c r="R51" i="7"/>
  <c r="Q51" i="7" a="1"/>
  <c r="Q51" i="7"/>
  <c r="P51" i="7"/>
  <c r="O51" i="7" a="1"/>
  <c r="O51" i="7"/>
  <c r="N51" i="7"/>
  <c r="M51" i="7" a="1"/>
  <c r="M51" i="7"/>
  <c r="L51" i="7"/>
  <c r="J51" i="7"/>
  <c r="I51" i="7"/>
  <c r="H51" i="7"/>
  <c r="G51" i="7" a="1"/>
  <c r="G51" i="7"/>
  <c r="F51" i="7" a="1"/>
  <c r="F51" i="7"/>
  <c r="B51" i="7"/>
  <c r="R50" i="7"/>
  <c r="Q50" i="7" a="1"/>
  <c r="Q50" i="7"/>
  <c r="P50" i="7"/>
  <c r="O50" i="7" a="1"/>
  <c r="O50" i="7"/>
  <c r="N50" i="7"/>
  <c r="M50" i="7" a="1"/>
  <c r="M50" i="7"/>
  <c r="L50" i="7"/>
  <c r="J50" i="7"/>
  <c r="I50" i="7"/>
  <c r="H50" i="7"/>
  <c r="G50" i="7" a="1"/>
  <c r="G50" i="7"/>
  <c r="F50" i="7" a="1"/>
  <c r="F50" i="7"/>
  <c r="B50" i="7"/>
  <c r="R49" i="7"/>
  <c r="Q49" i="7" a="1"/>
  <c r="Q49" i="7"/>
  <c r="P49" i="7"/>
  <c r="O49" i="7" a="1"/>
  <c r="O49" i="7"/>
  <c r="N49" i="7"/>
  <c r="M49" i="7" a="1"/>
  <c r="M49" i="7"/>
  <c r="L49" i="7"/>
  <c r="J49" i="7"/>
  <c r="I49" i="7"/>
  <c r="H49" i="7"/>
  <c r="G49" i="7" a="1"/>
  <c r="G49" i="7"/>
  <c r="F49" i="7" a="1"/>
  <c r="F49" i="7"/>
  <c r="B49" i="7"/>
  <c r="R48" i="7"/>
  <c r="Q48" i="7" a="1"/>
  <c r="Q48" i="7"/>
  <c r="P48" i="7"/>
  <c r="O48" i="7" a="1"/>
  <c r="O48" i="7"/>
  <c r="N48" i="7"/>
  <c r="M48" i="7" a="1"/>
  <c r="M48" i="7"/>
  <c r="L48" i="7"/>
  <c r="J48" i="7"/>
  <c r="I48" i="7"/>
  <c r="H48" i="7"/>
  <c r="G48" i="7" a="1"/>
  <c r="G48" i="7"/>
  <c r="F48" i="7" a="1"/>
  <c r="F48" i="7"/>
  <c r="B48" i="7"/>
  <c r="R47" i="7"/>
  <c r="Q47" i="7" a="1"/>
  <c r="Q47" i="7"/>
  <c r="P47" i="7"/>
  <c r="O47" i="7" a="1"/>
  <c r="O47" i="7"/>
  <c r="N47" i="7"/>
  <c r="M47" i="7" a="1"/>
  <c r="M47" i="7"/>
  <c r="L47" i="7"/>
  <c r="J47" i="7"/>
  <c r="I47" i="7"/>
  <c r="H47" i="7"/>
  <c r="G47" i="7" a="1"/>
  <c r="G47" i="7"/>
  <c r="F47" i="7" a="1"/>
  <c r="F47" i="7"/>
  <c r="B47" i="7"/>
  <c r="R46" i="7"/>
  <c r="Q46" i="7" a="1"/>
  <c r="Q46" i="7"/>
  <c r="P46" i="7"/>
  <c r="O46" i="7" a="1"/>
  <c r="O46" i="7"/>
  <c r="N46" i="7"/>
  <c r="M46" i="7" a="1"/>
  <c r="M46" i="7"/>
  <c r="L46" i="7"/>
  <c r="J46" i="7"/>
  <c r="I46" i="7"/>
  <c r="H46" i="7"/>
  <c r="G46" i="7" a="1"/>
  <c r="G46" i="7"/>
  <c r="F46" i="7" a="1"/>
  <c r="F46" i="7"/>
  <c r="B46" i="7"/>
  <c r="R45" i="7"/>
  <c r="Q45" i="7" a="1"/>
  <c r="Q45" i="7"/>
  <c r="P45" i="7"/>
  <c r="O45" i="7" a="1"/>
  <c r="O45" i="7"/>
  <c r="N45" i="7"/>
  <c r="M45" i="7" a="1"/>
  <c r="M45" i="7"/>
  <c r="L45" i="7"/>
  <c r="J45" i="7"/>
  <c r="I45" i="7"/>
  <c r="H45" i="7"/>
  <c r="G45" i="7" a="1"/>
  <c r="G45" i="7"/>
  <c r="F45" i="7" a="1"/>
  <c r="F45" i="7"/>
  <c r="B45" i="7"/>
  <c r="R44" i="7"/>
  <c r="Q44" i="7" a="1"/>
  <c r="Q44" i="7"/>
  <c r="P44" i="7"/>
  <c r="O44" i="7" a="1"/>
  <c r="O44" i="7"/>
  <c r="N44" i="7"/>
  <c r="M44" i="7" a="1"/>
  <c r="M44" i="7"/>
  <c r="L44" i="7"/>
  <c r="J44" i="7"/>
  <c r="I44" i="7"/>
  <c r="H44" i="7"/>
  <c r="G44" i="7" a="1"/>
  <c r="G44" i="7"/>
  <c r="F44" i="7" a="1"/>
  <c r="F44" i="7"/>
  <c r="B44" i="7"/>
  <c r="R43" i="7"/>
  <c r="Q43" i="7" a="1"/>
  <c r="Q43" i="7"/>
  <c r="P43" i="7"/>
  <c r="O43" i="7" a="1"/>
  <c r="O43" i="7"/>
  <c r="N43" i="7"/>
  <c r="M43" i="7" a="1"/>
  <c r="M43" i="7"/>
  <c r="L43" i="7"/>
  <c r="J43" i="7"/>
  <c r="I43" i="7"/>
  <c r="H43" i="7"/>
  <c r="G43" i="7" a="1"/>
  <c r="G43" i="7"/>
  <c r="F43" i="7" a="1"/>
  <c r="F43" i="7"/>
  <c r="B43" i="7"/>
  <c r="R42" i="7"/>
  <c r="Q42" i="7" a="1"/>
  <c r="Q42" i="7"/>
  <c r="P42" i="7"/>
  <c r="O42" i="7" a="1"/>
  <c r="O42" i="7"/>
  <c r="N42" i="7"/>
  <c r="M42" i="7" a="1"/>
  <c r="M42" i="7"/>
  <c r="L42" i="7"/>
  <c r="J42" i="7"/>
  <c r="I42" i="7"/>
  <c r="H42" i="7"/>
  <c r="G42" i="7" a="1"/>
  <c r="G42" i="7"/>
  <c r="F42" i="7" a="1"/>
  <c r="F42" i="7"/>
  <c r="B42" i="7"/>
  <c r="R41" i="7"/>
  <c r="Q41" i="7" a="1"/>
  <c r="Q41" i="7"/>
  <c r="P41" i="7"/>
  <c r="O41" i="7" a="1"/>
  <c r="O41" i="7"/>
  <c r="N41" i="7"/>
  <c r="M41" i="7" a="1"/>
  <c r="M41" i="7"/>
  <c r="L41" i="7"/>
  <c r="J41" i="7"/>
  <c r="I41" i="7"/>
  <c r="H41" i="7"/>
  <c r="G41" i="7" a="1"/>
  <c r="G41" i="7"/>
  <c r="F41" i="7" a="1"/>
  <c r="F41" i="7"/>
  <c r="B41" i="7"/>
  <c r="R40" i="7"/>
  <c r="Q40" i="7" a="1"/>
  <c r="Q40" i="7"/>
  <c r="P40" i="7"/>
  <c r="O40" i="7" a="1"/>
  <c r="O40" i="7"/>
  <c r="N40" i="7"/>
  <c r="M40" i="7" a="1"/>
  <c r="M40" i="7"/>
  <c r="L40" i="7"/>
  <c r="J40" i="7"/>
  <c r="I40" i="7"/>
  <c r="H40" i="7"/>
  <c r="G40" i="7" a="1"/>
  <c r="G40" i="7"/>
  <c r="F40" i="7" a="1"/>
  <c r="F40" i="7"/>
  <c r="B40" i="7"/>
  <c r="R39" i="7"/>
  <c r="Q39" i="7" a="1"/>
  <c r="Q39" i="7"/>
  <c r="P39" i="7"/>
  <c r="O39" i="7" a="1"/>
  <c r="O39" i="7"/>
  <c r="N39" i="7"/>
  <c r="M39" i="7" a="1"/>
  <c r="M39" i="7"/>
  <c r="L39" i="7"/>
  <c r="J39" i="7"/>
  <c r="I39" i="7"/>
  <c r="H39" i="7"/>
  <c r="G39" i="7" a="1"/>
  <c r="G39" i="7"/>
  <c r="F39" i="7" a="1"/>
  <c r="F39" i="7"/>
  <c r="B39" i="7"/>
  <c r="R38" i="7"/>
  <c r="Q38" i="7" a="1"/>
  <c r="Q38" i="7"/>
  <c r="P38" i="7"/>
  <c r="O38" i="7" a="1"/>
  <c r="O38" i="7"/>
  <c r="N38" i="7"/>
  <c r="M38" i="7" a="1"/>
  <c r="M38" i="7"/>
  <c r="L38" i="7"/>
  <c r="J38" i="7"/>
  <c r="I38" i="7"/>
  <c r="H38" i="7"/>
  <c r="G38" i="7" a="1"/>
  <c r="G38" i="7"/>
  <c r="F38" i="7" a="1"/>
  <c r="F38" i="7"/>
  <c r="B38" i="7"/>
  <c r="R37" i="7"/>
  <c r="Q37" i="7" a="1"/>
  <c r="Q37" i="7"/>
  <c r="P37" i="7"/>
  <c r="O37" i="7" a="1"/>
  <c r="O37" i="7"/>
  <c r="N37" i="7"/>
  <c r="M37" i="7" a="1"/>
  <c r="M37" i="7"/>
  <c r="L37" i="7"/>
  <c r="J37" i="7"/>
  <c r="I37" i="7"/>
  <c r="H37" i="7"/>
  <c r="G37" i="7" a="1"/>
  <c r="G37" i="7"/>
  <c r="F37" i="7" a="1"/>
  <c r="F37" i="7"/>
  <c r="B37" i="7"/>
  <c r="R36" i="7"/>
  <c r="Q36" i="7" a="1"/>
  <c r="Q36" i="7"/>
  <c r="P36" i="7"/>
  <c r="O36" i="7" a="1"/>
  <c r="O36" i="7"/>
  <c r="N36" i="7"/>
  <c r="M36" i="7" a="1"/>
  <c r="M36" i="7"/>
  <c r="L36" i="7"/>
  <c r="J36" i="7"/>
  <c r="I36" i="7"/>
  <c r="H36" i="7"/>
  <c r="G36" i="7" a="1"/>
  <c r="G36" i="7"/>
  <c r="F36" i="7" a="1"/>
  <c r="F36" i="7"/>
  <c r="B36" i="7"/>
  <c r="R35" i="7"/>
  <c r="Q35" i="7" a="1"/>
  <c r="Q35" i="7"/>
  <c r="P35" i="7"/>
  <c r="O35" i="7" a="1"/>
  <c r="O35" i="7"/>
  <c r="N35" i="7"/>
  <c r="M35" i="7" a="1"/>
  <c r="M35" i="7"/>
  <c r="L35" i="7"/>
  <c r="J35" i="7"/>
  <c r="I35" i="7"/>
  <c r="H35" i="7"/>
  <c r="G35" i="7" a="1"/>
  <c r="G35" i="7"/>
  <c r="F35" i="7" a="1"/>
  <c r="F35" i="7"/>
  <c r="B35" i="7"/>
  <c r="R34" i="7"/>
  <c r="Q34" i="7" a="1"/>
  <c r="Q34" i="7"/>
  <c r="P34" i="7"/>
  <c r="O34" i="7" a="1"/>
  <c r="O34" i="7"/>
  <c r="N34" i="7"/>
  <c r="M34" i="7" a="1"/>
  <c r="M34" i="7"/>
  <c r="L34" i="7"/>
  <c r="J34" i="7"/>
  <c r="I34" i="7"/>
  <c r="H34" i="7"/>
  <c r="G34" i="7" a="1"/>
  <c r="G34" i="7"/>
  <c r="F34" i="7" a="1"/>
  <c r="F34" i="7"/>
  <c r="B34" i="7"/>
  <c r="R33" i="7"/>
  <c r="Q33" i="7" a="1"/>
  <c r="Q33" i="7"/>
  <c r="P33" i="7"/>
  <c r="O33" i="7" a="1"/>
  <c r="O33" i="7"/>
  <c r="N33" i="7"/>
  <c r="M33" i="7" a="1"/>
  <c r="M33" i="7"/>
  <c r="L33" i="7"/>
  <c r="J33" i="7"/>
  <c r="I33" i="7"/>
  <c r="H33" i="7"/>
  <c r="G33" i="7" a="1"/>
  <c r="G33" i="7"/>
  <c r="F33" i="7" a="1"/>
  <c r="F33" i="7"/>
  <c r="B33" i="7"/>
  <c r="R32" i="7"/>
  <c r="Q32" i="7" a="1"/>
  <c r="Q32" i="7"/>
  <c r="P32" i="7"/>
  <c r="O32" i="7" a="1"/>
  <c r="O32" i="7"/>
  <c r="N32" i="7"/>
  <c r="M32" i="7" a="1"/>
  <c r="M32" i="7"/>
  <c r="L32" i="7"/>
  <c r="J32" i="7"/>
  <c r="I32" i="7"/>
  <c r="H32" i="7"/>
  <c r="G32" i="7" a="1"/>
  <c r="G32" i="7"/>
  <c r="F32" i="7" a="1"/>
  <c r="F32" i="7"/>
  <c r="B32" i="7"/>
  <c r="R31" i="7"/>
  <c r="Q31" i="7" a="1"/>
  <c r="Q31" i="7"/>
  <c r="P31" i="7"/>
  <c r="O31" i="7" a="1"/>
  <c r="O31" i="7"/>
  <c r="N31" i="7"/>
  <c r="M31" i="7" a="1"/>
  <c r="M31" i="7"/>
  <c r="L31" i="7"/>
  <c r="J31" i="7"/>
  <c r="I31" i="7"/>
  <c r="H31" i="7"/>
  <c r="G31" i="7" a="1"/>
  <c r="G31" i="7"/>
  <c r="F31" i="7" a="1"/>
  <c r="F31" i="7"/>
  <c r="B31" i="7"/>
  <c r="R30" i="7"/>
  <c r="Q30" i="7" a="1"/>
  <c r="Q30" i="7"/>
  <c r="P30" i="7"/>
  <c r="O30" i="7" a="1"/>
  <c r="O30" i="7"/>
  <c r="N30" i="7"/>
  <c r="M30" i="7" a="1"/>
  <c r="M30" i="7"/>
  <c r="L30" i="7"/>
  <c r="J30" i="7"/>
  <c r="I30" i="7"/>
  <c r="H30" i="7"/>
  <c r="G30" i="7" a="1"/>
  <c r="G30" i="7"/>
  <c r="F30" i="7" a="1"/>
  <c r="F30" i="7"/>
  <c r="B30" i="7"/>
  <c r="R29" i="7"/>
  <c r="Q29" i="7" a="1"/>
  <c r="Q29" i="7"/>
  <c r="P29" i="7"/>
  <c r="O29" i="7" a="1"/>
  <c r="O29" i="7"/>
  <c r="N29" i="7"/>
  <c r="M29" i="7" a="1"/>
  <c r="M29" i="7"/>
  <c r="L29" i="7"/>
  <c r="J29" i="7"/>
  <c r="I29" i="7"/>
  <c r="H29" i="7"/>
  <c r="G29" i="7" a="1"/>
  <c r="G29" i="7"/>
  <c r="F29" i="7" a="1"/>
  <c r="F29" i="7"/>
  <c r="B29" i="7"/>
  <c r="R28" i="7"/>
  <c r="Q28" i="7" a="1"/>
  <c r="Q28" i="7"/>
  <c r="P28" i="7"/>
  <c r="O28" i="7" a="1"/>
  <c r="O28" i="7"/>
  <c r="N28" i="7"/>
  <c r="M28" i="7" a="1"/>
  <c r="M28" i="7"/>
  <c r="L28" i="7"/>
  <c r="J28" i="7"/>
  <c r="I28" i="7"/>
  <c r="H28" i="7"/>
  <c r="G28" i="7" a="1"/>
  <c r="G28" i="7"/>
  <c r="F28" i="7" a="1"/>
  <c r="F28" i="7"/>
  <c r="B28" i="7"/>
  <c r="R27" i="7"/>
  <c r="Q27" i="7" a="1"/>
  <c r="Q27" i="7"/>
  <c r="P27" i="7"/>
  <c r="O27" i="7" a="1"/>
  <c r="O27" i="7"/>
  <c r="N27" i="7"/>
  <c r="M27" i="7" a="1"/>
  <c r="M27" i="7"/>
  <c r="L27" i="7"/>
  <c r="J27" i="7"/>
  <c r="I27" i="7"/>
  <c r="H27" i="7"/>
  <c r="G27" i="7" a="1"/>
  <c r="G27" i="7"/>
  <c r="F27" i="7" a="1"/>
  <c r="F27" i="7"/>
  <c r="B27" i="7"/>
  <c r="R26" i="7"/>
  <c r="Q26" i="7" a="1"/>
  <c r="Q26" i="7"/>
  <c r="P26" i="7"/>
  <c r="O26" i="7" a="1"/>
  <c r="O26" i="7"/>
  <c r="N26" i="7"/>
  <c r="M26" i="7" a="1"/>
  <c r="M26" i="7"/>
  <c r="L26" i="7"/>
  <c r="J26" i="7"/>
  <c r="I26" i="7"/>
  <c r="H26" i="7"/>
  <c r="G26" i="7" a="1"/>
  <c r="G26" i="7"/>
  <c r="F26" i="7" a="1"/>
  <c r="F26" i="7"/>
  <c r="B26" i="7"/>
  <c r="R25" i="7"/>
  <c r="Q25" i="7" a="1"/>
  <c r="Q25" i="7"/>
  <c r="P25" i="7"/>
  <c r="O25" i="7" a="1"/>
  <c r="O25" i="7"/>
  <c r="N25" i="7"/>
  <c r="M25" i="7" a="1"/>
  <c r="M25" i="7"/>
  <c r="L25" i="7"/>
  <c r="J25" i="7"/>
  <c r="I25" i="7"/>
  <c r="H25" i="7"/>
  <c r="G25" i="7" a="1"/>
  <c r="G25" i="7"/>
  <c r="F25" i="7" a="1"/>
  <c r="F25" i="7"/>
  <c r="B25" i="7"/>
  <c r="Y24" i="7"/>
  <c r="X24" i="7"/>
  <c r="W24" i="7" a="1"/>
  <c r="W24" i="7"/>
  <c r="V24" i="7" a="1"/>
  <c r="V24" i="7"/>
  <c r="U24" i="7"/>
  <c r="R24" i="7"/>
  <c r="Q24" i="7" a="1"/>
  <c r="Q24" i="7"/>
  <c r="P24" i="7"/>
  <c r="O24" i="7" a="1"/>
  <c r="O24" i="7"/>
  <c r="N24" i="7"/>
  <c r="M24" i="7" a="1"/>
  <c r="M24" i="7"/>
  <c r="L24" i="7"/>
  <c r="J24" i="7"/>
  <c r="I24" i="7"/>
  <c r="H24" i="7"/>
  <c r="G24" i="7" a="1"/>
  <c r="G24" i="7"/>
  <c r="F24" i="7" a="1"/>
  <c r="F24" i="7"/>
  <c r="B24" i="7"/>
  <c r="Y23" i="7"/>
  <c r="X23" i="7"/>
  <c r="W23" i="7" a="1"/>
  <c r="W23" i="7"/>
  <c r="V23" i="7" a="1"/>
  <c r="V23" i="7"/>
  <c r="U23" i="7"/>
  <c r="R23" i="7"/>
  <c r="Q23" i="7" a="1"/>
  <c r="Q23" i="7"/>
  <c r="P23" i="7"/>
  <c r="O23" i="7" a="1"/>
  <c r="O23" i="7"/>
  <c r="N23" i="7"/>
  <c r="M23" i="7" a="1"/>
  <c r="M23" i="7"/>
  <c r="L23" i="7"/>
  <c r="J23" i="7"/>
  <c r="I23" i="7"/>
  <c r="H23" i="7"/>
  <c r="G23" i="7" a="1"/>
  <c r="G23" i="7"/>
  <c r="F23" i="7" a="1"/>
  <c r="F23" i="7"/>
  <c r="B23" i="7"/>
  <c r="Y22" i="7"/>
  <c r="X22" i="7"/>
  <c r="W22" i="7" a="1"/>
  <c r="W22" i="7"/>
  <c r="V22" i="7" a="1"/>
  <c r="V22" i="7"/>
  <c r="U22" i="7"/>
  <c r="R22" i="7"/>
  <c r="Q22" i="7" a="1"/>
  <c r="Q22" i="7"/>
  <c r="P22" i="7"/>
  <c r="O22" i="7" a="1"/>
  <c r="O22" i="7"/>
  <c r="N22" i="7"/>
  <c r="M22" i="7" a="1"/>
  <c r="M22" i="7"/>
  <c r="L22" i="7"/>
  <c r="J22" i="7"/>
  <c r="I22" i="7"/>
  <c r="H22" i="7"/>
  <c r="G22" i="7" a="1"/>
  <c r="G22" i="7"/>
  <c r="F22" i="7" a="1"/>
  <c r="F22" i="7"/>
  <c r="B22" i="7"/>
  <c r="Y21" i="7"/>
  <c r="X21" i="7"/>
  <c r="W21" i="7" a="1"/>
  <c r="W21" i="7"/>
  <c r="V21" i="7" a="1"/>
  <c r="V21" i="7"/>
  <c r="U21" i="7"/>
  <c r="R21" i="7"/>
  <c r="Q21" i="7" a="1"/>
  <c r="Q21" i="7"/>
  <c r="P21" i="7"/>
  <c r="O21" i="7" a="1"/>
  <c r="O21" i="7"/>
  <c r="N21" i="7"/>
  <c r="M21" i="7" a="1"/>
  <c r="M21" i="7"/>
  <c r="L21" i="7"/>
  <c r="J21" i="7"/>
  <c r="I21" i="7"/>
  <c r="H21" i="7"/>
  <c r="G21" i="7" a="1"/>
  <c r="G21" i="7"/>
  <c r="F21" i="7" a="1"/>
  <c r="F21" i="7"/>
  <c r="B21" i="7"/>
  <c r="Y20" i="7"/>
  <c r="X20" i="7"/>
  <c r="W20" i="7" a="1"/>
  <c r="W20" i="7"/>
  <c r="V20" i="7" a="1"/>
  <c r="V20" i="7"/>
  <c r="U20" i="7"/>
  <c r="R20" i="7"/>
  <c r="Q20" i="7" a="1"/>
  <c r="Q20" i="7"/>
  <c r="P20" i="7"/>
  <c r="O20" i="7" a="1"/>
  <c r="O20" i="7"/>
  <c r="N20" i="7"/>
  <c r="M20" i="7" a="1"/>
  <c r="M20" i="7"/>
  <c r="L20" i="7"/>
  <c r="J20" i="7"/>
  <c r="I20" i="7"/>
  <c r="H20" i="7"/>
  <c r="G20" i="7" a="1"/>
  <c r="G20" i="7"/>
  <c r="F20" i="7" a="1"/>
  <c r="F20" i="7"/>
  <c r="B20" i="7"/>
  <c r="Y19" i="7"/>
  <c r="X19" i="7"/>
  <c r="W19" i="7" a="1"/>
  <c r="W19" i="7"/>
  <c r="V19" i="7" a="1"/>
  <c r="V19" i="7"/>
  <c r="U19" i="7"/>
  <c r="R19" i="7"/>
  <c r="Q19" i="7" a="1"/>
  <c r="Q19" i="7"/>
  <c r="P19" i="7"/>
  <c r="O19" i="7" a="1"/>
  <c r="O19" i="7"/>
  <c r="N19" i="7"/>
  <c r="M19" i="7" a="1"/>
  <c r="M19" i="7"/>
  <c r="L19" i="7"/>
  <c r="J19" i="7"/>
  <c r="I19" i="7"/>
  <c r="H19" i="7"/>
  <c r="G19" i="7" a="1"/>
  <c r="G19" i="7"/>
  <c r="F19" i="7" a="1"/>
  <c r="F19" i="7"/>
  <c r="B19" i="7"/>
  <c r="Y18" i="7"/>
  <c r="X18" i="7"/>
  <c r="W18" i="7" a="1"/>
  <c r="W18" i="7"/>
  <c r="V18" i="7" a="1"/>
  <c r="V18" i="7"/>
  <c r="U18" i="7"/>
  <c r="R18" i="7"/>
  <c r="Q18" i="7" a="1"/>
  <c r="Q18" i="7"/>
  <c r="P18" i="7"/>
  <c r="O18" i="7" a="1"/>
  <c r="O18" i="7"/>
  <c r="N18" i="7"/>
  <c r="M18" i="7" a="1"/>
  <c r="M18" i="7"/>
  <c r="L18" i="7"/>
  <c r="J18" i="7"/>
  <c r="I18" i="7"/>
  <c r="H18" i="7"/>
  <c r="G18" i="7" a="1"/>
  <c r="G18" i="7"/>
  <c r="F18" i="7" a="1"/>
  <c r="F18" i="7"/>
  <c r="B18" i="7"/>
  <c r="Y17" i="7"/>
  <c r="X17" i="7"/>
  <c r="W17" i="7" a="1"/>
  <c r="W17" i="7"/>
  <c r="V17" i="7" a="1"/>
  <c r="V17" i="7"/>
  <c r="U17" i="7"/>
  <c r="R17" i="7"/>
  <c r="Q17" i="7" a="1"/>
  <c r="Q17" i="7"/>
  <c r="P17" i="7"/>
  <c r="O17" i="7" a="1"/>
  <c r="O17" i="7"/>
  <c r="N17" i="7"/>
  <c r="M17" i="7" a="1"/>
  <c r="M17" i="7"/>
  <c r="L17" i="7"/>
  <c r="J17" i="7"/>
  <c r="I17" i="7"/>
  <c r="H17" i="7"/>
  <c r="G17" i="7" a="1"/>
  <c r="G17" i="7"/>
  <c r="F17" i="7" a="1"/>
  <c r="F17" i="7"/>
  <c r="B17" i="7"/>
  <c r="Y16" i="7"/>
  <c r="X16" i="7"/>
  <c r="W16" i="7" a="1"/>
  <c r="W16" i="7"/>
  <c r="V16" i="7" a="1"/>
  <c r="V16" i="7"/>
  <c r="U16" i="7"/>
  <c r="R16" i="7"/>
  <c r="Q16" i="7" a="1"/>
  <c r="Q16" i="7"/>
  <c r="P16" i="7"/>
  <c r="O16" i="7" a="1"/>
  <c r="O16" i="7"/>
  <c r="N16" i="7"/>
  <c r="M16" i="7" a="1"/>
  <c r="M16" i="7"/>
  <c r="L16" i="7"/>
  <c r="J16" i="7"/>
  <c r="I16" i="7"/>
  <c r="H16" i="7"/>
  <c r="G16" i="7" a="1"/>
  <c r="G16" i="7"/>
  <c r="F16" i="7" a="1"/>
  <c r="F16" i="7"/>
  <c r="B16" i="7"/>
  <c r="Y15" i="7"/>
  <c r="X15" i="7"/>
  <c r="W15" i="7" a="1"/>
  <c r="W15" i="7"/>
  <c r="V15" i="7" a="1"/>
  <c r="V15" i="7"/>
  <c r="U15" i="7"/>
  <c r="R15" i="7"/>
  <c r="Q15" i="7" a="1"/>
  <c r="Q15" i="7"/>
  <c r="P15" i="7"/>
  <c r="O15" i="7" a="1"/>
  <c r="O15" i="7"/>
  <c r="N15" i="7"/>
  <c r="M15" i="7" a="1"/>
  <c r="M15" i="7"/>
  <c r="L15" i="7"/>
  <c r="J15" i="7"/>
  <c r="I15" i="7"/>
  <c r="H15" i="7"/>
  <c r="G15" i="7" a="1"/>
  <c r="G15" i="7"/>
  <c r="F15" i="7" a="1"/>
  <c r="F15" i="7"/>
  <c r="B15" i="7"/>
  <c r="Y14" i="7"/>
  <c r="X14" i="7"/>
  <c r="W14" i="7" a="1"/>
  <c r="W14" i="7"/>
  <c r="V14" i="7" a="1"/>
  <c r="V14" i="7"/>
  <c r="U14" i="7"/>
  <c r="R14" i="7"/>
  <c r="Q14" i="7" a="1"/>
  <c r="Q14" i="7"/>
  <c r="P14" i="7"/>
  <c r="O14" i="7" a="1"/>
  <c r="O14" i="7"/>
  <c r="N14" i="7"/>
  <c r="M14" i="7" a="1"/>
  <c r="M14" i="7"/>
  <c r="L14" i="7"/>
  <c r="J14" i="7"/>
  <c r="I14" i="7"/>
  <c r="H14" i="7"/>
  <c r="G14" i="7" a="1"/>
  <c r="G14" i="7"/>
  <c r="F14" i="7" a="1"/>
  <c r="F14" i="7"/>
  <c r="B14" i="7"/>
  <c r="Y13" i="7"/>
  <c r="X13" i="7"/>
  <c r="W13" i="7" a="1"/>
  <c r="W13" i="7"/>
  <c r="V13" i="7" a="1"/>
  <c r="V13" i="7"/>
  <c r="U13" i="7"/>
  <c r="R13" i="7"/>
  <c r="Q13" i="7" a="1"/>
  <c r="Q13" i="7"/>
  <c r="P13" i="7"/>
  <c r="O13" i="7" a="1"/>
  <c r="O13" i="7"/>
  <c r="N13" i="7"/>
  <c r="M13" i="7" a="1"/>
  <c r="M13" i="7"/>
  <c r="L13" i="7"/>
  <c r="J13" i="7"/>
  <c r="I13" i="7"/>
  <c r="H13" i="7"/>
  <c r="G13" i="7" a="1"/>
  <c r="G13" i="7"/>
  <c r="F13" i="7" a="1"/>
  <c r="F13" i="7"/>
  <c r="B13" i="7"/>
  <c r="Y12" i="7"/>
  <c r="X12" i="7"/>
  <c r="W12" i="7" a="1"/>
  <c r="W12" i="7"/>
  <c r="V12" i="7" a="1"/>
  <c r="V12" i="7"/>
  <c r="U12" i="7"/>
  <c r="R12" i="7"/>
  <c r="Q12" i="7" a="1"/>
  <c r="Q12" i="7"/>
  <c r="P12" i="7"/>
  <c r="O12" i="7" a="1"/>
  <c r="O12" i="7"/>
  <c r="N12" i="7"/>
  <c r="M12" i="7" a="1"/>
  <c r="M12" i="7"/>
  <c r="L12" i="7"/>
  <c r="J12" i="7"/>
  <c r="I12" i="7"/>
  <c r="H12" i="7"/>
  <c r="G12" i="7" a="1"/>
  <c r="G12" i="7"/>
  <c r="F12" i="7" a="1"/>
  <c r="F12" i="7"/>
  <c r="Y11" i="7"/>
  <c r="X11" i="7"/>
  <c r="W11" i="7" a="1"/>
  <c r="W11" i="7"/>
  <c r="V11" i="7" a="1"/>
  <c r="V11" i="7"/>
  <c r="U11" i="7"/>
  <c r="R11" i="7"/>
  <c r="Q11" i="7" a="1"/>
  <c r="Q11" i="7"/>
  <c r="P11" i="7"/>
  <c r="O11" i="7" a="1"/>
  <c r="O11" i="7"/>
  <c r="N11" i="7"/>
  <c r="M11" i="7" a="1"/>
  <c r="M11" i="7"/>
  <c r="L11" i="7"/>
  <c r="J11" i="7"/>
  <c r="I11" i="7"/>
  <c r="H11" i="7"/>
  <c r="G11" i="7" a="1"/>
  <c r="G11" i="7"/>
  <c r="F11" i="7" a="1"/>
  <c r="F11" i="7"/>
  <c r="Y10" i="7"/>
  <c r="X10" i="7"/>
  <c r="W10" i="7" a="1"/>
  <c r="W10" i="7"/>
  <c r="V10" i="7" a="1"/>
  <c r="V10" i="7"/>
  <c r="U10" i="7"/>
  <c r="R10" i="7"/>
  <c r="Q10" i="7" a="1"/>
  <c r="Q10" i="7"/>
  <c r="P10" i="7"/>
  <c r="O10" i="7" a="1"/>
  <c r="O10" i="7"/>
  <c r="N10" i="7"/>
  <c r="M10" i="7" a="1"/>
  <c r="M10" i="7"/>
  <c r="L10" i="7"/>
  <c r="J10" i="7"/>
  <c r="I10" i="7"/>
  <c r="H10" i="7"/>
  <c r="G10" i="7" a="1"/>
  <c r="G10" i="7"/>
  <c r="F10" i="7" a="1"/>
  <c r="F10" i="7"/>
  <c r="Y9" i="7"/>
  <c r="X9" i="7"/>
  <c r="W9" i="7" a="1"/>
  <c r="W9" i="7"/>
  <c r="V9" i="7" a="1"/>
  <c r="V9" i="7"/>
  <c r="U9" i="7"/>
  <c r="R9" i="7"/>
  <c r="Q9" i="7" a="1"/>
  <c r="Q9" i="7"/>
  <c r="P9" i="7"/>
  <c r="O9" i="7" a="1"/>
  <c r="O9" i="7"/>
  <c r="N9" i="7"/>
  <c r="M9" i="7" a="1"/>
  <c r="M9" i="7"/>
  <c r="L9" i="7"/>
  <c r="J9" i="7"/>
  <c r="I9" i="7"/>
  <c r="H9" i="7"/>
  <c r="G9" i="7" a="1"/>
  <c r="G9" i="7"/>
  <c r="F9" i="7" a="1"/>
  <c r="F9" i="7"/>
  <c r="Y8" i="7"/>
  <c r="X8" i="7"/>
  <c r="W8" i="7" a="1"/>
  <c r="W8" i="7"/>
  <c r="V8" i="7" a="1"/>
  <c r="V8" i="7"/>
  <c r="U8" i="7"/>
  <c r="R8" i="7"/>
  <c r="Q8" i="7" a="1"/>
  <c r="Q8" i="7"/>
  <c r="P8" i="7"/>
  <c r="O8" i="7" a="1"/>
  <c r="O8" i="7"/>
  <c r="N8" i="7"/>
  <c r="M8" i="7" a="1"/>
  <c r="M8" i="7"/>
  <c r="L8" i="7"/>
  <c r="J8" i="7"/>
  <c r="I8" i="7"/>
  <c r="H8" i="7"/>
  <c r="G8" i="7" a="1"/>
  <c r="G8" i="7"/>
  <c r="F8" i="7" a="1"/>
  <c r="F8" i="7"/>
  <c r="Y7" i="7"/>
  <c r="X7" i="7"/>
  <c r="W7" i="7" a="1"/>
  <c r="W7" i="7"/>
  <c r="V7" i="7" a="1"/>
  <c r="V7" i="7"/>
  <c r="U7" i="7"/>
  <c r="R7" i="7"/>
  <c r="Q7" i="7" a="1"/>
  <c r="Q7" i="7"/>
  <c r="P7" i="7"/>
  <c r="O7" i="7" a="1"/>
  <c r="O7" i="7"/>
  <c r="N7" i="7"/>
  <c r="M7" i="7" a="1"/>
  <c r="M7" i="7"/>
  <c r="L7" i="7"/>
  <c r="J7" i="7"/>
  <c r="I7" i="7"/>
  <c r="H7" i="7"/>
  <c r="G7" i="7" a="1"/>
  <c r="G7" i="7"/>
  <c r="F7" i="7" a="1"/>
  <c r="F7" i="7"/>
  <c r="Y6" i="7"/>
  <c r="X6" i="7"/>
  <c r="W6" i="7" a="1"/>
  <c r="W6" i="7"/>
  <c r="V6" i="7" a="1"/>
  <c r="V6" i="7"/>
  <c r="U6" i="7"/>
  <c r="R6" i="7"/>
  <c r="Q6" i="7" a="1"/>
  <c r="Q6" i="7"/>
  <c r="P6" i="7"/>
  <c r="O6" i="7" a="1"/>
  <c r="O6" i="7"/>
  <c r="N6" i="7"/>
  <c r="M6" i="7" a="1"/>
  <c r="M6" i="7"/>
  <c r="L6" i="7"/>
  <c r="J6" i="7"/>
  <c r="I6" i="7"/>
  <c r="H6" i="7"/>
  <c r="G6" i="7" a="1"/>
  <c r="G6" i="7"/>
  <c r="F6" i="7" a="1"/>
  <c r="F6" i="7"/>
  <c r="Y5" i="7"/>
  <c r="X5" i="7"/>
  <c r="W5" i="7" a="1"/>
  <c r="W5" i="7"/>
  <c r="V5" i="7" a="1"/>
  <c r="V5" i="7"/>
  <c r="U5" i="7"/>
  <c r="R5" i="7"/>
  <c r="Q5" i="7" a="1"/>
  <c r="Q5" i="7"/>
  <c r="P5" i="7"/>
  <c r="O5" i="7" a="1"/>
  <c r="O5" i="7"/>
  <c r="N5" i="7"/>
  <c r="M5" i="7" a="1"/>
  <c r="M5" i="7"/>
  <c r="L5" i="7"/>
  <c r="J5" i="7"/>
  <c r="I5" i="7"/>
  <c r="H5" i="7"/>
  <c r="G5" i="7" a="1"/>
  <c r="G5" i="7"/>
  <c r="F5" i="7" a="1"/>
  <c r="F5" i="7"/>
  <c r="Y4" i="7"/>
  <c r="X4" i="7"/>
  <c r="W4" i="7" a="1"/>
  <c r="W4" i="7"/>
  <c r="V4" i="7" a="1"/>
  <c r="V4" i="7"/>
  <c r="U4" i="7"/>
  <c r="R4" i="7"/>
  <c r="Q4" i="7" a="1"/>
  <c r="Q4" i="7"/>
  <c r="P4" i="7"/>
  <c r="O4" i="7" a="1"/>
  <c r="O4" i="7"/>
  <c r="N4" i="7"/>
  <c r="M4" i="7" a="1"/>
  <c r="M4" i="7"/>
  <c r="L4" i="7"/>
  <c r="J4" i="7"/>
  <c r="I4" i="7"/>
  <c r="H4" i="7"/>
  <c r="G4" i="7" a="1"/>
  <c r="G4" i="7"/>
  <c r="F4" i="7" a="1"/>
  <c r="F4" i="7"/>
  <c r="R3" i="7"/>
  <c r="Q3" i="7" a="1"/>
  <c r="Q3" i="7"/>
  <c r="P3" i="7"/>
  <c r="O3" i="7" a="1"/>
  <c r="O3" i="7"/>
  <c r="M3" i="7" a="1"/>
  <c r="M3" i="7"/>
  <c r="J3" i="7"/>
  <c r="I3" i="7"/>
  <c r="H3" i="7"/>
  <c r="G3" i="7" a="1"/>
  <c r="G3" i="7"/>
  <c r="F3" i="7" a="1"/>
  <c r="F3" i="7"/>
  <c r="BF108" i="9"/>
  <c r="BE108" i="9"/>
  <c r="BD108" i="9"/>
  <c r="BC108" i="9"/>
  <c r="BB108" i="9"/>
  <c r="BA108" i="9"/>
  <c r="AY108" i="9"/>
  <c r="AX108" i="9"/>
  <c r="AW108" i="9"/>
  <c r="AV108" i="9"/>
  <c r="AU108" i="9"/>
  <c r="AT108" i="9"/>
  <c r="AS108" i="9"/>
  <c r="AR108" i="9"/>
  <c r="AF108" i="9" a="1"/>
  <c r="AF108" i="9"/>
  <c r="AE108" i="9" a="1"/>
  <c r="AE108" i="9"/>
  <c r="AD108" i="9" a="1"/>
  <c r="AD108" i="9"/>
  <c r="AC108" i="9" a="1"/>
  <c r="AC108" i="9"/>
  <c r="AB108" i="9" a="1"/>
  <c r="AB108" i="9"/>
  <c r="AA108" i="9" a="1"/>
  <c r="AA108" i="9"/>
  <c r="Z108" i="9" a="1"/>
  <c r="Z108" i="9"/>
  <c r="Y108" i="9" a="1"/>
  <c r="Y108" i="9"/>
  <c r="X108" i="9" a="1"/>
  <c r="X108" i="9"/>
  <c r="W108" i="9" a="1"/>
  <c r="W108" i="9"/>
  <c r="V108" i="9" a="1"/>
  <c r="V108" i="9"/>
  <c r="S108" i="9"/>
  <c r="Q108" i="9" a="1"/>
  <c r="Q108" i="9"/>
  <c r="N108" i="9" a="1"/>
  <c r="N108" i="9"/>
  <c r="M108" i="9" a="1"/>
  <c r="M108" i="9"/>
  <c r="L108" i="9" a="1"/>
  <c r="L108" i="9"/>
  <c r="K108" i="9" a="1"/>
  <c r="K108" i="9"/>
  <c r="J108" i="9" a="1"/>
  <c r="J108" i="9"/>
  <c r="I108" i="9" a="1"/>
  <c r="I108" i="9"/>
  <c r="H108" i="9" a="1"/>
  <c r="H108" i="9"/>
  <c r="G108" i="9" a="1"/>
  <c r="G108" i="9"/>
  <c r="F108" i="9"/>
  <c r="B108" i="9"/>
  <c r="BF107" i="9"/>
  <c r="BE107" i="9"/>
  <c r="BD107" i="9"/>
  <c r="BC107" i="9"/>
  <c r="BB107" i="9"/>
  <c r="BA107" i="9"/>
  <c r="AY107" i="9"/>
  <c r="AX107" i="9"/>
  <c r="AW107" i="9"/>
  <c r="AV107" i="9"/>
  <c r="AU107" i="9"/>
  <c r="AT107" i="9"/>
  <c r="AS107" i="9"/>
  <c r="AR107" i="9"/>
  <c r="AF107" i="9" a="1"/>
  <c r="AF107" i="9"/>
  <c r="AE107" i="9" a="1"/>
  <c r="AE107" i="9"/>
  <c r="AD107" i="9" a="1"/>
  <c r="AD107" i="9"/>
  <c r="AC107" i="9" a="1"/>
  <c r="AC107" i="9"/>
  <c r="AB107" i="9" a="1"/>
  <c r="AB107" i="9"/>
  <c r="AA107" i="9" a="1"/>
  <c r="AA107" i="9"/>
  <c r="Z107" i="9" a="1"/>
  <c r="Z107" i="9"/>
  <c r="Y107" i="9" a="1"/>
  <c r="Y107" i="9"/>
  <c r="X107" i="9" a="1"/>
  <c r="X107" i="9"/>
  <c r="W107" i="9" a="1"/>
  <c r="W107" i="9"/>
  <c r="V107" i="9" a="1"/>
  <c r="V107" i="9"/>
  <c r="S107" i="9"/>
  <c r="Q107" i="9" a="1"/>
  <c r="Q107" i="9"/>
  <c r="N107" i="9" a="1"/>
  <c r="N107" i="9"/>
  <c r="M107" i="9" a="1"/>
  <c r="M107" i="9"/>
  <c r="L107" i="9" a="1"/>
  <c r="L107" i="9"/>
  <c r="K107" i="9" a="1"/>
  <c r="K107" i="9"/>
  <c r="J107" i="9" a="1"/>
  <c r="J107" i="9"/>
  <c r="I107" i="9" a="1"/>
  <c r="I107" i="9"/>
  <c r="H107" i="9" a="1"/>
  <c r="H107" i="9"/>
  <c r="G107" i="9" a="1"/>
  <c r="G107" i="9"/>
  <c r="F107" i="9"/>
  <c r="B107" i="9"/>
  <c r="BF106" i="9"/>
  <c r="BE106" i="9"/>
  <c r="BD106" i="9"/>
  <c r="BC106" i="9"/>
  <c r="BB106" i="9"/>
  <c r="BA106" i="9"/>
  <c r="AY106" i="9"/>
  <c r="AX106" i="9"/>
  <c r="AW106" i="9"/>
  <c r="AV106" i="9"/>
  <c r="AU106" i="9"/>
  <c r="AT106" i="9"/>
  <c r="AS106" i="9"/>
  <c r="AR106" i="9"/>
  <c r="AF106" i="9" a="1"/>
  <c r="AF106" i="9"/>
  <c r="AE106" i="9" a="1"/>
  <c r="AE106" i="9"/>
  <c r="AD106" i="9" a="1"/>
  <c r="AD106" i="9"/>
  <c r="AC106" i="9" a="1"/>
  <c r="AC106" i="9"/>
  <c r="AB106" i="9" a="1"/>
  <c r="AB106" i="9"/>
  <c r="AA106" i="9" a="1"/>
  <c r="AA106" i="9"/>
  <c r="Z106" i="9" a="1"/>
  <c r="Z106" i="9"/>
  <c r="Y106" i="9" a="1"/>
  <c r="Y106" i="9"/>
  <c r="X106" i="9" a="1"/>
  <c r="X106" i="9"/>
  <c r="W106" i="9" a="1"/>
  <c r="W106" i="9"/>
  <c r="V106" i="9" a="1"/>
  <c r="V106" i="9"/>
  <c r="S106" i="9"/>
  <c r="Q106" i="9" a="1"/>
  <c r="Q106" i="9"/>
  <c r="N106" i="9" a="1"/>
  <c r="N106" i="9"/>
  <c r="M106" i="9" a="1"/>
  <c r="M106" i="9"/>
  <c r="L106" i="9" a="1"/>
  <c r="L106" i="9"/>
  <c r="K106" i="9" a="1"/>
  <c r="K106" i="9"/>
  <c r="J106" i="9" a="1"/>
  <c r="J106" i="9"/>
  <c r="I106" i="9" a="1"/>
  <c r="I106" i="9"/>
  <c r="H106" i="9" a="1"/>
  <c r="H106" i="9"/>
  <c r="G106" i="9" a="1"/>
  <c r="G106" i="9"/>
  <c r="F106" i="9"/>
  <c r="B106" i="9"/>
  <c r="BF105" i="9"/>
  <c r="BE105" i="9"/>
  <c r="BD105" i="9"/>
  <c r="BC105" i="9"/>
  <c r="BB105" i="9"/>
  <c r="BA105" i="9"/>
  <c r="AY105" i="9"/>
  <c r="AX105" i="9"/>
  <c r="AW105" i="9"/>
  <c r="AV105" i="9"/>
  <c r="AU105" i="9"/>
  <c r="AT105" i="9"/>
  <c r="AS105" i="9"/>
  <c r="AR105" i="9"/>
  <c r="AF105" i="9" a="1"/>
  <c r="AF105" i="9"/>
  <c r="AE105" i="9" a="1"/>
  <c r="AE105" i="9"/>
  <c r="AD105" i="9" a="1"/>
  <c r="AD105" i="9"/>
  <c r="AC105" i="9" a="1"/>
  <c r="AC105" i="9"/>
  <c r="AB105" i="9" a="1"/>
  <c r="AB105" i="9"/>
  <c r="AA105" i="9" a="1"/>
  <c r="AA105" i="9"/>
  <c r="Z105" i="9" a="1"/>
  <c r="Z105" i="9"/>
  <c r="Y105" i="9" a="1"/>
  <c r="Y105" i="9"/>
  <c r="X105" i="9" a="1"/>
  <c r="X105" i="9"/>
  <c r="W105" i="9" a="1"/>
  <c r="W105" i="9"/>
  <c r="V105" i="9" a="1"/>
  <c r="V105" i="9"/>
  <c r="S105" i="9"/>
  <c r="Q105" i="9" a="1"/>
  <c r="Q105" i="9"/>
  <c r="N105" i="9" a="1"/>
  <c r="N105" i="9"/>
  <c r="M105" i="9" a="1"/>
  <c r="M105" i="9"/>
  <c r="L105" i="9" a="1"/>
  <c r="L105" i="9"/>
  <c r="K105" i="9" a="1"/>
  <c r="K105" i="9"/>
  <c r="J105" i="9" a="1"/>
  <c r="J105" i="9"/>
  <c r="I105" i="9" a="1"/>
  <c r="I105" i="9"/>
  <c r="H105" i="9" a="1"/>
  <c r="H105" i="9"/>
  <c r="G105" i="9" a="1"/>
  <c r="G105" i="9"/>
  <c r="F105" i="9"/>
  <c r="B105" i="9"/>
  <c r="BF104" i="9"/>
  <c r="BE104" i="9"/>
  <c r="BD104" i="9"/>
  <c r="BC104" i="9"/>
  <c r="BB104" i="9"/>
  <c r="BA104" i="9"/>
  <c r="AY104" i="9"/>
  <c r="AX104" i="9"/>
  <c r="AW104" i="9"/>
  <c r="AV104" i="9"/>
  <c r="AU104" i="9"/>
  <c r="AT104" i="9"/>
  <c r="AS104" i="9"/>
  <c r="AR104" i="9"/>
  <c r="AF104" i="9" a="1"/>
  <c r="AF104" i="9"/>
  <c r="AE104" i="9" a="1"/>
  <c r="AE104" i="9"/>
  <c r="AD104" i="9" a="1"/>
  <c r="AD104" i="9"/>
  <c r="AC104" i="9" a="1"/>
  <c r="AC104" i="9"/>
  <c r="AB104" i="9" a="1"/>
  <c r="AB104" i="9"/>
  <c r="AA104" i="9" a="1"/>
  <c r="AA104" i="9"/>
  <c r="Z104" i="9" a="1"/>
  <c r="Z104" i="9"/>
  <c r="Y104" i="9" a="1"/>
  <c r="Y104" i="9"/>
  <c r="X104" i="9" a="1"/>
  <c r="X104" i="9"/>
  <c r="W104" i="9" a="1"/>
  <c r="W104" i="9"/>
  <c r="V104" i="9" a="1"/>
  <c r="V104" i="9"/>
  <c r="S104" i="9"/>
  <c r="Q104" i="9" a="1"/>
  <c r="Q104" i="9"/>
  <c r="N104" i="9" a="1"/>
  <c r="N104" i="9"/>
  <c r="M104" i="9" a="1"/>
  <c r="M104" i="9"/>
  <c r="L104" i="9" a="1"/>
  <c r="L104" i="9"/>
  <c r="K104" i="9" a="1"/>
  <c r="K104" i="9"/>
  <c r="J104" i="9" a="1"/>
  <c r="J104" i="9"/>
  <c r="I104" i="9" a="1"/>
  <c r="I104" i="9"/>
  <c r="H104" i="9" a="1"/>
  <c r="H104" i="9"/>
  <c r="G104" i="9" a="1"/>
  <c r="G104" i="9"/>
  <c r="F104" i="9"/>
  <c r="B104" i="9"/>
  <c r="BF103" i="9"/>
  <c r="BE103" i="9"/>
  <c r="BD103" i="9"/>
  <c r="BC103" i="9"/>
  <c r="BB103" i="9"/>
  <c r="BA103" i="9"/>
  <c r="AY103" i="9"/>
  <c r="AX103" i="9"/>
  <c r="AW103" i="9"/>
  <c r="AV103" i="9"/>
  <c r="AU103" i="9"/>
  <c r="AT103" i="9"/>
  <c r="AS103" i="9"/>
  <c r="AR103" i="9"/>
  <c r="AF103" i="9" a="1"/>
  <c r="AF103" i="9"/>
  <c r="AE103" i="9" a="1"/>
  <c r="AE103" i="9"/>
  <c r="AD103" i="9" a="1"/>
  <c r="AD103" i="9"/>
  <c r="AC103" i="9" a="1"/>
  <c r="AC103" i="9"/>
  <c r="AB103" i="9" a="1"/>
  <c r="AB103" i="9"/>
  <c r="AA103" i="9" a="1"/>
  <c r="AA103" i="9"/>
  <c r="Z103" i="9" a="1"/>
  <c r="Z103" i="9"/>
  <c r="Y103" i="9" a="1"/>
  <c r="Y103" i="9"/>
  <c r="X103" i="9" a="1"/>
  <c r="X103" i="9"/>
  <c r="W103" i="9" a="1"/>
  <c r="W103" i="9"/>
  <c r="V103" i="9" a="1"/>
  <c r="V103" i="9"/>
  <c r="S103" i="9"/>
  <c r="Q103" i="9" a="1"/>
  <c r="Q103" i="9"/>
  <c r="N103" i="9" a="1"/>
  <c r="N103" i="9"/>
  <c r="M103" i="9" a="1"/>
  <c r="M103" i="9"/>
  <c r="L103" i="9" a="1"/>
  <c r="L103" i="9"/>
  <c r="K103" i="9" a="1"/>
  <c r="K103" i="9"/>
  <c r="J103" i="9" a="1"/>
  <c r="J103" i="9"/>
  <c r="I103" i="9" a="1"/>
  <c r="I103" i="9"/>
  <c r="H103" i="9" a="1"/>
  <c r="H103" i="9"/>
  <c r="G103" i="9" a="1"/>
  <c r="G103" i="9"/>
  <c r="F103" i="9"/>
  <c r="B103" i="9"/>
  <c r="BF102" i="9"/>
  <c r="BE102" i="9"/>
  <c r="BD102" i="9"/>
  <c r="BC102" i="9"/>
  <c r="BB102" i="9"/>
  <c r="BA102" i="9"/>
  <c r="AY102" i="9"/>
  <c r="AX102" i="9"/>
  <c r="AW102" i="9"/>
  <c r="AV102" i="9"/>
  <c r="AU102" i="9"/>
  <c r="AT102" i="9"/>
  <c r="AS102" i="9"/>
  <c r="AR102" i="9"/>
  <c r="AF102" i="9" a="1"/>
  <c r="AF102" i="9"/>
  <c r="AE102" i="9" a="1"/>
  <c r="AE102" i="9"/>
  <c r="AD102" i="9" a="1"/>
  <c r="AD102" i="9"/>
  <c r="AC102" i="9" a="1"/>
  <c r="AC102" i="9"/>
  <c r="AB102" i="9" a="1"/>
  <c r="AB102" i="9"/>
  <c r="AA102" i="9" a="1"/>
  <c r="AA102" i="9"/>
  <c r="Z102" i="9" a="1"/>
  <c r="Z102" i="9"/>
  <c r="Y102" i="9" a="1"/>
  <c r="Y102" i="9"/>
  <c r="X102" i="9" a="1"/>
  <c r="X102" i="9"/>
  <c r="W102" i="9" a="1"/>
  <c r="W102" i="9"/>
  <c r="V102" i="9" a="1"/>
  <c r="V102" i="9"/>
  <c r="S102" i="9"/>
  <c r="Q102" i="9" a="1"/>
  <c r="Q102" i="9"/>
  <c r="N102" i="9" a="1"/>
  <c r="N102" i="9"/>
  <c r="M102" i="9" a="1"/>
  <c r="M102" i="9"/>
  <c r="L102" i="9" a="1"/>
  <c r="L102" i="9"/>
  <c r="K102" i="9" a="1"/>
  <c r="K102" i="9"/>
  <c r="J102" i="9" a="1"/>
  <c r="J102" i="9"/>
  <c r="I102" i="9" a="1"/>
  <c r="I102" i="9"/>
  <c r="H102" i="9" a="1"/>
  <c r="H102" i="9"/>
  <c r="G102" i="9" a="1"/>
  <c r="G102" i="9"/>
  <c r="F102" i="9"/>
  <c r="B102" i="9"/>
  <c r="BF101" i="9"/>
  <c r="BE101" i="9"/>
  <c r="BD101" i="9"/>
  <c r="BC101" i="9"/>
  <c r="BB101" i="9"/>
  <c r="BA101" i="9"/>
  <c r="AY101" i="9"/>
  <c r="AX101" i="9"/>
  <c r="AW101" i="9"/>
  <c r="AV101" i="9"/>
  <c r="AU101" i="9"/>
  <c r="AT101" i="9"/>
  <c r="AS101" i="9"/>
  <c r="AR101" i="9"/>
  <c r="AF101" i="9" a="1"/>
  <c r="AF101" i="9"/>
  <c r="AE101" i="9" a="1"/>
  <c r="AE101" i="9"/>
  <c r="AD101" i="9" a="1"/>
  <c r="AD101" i="9"/>
  <c r="AC101" i="9" a="1"/>
  <c r="AC101" i="9"/>
  <c r="AB101" i="9" a="1"/>
  <c r="AB101" i="9"/>
  <c r="AA101" i="9" a="1"/>
  <c r="AA101" i="9"/>
  <c r="Z101" i="9" a="1"/>
  <c r="Z101" i="9"/>
  <c r="Y101" i="9" a="1"/>
  <c r="Y101" i="9"/>
  <c r="X101" i="9" a="1"/>
  <c r="X101" i="9"/>
  <c r="W101" i="9" a="1"/>
  <c r="W101" i="9"/>
  <c r="V101" i="9" a="1"/>
  <c r="V101" i="9"/>
  <c r="S101" i="9"/>
  <c r="Q101" i="9" a="1"/>
  <c r="Q101" i="9"/>
  <c r="N101" i="9" a="1"/>
  <c r="N101" i="9"/>
  <c r="M101" i="9" a="1"/>
  <c r="M101" i="9"/>
  <c r="L101" i="9" a="1"/>
  <c r="L101" i="9"/>
  <c r="K101" i="9" a="1"/>
  <c r="K101" i="9"/>
  <c r="J101" i="9" a="1"/>
  <c r="J101" i="9"/>
  <c r="I101" i="9" a="1"/>
  <c r="I101" i="9"/>
  <c r="H101" i="9" a="1"/>
  <c r="H101" i="9"/>
  <c r="G101" i="9" a="1"/>
  <c r="G101" i="9"/>
  <c r="F101" i="9"/>
  <c r="B101" i="9"/>
  <c r="BF100" i="9"/>
  <c r="BE100" i="9"/>
  <c r="BD100" i="9"/>
  <c r="BC100" i="9"/>
  <c r="BB100" i="9"/>
  <c r="BA100" i="9"/>
  <c r="AY100" i="9"/>
  <c r="AX100" i="9"/>
  <c r="AW100" i="9"/>
  <c r="AV100" i="9"/>
  <c r="AU100" i="9"/>
  <c r="AT100" i="9"/>
  <c r="AS100" i="9"/>
  <c r="AR100" i="9"/>
  <c r="AF100" i="9" a="1"/>
  <c r="AF100" i="9"/>
  <c r="AE100" i="9" a="1"/>
  <c r="AE100" i="9"/>
  <c r="AD100" i="9" a="1"/>
  <c r="AD100" i="9"/>
  <c r="AC100" i="9" a="1"/>
  <c r="AC100" i="9"/>
  <c r="AB100" i="9" a="1"/>
  <c r="AB100" i="9"/>
  <c r="AA100" i="9" a="1"/>
  <c r="AA100" i="9"/>
  <c r="Z100" i="9" a="1"/>
  <c r="Z100" i="9"/>
  <c r="Y100" i="9" a="1"/>
  <c r="Y100" i="9"/>
  <c r="X100" i="9" a="1"/>
  <c r="X100" i="9"/>
  <c r="W100" i="9" a="1"/>
  <c r="W100" i="9"/>
  <c r="V100" i="9" a="1"/>
  <c r="V100" i="9"/>
  <c r="S100" i="9"/>
  <c r="Q100" i="9" a="1"/>
  <c r="Q100" i="9"/>
  <c r="N100" i="9" a="1"/>
  <c r="N100" i="9"/>
  <c r="M100" i="9" a="1"/>
  <c r="M100" i="9"/>
  <c r="L100" i="9" a="1"/>
  <c r="L100" i="9"/>
  <c r="K100" i="9" a="1"/>
  <c r="K100" i="9"/>
  <c r="J100" i="9" a="1"/>
  <c r="J100" i="9"/>
  <c r="I100" i="9" a="1"/>
  <c r="I100" i="9"/>
  <c r="H100" i="9" a="1"/>
  <c r="H100" i="9"/>
  <c r="G100" i="9" a="1"/>
  <c r="G100" i="9"/>
  <c r="F100" i="9"/>
  <c r="B100" i="9"/>
  <c r="BF99" i="9"/>
  <c r="BE99" i="9"/>
  <c r="BD99" i="9"/>
  <c r="BC99" i="9"/>
  <c r="BB99" i="9"/>
  <c r="BA99" i="9"/>
  <c r="AY99" i="9"/>
  <c r="AX99" i="9"/>
  <c r="AW99" i="9"/>
  <c r="AV99" i="9"/>
  <c r="AU99" i="9"/>
  <c r="AT99" i="9"/>
  <c r="AS99" i="9"/>
  <c r="AR99" i="9"/>
  <c r="AF99" i="9" a="1"/>
  <c r="AF99" i="9"/>
  <c r="AE99" i="9" a="1"/>
  <c r="AE99" i="9"/>
  <c r="AD99" i="9" a="1"/>
  <c r="AD99" i="9"/>
  <c r="AC99" i="9" a="1"/>
  <c r="AC99" i="9"/>
  <c r="AB99" i="9" a="1"/>
  <c r="AB99" i="9"/>
  <c r="AA99" i="9" a="1"/>
  <c r="AA99" i="9"/>
  <c r="Z99" i="9" a="1"/>
  <c r="Z99" i="9"/>
  <c r="Y99" i="9" a="1"/>
  <c r="Y99" i="9"/>
  <c r="X99" i="9" a="1"/>
  <c r="X99" i="9"/>
  <c r="W99" i="9" a="1"/>
  <c r="W99" i="9"/>
  <c r="V99" i="9" a="1"/>
  <c r="V99" i="9"/>
  <c r="S99" i="9"/>
  <c r="Q99" i="9" a="1"/>
  <c r="Q99" i="9"/>
  <c r="N99" i="9" a="1"/>
  <c r="N99" i="9"/>
  <c r="M99" i="9" a="1"/>
  <c r="M99" i="9"/>
  <c r="L99" i="9" a="1"/>
  <c r="L99" i="9"/>
  <c r="K99" i="9" a="1"/>
  <c r="K99" i="9"/>
  <c r="J99" i="9" a="1"/>
  <c r="J99" i="9"/>
  <c r="I99" i="9" a="1"/>
  <c r="I99" i="9"/>
  <c r="H99" i="9" a="1"/>
  <c r="H99" i="9"/>
  <c r="G99" i="9" a="1"/>
  <c r="G99" i="9"/>
  <c r="F99" i="9"/>
  <c r="B99" i="9"/>
  <c r="BF98" i="9"/>
  <c r="BE98" i="9"/>
  <c r="BD98" i="9"/>
  <c r="BC98" i="9"/>
  <c r="BB98" i="9"/>
  <c r="BA98" i="9"/>
  <c r="AY98" i="9"/>
  <c r="AX98" i="9"/>
  <c r="AW98" i="9"/>
  <c r="AV98" i="9"/>
  <c r="AU98" i="9"/>
  <c r="AT98" i="9"/>
  <c r="AS98" i="9"/>
  <c r="AR98" i="9"/>
  <c r="AF98" i="9" a="1"/>
  <c r="AF98" i="9"/>
  <c r="AE98" i="9" a="1"/>
  <c r="AE98" i="9"/>
  <c r="AD98" i="9" a="1"/>
  <c r="AD98" i="9"/>
  <c r="AC98" i="9" a="1"/>
  <c r="AC98" i="9"/>
  <c r="AB98" i="9" a="1"/>
  <c r="AB98" i="9"/>
  <c r="AA98" i="9" a="1"/>
  <c r="AA98" i="9"/>
  <c r="Z98" i="9" a="1"/>
  <c r="Z98" i="9"/>
  <c r="Y98" i="9" a="1"/>
  <c r="Y98" i="9"/>
  <c r="X98" i="9" a="1"/>
  <c r="X98" i="9"/>
  <c r="W98" i="9" a="1"/>
  <c r="W98" i="9"/>
  <c r="V98" i="9" a="1"/>
  <c r="V98" i="9"/>
  <c r="S98" i="9"/>
  <c r="Q98" i="9" a="1"/>
  <c r="Q98" i="9"/>
  <c r="N98" i="9" a="1"/>
  <c r="N98" i="9"/>
  <c r="M98" i="9" a="1"/>
  <c r="M98" i="9"/>
  <c r="L98" i="9" a="1"/>
  <c r="L98" i="9"/>
  <c r="K98" i="9" a="1"/>
  <c r="K98" i="9"/>
  <c r="J98" i="9" a="1"/>
  <c r="J98" i="9"/>
  <c r="I98" i="9" a="1"/>
  <c r="I98" i="9"/>
  <c r="H98" i="9" a="1"/>
  <c r="H98" i="9"/>
  <c r="G98" i="9" a="1"/>
  <c r="G98" i="9"/>
  <c r="F98" i="9"/>
  <c r="B98" i="9"/>
  <c r="BF97" i="9"/>
  <c r="BE97" i="9"/>
  <c r="BD97" i="9"/>
  <c r="BC97" i="9"/>
  <c r="BB97" i="9"/>
  <c r="BA97" i="9"/>
  <c r="AY97" i="9"/>
  <c r="AX97" i="9"/>
  <c r="AW97" i="9"/>
  <c r="AV97" i="9"/>
  <c r="AU97" i="9"/>
  <c r="AT97" i="9"/>
  <c r="AS97" i="9"/>
  <c r="AR97" i="9"/>
  <c r="AF97" i="9" a="1"/>
  <c r="AF97" i="9"/>
  <c r="AE97" i="9" a="1"/>
  <c r="AE97" i="9"/>
  <c r="AD97" i="9" a="1"/>
  <c r="AD97" i="9"/>
  <c r="AC97" i="9" a="1"/>
  <c r="AC97" i="9"/>
  <c r="AB97" i="9" a="1"/>
  <c r="AB97" i="9"/>
  <c r="AA97" i="9" a="1"/>
  <c r="AA97" i="9"/>
  <c r="Z97" i="9" a="1"/>
  <c r="Z97" i="9"/>
  <c r="Y97" i="9" a="1"/>
  <c r="Y97" i="9"/>
  <c r="X97" i="9" a="1"/>
  <c r="X97" i="9"/>
  <c r="W97" i="9" a="1"/>
  <c r="W97" i="9"/>
  <c r="V97" i="9" a="1"/>
  <c r="V97" i="9"/>
  <c r="S97" i="9"/>
  <c r="Q97" i="9" a="1"/>
  <c r="Q97" i="9"/>
  <c r="N97" i="9" a="1"/>
  <c r="N97" i="9"/>
  <c r="M97" i="9" a="1"/>
  <c r="M97" i="9"/>
  <c r="L97" i="9" a="1"/>
  <c r="L97" i="9"/>
  <c r="K97" i="9" a="1"/>
  <c r="K97" i="9"/>
  <c r="J97" i="9" a="1"/>
  <c r="J97" i="9"/>
  <c r="I97" i="9" a="1"/>
  <c r="I97" i="9"/>
  <c r="H97" i="9" a="1"/>
  <c r="H97" i="9"/>
  <c r="G97" i="9" a="1"/>
  <c r="G97" i="9"/>
  <c r="F97" i="9"/>
  <c r="B97" i="9"/>
  <c r="BF96" i="9"/>
  <c r="BE96" i="9"/>
  <c r="BD96" i="9"/>
  <c r="BC96" i="9"/>
  <c r="BB96" i="9"/>
  <c r="BA96" i="9"/>
  <c r="AY96" i="9"/>
  <c r="AX96" i="9"/>
  <c r="AW96" i="9"/>
  <c r="AV96" i="9"/>
  <c r="AU96" i="9"/>
  <c r="AT96" i="9"/>
  <c r="AS96" i="9"/>
  <c r="AR96" i="9"/>
  <c r="AF96" i="9" a="1"/>
  <c r="AF96" i="9"/>
  <c r="AE96" i="9" a="1"/>
  <c r="AE96" i="9"/>
  <c r="AD96" i="9" a="1"/>
  <c r="AD96" i="9"/>
  <c r="AC96" i="9" a="1"/>
  <c r="AC96" i="9"/>
  <c r="AB96" i="9" a="1"/>
  <c r="AB96" i="9"/>
  <c r="AA96" i="9" a="1"/>
  <c r="AA96" i="9"/>
  <c r="Z96" i="9" a="1"/>
  <c r="Z96" i="9"/>
  <c r="Y96" i="9" a="1"/>
  <c r="Y96" i="9"/>
  <c r="X96" i="9" a="1"/>
  <c r="X96" i="9"/>
  <c r="W96" i="9" a="1"/>
  <c r="W96" i="9"/>
  <c r="V96" i="9" a="1"/>
  <c r="V96" i="9"/>
  <c r="S96" i="9"/>
  <c r="Q96" i="9" a="1"/>
  <c r="Q96" i="9"/>
  <c r="N96" i="9" a="1"/>
  <c r="N96" i="9"/>
  <c r="M96" i="9" a="1"/>
  <c r="M96" i="9"/>
  <c r="L96" i="9" a="1"/>
  <c r="L96" i="9"/>
  <c r="K96" i="9" a="1"/>
  <c r="K96" i="9"/>
  <c r="J96" i="9" a="1"/>
  <c r="J96" i="9"/>
  <c r="I96" i="9" a="1"/>
  <c r="I96" i="9"/>
  <c r="H96" i="9" a="1"/>
  <c r="H96" i="9"/>
  <c r="G96" i="9" a="1"/>
  <c r="G96" i="9"/>
  <c r="F96" i="9"/>
  <c r="B96" i="9"/>
  <c r="BF95" i="9"/>
  <c r="BE95" i="9"/>
  <c r="BD95" i="9"/>
  <c r="BC95" i="9"/>
  <c r="BB95" i="9"/>
  <c r="BA95" i="9"/>
  <c r="AY95" i="9"/>
  <c r="AX95" i="9"/>
  <c r="AW95" i="9"/>
  <c r="AV95" i="9"/>
  <c r="AU95" i="9"/>
  <c r="AT95" i="9"/>
  <c r="AS95" i="9"/>
  <c r="AR95" i="9"/>
  <c r="AF95" i="9" a="1"/>
  <c r="AF95" i="9"/>
  <c r="AE95" i="9" a="1"/>
  <c r="AE95" i="9"/>
  <c r="AD95" i="9" a="1"/>
  <c r="AD95" i="9"/>
  <c r="AC95" i="9" a="1"/>
  <c r="AC95" i="9"/>
  <c r="AB95" i="9" a="1"/>
  <c r="AB95" i="9"/>
  <c r="AA95" i="9" a="1"/>
  <c r="AA95" i="9"/>
  <c r="Z95" i="9" a="1"/>
  <c r="Z95" i="9"/>
  <c r="Y95" i="9" a="1"/>
  <c r="Y95" i="9"/>
  <c r="X95" i="9" a="1"/>
  <c r="X95" i="9"/>
  <c r="W95" i="9" a="1"/>
  <c r="W95" i="9"/>
  <c r="V95" i="9" a="1"/>
  <c r="V95" i="9"/>
  <c r="S95" i="9"/>
  <c r="Q95" i="9" a="1"/>
  <c r="Q95" i="9"/>
  <c r="N95" i="9" a="1"/>
  <c r="N95" i="9"/>
  <c r="M95" i="9" a="1"/>
  <c r="M95" i="9"/>
  <c r="L95" i="9" a="1"/>
  <c r="L95" i="9"/>
  <c r="K95" i="9" a="1"/>
  <c r="K95" i="9"/>
  <c r="J95" i="9" a="1"/>
  <c r="J95" i="9"/>
  <c r="I95" i="9" a="1"/>
  <c r="I95" i="9"/>
  <c r="H95" i="9" a="1"/>
  <c r="H95" i="9"/>
  <c r="G95" i="9" a="1"/>
  <c r="G95" i="9"/>
  <c r="F95" i="9"/>
  <c r="B95" i="9"/>
  <c r="BF94" i="9"/>
  <c r="BE94" i="9"/>
  <c r="BD94" i="9"/>
  <c r="BC94" i="9"/>
  <c r="BB94" i="9"/>
  <c r="BA94" i="9"/>
  <c r="AY94" i="9"/>
  <c r="AX94" i="9"/>
  <c r="AW94" i="9"/>
  <c r="AV94" i="9"/>
  <c r="AU94" i="9"/>
  <c r="AT94" i="9"/>
  <c r="AS94" i="9"/>
  <c r="AR94" i="9"/>
  <c r="AF94" i="9" a="1"/>
  <c r="AF94" i="9"/>
  <c r="AE94" i="9" a="1"/>
  <c r="AE94" i="9"/>
  <c r="AD94" i="9" a="1"/>
  <c r="AD94" i="9"/>
  <c r="AC94" i="9" a="1"/>
  <c r="AC94" i="9"/>
  <c r="AB94" i="9" a="1"/>
  <c r="AB94" i="9"/>
  <c r="AA94" i="9" a="1"/>
  <c r="AA94" i="9"/>
  <c r="Z94" i="9" a="1"/>
  <c r="Z94" i="9"/>
  <c r="Y94" i="9" a="1"/>
  <c r="Y94" i="9"/>
  <c r="X94" i="9" a="1"/>
  <c r="X94" i="9"/>
  <c r="W94" i="9" a="1"/>
  <c r="W94" i="9"/>
  <c r="V94" i="9" a="1"/>
  <c r="V94" i="9"/>
  <c r="S94" i="9"/>
  <c r="Q94" i="9" a="1"/>
  <c r="Q94" i="9"/>
  <c r="N94" i="9" a="1"/>
  <c r="N94" i="9"/>
  <c r="M94" i="9" a="1"/>
  <c r="M94" i="9"/>
  <c r="L94" i="9" a="1"/>
  <c r="L94" i="9"/>
  <c r="K94" i="9" a="1"/>
  <c r="K94" i="9"/>
  <c r="J94" i="9" a="1"/>
  <c r="J94" i="9"/>
  <c r="I94" i="9" a="1"/>
  <c r="I94" i="9"/>
  <c r="H94" i="9" a="1"/>
  <c r="H94" i="9"/>
  <c r="G94" i="9" a="1"/>
  <c r="G94" i="9"/>
  <c r="F94" i="9"/>
  <c r="B94" i="9"/>
  <c r="BF93" i="9"/>
  <c r="BE93" i="9"/>
  <c r="BD93" i="9"/>
  <c r="BC93" i="9"/>
  <c r="BB93" i="9"/>
  <c r="BA93" i="9"/>
  <c r="AY93" i="9"/>
  <c r="AX93" i="9"/>
  <c r="AW93" i="9"/>
  <c r="AV93" i="9"/>
  <c r="AU93" i="9"/>
  <c r="AT93" i="9"/>
  <c r="AS93" i="9"/>
  <c r="AR93" i="9"/>
  <c r="AF93" i="9" a="1"/>
  <c r="AF93" i="9"/>
  <c r="AE93" i="9" a="1"/>
  <c r="AE93" i="9"/>
  <c r="AD93" i="9" a="1"/>
  <c r="AD93" i="9"/>
  <c r="AC93" i="9" a="1"/>
  <c r="AC93" i="9"/>
  <c r="AB93" i="9" a="1"/>
  <c r="AB93" i="9"/>
  <c r="AA93" i="9" a="1"/>
  <c r="AA93" i="9"/>
  <c r="Z93" i="9" a="1"/>
  <c r="Z93" i="9"/>
  <c r="Y93" i="9" a="1"/>
  <c r="Y93" i="9"/>
  <c r="X93" i="9" a="1"/>
  <c r="X93" i="9"/>
  <c r="W93" i="9" a="1"/>
  <c r="W93" i="9"/>
  <c r="V93" i="9" a="1"/>
  <c r="V93" i="9"/>
  <c r="S93" i="9"/>
  <c r="Q93" i="9" a="1"/>
  <c r="Q93" i="9"/>
  <c r="N93" i="9" a="1"/>
  <c r="N93" i="9"/>
  <c r="M93" i="9" a="1"/>
  <c r="M93" i="9"/>
  <c r="L93" i="9" a="1"/>
  <c r="L93" i="9"/>
  <c r="K93" i="9" a="1"/>
  <c r="K93" i="9"/>
  <c r="J93" i="9" a="1"/>
  <c r="J93" i="9"/>
  <c r="I93" i="9" a="1"/>
  <c r="I93" i="9"/>
  <c r="H93" i="9" a="1"/>
  <c r="H93" i="9"/>
  <c r="G93" i="9" a="1"/>
  <c r="G93" i="9"/>
  <c r="F93" i="9"/>
  <c r="B93" i="9"/>
  <c r="BF92" i="9"/>
  <c r="BE92" i="9"/>
  <c r="BD92" i="9"/>
  <c r="BC92" i="9"/>
  <c r="BB92" i="9"/>
  <c r="BA92" i="9"/>
  <c r="AY92" i="9"/>
  <c r="AX92" i="9"/>
  <c r="AW92" i="9"/>
  <c r="AV92" i="9"/>
  <c r="AU92" i="9"/>
  <c r="AT92" i="9"/>
  <c r="AS92" i="9"/>
  <c r="AR92" i="9"/>
  <c r="AF92" i="9" a="1"/>
  <c r="AF92" i="9"/>
  <c r="AE92" i="9" a="1"/>
  <c r="AE92" i="9"/>
  <c r="AD92" i="9" a="1"/>
  <c r="AD92" i="9"/>
  <c r="AC92" i="9" a="1"/>
  <c r="AC92" i="9"/>
  <c r="AB92" i="9" a="1"/>
  <c r="AB92" i="9"/>
  <c r="AA92" i="9" a="1"/>
  <c r="AA92" i="9"/>
  <c r="Z92" i="9" a="1"/>
  <c r="Z92" i="9"/>
  <c r="Y92" i="9" a="1"/>
  <c r="Y92" i="9"/>
  <c r="X92" i="9" a="1"/>
  <c r="X92" i="9"/>
  <c r="W92" i="9" a="1"/>
  <c r="W92" i="9"/>
  <c r="V92" i="9" a="1"/>
  <c r="V92" i="9"/>
  <c r="S92" i="9"/>
  <c r="Q92" i="9" a="1"/>
  <c r="Q92" i="9"/>
  <c r="N92" i="9" a="1"/>
  <c r="N92" i="9"/>
  <c r="M92" i="9" a="1"/>
  <c r="M92" i="9"/>
  <c r="L92" i="9" a="1"/>
  <c r="L92" i="9"/>
  <c r="K92" i="9" a="1"/>
  <c r="K92" i="9"/>
  <c r="J92" i="9" a="1"/>
  <c r="J92" i="9"/>
  <c r="I92" i="9" a="1"/>
  <c r="I92" i="9"/>
  <c r="H92" i="9" a="1"/>
  <c r="H92" i="9"/>
  <c r="G92" i="9" a="1"/>
  <c r="G92" i="9"/>
  <c r="F92" i="9"/>
  <c r="B92" i="9"/>
  <c r="BF91" i="9"/>
  <c r="BE91" i="9"/>
  <c r="BD91" i="9"/>
  <c r="BC91" i="9"/>
  <c r="BB91" i="9"/>
  <c r="BA91" i="9"/>
  <c r="AY91" i="9"/>
  <c r="AX91" i="9"/>
  <c r="AW91" i="9"/>
  <c r="AV91" i="9"/>
  <c r="AU91" i="9"/>
  <c r="AT91" i="9"/>
  <c r="AS91" i="9"/>
  <c r="AR91" i="9"/>
  <c r="AF91" i="9" a="1"/>
  <c r="AF91" i="9"/>
  <c r="AE91" i="9" a="1"/>
  <c r="AE91" i="9"/>
  <c r="AD91" i="9" a="1"/>
  <c r="AD91" i="9"/>
  <c r="AC91" i="9" a="1"/>
  <c r="AC91" i="9"/>
  <c r="AB91" i="9" a="1"/>
  <c r="AB91" i="9"/>
  <c r="AA91" i="9" a="1"/>
  <c r="AA91" i="9"/>
  <c r="Z91" i="9" a="1"/>
  <c r="Z91" i="9"/>
  <c r="Y91" i="9" a="1"/>
  <c r="Y91" i="9"/>
  <c r="X91" i="9" a="1"/>
  <c r="X91" i="9"/>
  <c r="W91" i="9" a="1"/>
  <c r="W91" i="9"/>
  <c r="V91" i="9" a="1"/>
  <c r="V91" i="9"/>
  <c r="S91" i="9"/>
  <c r="Q91" i="9" a="1"/>
  <c r="Q91" i="9"/>
  <c r="N91" i="9" a="1"/>
  <c r="N91" i="9"/>
  <c r="M91" i="9" a="1"/>
  <c r="M91" i="9"/>
  <c r="L91" i="9" a="1"/>
  <c r="L91" i="9"/>
  <c r="K91" i="9" a="1"/>
  <c r="K91" i="9"/>
  <c r="J91" i="9" a="1"/>
  <c r="J91" i="9"/>
  <c r="I91" i="9" a="1"/>
  <c r="I91" i="9"/>
  <c r="H91" i="9" a="1"/>
  <c r="H91" i="9"/>
  <c r="G91" i="9" a="1"/>
  <c r="G91" i="9"/>
  <c r="F91" i="9"/>
  <c r="B91" i="9"/>
  <c r="BF90" i="9"/>
  <c r="BE90" i="9"/>
  <c r="BD90" i="9"/>
  <c r="BC90" i="9"/>
  <c r="BB90" i="9"/>
  <c r="BA90" i="9"/>
  <c r="AY90" i="9"/>
  <c r="AX90" i="9"/>
  <c r="AW90" i="9"/>
  <c r="AV90" i="9"/>
  <c r="AU90" i="9"/>
  <c r="AT90" i="9"/>
  <c r="AS90" i="9"/>
  <c r="AR90" i="9"/>
  <c r="AF90" i="9" a="1"/>
  <c r="AF90" i="9"/>
  <c r="AE90" i="9" a="1"/>
  <c r="AE90" i="9"/>
  <c r="AD90" i="9" a="1"/>
  <c r="AD90" i="9"/>
  <c r="AC90" i="9" a="1"/>
  <c r="AC90" i="9"/>
  <c r="AB90" i="9" a="1"/>
  <c r="AB90" i="9"/>
  <c r="AA90" i="9" a="1"/>
  <c r="AA90" i="9"/>
  <c r="Z90" i="9" a="1"/>
  <c r="Z90" i="9"/>
  <c r="Y90" i="9" a="1"/>
  <c r="Y90" i="9"/>
  <c r="X90" i="9" a="1"/>
  <c r="X90" i="9"/>
  <c r="W90" i="9" a="1"/>
  <c r="W90" i="9"/>
  <c r="V90" i="9" a="1"/>
  <c r="V90" i="9"/>
  <c r="S90" i="9"/>
  <c r="Q90" i="9" a="1"/>
  <c r="Q90" i="9"/>
  <c r="N90" i="9" a="1"/>
  <c r="N90" i="9"/>
  <c r="M90" i="9" a="1"/>
  <c r="M90" i="9"/>
  <c r="L90" i="9" a="1"/>
  <c r="L90" i="9"/>
  <c r="K90" i="9" a="1"/>
  <c r="K90" i="9"/>
  <c r="J90" i="9" a="1"/>
  <c r="J90" i="9"/>
  <c r="I90" i="9" a="1"/>
  <c r="I90" i="9"/>
  <c r="H90" i="9" a="1"/>
  <c r="H90" i="9"/>
  <c r="G90" i="9" a="1"/>
  <c r="G90" i="9"/>
  <c r="F90" i="9"/>
  <c r="B90" i="9"/>
  <c r="BF89" i="9"/>
  <c r="BE89" i="9"/>
  <c r="BD89" i="9"/>
  <c r="BC89" i="9"/>
  <c r="BB89" i="9"/>
  <c r="BA89" i="9"/>
  <c r="AY89" i="9"/>
  <c r="AX89" i="9"/>
  <c r="AW89" i="9"/>
  <c r="AV89" i="9"/>
  <c r="AU89" i="9"/>
  <c r="AT89" i="9"/>
  <c r="AS89" i="9"/>
  <c r="AR89" i="9"/>
  <c r="AF89" i="9" a="1"/>
  <c r="AF89" i="9"/>
  <c r="AE89" i="9" a="1"/>
  <c r="AE89" i="9"/>
  <c r="AD89" i="9" a="1"/>
  <c r="AD89" i="9"/>
  <c r="AC89" i="9" a="1"/>
  <c r="AC89" i="9"/>
  <c r="AB89" i="9" a="1"/>
  <c r="AB89" i="9"/>
  <c r="AA89" i="9" a="1"/>
  <c r="AA89" i="9"/>
  <c r="Z89" i="9" a="1"/>
  <c r="Z89" i="9"/>
  <c r="Y89" i="9" a="1"/>
  <c r="Y89" i="9"/>
  <c r="X89" i="9" a="1"/>
  <c r="X89" i="9"/>
  <c r="W89" i="9" a="1"/>
  <c r="W89" i="9"/>
  <c r="V89" i="9" a="1"/>
  <c r="V89" i="9"/>
  <c r="S89" i="9"/>
  <c r="Q89" i="9" a="1"/>
  <c r="Q89" i="9"/>
  <c r="N89" i="9" a="1"/>
  <c r="N89" i="9"/>
  <c r="M89" i="9" a="1"/>
  <c r="M89" i="9"/>
  <c r="L89" i="9" a="1"/>
  <c r="L89" i="9"/>
  <c r="K89" i="9" a="1"/>
  <c r="K89" i="9"/>
  <c r="J89" i="9" a="1"/>
  <c r="J89" i="9"/>
  <c r="I89" i="9" a="1"/>
  <c r="I89" i="9"/>
  <c r="H89" i="9" a="1"/>
  <c r="H89" i="9"/>
  <c r="G89" i="9" a="1"/>
  <c r="G89" i="9"/>
  <c r="F89" i="9"/>
  <c r="B89" i="9"/>
  <c r="BF88" i="9"/>
  <c r="BE88" i="9"/>
  <c r="BD88" i="9"/>
  <c r="BC88" i="9"/>
  <c r="BB88" i="9"/>
  <c r="BA88" i="9"/>
  <c r="AY88" i="9"/>
  <c r="AX88" i="9"/>
  <c r="AW88" i="9"/>
  <c r="AV88" i="9"/>
  <c r="AU88" i="9"/>
  <c r="AT88" i="9"/>
  <c r="AS88" i="9"/>
  <c r="AR88" i="9"/>
  <c r="AF88" i="9" a="1"/>
  <c r="AF88" i="9"/>
  <c r="AE88" i="9" a="1"/>
  <c r="AE88" i="9"/>
  <c r="AD88" i="9" a="1"/>
  <c r="AD88" i="9"/>
  <c r="AC88" i="9" a="1"/>
  <c r="AC88" i="9"/>
  <c r="AB88" i="9" a="1"/>
  <c r="AB88" i="9"/>
  <c r="AA88" i="9" a="1"/>
  <c r="AA88" i="9"/>
  <c r="Z88" i="9" a="1"/>
  <c r="Z88" i="9"/>
  <c r="Y88" i="9" a="1"/>
  <c r="Y88" i="9"/>
  <c r="X88" i="9" a="1"/>
  <c r="X88" i="9"/>
  <c r="W88" i="9" a="1"/>
  <c r="W88" i="9"/>
  <c r="V88" i="9" a="1"/>
  <c r="V88" i="9"/>
  <c r="S88" i="9"/>
  <c r="Q88" i="9" a="1"/>
  <c r="Q88" i="9"/>
  <c r="N88" i="9" a="1"/>
  <c r="N88" i="9"/>
  <c r="M88" i="9" a="1"/>
  <c r="M88" i="9"/>
  <c r="L88" i="9" a="1"/>
  <c r="L88" i="9"/>
  <c r="K88" i="9" a="1"/>
  <c r="K88" i="9"/>
  <c r="J88" i="9" a="1"/>
  <c r="J88" i="9"/>
  <c r="I88" i="9" a="1"/>
  <c r="I88" i="9"/>
  <c r="H88" i="9" a="1"/>
  <c r="H88" i="9"/>
  <c r="G88" i="9" a="1"/>
  <c r="G88" i="9"/>
  <c r="F88" i="9"/>
  <c r="B88" i="9"/>
  <c r="BF87" i="9"/>
  <c r="BE87" i="9"/>
  <c r="BD87" i="9"/>
  <c r="BC87" i="9"/>
  <c r="BB87" i="9"/>
  <c r="BA87" i="9"/>
  <c r="AY87" i="9"/>
  <c r="AX87" i="9"/>
  <c r="AW87" i="9"/>
  <c r="AV87" i="9"/>
  <c r="AU87" i="9"/>
  <c r="AT87" i="9"/>
  <c r="AS87" i="9"/>
  <c r="AR87" i="9"/>
  <c r="AF87" i="9" a="1"/>
  <c r="AF87" i="9"/>
  <c r="AE87" i="9" a="1"/>
  <c r="AE87" i="9"/>
  <c r="AD87" i="9" a="1"/>
  <c r="AD87" i="9"/>
  <c r="AC87" i="9" a="1"/>
  <c r="AC87" i="9"/>
  <c r="AB87" i="9" a="1"/>
  <c r="AB87" i="9"/>
  <c r="AA87" i="9" a="1"/>
  <c r="AA87" i="9"/>
  <c r="Z87" i="9" a="1"/>
  <c r="Z87" i="9"/>
  <c r="Y87" i="9" a="1"/>
  <c r="Y87" i="9"/>
  <c r="X87" i="9" a="1"/>
  <c r="X87" i="9"/>
  <c r="W87" i="9" a="1"/>
  <c r="W87" i="9"/>
  <c r="V87" i="9" a="1"/>
  <c r="V87" i="9"/>
  <c r="S87" i="9"/>
  <c r="Q87" i="9" a="1"/>
  <c r="Q87" i="9"/>
  <c r="N87" i="9" a="1"/>
  <c r="N87" i="9"/>
  <c r="M87" i="9" a="1"/>
  <c r="M87" i="9"/>
  <c r="L87" i="9" a="1"/>
  <c r="L87" i="9"/>
  <c r="K87" i="9" a="1"/>
  <c r="K87" i="9"/>
  <c r="J87" i="9" a="1"/>
  <c r="J87" i="9"/>
  <c r="I87" i="9" a="1"/>
  <c r="I87" i="9"/>
  <c r="H87" i="9" a="1"/>
  <c r="H87" i="9"/>
  <c r="G87" i="9" a="1"/>
  <c r="G87" i="9"/>
  <c r="F87" i="9"/>
  <c r="B87" i="9"/>
  <c r="BF86" i="9"/>
  <c r="BE86" i="9"/>
  <c r="BD86" i="9"/>
  <c r="BC86" i="9"/>
  <c r="BB86" i="9"/>
  <c r="BA86" i="9"/>
  <c r="AY86" i="9"/>
  <c r="AX86" i="9"/>
  <c r="AW86" i="9"/>
  <c r="AV86" i="9"/>
  <c r="AU86" i="9"/>
  <c r="AT86" i="9"/>
  <c r="AS86" i="9"/>
  <c r="AR86" i="9"/>
  <c r="AF86" i="9" a="1"/>
  <c r="AF86" i="9"/>
  <c r="AE86" i="9" a="1"/>
  <c r="AE86" i="9"/>
  <c r="AD86" i="9" a="1"/>
  <c r="AD86" i="9"/>
  <c r="AC86" i="9" a="1"/>
  <c r="AC86" i="9"/>
  <c r="AB86" i="9" a="1"/>
  <c r="AB86" i="9"/>
  <c r="AA86" i="9" a="1"/>
  <c r="AA86" i="9"/>
  <c r="Z86" i="9" a="1"/>
  <c r="Z86" i="9"/>
  <c r="Y86" i="9" a="1"/>
  <c r="Y86" i="9"/>
  <c r="X86" i="9" a="1"/>
  <c r="X86" i="9"/>
  <c r="W86" i="9" a="1"/>
  <c r="W86" i="9"/>
  <c r="V86" i="9" a="1"/>
  <c r="V86" i="9"/>
  <c r="S86" i="9"/>
  <c r="Q86" i="9" a="1"/>
  <c r="Q86" i="9"/>
  <c r="N86" i="9" a="1"/>
  <c r="N86" i="9"/>
  <c r="M86" i="9" a="1"/>
  <c r="M86" i="9"/>
  <c r="L86" i="9" a="1"/>
  <c r="L86" i="9"/>
  <c r="K86" i="9" a="1"/>
  <c r="K86" i="9"/>
  <c r="J86" i="9" a="1"/>
  <c r="J86" i="9"/>
  <c r="I86" i="9" a="1"/>
  <c r="I86" i="9"/>
  <c r="H86" i="9" a="1"/>
  <c r="H86" i="9"/>
  <c r="G86" i="9" a="1"/>
  <c r="G86" i="9"/>
  <c r="F86" i="9"/>
  <c r="B86" i="9"/>
  <c r="BF85" i="9"/>
  <c r="BE85" i="9"/>
  <c r="BD85" i="9"/>
  <c r="BC85" i="9"/>
  <c r="BB85" i="9"/>
  <c r="BA85" i="9"/>
  <c r="AY85" i="9"/>
  <c r="AX85" i="9"/>
  <c r="AW85" i="9"/>
  <c r="AV85" i="9"/>
  <c r="AU85" i="9"/>
  <c r="AT85" i="9"/>
  <c r="AS85" i="9"/>
  <c r="AR85" i="9"/>
  <c r="AF85" i="9" a="1"/>
  <c r="AF85" i="9"/>
  <c r="AE85" i="9" a="1"/>
  <c r="AE85" i="9"/>
  <c r="AD85" i="9" a="1"/>
  <c r="AD85" i="9"/>
  <c r="AC85" i="9" a="1"/>
  <c r="AC85" i="9"/>
  <c r="AB85" i="9" a="1"/>
  <c r="AB85" i="9"/>
  <c r="AA85" i="9" a="1"/>
  <c r="AA85" i="9"/>
  <c r="Z85" i="9" a="1"/>
  <c r="Z85" i="9"/>
  <c r="Y85" i="9" a="1"/>
  <c r="Y85" i="9"/>
  <c r="X85" i="9" a="1"/>
  <c r="X85" i="9"/>
  <c r="W85" i="9" a="1"/>
  <c r="W85" i="9"/>
  <c r="V85" i="9" a="1"/>
  <c r="V85" i="9"/>
  <c r="S85" i="9"/>
  <c r="Q85" i="9" a="1"/>
  <c r="Q85" i="9"/>
  <c r="N85" i="9" a="1"/>
  <c r="N85" i="9"/>
  <c r="M85" i="9" a="1"/>
  <c r="M85" i="9"/>
  <c r="L85" i="9" a="1"/>
  <c r="L85" i="9"/>
  <c r="K85" i="9" a="1"/>
  <c r="K85" i="9"/>
  <c r="J85" i="9" a="1"/>
  <c r="J85" i="9"/>
  <c r="I85" i="9" a="1"/>
  <c r="I85" i="9"/>
  <c r="H85" i="9" a="1"/>
  <c r="H85" i="9"/>
  <c r="G85" i="9" a="1"/>
  <c r="G85" i="9"/>
  <c r="F85" i="9"/>
  <c r="B85" i="9"/>
  <c r="BF84" i="9"/>
  <c r="BE84" i="9"/>
  <c r="BD84" i="9"/>
  <c r="BC84" i="9"/>
  <c r="BB84" i="9"/>
  <c r="BA84" i="9"/>
  <c r="AY84" i="9"/>
  <c r="AX84" i="9"/>
  <c r="AW84" i="9"/>
  <c r="AV84" i="9"/>
  <c r="AU84" i="9"/>
  <c r="AT84" i="9"/>
  <c r="AS84" i="9"/>
  <c r="AR84" i="9"/>
  <c r="AF84" i="9" a="1"/>
  <c r="AF84" i="9"/>
  <c r="AE84" i="9" a="1"/>
  <c r="AE84" i="9"/>
  <c r="AD84" i="9" a="1"/>
  <c r="AD84" i="9"/>
  <c r="AC84" i="9" a="1"/>
  <c r="AC84" i="9"/>
  <c r="AB84" i="9" a="1"/>
  <c r="AB84" i="9"/>
  <c r="AA84" i="9" a="1"/>
  <c r="AA84" i="9"/>
  <c r="Z84" i="9" a="1"/>
  <c r="Z84" i="9"/>
  <c r="Y84" i="9" a="1"/>
  <c r="Y84" i="9"/>
  <c r="X84" i="9" a="1"/>
  <c r="X84" i="9"/>
  <c r="W84" i="9" a="1"/>
  <c r="W84" i="9"/>
  <c r="V84" i="9" a="1"/>
  <c r="V84" i="9"/>
  <c r="S84" i="9"/>
  <c r="Q84" i="9" a="1"/>
  <c r="Q84" i="9"/>
  <c r="N84" i="9" a="1"/>
  <c r="N84" i="9"/>
  <c r="M84" i="9" a="1"/>
  <c r="M84" i="9"/>
  <c r="L84" i="9" a="1"/>
  <c r="L84" i="9"/>
  <c r="K84" i="9" a="1"/>
  <c r="K84" i="9"/>
  <c r="J84" i="9" a="1"/>
  <c r="J84" i="9"/>
  <c r="I84" i="9" a="1"/>
  <c r="I84" i="9"/>
  <c r="H84" i="9" a="1"/>
  <c r="H84" i="9"/>
  <c r="G84" i="9" a="1"/>
  <c r="G84" i="9"/>
  <c r="F84" i="9"/>
  <c r="B84" i="9"/>
  <c r="BF83" i="9"/>
  <c r="BE83" i="9"/>
  <c r="BD83" i="9"/>
  <c r="BC83" i="9"/>
  <c r="BB83" i="9"/>
  <c r="BA83" i="9"/>
  <c r="AY83" i="9"/>
  <c r="AX83" i="9"/>
  <c r="AW83" i="9"/>
  <c r="AV83" i="9"/>
  <c r="AU83" i="9"/>
  <c r="AT83" i="9"/>
  <c r="AS83" i="9"/>
  <c r="AR83" i="9"/>
  <c r="AF83" i="9" a="1"/>
  <c r="AF83" i="9"/>
  <c r="AE83" i="9" a="1"/>
  <c r="AE83" i="9"/>
  <c r="AD83" i="9" a="1"/>
  <c r="AD83" i="9"/>
  <c r="AC83" i="9" a="1"/>
  <c r="AC83" i="9"/>
  <c r="AB83" i="9" a="1"/>
  <c r="AB83" i="9"/>
  <c r="AA83" i="9" a="1"/>
  <c r="AA83" i="9"/>
  <c r="Z83" i="9" a="1"/>
  <c r="Z83" i="9"/>
  <c r="Y83" i="9" a="1"/>
  <c r="Y83" i="9"/>
  <c r="X83" i="9" a="1"/>
  <c r="X83" i="9"/>
  <c r="W83" i="9" a="1"/>
  <c r="W83" i="9"/>
  <c r="V83" i="9" a="1"/>
  <c r="V83" i="9"/>
  <c r="S83" i="9"/>
  <c r="Q83" i="9" a="1"/>
  <c r="Q83" i="9"/>
  <c r="N83" i="9" a="1"/>
  <c r="N83" i="9"/>
  <c r="M83" i="9" a="1"/>
  <c r="M83" i="9"/>
  <c r="L83" i="9" a="1"/>
  <c r="L83" i="9"/>
  <c r="K83" i="9" a="1"/>
  <c r="K83" i="9"/>
  <c r="J83" i="9" a="1"/>
  <c r="J83" i="9"/>
  <c r="I83" i="9" a="1"/>
  <c r="I83" i="9"/>
  <c r="H83" i="9" a="1"/>
  <c r="H83" i="9"/>
  <c r="G83" i="9" a="1"/>
  <c r="G83" i="9"/>
  <c r="F83" i="9"/>
  <c r="B83" i="9"/>
  <c r="BF82" i="9"/>
  <c r="BE82" i="9"/>
  <c r="BD82" i="9"/>
  <c r="BC82" i="9"/>
  <c r="BB82" i="9"/>
  <c r="BA82" i="9"/>
  <c r="AY82" i="9"/>
  <c r="AX82" i="9"/>
  <c r="AW82" i="9"/>
  <c r="AV82" i="9"/>
  <c r="AU82" i="9"/>
  <c r="AT82" i="9"/>
  <c r="AS82" i="9"/>
  <c r="AR82" i="9"/>
  <c r="AF82" i="9" a="1"/>
  <c r="AF82" i="9"/>
  <c r="AE82" i="9" a="1"/>
  <c r="AE82" i="9"/>
  <c r="AD82" i="9" a="1"/>
  <c r="AD82" i="9"/>
  <c r="AC82" i="9" a="1"/>
  <c r="AC82" i="9"/>
  <c r="AB82" i="9" a="1"/>
  <c r="AB82" i="9"/>
  <c r="AA82" i="9" a="1"/>
  <c r="AA82" i="9"/>
  <c r="Z82" i="9" a="1"/>
  <c r="Z82" i="9"/>
  <c r="Y82" i="9" a="1"/>
  <c r="Y82" i="9"/>
  <c r="X82" i="9" a="1"/>
  <c r="X82" i="9"/>
  <c r="W82" i="9" a="1"/>
  <c r="W82" i="9"/>
  <c r="V82" i="9" a="1"/>
  <c r="V82" i="9"/>
  <c r="S82" i="9"/>
  <c r="Q82" i="9" a="1"/>
  <c r="Q82" i="9"/>
  <c r="N82" i="9" a="1"/>
  <c r="N82" i="9"/>
  <c r="M82" i="9" a="1"/>
  <c r="M82" i="9"/>
  <c r="L82" i="9" a="1"/>
  <c r="L82" i="9"/>
  <c r="K82" i="9" a="1"/>
  <c r="K82" i="9"/>
  <c r="J82" i="9" a="1"/>
  <c r="J82" i="9"/>
  <c r="I82" i="9" a="1"/>
  <c r="I82" i="9"/>
  <c r="H82" i="9" a="1"/>
  <c r="H82" i="9"/>
  <c r="G82" i="9" a="1"/>
  <c r="G82" i="9"/>
  <c r="F82" i="9"/>
  <c r="B82" i="9"/>
  <c r="BF81" i="9"/>
  <c r="BE81" i="9"/>
  <c r="BD81" i="9"/>
  <c r="BC81" i="9"/>
  <c r="BB81" i="9"/>
  <c r="BA81" i="9"/>
  <c r="AY81" i="9"/>
  <c r="AX81" i="9"/>
  <c r="AW81" i="9"/>
  <c r="AV81" i="9"/>
  <c r="AU81" i="9"/>
  <c r="AT81" i="9"/>
  <c r="AS81" i="9"/>
  <c r="AR81" i="9"/>
  <c r="AF81" i="9" a="1"/>
  <c r="AF81" i="9"/>
  <c r="AE81" i="9" a="1"/>
  <c r="AE81" i="9"/>
  <c r="AD81" i="9" a="1"/>
  <c r="AD81" i="9"/>
  <c r="AC81" i="9" a="1"/>
  <c r="AC81" i="9"/>
  <c r="AB81" i="9" a="1"/>
  <c r="AB81" i="9"/>
  <c r="AA81" i="9" a="1"/>
  <c r="AA81" i="9"/>
  <c r="Z81" i="9" a="1"/>
  <c r="Z81" i="9"/>
  <c r="Y81" i="9" a="1"/>
  <c r="Y81" i="9"/>
  <c r="X81" i="9" a="1"/>
  <c r="X81" i="9"/>
  <c r="W81" i="9" a="1"/>
  <c r="W81" i="9"/>
  <c r="V81" i="9" a="1"/>
  <c r="V81" i="9"/>
  <c r="S81" i="9"/>
  <c r="Q81" i="9" a="1"/>
  <c r="Q81" i="9"/>
  <c r="N81" i="9" a="1"/>
  <c r="N81" i="9"/>
  <c r="M81" i="9" a="1"/>
  <c r="M81" i="9"/>
  <c r="L81" i="9" a="1"/>
  <c r="L81" i="9"/>
  <c r="K81" i="9" a="1"/>
  <c r="K81" i="9"/>
  <c r="J81" i="9" a="1"/>
  <c r="J81" i="9"/>
  <c r="I81" i="9" a="1"/>
  <c r="I81" i="9"/>
  <c r="H81" i="9" a="1"/>
  <c r="H81" i="9"/>
  <c r="G81" i="9" a="1"/>
  <c r="G81" i="9"/>
  <c r="F81" i="9"/>
  <c r="B81" i="9"/>
  <c r="BF80" i="9"/>
  <c r="BE80" i="9"/>
  <c r="BD80" i="9"/>
  <c r="BC80" i="9"/>
  <c r="BB80" i="9"/>
  <c r="BA80" i="9"/>
  <c r="AY80" i="9"/>
  <c r="AX80" i="9"/>
  <c r="AW80" i="9"/>
  <c r="AV80" i="9"/>
  <c r="AU80" i="9"/>
  <c r="AT80" i="9"/>
  <c r="AS80" i="9"/>
  <c r="AR80" i="9"/>
  <c r="AF80" i="9" a="1"/>
  <c r="AF80" i="9"/>
  <c r="AE80" i="9" a="1"/>
  <c r="AE80" i="9"/>
  <c r="AD80" i="9" a="1"/>
  <c r="AD80" i="9"/>
  <c r="AC80" i="9" a="1"/>
  <c r="AC80" i="9"/>
  <c r="AB80" i="9" a="1"/>
  <c r="AB80" i="9"/>
  <c r="AA80" i="9" a="1"/>
  <c r="AA80" i="9"/>
  <c r="Z80" i="9" a="1"/>
  <c r="Z80" i="9"/>
  <c r="Y80" i="9" a="1"/>
  <c r="Y80" i="9"/>
  <c r="X80" i="9" a="1"/>
  <c r="X80" i="9"/>
  <c r="W80" i="9" a="1"/>
  <c r="W80" i="9"/>
  <c r="V80" i="9" a="1"/>
  <c r="V80" i="9"/>
  <c r="S80" i="9"/>
  <c r="Q80" i="9" a="1"/>
  <c r="Q80" i="9"/>
  <c r="N80" i="9" a="1"/>
  <c r="N80" i="9"/>
  <c r="M80" i="9" a="1"/>
  <c r="M80" i="9"/>
  <c r="L80" i="9" a="1"/>
  <c r="L80" i="9"/>
  <c r="K80" i="9" a="1"/>
  <c r="K80" i="9"/>
  <c r="J80" i="9" a="1"/>
  <c r="J80" i="9"/>
  <c r="I80" i="9" a="1"/>
  <c r="I80" i="9"/>
  <c r="H80" i="9" a="1"/>
  <c r="H80" i="9"/>
  <c r="G80" i="9" a="1"/>
  <c r="G80" i="9"/>
  <c r="F80" i="9"/>
  <c r="B80" i="9"/>
  <c r="BF79" i="9"/>
  <c r="BE79" i="9"/>
  <c r="BD79" i="9"/>
  <c r="BC79" i="9"/>
  <c r="BB79" i="9"/>
  <c r="BA79" i="9"/>
  <c r="AY79" i="9"/>
  <c r="AX79" i="9"/>
  <c r="AW79" i="9"/>
  <c r="AV79" i="9"/>
  <c r="AU79" i="9"/>
  <c r="AT79" i="9"/>
  <c r="AS79" i="9"/>
  <c r="AR79" i="9"/>
  <c r="AF79" i="9" a="1"/>
  <c r="AF79" i="9"/>
  <c r="AE79" i="9" a="1"/>
  <c r="AE79" i="9"/>
  <c r="AD79" i="9" a="1"/>
  <c r="AD79" i="9"/>
  <c r="AC79" i="9" a="1"/>
  <c r="AC79" i="9"/>
  <c r="AB79" i="9" a="1"/>
  <c r="AB79" i="9"/>
  <c r="AA79" i="9" a="1"/>
  <c r="AA79" i="9"/>
  <c r="Z79" i="9" a="1"/>
  <c r="Z79" i="9"/>
  <c r="Y79" i="9" a="1"/>
  <c r="Y79" i="9"/>
  <c r="X79" i="9" a="1"/>
  <c r="X79" i="9"/>
  <c r="W79" i="9" a="1"/>
  <c r="W79" i="9"/>
  <c r="V79" i="9" a="1"/>
  <c r="V79" i="9"/>
  <c r="S79" i="9"/>
  <c r="Q79" i="9" a="1"/>
  <c r="Q79" i="9"/>
  <c r="N79" i="9" a="1"/>
  <c r="N79" i="9"/>
  <c r="M79" i="9" a="1"/>
  <c r="M79" i="9"/>
  <c r="L79" i="9" a="1"/>
  <c r="L79" i="9"/>
  <c r="K79" i="9" a="1"/>
  <c r="K79" i="9"/>
  <c r="J79" i="9" a="1"/>
  <c r="J79" i="9"/>
  <c r="I79" i="9" a="1"/>
  <c r="I79" i="9"/>
  <c r="H79" i="9" a="1"/>
  <c r="H79" i="9"/>
  <c r="G79" i="9" a="1"/>
  <c r="G79" i="9"/>
  <c r="F79" i="9"/>
  <c r="B79" i="9"/>
  <c r="BF78" i="9"/>
  <c r="BE78" i="9"/>
  <c r="BD78" i="9"/>
  <c r="BC78" i="9"/>
  <c r="BB78" i="9"/>
  <c r="BA78" i="9"/>
  <c r="AY78" i="9"/>
  <c r="AX78" i="9"/>
  <c r="AW78" i="9"/>
  <c r="AV78" i="9"/>
  <c r="AU78" i="9"/>
  <c r="AT78" i="9"/>
  <c r="AS78" i="9"/>
  <c r="AR78" i="9"/>
  <c r="AF78" i="9" a="1"/>
  <c r="AF78" i="9"/>
  <c r="AE78" i="9" a="1"/>
  <c r="AE78" i="9"/>
  <c r="AD78" i="9" a="1"/>
  <c r="AD78" i="9"/>
  <c r="AC78" i="9" a="1"/>
  <c r="AC78" i="9"/>
  <c r="AB78" i="9" a="1"/>
  <c r="AB78" i="9"/>
  <c r="AA78" i="9" a="1"/>
  <c r="AA78" i="9"/>
  <c r="Z78" i="9" a="1"/>
  <c r="Z78" i="9"/>
  <c r="Y78" i="9" a="1"/>
  <c r="Y78" i="9"/>
  <c r="X78" i="9" a="1"/>
  <c r="X78" i="9"/>
  <c r="W78" i="9" a="1"/>
  <c r="W78" i="9"/>
  <c r="V78" i="9" a="1"/>
  <c r="V78" i="9"/>
  <c r="S78" i="9"/>
  <c r="Q78" i="9" a="1"/>
  <c r="Q78" i="9"/>
  <c r="N78" i="9" a="1"/>
  <c r="N78" i="9"/>
  <c r="M78" i="9" a="1"/>
  <c r="M78" i="9"/>
  <c r="L78" i="9" a="1"/>
  <c r="L78" i="9"/>
  <c r="K78" i="9" a="1"/>
  <c r="K78" i="9"/>
  <c r="J78" i="9" a="1"/>
  <c r="J78" i="9"/>
  <c r="I78" i="9" a="1"/>
  <c r="I78" i="9"/>
  <c r="H78" i="9" a="1"/>
  <c r="H78" i="9"/>
  <c r="G78" i="9" a="1"/>
  <c r="G78" i="9"/>
  <c r="F78" i="9"/>
  <c r="B78" i="9"/>
  <c r="BF77" i="9"/>
  <c r="BE77" i="9"/>
  <c r="BD77" i="9"/>
  <c r="BC77" i="9"/>
  <c r="BB77" i="9"/>
  <c r="BA77" i="9"/>
  <c r="AY77" i="9"/>
  <c r="AX77" i="9"/>
  <c r="AW77" i="9"/>
  <c r="AV77" i="9"/>
  <c r="AU77" i="9"/>
  <c r="AT77" i="9"/>
  <c r="AS77" i="9"/>
  <c r="AR77" i="9"/>
  <c r="AF77" i="9" a="1"/>
  <c r="AF77" i="9"/>
  <c r="AE77" i="9" a="1"/>
  <c r="AE77" i="9"/>
  <c r="AD77" i="9" a="1"/>
  <c r="AD77" i="9"/>
  <c r="AC77" i="9" a="1"/>
  <c r="AC77" i="9"/>
  <c r="AB77" i="9" a="1"/>
  <c r="AB77" i="9"/>
  <c r="AA77" i="9" a="1"/>
  <c r="AA77" i="9"/>
  <c r="Z77" i="9" a="1"/>
  <c r="Z77" i="9"/>
  <c r="Y77" i="9" a="1"/>
  <c r="Y77" i="9"/>
  <c r="X77" i="9" a="1"/>
  <c r="X77" i="9"/>
  <c r="W77" i="9" a="1"/>
  <c r="W77" i="9"/>
  <c r="V77" i="9" a="1"/>
  <c r="V77" i="9"/>
  <c r="S77" i="9"/>
  <c r="Q77" i="9" a="1"/>
  <c r="Q77" i="9"/>
  <c r="N77" i="9" a="1"/>
  <c r="N77" i="9"/>
  <c r="M77" i="9" a="1"/>
  <c r="M77" i="9"/>
  <c r="L77" i="9" a="1"/>
  <c r="L77" i="9"/>
  <c r="K77" i="9" a="1"/>
  <c r="K77" i="9"/>
  <c r="J77" i="9" a="1"/>
  <c r="J77" i="9"/>
  <c r="I77" i="9" a="1"/>
  <c r="I77" i="9"/>
  <c r="H77" i="9" a="1"/>
  <c r="H77" i="9"/>
  <c r="G77" i="9" a="1"/>
  <c r="G77" i="9"/>
  <c r="F77" i="9"/>
  <c r="B77" i="9"/>
  <c r="BF76" i="9"/>
  <c r="BE76" i="9"/>
  <c r="BD76" i="9"/>
  <c r="BC76" i="9"/>
  <c r="BB76" i="9"/>
  <c r="BA76" i="9"/>
  <c r="AY76" i="9"/>
  <c r="AX76" i="9"/>
  <c r="AW76" i="9"/>
  <c r="AV76" i="9"/>
  <c r="AU76" i="9"/>
  <c r="AT76" i="9"/>
  <c r="AS76" i="9"/>
  <c r="AR76" i="9"/>
  <c r="AF76" i="9" a="1"/>
  <c r="AF76" i="9"/>
  <c r="AE76" i="9" a="1"/>
  <c r="AE76" i="9"/>
  <c r="AD76" i="9" a="1"/>
  <c r="AD76" i="9"/>
  <c r="AC76" i="9" a="1"/>
  <c r="AC76" i="9"/>
  <c r="AB76" i="9" a="1"/>
  <c r="AB76" i="9"/>
  <c r="AA76" i="9" a="1"/>
  <c r="AA76" i="9"/>
  <c r="Z76" i="9" a="1"/>
  <c r="Z76" i="9"/>
  <c r="Y76" i="9" a="1"/>
  <c r="Y76" i="9"/>
  <c r="X76" i="9" a="1"/>
  <c r="X76" i="9"/>
  <c r="W76" i="9" a="1"/>
  <c r="W76" i="9"/>
  <c r="V76" i="9" a="1"/>
  <c r="V76" i="9"/>
  <c r="S76" i="9"/>
  <c r="Q76" i="9" a="1"/>
  <c r="Q76" i="9"/>
  <c r="N76" i="9" a="1"/>
  <c r="N76" i="9"/>
  <c r="M76" i="9" a="1"/>
  <c r="M76" i="9"/>
  <c r="L76" i="9" a="1"/>
  <c r="L76" i="9"/>
  <c r="K76" i="9" a="1"/>
  <c r="K76" i="9"/>
  <c r="J76" i="9" a="1"/>
  <c r="J76" i="9"/>
  <c r="I76" i="9" a="1"/>
  <c r="I76" i="9"/>
  <c r="H76" i="9" a="1"/>
  <c r="H76" i="9"/>
  <c r="G76" i="9" a="1"/>
  <c r="G76" i="9"/>
  <c r="F76" i="9"/>
  <c r="B76" i="9"/>
  <c r="BF75" i="9"/>
  <c r="BE75" i="9"/>
  <c r="BD75" i="9"/>
  <c r="BC75" i="9"/>
  <c r="BB75" i="9"/>
  <c r="BA75" i="9"/>
  <c r="AY75" i="9"/>
  <c r="AX75" i="9"/>
  <c r="AW75" i="9"/>
  <c r="AV75" i="9"/>
  <c r="AU75" i="9"/>
  <c r="AT75" i="9"/>
  <c r="AS75" i="9"/>
  <c r="AR75" i="9"/>
  <c r="AF75" i="9" a="1"/>
  <c r="AF75" i="9"/>
  <c r="AE75" i="9" a="1"/>
  <c r="AE75" i="9"/>
  <c r="AD75" i="9" a="1"/>
  <c r="AD75" i="9"/>
  <c r="AC75" i="9" a="1"/>
  <c r="AC75" i="9"/>
  <c r="AB75" i="9" a="1"/>
  <c r="AB75" i="9"/>
  <c r="AA75" i="9" a="1"/>
  <c r="AA75" i="9"/>
  <c r="Z75" i="9" a="1"/>
  <c r="Z75" i="9"/>
  <c r="Y75" i="9" a="1"/>
  <c r="Y75" i="9"/>
  <c r="X75" i="9" a="1"/>
  <c r="X75" i="9"/>
  <c r="W75" i="9" a="1"/>
  <c r="W75" i="9"/>
  <c r="V75" i="9" a="1"/>
  <c r="V75" i="9"/>
  <c r="S75" i="9"/>
  <c r="Q75" i="9" a="1"/>
  <c r="Q75" i="9"/>
  <c r="N75" i="9" a="1"/>
  <c r="N75" i="9"/>
  <c r="M75" i="9" a="1"/>
  <c r="M75" i="9"/>
  <c r="L75" i="9" a="1"/>
  <c r="L75" i="9"/>
  <c r="K75" i="9" a="1"/>
  <c r="K75" i="9"/>
  <c r="J75" i="9" a="1"/>
  <c r="J75" i="9"/>
  <c r="I75" i="9" a="1"/>
  <c r="I75" i="9"/>
  <c r="H75" i="9" a="1"/>
  <c r="H75" i="9"/>
  <c r="G75" i="9" a="1"/>
  <c r="G75" i="9"/>
  <c r="F75" i="9"/>
  <c r="B75" i="9"/>
  <c r="BF74" i="9"/>
  <c r="BE74" i="9"/>
  <c r="BD74" i="9"/>
  <c r="BC74" i="9"/>
  <c r="BB74" i="9"/>
  <c r="BA74" i="9"/>
  <c r="AY74" i="9"/>
  <c r="AX74" i="9"/>
  <c r="AW74" i="9"/>
  <c r="AV74" i="9"/>
  <c r="AU74" i="9"/>
  <c r="AT74" i="9"/>
  <c r="AS74" i="9"/>
  <c r="AR74" i="9"/>
  <c r="AF74" i="9" a="1"/>
  <c r="AF74" i="9"/>
  <c r="AE74" i="9" a="1"/>
  <c r="AE74" i="9"/>
  <c r="AD74" i="9" a="1"/>
  <c r="AD74" i="9"/>
  <c r="AC74" i="9" a="1"/>
  <c r="AC74" i="9"/>
  <c r="AB74" i="9" a="1"/>
  <c r="AB74" i="9"/>
  <c r="AA74" i="9" a="1"/>
  <c r="AA74" i="9"/>
  <c r="Z74" i="9" a="1"/>
  <c r="Z74" i="9"/>
  <c r="Y74" i="9" a="1"/>
  <c r="Y74" i="9"/>
  <c r="X74" i="9" a="1"/>
  <c r="X74" i="9"/>
  <c r="W74" i="9" a="1"/>
  <c r="W74" i="9"/>
  <c r="V74" i="9" a="1"/>
  <c r="V74" i="9"/>
  <c r="S74" i="9"/>
  <c r="Q74" i="9" a="1"/>
  <c r="Q74" i="9"/>
  <c r="N74" i="9" a="1"/>
  <c r="N74" i="9"/>
  <c r="M74" i="9" a="1"/>
  <c r="M74" i="9"/>
  <c r="L74" i="9" a="1"/>
  <c r="L74" i="9"/>
  <c r="K74" i="9" a="1"/>
  <c r="K74" i="9"/>
  <c r="J74" i="9" a="1"/>
  <c r="J74" i="9"/>
  <c r="I74" i="9" a="1"/>
  <c r="I74" i="9"/>
  <c r="H74" i="9" a="1"/>
  <c r="H74" i="9"/>
  <c r="G74" i="9" a="1"/>
  <c r="G74" i="9"/>
  <c r="F74" i="9"/>
  <c r="B74" i="9"/>
  <c r="BF73" i="9"/>
  <c r="BE73" i="9"/>
  <c r="BD73" i="9"/>
  <c r="BC73" i="9"/>
  <c r="BB73" i="9"/>
  <c r="BA73" i="9"/>
  <c r="AY73" i="9"/>
  <c r="AX73" i="9"/>
  <c r="AW73" i="9"/>
  <c r="AV73" i="9"/>
  <c r="AU73" i="9"/>
  <c r="AT73" i="9"/>
  <c r="AS73" i="9"/>
  <c r="AR73" i="9"/>
  <c r="AF73" i="9" a="1"/>
  <c r="AF73" i="9"/>
  <c r="AE73" i="9" a="1"/>
  <c r="AE73" i="9"/>
  <c r="AD73" i="9" a="1"/>
  <c r="AD73" i="9"/>
  <c r="AC73" i="9" a="1"/>
  <c r="AC73" i="9"/>
  <c r="AB73" i="9" a="1"/>
  <c r="AB73" i="9"/>
  <c r="AA73" i="9" a="1"/>
  <c r="AA73" i="9"/>
  <c r="Z73" i="9" a="1"/>
  <c r="Z73" i="9"/>
  <c r="Y73" i="9" a="1"/>
  <c r="Y73" i="9"/>
  <c r="X73" i="9" a="1"/>
  <c r="X73" i="9"/>
  <c r="W73" i="9" a="1"/>
  <c r="W73" i="9"/>
  <c r="V73" i="9" a="1"/>
  <c r="V73" i="9"/>
  <c r="S73" i="9"/>
  <c r="Q73" i="9" a="1"/>
  <c r="Q73" i="9"/>
  <c r="N73" i="9" a="1"/>
  <c r="N73" i="9"/>
  <c r="M73" i="9" a="1"/>
  <c r="M73" i="9"/>
  <c r="L73" i="9" a="1"/>
  <c r="L73" i="9"/>
  <c r="K73" i="9" a="1"/>
  <c r="K73" i="9"/>
  <c r="J73" i="9" a="1"/>
  <c r="J73" i="9"/>
  <c r="I73" i="9" a="1"/>
  <c r="I73" i="9"/>
  <c r="H73" i="9" a="1"/>
  <c r="H73" i="9"/>
  <c r="G73" i="9" a="1"/>
  <c r="G73" i="9"/>
  <c r="F73" i="9"/>
  <c r="B73" i="9"/>
  <c r="BF72" i="9"/>
  <c r="BE72" i="9"/>
  <c r="BD72" i="9"/>
  <c r="BC72" i="9"/>
  <c r="BB72" i="9"/>
  <c r="BA72" i="9"/>
  <c r="AY72" i="9"/>
  <c r="AX72" i="9"/>
  <c r="AW72" i="9"/>
  <c r="AV72" i="9"/>
  <c r="AU72" i="9"/>
  <c r="AT72" i="9"/>
  <c r="AS72" i="9"/>
  <c r="AR72" i="9"/>
  <c r="AF72" i="9" a="1"/>
  <c r="AF72" i="9"/>
  <c r="AE72" i="9" a="1"/>
  <c r="AE72" i="9"/>
  <c r="AD72" i="9" a="1"/>
  <c r="AD72" i="9"/>
  <c r="AC72" i="9" a="1"/>
  <c r="AC72" i="9"/>
  <c r="AB72" i="9" a="1"/>
  <c r="AB72" i="9"/>
  <c r="AA72" i="9" a="1"/>
  <c r="AA72" i="9"/>
  <c r="Z72" i="9" a="1"/>
  <c r="Z72" i="9"/>
  <c r="Y72" i="9" a="1"/>
  <c r="Y72" i="9"/>
  <c r="X72" i="9" a="1"/>
  <c r="X72" i="9"/>
  <c r="W72" i="9" a="1"/>
  <c r="W72" i="9"/>
  <c r="V72" i="9" a="1"/>
  <c r="V72" i="9"/>
  <c r="S72" i="9"/>
  <c r="Q72" i="9" a="1"/>
  <c r="Q72" i="9"/>
  <c r="N72" i="9" a="1"/>
  <c r="N72" i="9"/>
  <c r="M72" i="9" a="1"/>
  <c r="M72" i="9"/>
  <c r="L72" i="9" a="1"/>
  <c r="L72" i="9"/>
  <c r="K72" i="9" a="1"/>
  <c r="K72" i="9"/>
  <c r="J72" i="9" a="1"/>
  <c r="J72" i="9"/>
  <c r="I72" i="9" a="1"/>
  <c r="I72" i="9"/>
  <c r="H72" i="9" a="1"/>
  <c r="H72" i="9"/>
  <c r="G72" i="9" a="1"/>
  <c r="G72" i="9"/>
  <c r="F72" i="9"/>
  <c r="B72" i="9"/>
  <c r="BF71" i="9"/>
  <c r="BE71" i="9"/>
  <c r="BD71" i="9"/>
  <c r="BC71" i="9"/>
  <c r="BB71" i="9"/>
  <c r="BA71" i="9"/>
  <c r="AY71" i="9"/>
  <c r="AX71" i="9"/>
  <c r="AW71" i="9"/>
  <c r="AV71" i="9"/>
  <c r="AU71" i="9"/>
  <c r="AT71" i="9"/>
  <c r="AS71" i="9"/>
  <c r="AR71" i="9"/>
  <c r="AF71" i="9" a="1"/>
  <c r="AF71" i="9"/>
  <c r="AE71" i="9" a="1"/>
  <c r="AE71" i="9"/>
  <c r="AD71" i="9" a="1"/>
  <c r="AD71" i="9"/>
  <c r="AC71" i="9" a="1"/>
  <c r="AC71" i="9"/>
  <c r="AB71" i="9" a="1"/>
  <c r="AB71" i="9"/>
  <c r="AA71" i="9" a="1"/>
  <c r="AA71" i="9"/>
  <c r="Z71" i="9" a="1"/>
  <c r="Z71" i="9"/>
  <c r="Y71" i="9" a="1"/>
  <c r="Y71" i="9"/>
  <c r="X71" i="9" a="1"/>
  <c r="X71" i="9"/>
  <c r="W71" i="9" a="1"/>
  <c r="W71" i="9"/>
  <c r="V71" i="9" a="1"/>
  <c r="V71" i="9"/>
  <c r="S71" i="9"/>
  <c r="Q71" i="9" a="1"/>
  <c r="Q71" i="9"/>
  <c r="N71" i="9" a="1"/>
  <c r="N71" i="9"/>
  <c r="M71" i="9" a="1"/>
  <c r="M71" i="9"/>
  <c r="L71" i="9" a="1"/>
  <c r="L71" i="9"/>
  <c r="K71" i="9" a="1"/>
  <c r="K71" i="9"/>
  <c r="J71" i="9" a="1"/>
  <c r="J71" i="9"/>
  <c r="I71" i="9" a="1"/>
  <c r="I71" i="9"/>
  <c r="H71" i="9" a="1"/>
  <c r="H71" i="9"/>
  <c r="G71" i="9" a="1"/>
  <c r="G71" i="9"/>
  <c r="B71" i="9"/>
  <c r="BF70" i="9"/>
  <c r="BE70" i="9"/>
  <c r="BD70" i="9"/>
  <c r="BC70" i="9"/>
  <c r="BB70" i="9"/>
  <c r="BA70" i="9"/>
  <c r="AY70" i="9"/>
  <c r="AX70" i="9"/>
  <c r="AW70" i="9"/>
  <c r="AV70" i="9"/>
  <c r="AU70" i="9"/>
  <c r="AT70" i="9"/>
  <c r="AS70" i="9"/>
  <c r="AR70" i="9"/>
  <c r="AF70" i="9" a="1"/>
  <c r="AF70" i="9"/>
  <c r="AE70" i="9" a="1"/>
  <c r="AE70" i="9"/>
  <c r="AD70" i="9" a="1"/>
  <c r="AD70" i="9"/>
  <c r="AC70" i="9" a="1"/>
  <c r="AC70" i="9"/>
  <c r="AB70" i="9" a="1"/>
  <c r="AB70" i="9"/>
  <c r="AA70" i="9" a="1"/>
  <c r="AA70" i="9"/>
  <c r="Z70" i="9" a="1"/>
  <c r="Z70" i="9"/>
  <c r="Y70" i="9" a="1"/>
  <c r="Y70" i="9"/>
  <c r="X70" i="9" a="1"/>
  <c r="X70" i="9"/>
  <c r="W70" i="9" a="1"/>
  <c r="W70" i="9"/>
  <c r="V70" i="9" a="1"/>
  <c r="V70" i="9"/>
  <c r="S70" i="9"/>
  <c r="Q70" i="9" a="1"/>
  <c r="Q70" i="9"/>
  <c r="N70" i="9" a="1"/>
  <c r="N70" i="9"/>
  <c r="M70" i="9" a="1"/>
  <c r="M70" i="9"/>
  <c r="L70" i="9" a="1"/>
  <c r="L70" i="9"/>
  <c r="K70" i="9" a="1"/>
  <c r="K70" i="9"/>
  <c r="J70" i="9" a="1"/>
  <c r="J70" i="9"/>
  <c r="I70" i="9" a="1"/>
  <c r="I70" i="9"/>
  <c r="H70" i="9" a="1"/>
  <c r="H70" i="9"/>
  <c r="G70" i="9" a="1"/>
  <c r="G70" i="9"/>
  <c r="B70" i="9"/>
  <c r="BF69" i="9"/>
  <c r="BE69" i="9"/>
  <c r="BD69" i="9"/>
  <c r="BC69" i="9"/>
  <c r="BB69" i="9"/>
  <c r="BA69" i="9"/>
  <c r="AY69" i="9"/>
  <c r="AX69" i="9"/>
  <c r="AW69" i="9"/>
  <c r="AV69" i="9"/>
  <c r="AU69" i="9"/>
  <c r="AT69" i="9"/>
  <c r="AS69" i="9"/>
  <c r="AR69" i="9"/>
  <c r="AF69" i="9" a="1"/>
  <c r="AF69" i="9"/>
  <c r="AE69" i="9" a="1"/>
  <c r="AE69" i="9"/>
  <c r="AD69" i="9" a="1"/>
  <c r="AD69" i="9"/>
  <c r="AC69" i="9" a="1"/>
  <c r="AC69" i="9"/>
  <c r="AB69" i="9" a="1"/>
  <c r="AB69" i="9"/>
  <c r="AA69" i="9" a="1"/>
  <c r="AA69" i="9"/>
  <c r="Z69" i="9" a="1"/>
  <c r="Z69" i="9"/>
  <c r="Y69" i="9" a="1"/>
  <c r="Y69" i="9"/>
  <c r="X69" i="9" a="1"/>
  <c r="X69" i="9"/>
  <c r="W69" i="9" a="1"/>
  <c r="W69" i="9"/>
  <c r="V69" i="9" a="1"/>
  <c r="V69" i="9"/>
  <c r="S69" i="9"/>
  <c r="Q69" i="9" a="1"/>
  <c r="Q69" i="9"/>
  <c r="N69" i="9" a="1"/>
  <c r="N69" i="9"/>
  <c r="M69" i="9" a="1"/>
  <c r="M69" i="9"/>
  <c r="L69" i="9" a="1"/>
  <c r="L69" i="9"/>
  <c r="K69" i="9" a="1"/>
  <c r="K69" i="9"/>
  <c r="J69" i="9" a="1"/>
  <c r="J69" i="9"/>
  <c r="I69" i="9" a="1"/>
  <c r="I69" i="9"/>
  <c r="H69" i="9" a="1"/>
  <c r="H69" i="9"/>
  <c r="G69" i="9" a="1"/>
  <c r="G69" i="9"/>
  <c r="B69" i="9"/>
  <c r="BF68" i="9"/>
  <c r="BE68" i="9"/>
  <c r="BD68" i="9"/>
  <c r="BC68" i="9"/>
  <c r="BB68" i="9"/>
  <c r="BA68" i="9"/>
  <c r="AY68" i="9"/>
  <c r="AX68" i="9"/>
  <c r="AW68" i="9"/>
  <c r="AV68" i="9"/>
  <c r="AU68" i="9"/>
  <c r="AT68" i="9"/>
  <c r="AS68" i="9"/>
  <c r="AR68" i="9"/>
  <c r="AF68" i="9" a="1"/>
  <c r="AF68" i="9"/>
  <c r="AE68" i="9" a="1"/>
  <c r="AE68" i="9"/>
  <c r="AD68" i="9" a="1"/>
  <c r="AD68" i="9"/>
  <c r="AC68" i="9" a="1"/>
  <c r="AC68" i="9"/>
  <c r="AB68" i="9" a="1"/>
  <c r="AB68" i="9"/>
  <c r="AA68" i="9" a="1"/>
  <c r="AA68" i="9"/>
  <c r="Z68" i="9" a="1"/>
  <c r="Z68" i="9"/>
  <c r="Y68" i="9" a="1"/>
  <c r="Y68" i="9"/>
  <c r="X68" i="9" a="1"/>
  <c r="X68" i="9"/>
  <c r="W68" i="9" a="1"/>
  <c r="W68" i="9"/>
  <c r="V68" i="9" a="1"/>
  <c r="V68" i="9"/>
  <c r="S68" i="9"/>
  <c r="Q68" i="9" a="1"/>
  <c r="Q68" i="9"/>
  <c r="N68" i="9" a="1"/>
  <c r="N68" i="9"/>
  <c r="M68" i="9" a="1"/>
  <c r="M68" i="9"/>
  <c r="L68" i="9" a="1"/>
  <c r="L68" i="9"/>
  <c r="K68" i="9" a="1"/>
  <c r="K68" i="9"/>
  <c r="J68" i="9" a="1"/>
  <c r="J68" i="9"/>
  <c r="I68" i="9" a="1"/>
  <c r="I68" i="9"/>
  <c r="H68" i="9" a="1"/>
  <c r="H68" i="9"/>
  <c r="G68" i="9" a="1"/>
  <c r="G68" i="9"/>
  <c r="B68" i="9"/>
  <c r="BF67" i="9"/>
  <c r="BE67" i="9"/>
  <c r="BD67" i="9"/>
  <c r="BC67" i="9"/>
  <c r="BB67" i="9"/>
  <c r="BA67" i="9"/>
  <c r="AY67" i="9"/>
  <c r="AX67" i="9"/>
  <c r="AW67" i="9"/>
  <c r="AV67" i="9"/>
  <c r="AU67" i="9"/>
  <c r="AT67" i="9"/>
  <c r="AS67" i="9"/>
  <c r="AR67" i="9"/>
  <c r="AF67" i="9" a="1"/>
  <c r="AF67" i="9"/>
  <c r="AE67" i="9" a="1"/>
  <c r="AE67" i="9"/>
  <c r="AD67" i="9" a="1"/>
  <c r="AD67" i="9"/>
  <c r="AC67" i="9" a="1"/>
  <c r="AC67" i="9"/>
  <c r="AB67" i="9" a="1"/>
  <c r="AB67" i="9"/>
  <c r="AA67" i="9" a="1"/>
  <c r="AA67" i="9"/>
  <c r="Z67" i="9" a="1"/>
  <c r="Z67" i="9"/>
  <c r="Y67" i="9" a="1"/>
  <c r="Y67" i="9"/>
  <c r="X67" i="9" a="1"/>
  <c r="X67" i="9"/>
  <c r="W67" i="9" a="1"/>
  <c r="W67" i="9"/>
  <c r="V67" i="9" a="1"/>
  <c r="V67" i="9"/>
  <c r="S67" i="9"/>
  <c r="Q67" i="9" a="1"/>
  <c r="Q67" i="9"/>
  <c r="N67" i="9" a="1"/>
  <c r="N67" i="9"/>
  <c r="M67" i="9" a="1"/>
  <c r="M67" i="9"/>
  <c r="L67" i="9" a="1"/>
  <c r="L67" i="9"/>
  <c r="K67" i="9" a="1"/>
  <c r="K67" i="9"/>
  <c r="J67" i="9" a="1"/>
  <c r="J67" i="9"/>
  <c r="I67" i="9" a="1"/>
  <c r="I67" i="9"/>
  <c r="H67" i="9" a="1"/>
  <c r="H67" i="9"/>
  <c r="G67" i="9" a="1"/>
  <c r="G67" i="9"/>
  <c r="F67" i="9"/>
  <c r="B67" i="9"/>
  <c r="BF66" i="9"/>
  <c r="BE66" i="9"/>
  <c r="BD66" i="9"/>
  <c r="BC66" i="9"/>
  <c r="BB66" i="9"/>
  <c r="BA66" i="9"/>
  <c r="AY66" i="9"/>
  <c r="AX66" i="9"/>
  <c r="AW66" i="9"/>
  <c r="AV66" i="9"/>
  <c r="AU66" i="9"/>
  <c r="AT66" i="9"/>
  <c r="AS66" i="9"/>
  <c r="AR66" i="9"/>
  <c r="AF66" i="9" a="1"/>
  <c r="AF66" i="9"/>
  <c r="AE66" i="9" a="1"/>
  <c r="AE66" i="9"/>
  <c r="AD66" i="9" a="1"/>
  <c r="AD66" i="9"/>
  <c r="AC66" i="9" a="1"/>
  <c r="AC66" i="9"/>
  <c r="AB66" i="9" a="1"/>
  <c r="AB66" i="9"/>
  <c r="AA66" i="9" a="1"/>
  <c r="AA66" i="9"/>
  <c r="Z66" i="9" a="1"/>
  <c r="Z66" i="9"/>
  <c r="Y66" i="9" a="1"/>
  <c r="Y66" i="9"/>
  <c r="X66" i="9" a="1"/>
  <c r="X66" i="9"/>
  <c r="W66" i="9" a="1"/>
  <c r="W66" i="9"/>
  <c r="V66" i="9" a="1"/>
  <c r="V66" i="9"/>
  <c r="S66" i="9"/>
  <c r="Q66" i="9" a="1"/>
  <c r="Q66" i="9"/>
  <c r="N66" i="9" a="1"/>
  <c r="N66" i="9"/>
  <c r="M66" i="9" a="1"/>
  <c r="M66" i="9"/>
  <c r="L66" i="9" a="1"/>
  <c r="L66" i="9"/>
  <c r="K66" i="9" a="1"/>
  <c r="K66" i="9"/>
  <c r="J66" i="9" a="1"/>
  <c r="J66" i="9"/>
  <c r="I66" i="9" a="1"/>
  <c r="I66" i="9"/>
  <c r="H66" i="9" a="1"/>
  <c r="H66" i="9"/>
  <c r="G66" i="9" a="1"/>
  <c r="G66" i="9"/>
  <c r="F66" i="9"/>
  <c r="B66" i="9"/>
  <c r="BF65" i="9"/>
  <c r="BE65" i="9"/>
  <c r="BD65" i="9"/>
  <c r="BC65" i="9"/>
  <c r="BB65" i="9"/>
  <c r="BA65" i="9"/>
  <c r="AY65" i="9"/>
  <c r="AX65" i="9"/>
  <c r="AW65" i="9"/>
  <c r="AV65" i="9"/>
  <c r="AU65" i="9"/>
  <c r="AT65" i="9"/>
  <c r="AS65" i="9"/>
  <c r="AR65" i="9"/>
  <c r="AF65" i="9" a="1"/>
  <c r="AF65" i="9"/>
  <c r="AE65" i="9" a="1"/>
  <c r="AE65" i="9"/>
  <c r="AD65" i="9" a="1"/>
  <c r="AD65" i="9"/>
  <c r="AC65" i="9" a="1"/>
  <c r="AC65" i="9"/>
  <c r="AB65" i="9" a="1"/>
  <c r="AB65" i="9"/>
  <c r="AA65" i="9" a="1"/>
  <c r="AA65" i="9"/>
  <c r="Z65" i="9" a="1"/>
  <c r="Z65" i="9"/>
  <c r="Y65" i="9" a="1"/>
  <c r="Y65" i="9"/>
  <c r="X65" i="9" a="1"/>
  <c r="X65" i="9"/>
  <c r="W65" i="9" a="1"/>
  <c r="W65" i="9"/>
  <c r="V65" i="9" a="1"/>
  <c r="V65" i="9"/>
  <c r="S65" i="9"/>
  <c r="Q65" i="9" a="1"/>
  <c r="Q65" i="9"/>
  <c r="N65" i="9" a="1"/>
  <c r="N65" i="9"/>
  <c r="M65" i="9" a="1"/>
  <c r="M65" i="9"/>
  <c r="L65" i="9" a="1"/>
  <c r="L65" i="9"/>
  <c r="K65" i="9" a="1"/>
  <c r="K65" i="9"/>
  <c r="J65" i="9" a="1"/>
  <c r="J65" i="9"/>
  <c r="I65" i="9" a="1"/>
  <c r="I65" i="9"/>
  <c r="H65" i="9" a="1"/>
  <c r="H65" i="9"/>
  <c r="G65" i="9" a="1"/>
  <c r="G65" i="9"/>
  <c r="F65" i="9"/>
  <c r="B65" i="9"/>
  <c r="BF64" i="9"/>
  <c r="BE64" i="9"/>
  <c r="BD64" i="9"/>
  <c r="BC64" i="9"/>
  <c r="BB64" i="9"/>
  <c r="BA64" i="9"/>
  <c r="AY64" i="9"/>
  <c r="AX64" i="9"/>
  <c r="AW64" i="9"/>
  <c r="AV64" i="9"/>
  <c r="AU64" i="9"/>
  <c r="AT64" i="9"/>
  <c r="AS64" i="9"/>
  <c r="AR64" i="9"/>
  <c r="AF64" i="9" a="1"/>
  <c r="AF64" i="9"/>
  <c r="AE64" i="9" a="1"/>
  <c r="AE64" i="9"/>
  <c r="AD64" i="9" a="1"/>
  <c r="AD64" i="9"/>
  <c r="AC64" i="9" a="1"/>
  <c r="AC64" i="9"/>
  <c r="AB64" i="9" a="1"/>
  <c r="AB64" i="9"/>
  <c r="AA64" i="9" a="1"/>
  <c r="AA64" i="9"/>
  <c r="Z64" i="9" a="1"/>
  <c r="Z64" i="9"/>
  <c r="Y64" i="9" a="1"/>
  <c r="Y64" i="9"/>
  <c r="X64" i="9" a="1"/>
  <c r="X64" i="9"/>
  <c r="W64" i="9" a="1"/>
  <c r="W64" i="9"/>
  <c r="V64" i="9" a="1"/>
  <c r="V64" i="9"/>
  <c r="S64" i="9"/>
  <c r="Q64" i="9" a="1"/>
  <c r="Q64" i="9"/>
  <c r="N64" i="9" a="1"/>
  <c r="N64" i="9"/>
  <c r="M64" i="9" a="1"/>
  <c r="M64" i="9"/>
  <c r="L64" i="9" a="1"/>
  <c r="L64" i="9"/>
  <c r="K64" i="9" a="1"/>
  <c r="K64" i="9"/>
  <c r="J64" i="9" a="1"/>
  <c r="J64" i="9"/>
  <c r="I64" i="9" a="1"/>
  <c r="I64" i="9"/>
  <c r="H64" i="9" a="1"/>
  <c r="H64" i="9"/>
  <c r="G64" i="9" a="1"/>
  <c r="G64" i="9"/>
  <c r="F64" i="9"/>
  <c r="B64" i="9"/>
  <c r="BF63" i="9"/>
  <c r="BE63" i="9"/>
  <c r="BD63" i="9"/>
  <c r="BC63" i="9"/>
  <c r="BB63" i="9"/>
  <c r="BA63" i="9"/>
  <c r="AY63" i="9"/>
  <c r="AX63" i="9"/>
  <c r="AW63" i="9"/>
  <c r="AV63" i="9"/>
  <c r="AU63" i="9"/>
  <c r="AT63" i="9"/>
  <c r="AS63" i="9"/>
  <c r="AR63" i="9"/>
  <c r="AF63" i="9" a="1"/>
  <c r="AF63" i="9"/>
  <c r="AE63" i="9" a="1"/>
  <c r="AE63" i="9"/>
  <c r="AD63" i="9" a="1"/>
  <c r="AD63" i="9"/>
  <c r="AC63" i="9" a="1"/>
  <c r="AC63" i="9"/>
  <c r="AB63" i="9" a="1"/>
  <c r="AB63" i="9"/>
  <c r="AA63" i="9" a="1"/>
  <c r="AA63" i="9"/>
  <c r="Z63" i="9" a="1"/>
  <c r="Z63" i="9"/>
  <c r="Y63" i="9" a="1"/>
  <c r="Y63" i="9"/>
  <c r="X63" i="9" a="1"/>
  <c r="X63" i="9"/>
  <c r="W63" i="9" a="1"/>
  <c r="W63" i="9"/>
  <c r="V63" i="9" a="1"/>
  <c r="V63" i="9"/>
  <c r="S63" i="9"/>
  <c r="Q63" i="9" a="1"/>
  <c r="Q63" i="9"/>
  <c r="N63" i="9" a="1"/>
  <c r="N63" i="9"/>
  <c r="M63" i="9" a="1"/>
  <c r="M63" i="9"/>
  <c r="L63" i="9" a="1"/>
  <c r="L63" i="9"/>
  <c r="K63" i="9" a="1"/>
  <c r="K63" i="9"/>
  <c r="J63" i="9" a="1"/>
  <c r="J63" i="9"/>
  <c r="I63" i="9" a="1"/>
  <c r="I63" i="9"/>
  <c r="H63" i="9" a="1"/>
  <c r="H63" i="9"/>
  <c r="G63" i="9" a="1"/>
  <c r="G63" i="9"/>
  <c r="F63" i="9"/>
  <c r="B63" i="9"/>
  <c r="BF62" i="9"/>
  <c r="BE62" i="9"/>
  <c r="BD62" i="9"/>
  <c r="BC62" i="9"/>
  <c r="BB62" i="9"/>
  <c r="BA62" i="9"/>
  <c r="AY62" i="9"/>
  <c r="AX62" i="9"/>
  <c r="AW62" i="9"/>
  <c r="AV62" i="9"/>
  <c r="AU62" i="9"/>
  <c r="AT62" i="9"/>
  <c r="AS62" i="9"/>
  <c r="AR62" i="9"/>
  <c r="AF62" i="9" a="1"/>
  <c r="AF62" i="9"/>
  <c r="AE62" i="9" a="1"/>
  <c r="AE62" i="9"/>
  <c r="AD62" i="9" a="1"/>
  <c r="AD62" i="9"/>
  <c r="AC62" i="9" a="1"/>
  <c r="AC62" i="9"/>
  <c r="AB62" i="9" a="1"/>
  <c r="AB62" i="9"/>
  <c r="AA62" i="9" a="1"/>
  <c r="AA62" i="9"/>
  <c r="Z62" i="9" a="1"/>
  <c r="Z62" i="9"/>
  <c r="Y62" i="9" a="1"/>
  <c r="Y62" i="9"/>
  <c r="X62" i="9" a="1"/>
  <c r="X62" i="9"/>
  <c r="W62" i="9" a="1"/>
  <c r="W62" i="9"/>
  <c r="V62" i="9" a="1"/>
  <c r="V62" i="9"/>
  <c r="S62" i="9"/>
  <c r="Q62" i="9" a="1"/>
  <c r="Q62" i="9"/>
  <c r="N62" i="9" a="1"/>
  <c r="N62" i="9"/>
  <c r="M62" i="9" a="1"/>
  <c r="M62" i="9"/>
  <c r="L62" i="9" a="1"/>
  <c r="L62" i="9"/>
  <c r="K62" i="9" a="1"/>
  <c r="K62" i="9"/>
  <c r="J62" i="9" a="1"/>
  <c r="J62" i="9"/>
  <c r="I62" i="9" a="1"/>
  <c r="I62" i="9"/>
  <c r="H62" i="9" a="1"/>
  <c r="H62" i="9"/>
  <c r="G62" i="9" a="1"/>
  <c r="G62" i="9"/>
  <c r="F62" i="9"/>
  <c r="B62" i="9"/>
  <c r="BF61" i="9"/>
  <c r="BE61" i="9"/>
  <c r="BD61" i="9"/>
  <c r="BC61" i="9"/>
  <c r="BB61" i="9"/>
  <c r="BA61" i="9"/>
  <c r="AY61" i="9"/>
  <c r="AX61" i="9"/>
  <c r="AW61" i="9"/>
  <c r="AV61" i="9"/>
  <c r="AU61" i="9"/>
  <c r="AT61" i="9"/>
  <c r="AS61" i="9"/>
  <c r="AR61" i="9"/>
  <c r="AF61" i="9" a="1"/>
  <c r="AF61" i="9"/>
  <c r="AE61" i="9" a="1"/>
  <c r="AE61" i="9"/>
  <c r="AD61" i="9" a="1"/>
  <c r="AD61" i="9"/>
  <c r="AC61" i="9" a="1"/>
  <c r="AC61" i="9"/>
  <c r="AB61" i="9" a="1"/>
  <c r="AB61" i="9"/>
  <c r="AA61" i="9" a="1"/>
  <c r="AA61" i="9"/>
  <c r="Z61" i="9" a="1"/>
  <c r="Z61" i="9"/>
  <c r="Y61" i="9" a="1"/>
  <c r="Y61" i="9"/>
  <c r="X61" i="9" a="1"/>
  <c r="X61" i="9"/>
  <c r="W61" i="9" a="1"/>
  <c r="W61" i="9"/>
  <c r="V61" i="9" a="1"/>
  <c r="V61" i="9"/>
  <c r="S61" i="9"/>
  <c r="Q61" i="9" a="1"/>
  <c r="Q61" i="9"/>
  <c r="N61" i="9" a="1"/>
  <c r="N61" i="9"/>
  <c r="M61" i="9" a="1"/>
  <c r="M61" i="9"/>
  <c r="L61" i="9" a="1"/>
  <c r="L61" i="9"/>
  <c r="K61" i="9" a="1"/>
  <c r="K61" i="9"/>
  <c r="J61" i="9" a="1"/>
  <c r="J61" i="9"/>
  <c r="I61" i="9" a="1"/>
  <c r="I61" i="9"/>
  <c r="H61" i="9" a="1"/>
  <c r="H61" i="9"/>
  <c r="G61" i="9" a="1"/>
  <c r="G61" i="9"/>
  <c r="F61" i="9"/>
  <c r="B61" i="9"/>
  <c r="BF60" i="9"/>
  <c r="BE60" i="9"/>
  <c r="BD60" i="9"/>
  <c r="BC60" i="9"/>
  <c r="BB60" i="9"/>
  <c r="BA60" i="9"/>
  <c r="AY60" i="9"/>
  <c r="AX60" i="9"/>
  <c r="AW60" i="9"/>
  <c r="AV60" i="9"/>
  <c r="AU60" i="9"/>
  <c r="AT60" i="9"/>
  <c r="AS60" i="9"/>
  <c r="AR60" i="9"/>
  <c r="AF60" i="9" a="1"/>
  <c r="AF60" i="9"/>
  <c r="AE60" i="9" a="1"/>
  <c r="AE60" i="9"/>
  <c r="AD60" i="9" a="1"/>
  <c r="AD60" i="9"/>
  <c r="AC60" i="9" a="1"/>
  <c r="AC60" i="9"/>
  <c r="AB60" i="9" a="1"/>
  <c r="AB60" i="9"/>
  <c r="AA60" i="9" a="1"/>
  <c r="AA60" i="9"/>
  <c r="Z60" i="9" a="1"/>
  <c r="Z60" i="9"/>
  <c r="Y60" i="9" a="1"/>
  <c r="Y60" i="9"/>
  <c r="X60" i="9" a="1"/>
  <c r="X60" i="9"/>
  <c r="W60" i="9" a="1"/>
  <c r="W60" i="9"/>
  <c r="V60" i="9" a="1"/>
  <c r="V60" i="9"/>
  <c r="S60" i="9"/>
  <c r="Q60" i="9" a="1"/>
  <c r="Q60" i="9"/>
  <c r="N60" i="9" a="1"/>
  <c r="N60" i="9"/>
  <c r="M60" i="9" a="1"/>
  <c r="M60" i="9"/>
  <c r="L60" i="9" a="1"/>
  <c r="L60" i="9"/>
  <c r="K60" i="9" a="1"/>
  <c r="K60" i="9"/>
  <c r="J60" i="9" a="1"/>
  <c r="J60" i="9"/>
  <c r="I60" i="9" a="1"/>
  <c r="I60" i="9"/>
  <c r="H60" i="9" a="1"/>
  <c r="H60" i="9"/>
  <c r="G60" i="9" a="1"/>
  <c r="G60" i="9"/>
  <c r="F60" i="9"/>
  <c r="B60" i="9"/>
  <c r="BF59" i="9"/>
  <c r="BE59" i="9"/>
  <c r="BD59" i="9"/>
  <c r="BC59" i="9"/>
  <c r="BB59" i="9"/>
  <c r="BA59" i="9"/>
  <c r="AY59" i="9"/>
  <c r="AX59" i="9"/>
  <c r="AW59" i="9"/>
  <c r="AV59" i="9"/>
  <c r="AU59" i="9"/>
  <c r="AT59" i="9"/>
  <c r="AS59" i="9"/>
  <c r="AR59" i="9"/>
  <c r="AF59" i="9" a="1"/>
  <c r="AF59" i="9"/>
  <c r="AE59" i="9" a="1"/>
  <c r="AE59" i="9"/>
  <c r="AD59" i="9" a="1"/>
  <c r="AD59" i="9"/>
  <c r="AC59" i="9" a="1"/>
  <c r="AC59" i="9"/>
  <c r="AB59" i="9" a="1"/>
  <c r="AB59" i="9"/>
  <c r="AA59" i="9" a="1"/>
  <c r="AA59" i="9"/>
  <c r="Z59" i="9" a="1"/>
  <c r="Z59" i="9"/>
  <c r="Y59" i="9" a="1"/>
  <c r="Y59" i="9"/>
  <c r="X59" i="9" a="1"/>
  <c r="X59" i="9"/>
  <c r="W59" i="9" a="1"/>
  <c r="W59" i="9"/>
  <c r="V59" i="9" a="1"/>
  <c r="V59" i="9"/>
  <c r="S59" i="9"/>
  <c r="Q59" i="9" a="1"/>
  <c r="Q59" i="9"/>
  <c r="N59" i="9" a="1"/>
  <c r="N59" i="9"/>
  <c r="M59" i="9" a="1"/>
  <c r="M59" i="9"/>
  <c r="L59" i="9" a="1"/>
  <c r="L59" i="9"/>
  <c r="K59" i="9" a="1"/>
  <c r="K59" i="9"/>
  <c r="J59" i="9" a="1"/>
  <c r="J59" i="9"/>
  <c r="I59" i="9" a="1"/>
  <c r="I59" i="9"/>
  <c r="H59" i="9" a="1"/>
  <c r="H59" i="9"/>
  <c r="G59" i="9" a="1"/>
  <c r="G59" i="9"/>
  <c r="F59" i="9"/>
  <c r="B59" i="9"/>
  <c r="BF58" i="9"/>
  <c r="BE58" i="9"/>
  <c r="BD58" i="9"/>
  <c r="BC58" i="9"/>
  <c r="BB58" i="9"/>
  <c r="BA58" i="9"/>
  <c r="AY58" i="9"/>
  <c r="AX58" i="9"/>
  <c r="AW58" i="9"/>
  <c r="AV58" i="9"/>
  <c r="AU58" i="9"/>
  <c r="AT58" i="9"/>
  <c r="AS58" i="9"/>
  <c r="AR58" i="9"/>
  <c r="AF58" i="9" a="1"/>
  <c r="AF58" i="9"/>
  <c r="AE58" i="9" a="1"/>
  <c r="AE58" i="9"/>
  <c r="AD58" i="9" a="1"/>
  <c r="AD58" i="9"/>
  <c r="AC58" i="9" a="1"/>
  <c r="AC58" i="9"/>
  <c r="AB58" i="9" a="1"/>
  <c r="AB58" i="9"/>
  <c r="AA58" i="9" a="1"/>
  <c r="AA58" i="9"/>
  <c r="Z58" i="9" a="1"/>
  <c r="Z58" i="9"/>
  <c r="Y58" i="9" a="1"/>
  <c r="Y58" i="9"/>
  <c r="X58" i="9" a="1"/>
  <c r="X58" i="9"/>
  <c r="W58" i="9" a="1"/>
  <c r="W58" i="9"/>
  <c r="V58" i="9" a="1"/>
  <c r="V58" i="9"/>
  <c r="S58" i="9"/>
  <c r="Q58" i="9" a="1"/>
  <c r="Q58" i="9"/>
  <c r="N58" i="9" a="1"/>
  <c r="N58" i="9"/>
  <c r="M58" i="9" a="1"/>
  <c r="M58" i="9"/>
  <c r="L58" i="9" a="1"/>
  <c r="L58" i="9"/>
  <c r="K58" i="9" a="1"/>
  <c r="K58" i="9"/>
  <c r="J58" i="9" a="1"/>
  <c r="J58" i="9"/>
  <c r="I58" i="9" a="1"/>
  <c r="I58" i="9"/>
  <c r="H58" i="9" a="1"/>
  <c r="H58" i="9"/>
  <c r="G58" i="9" a="1"/>
  <c r="G58" i="9"/>
  <c r="F58" i="9"/>
  <c r="B58" i="9"/>
  <c r="BF57" i="9"/>
  <c r="BE57" i="9"/>
  <c r="BD57" i="9"/>
  <c r="BC57" i="9"/>
  <c r="BB57" i="9"/>
  <c r="BA57" i="9"/>
  <c r="AY57" i="9"/>
  <c r="AX57" i="9"/>
  <c r="AW57" i="9"/>
  <c r="AV57" i="9"/>
  <c r="AU57" i="9"/>
  <c r="AT57" i="9"/>
  <c r="AS57" i="9"/>
  <c r="AR57" i="9"/>
  <c r="AF57" i="9" a="1"/>
  <c r="AF57" i="9"/>
  <c r="AE57" i="9" a="1"/>
  <c r="AE57" i="9"/>
  <c r="AD57" i="9" a="1"/>
  <c r="AD57" i="9"/>
  <c r="AC57" i="9" a="1"/>
  <c r="AC57" i="9"/>
  <c r="AB57" i="9" a="1"/>
  <c r="AB57" i="9"/>
  <c r="AA57" i="9" a="1"/>
  <c r="AA57" i="9"/>
  <c r="Z57" i="9" a="1"/>
  <c r="Z57" i="9"/>
  <c r="Y57" i="9" a="1"/>
  <c r="Y57" i="9"/>
  <c r="X57" i="9" a="1"/>
  <c r="X57" i="9"/>
  <c r="W57" i="9" a="1"/>
  <c r="W57" i="9"/>
  <c r="V57" i="9" a="1"/>
  <c r="V57" i="9"/>
  <c r="S57" i="9"/>
  <c r="Q57" i="9" a="1"/>
  <c r="Q57" i="9"/>
  <c r="N57" i="9" a="1"/>
  <c r="N57" i="9"/>
  <c r="M57" i="9" a="1"/>
  <c r="M57" i="9"/>
  <c r="L57" i="9" a="1"/>
  <c r="L57" i="9"/>
  <c r="K57" i="9" a="1"/>
  <c r="K57" i="9"/>
  <c r="J57" i="9" a="1"/>
  <c r="J57" i="9"/>
  <c r="I57" i="9" a="1"/>
  <c r="I57" i="9"/>
  <c r="H57" i="9" a="1"/>
  <c r="H57" i="9"/>
  <c r="G57" i="9" a="1"/>
  <c r="G57" i="9"/>
  <c r="F57" i="9"/>
  <c r="B57" i="9"/>
  <c r="BF56" i="9"/>
  <c r="BE56" i="9"/>
  <c r="BD56" i="9"/>
  <c r="BC56" i="9"/>
  <c r="BB56" i="9"/>
  <c r="BA56" i="9"/>
  <c r="AY56" i="9"/>
  <c r="AX56" i="9"/>
  <c r="AW56" i="9"/>
  <c r="AV56" i="9"/>
  <c r="AU56" i="9"/>
  <c r="AT56" i="9"/>
  <c r="AS56" i="9"/>
  <c r="AR56" i="9"/>
  <c r="AF56" i="9" a="1"/>
  <c r="AF56" i="9"/>
  <c r="AE56" i="9" a="1"/>
  <c r="AE56" i="9"/>
  <c r="AD56" i="9" a="1"/>
  <c r="AD56" i="9"/>
  <c r="AC56" i="9" a="1"/>
  <c r="AC56" i="9"/>
  <c r="AB56" i="9" a="1"/>
  <c r="AB56" i="9"/>
  <c r="AA56" i="9" a="1"/>
  <c r="AA56" i="9"/>
  <c r="Z56" i="9" a="1"/>
  <c r="Z56" i="9"/>
  <c r="Y56" i="9" a="1"/>
  <c r="Y56" i="9"/>
  <c r="X56" i="9" a="1"/>
  <c r="X56" i="9"/>
  <c r="W56" i="9" a="1"/>
  <c r="W56" i="9"/>
  <c r="V56" i="9" a="1"/>
  <c r="V56" i="9"/>
  <c r="S56" i="9"/>
  <c r="Q56" i="9" a="1"/>
  <c r="Q56" i="9"/>
  <c r="N56" i="9" a="1"/>
  <c r="N56" i="9"/>
  <c r="M56" i="9" a="1"/>
  <c r="M56" i="9"/>
  <c r="L56" i="9" a="1"/>
  <c r="L56" i="9"/>
  <c r="K56" i="9" a="1"/>
  <c r="K56" i="9"/>
  <c r="J56" i="9" a="1"/>
  <c r="J56" i="9"/>
  <c r="I56" i="9" a="1"/>
  <c r="I56" i="9"/>
  <c r="H56" i="9" a="1"/>
  <c r="H56" i="9"/>
  <c r="G56" i="9" a="1"/>
  <c r="G56" i="9"/>
  <c r="F56" i="9"/>
  <c r="B56" i="9"/>
  <c r="BF55" i="9"/>
  <c r="BE55" i="9"/>
  <c r="BD55" i="9"/>
  <c r="BC55" i="9"/>
  <c r="BB55" i="9"/>
  <c r="BA55" i="9"/>
  <c r="AY55" i="9"/>
  <c r="AX55" i="9"/>
  <c r="AW55" i="9"/>
  <c r="AV55" i="9"/>
  <c r="AU55" i="9"/>
  <c r="AT55" i="9"/>
  <c r="AS55" i="9"/>
  <c r="AR55" i="9"/>
  <c r="AF55" i="9" a="1"/>
  <c r="AF55" i="9"/>
  <c r="AE55" i="9" a="1"/>
  <c r="AE55" i="9"/>
  <c r="AD55" i="9" a="1"/>
  <c r="AD55" i="9"/>
  <c r="AC55" i="9" a="1"/>
  <c r="AC55" i="9"/>
  <c r="AB55" i="9" a="1"/>
  <c r="AB55" i="9"/>
  <c r="AA55" i="9" a="1"/>
  <c r="AA55" i="9"/>
  <c r="Z55" i="9" a="1"/>
  <c r="Z55" i="9"/>
  <c r="Y55" i="9" a="1"/>
  <c r="Y55" i="9"/>
  <c r="X55" i="9" a="1"/>
  <c r="X55" i="9"/>
  <c r="W55" i="9" a="1"/>
  <c r="W55" i="9"/>
  <c r="V55" i="9" a="1"/>
  <c r="V55" i="9"/>
  <c r="S55" i="9"/>
  <c r="Q55" i="9" a="1"/>
  <c r="Q55" i="9"/>
  <c r="N55" i="9" a="1"/>
  <c r="N55" i="9"/>
  <c r="M55" i="9" a="1"/>
  <c r="M55" i="9"/>
  <c r="L55" i="9" a="1"/>
  <c r="L55" i="9"/>
  <c r="K55" i="9" a="1"/>
  <c r="K55" i="9"/>
  <c r="J55" i="9" a="1"/>
  <c r="J55" i="9"/>
  <c r="I55" i="9" a="1"/>
  <c r="I55" i="9"/>
  <c r="H55" i="9" a="1"/>
  <c r="H55" i="9"/>
  <c r="G55" i="9" a="1"/>
  <c r="G55" i="9"/>
  <c r="F55" i="9"/>
  <c r="B55" i="9"/>
  <c r="BF54" i="9"/>
  <c r="BE54" i="9"/>
  <c r="BD54" i="9"/>
  <c r="BC54" i="9"/>
  <c r="BB54" i="9"/>
  <c r="BA54" i="9"/>
  <c r="AY54" i="9"/>
  <c r="AX54" i="9"/>
  <c r="AW54" i="9"/>
  <c r="AV54" i="9"/>
  <c r="AU54" i="9"/>
  <c r="AT54" i="9"/>
  <c r="AS54" i="9"/>
  <c r="AR54" i="9"/>
  <c r="AF54" i="9" a="1"/>
  <c r="AF54" i="9"/>
  <c r="AE54" i="9" a="1"/>
  <c r="AE54" i="9"/>
  <c r="AD54" i="9" a="1"/>
  <c r="AD54" i="9"/>
  <c r="AC54" i="9" a="1"/>
  <c r="AC54" i="9"/>
  <c r="AB54" i="9" a="1"/>
  <c r="AB54" i="9"/>
  <c r="AA54" i="9" a="1"/>
  <c r="AA54" i="9"/>
  <c r="Z54" i="9" a="1"/>
  <c r="Z54" i="9"/>
  <c r="Y54" i="9" a="1"/>
  <c r="Y54" i="9"/>
  <c r="X54" i="9" a="1"/>
  <c r="X54" i="9"/>
  <c r="W54" i="9" a="1"/>
  <c r="W54" i="9"/>
  <c r="V54" i="9" a="1"/>
  <c r="V54" i="9"/>
  <c r="S54" i="9"/>
  <c r="Q54" i="9" a="1"/>
  <c r="Q54" i="9"/>
  <c r="N54" i="9" a="1"/>
  <c r="N54" i="9"/>
  <c r="M54" i="9" a="1"/>
  <c r="M54" i="9"/>
  <c r="L54" i="9" a="1"/>
  <c r="L54" i="9"/>
  <c r="K54" i="9" a="1"/>
  <c r="K54" i="9"/>
  <c r="J54" i="9" a="1"/>
  <c r="J54" i="9"/>
  <c r="I54" i="9" a="1"/>
  <c r="I54" i="9"/>
  <c r="H54" i="9" a="1"/>
  <c r="H54" i="9"/>
  <c r="G54" i="9" a="1"/>
  <c r="G54" i="9"/>
  <c r="F54" i="9"/>
  <c r="B54" i="9"/>
  <c r="BF53" i="9"/>
  <c r="BE53" i="9"/>
  <c r="BD53" i="9"/>
  <c r="BC53" i="9"/>
  <c r="BB53" i="9"/>
  <c r="BA53" i="9"/>
  <c r="AY53" i="9"/>
  <c r="AX53" i="9"/>
  <c r="AW53" i="9"/>
  <c r="AV53" i="9"/>
  <c r="AU53" i="9"/>
  <c r="AT53" i="9"/>
  <c r="AS53" i="9"/>
  <c r="AR53" i="9"/>
  <c r="AF53" i="9" a="1"/>
  <c r="AF53" i="9"/>
  <c r="AE53" i="9" a="1"/>
  <c r="AE53" i="9"/>
  <c r="AD53" i="9" a="1"/>
  <c r="AD53" i="9"/>
  <c r="AC53" i="9" a="1"/>
  <c r="AC53" i="9"/>
  <c r="AB53" i="9" a="1"/>
  <c r="AB53" i="9"/>
  <c r="AA53" i="9" a="1"/>
  <c r="AA53" i="9"/>
  <c r="Z53" i="9" a="1"/>
  <c r="Z53" i="9"/>
  <c r="Y53" i="9" a="1"/>
  <c r="Y53" i="9"/>
  <c r="X53" i="9" a="1"/>
  <c r="X53" i="9"/>
  <c r="W53" i="9" a="1"/>
  <c r="W53" i="9"/>
  <c r="V53" i="9" a="1"/>
  <c r="V53" i="9"/>
  <c r="S53" i="9"/>
  <c r="Q53" i="9" a="1"/>
  <c r="Q53" i="9"/>
  <c r="N53" i="9" a="1"/>
  <c r="N53" i="9"/>
  <c r="M53" i="9" a="1"/>
  <c r="M53" i="9"/>
  <c r="L53" i="9" a="1"/>
  <c r="L53" i="9"/>
  <c r="K53" i="9" a="1"/>
  <c r="K53" i="9"/>
  <c r="J53" i="9" a="1"/>
  <c r="J53" i="9"/>
  <c r="I53" i="9" a="1"/>
  <c r="I53" i="9"/>
  <c r="H53" i="9" a="1"/>
  <c r="H53" i="9"/>
  <c r="G53" i="9" a="1"/>
  <c r="G53" i="9"/>
  <c r="F53" i="9"/>
  <c r="B53" i="9"/>
  <c r="BF52" i="9"/>
  <c r="BE52" i="9"/>
  <c r="BD52" i="9"/>
  <c r="BC52" i="9"/>
  <c r="BB52" i="9"/>
  <c r="BA52" i="9"/>
  <c r="AY52" i="9"/>
  <c r="AX52" i="9"/>
  <c r="AW52" i="9"/>
  <c r="AV52" i="9"/>
  <c r="AU52" i="9"/>
  <c r="AT52" i="9"/>
  <c r="AS52" i="9"/>
  <c r="AR52" i="9"/>
  <c r="AF52" i="9" a="1"/>
  <c r="AF52" i="9"/>
  <c r="AE52" i="9" a="1"/>
  <c r="AE52" i="9"/>
  <c r="AD52" i="9" a="1"/>
  <c r="AD52" i="9"/>
  <c r="AC52" i="9" a="1"/>
  <c r="AC52" i="9"/>
  <c r="AB52" i="9" a="1"/>
  <c r="AB52" i="9"/>
  <c r="AA52" i="9" a="1"/>
  <c r="AA52" i="9"/>
  <c r="Z52" i="9" a="1"/>
  <c r="Z52" i="9"/>
  <c r="Y52" i="9" a="1"/>
  <c r="Y52" i="9"/>
  <c r="X52" i="9" a="1"/>
  <c r="X52" i="9"/>
  <c r="W52" i="9" a="1"/>
  <c r="W52" i="9"/>
  <c r="V52" i="9" a="1"/>
  <c r="V52" i="9"/>
  <c r="S52" i="9"/>
  <c r="Q52" i="9" a="1"/>
  <c r="Q52" i="9"/>
  <c r="N52" i="9" a="1"/>
  <c r="N52" i="9"/>
  <c r="M52" i="9" a="1"/>
  <c r="M52" i="9"/>
  <c r="L52" i="9" a="1"/>
  <c r="L52" i="9"/>
  <c r="K52" i="9" a="1"/>
  <c r="K52" i="9"/>
  <c r="J52" i="9" a="1"/>
  <c r="J52" i="9"/>
  <c r="I52" i="9" a="1"/>
  <c r="I52" i="9"/>
  <c r="H52" i="9" a="1"/>
  <c r="H52" i="9"/>
  <c r="G52" i="9" a="1"/>
  <c r="G52" i="9"/>
  <c r="F52" i="9"/>
  <c r="B52" i="9"/>
  <c r="BF51" i="9"/>
  <c r="BE51" i="9"/>
  <c r="BD51" i="9"/>
  <c r="BC51" i="9"/>
  <c r="BB51" i="9"/>
  <c r="BA51" i="9"/>
  <c r="AY51" i="9"/>
  <c r="AX51" i="9"/>
  <c r="AW51" i="9"/>
  <c r="AV51" i="9"/>
  <c r="AU51" i="9"/>
  <c r="AT51" i="9"/>
  <c r="AS51" i="9"/>
  <c r="AR51" i="9"/>
  <c r="AF51" i="9" a="1"/>
  <c r="AF51" i="9"/>
  <c r="AE51" i="9" a="1"/>
  <c r="AE51" i="9"/>
  <c r="AD51" i="9" a="1"/>
  <c r="AD51" i="9"/>
  <c r="AC51" i="9" a="1"/>
  <c r="AC51" i="9"/>
  <c r="AB51" i="9" a="1"/>
  <c r="AB51" i="9"/>
  <c r="AA51" i="9" a="1"/>
  <c r="AA51" i="9"/>
  <c r="Z51" i="9" a="1"/>
  <c r="Z51" i="9"/>
  <c r="Y51" i="9" a="1"/>
  <c r="Y51" i="9"/>
  <c r="X51" i="9" a="1"/>
  <c r="X51" i="9"/>
  <c r="W51" i="9" a="1"/>
  <c r="W51" i="9"/>
  <c r="V51" i="9" a="1"/>
  <c r="V51" i="9"/>
  <c r="S51" i="9"/>
  <c r="Q51" i="9" a="1"/>
  <c r="Q51" i="9"/>
  <c r="N51" i="9" a="1"/>
  <c r="N51" i="9"/>
  <c r="M51" i="9" a="1"/>
  <c r="M51" i="9"/>
  <c r="L51" i="9" a="1"/>
  <c r="L51" i="9"/>
  <c r="K51" i="9" a="1"/>
  <c r="K51" i="9"/>
  <c r="J51" i="9" a="1"/>
  <c r="J51" i="9"/>
  <c r="I51" i="9" a="1"/>
  <c r="I51" i="9"/>
  <c r="H51" i="9" a="1"/>
  <c r="H51" i="9"/>
  <c r="G51" i="9" a="1"/>
  <c r="G51" i="9"/>
  <c r="F51" i="9"/>
  <c r="B51" i="9"/>
  <c r="BF50" i="9"/>
  <c r="BE50" i="9"/>
  <c r="BD50" i="9"/>
  <c r="BC50" i="9"/>
  <c r="BB50" i="9"/>
  <c r="BA50" i="9"/>
  <c r="AY50" i="9"/>
  <c r="AX50" i="9"/>
  <c r="AW50" i="9"/>
  <c r="AV50" i="9"/>
  <c r="AU50" i="9"/>
  <c r="AT50" i="9"/>
  <c r="AS50" i="9"/>
  <c r="AR50" i="9"/>
  <c r="AF50" i="9" a="1"/>
  <c r="AF50" i="9"/>
  <c r="AE50" i="9" a="1"/>
  <c r="AE50" i="9"/>
  <c r="AD50" i="9" a="1"/>
  <c r="AD50" i="9"/>
  <c r="AC50" i="9" a="1"/>
  <c r="AC50" i="9"/>
  <c r="AB50" i="9" a="1"/>
  <c r="AB50" i="9"/>
  <c r="AA50" i="9" a="1"/>
  <c r="AA50" i="9"/>
  <c r="Z50" i="9" a="1"/>
  <c r="Z50" i="9"/>
  <c r="Y50" i="9" a="1"/>
  <c r="Y50" i="9"/>
  <c r="X50" i="9" a="1"/>
  <c r="X50" i="9"/>
  <c r="W50" i="9" a="1"/>
  <c r="W50" i="9"/>
  <c r="V50" i="9" a="1"/>
  <c r="V50" i="9"/>
  <c r="S50" i="9"/>
  <c r="Q50" i="9" a="1"/>
  <c r="Q50" i="9"/>
  <c r="N50" i="9" a="1"/>
  <c r="N50" i="9"/>
  <c r="M50" i="9" a="1"/>
  <c r="M50" i="9"/>
  <c r="L50" i="9" a="1"/>
  <c r="L50" i="9"/>
  <c r="K50" i="9" a="1"/>
  <c r="K50" i="9"/>
  <c r="J50" i="9" a="1"/>
  <c r="J50" i="9"/>
  <c r="I50" i="9" a="1"/>
  <c r="I50" i="9"/>
  <c r="H50" i="9" a="1"/>
  <c r="H50" i="9"/>
  <c r="G50" i="9" a="1"/>
  <c r="G50" i="9"/>
  <c r="F50" i="9"/>
  <c r="B50" i="9"/>
  <c r="BF49" i="9"/>
  <c r="BE49" i="9"/>
  <c r="BD49" i="9"/>
  <c r="BC49" i="9"/>
  <c r="BB49" i="9"/>
  <c r="BA49" i="9"/>
  <c r="AY49" i="9"/>
  <c r="AX49" i="9"/>
  <c r="AW49" i="9"/>
  <c r="AV49" i="9"/>
  <c r="AU49" i="9"/>
  <c r="AT49" i="9"/>
  <c r="AS49" i="9"/>
  <c r="AR49" i="9"/>
  <c r="AF49" i="9" a="1"/>
  <c r="AF49" i="9"/>
  <c r="AE49" i="9" a="1"/>
  <c r="AE49" i="9"/>
  <c r="AD49" i="9" a="1"/>
  <c r="AD49" i="9"/>
  <c r="AC49" i="9" a="1"/>
  <c r="AC49" i="9"/>
  <c r="AB49" i="9" a="1"/>
  <c r="AB49" i="9"/>
  <c r="AA49" i="9" a="1"/>
  <c r="AA49" i="9"/>
  <c r="Z49" i="9" a="1"/>
  <c r="Z49" i="9"/>
  <c r="Y49" i="9" a="1"/>
  <c r="Y49" i="9"/>
  <c r="X49" i="9" a="1"/>
  <c r="X49" i="9"/>
  <c r="W49" i="9" a="1"/>
  <c r="W49" i="9"/>
  <c r="V49" i="9" a="1"/>
  <c r="V49" i="9"/>
  <c r="S49" i="9"/>
  <c r="Q49" i="9" a="1"/>
  <c r="Q49" i="9"/>
  <c r="N49" i="9" a="1"/>
  <c r="N49" i="9"/>
  <c r="M49" i="9" a="1"/>
  <c r="M49" i="9"/>
  <c r="L49" i="9" a="1"/>
  <c r="L49" i="9"/>
  <c r="K49" i="9" a="1"/>
  <c r="K49" i="9"/>
  <c r="J49" i="9" a="1"/>
  <c r="J49" i="9"/>
  <c r="I49" i="9" a="1"/>
  <c r="I49" i="9"/>
  <c r="H49" i="9" a="1"/>
  <c r="H49" i="9"/>
  <c r="G49" i="9" a="1"/>
  <c r="G49" i="9"/>
  <c r="F49" i="9"/>
  <c r="B49" i="9"/>
  <c r="BF48" i="9"/>
  <c r="BE48" i="9"/>
  <c r="BD48" i="9"/>
  <c r="BC48" i="9"/>
  <c r="BB48" i="9"/>
  <c r="BA48" i="9"/>
  <c r="AY48" i="9"/>
  <c r="AX48" i="9"/>
  <c r="AW48" i="9"/>
  <c r="AV48" i="9"/>
  <c r="AU48" i="9"/>
  <c r="AT48" i="9"/>
  <c r="AS48" i="9"/>
  <c r="AR48" i="9"/>
  <c r="AF48" i="9" a="1"/>
  <c r="AF48" i="9"/>
  <c r="AE48" i="9" a="1"/>
  <c r="AE48" i="9"/>
  <c r="AD48" i="9" a="1"/>
  <c r="AD48" i="9"/>
  <c r="AC48" i="9" a="1"/>
  <c r="AC48" i="9"/>
  <c r="AB48" i="9" a="1"/>
  <c r="AB48" i="9"/>
  <c r="AA48" i="9" a="1"/>
  <c r="AA48" i="9"/>
  <c r="Z48" i="9" a="1"/>
  <c r="Z48" i="9"/>
  <c r="Y48" i="9" a="1"/>
  <c r="Y48" i="9"/>
  <c r="X48" i="9" a="1"/>
  <c r="X48" i="9"/>
  <c r="W48" i="9" a="1"/>
  <c r="W48" i="9"/>
  <c r="V48" i="9" a="1"/>
  <c r="V48" i="9"/>
  <c r="S48" i="9"/>
  <c r="Q48" i="9" a="1"/>
  <c r="Q48" i="9"/>
  <c r="N48" i="9" a="1"/>
  <c r="N48" i="9"/>
  <c r="M48" i="9" a="1"/>
  <c r="M48" i="9"/>
  <c r="L48" i="9" a="1"/>
  <c r="L48" i="9"/>
  <c r="K48" i="9" a="1"/>
  <c r="K48" i="9"/>
  <c r="J48" i="9" a="1"/>
  <c r="J48" i="9"/>
  <c r="I48" i="9" a="1"/>
  <c r="I48" i="9"/>
  <c r="H48" i="9" a="1"/>
  <c r="H48" i="9"/>
  <c r="G48" i="9" a="1"/>
  <c r="G48" i="9"/>
  <c r="F48" i="9"/>
  <c r="B48" i="9"/>
  <c r="BF47" i="9"/>
  <c r="BE47" i="9"/>
  <c r="BD47" i="9"/>
  <c r="BC47" i="9"/>
  <c r="BB47" i="9"/>
  <c r="BA47" i="9"/>
  <c r="AY47" i="9"/>
  <c r="AX47" i="9"/>
  <c r="AW47" i="9"/>
  <c r="AV47" i="9"/>
  <c r="AU47" i="9"/>
  <c r="AT47" i="9"/>
  <c r="AS47" i="9"/>
  <c r="AR47" i="9"/>
  <c r="AF47" i="9" a="1"/>
  <c r="AF47" i="9"/>
  <c r="AE47" i="9" a="1"/>
  <c r="AE47" i="9"/>
  <c r="AD47" i="9" a="1"/>
  <c r="AD47" i="9"/>
  <c r="AC47" i="9" a="1"/>
  <c r="AC47" i="9"/>
  <c r="AB47" i="9" a="1"/>
  <c r="AB47" i="9"/>
  <c r="AA47" i="9" a="1"/>
  <c r="AA47" i="9"/>
  <c r="Z47" i="9" a="1"/>
  <c r="Z47" i="9"/>
  <c r="Y47" i="9" a="1"/>
  <c r="Y47" i="9"/>
  <c r="X47" i="9" a="1"/>
  <c r="X47" i="9"/>
  <c r="W47" i="9" a="1"/>
  <c r="W47" i="9"/>
  <c r="V47" i="9" a="1"/>
  <c r="V47" i="9"/>
  <c r="S47" i="9"/>
  <c r="Q47" i="9" a="1"/>
  <c r="Q47" i="9"/>
  <c r="N47" i="9" a="1"/>
  <c r="N47" i="9"/>
  <c r="M47" i="9" a="1"/>
  <c r="M47" i="9"/>
  <c r="L47" i="9" a="1"/>
  <c r="L47" i="9"/>
  <c r="K47" i="9" a="1"/>
  <c r="K47" i="9"/>
  <c r="J47" i="9" a="1"/>
  <c r="J47" i="9"/>
  <c r="I47" i="9" a="1"/>
  <c r="I47" i="9"/>
  <c r="H47" i="9" a="1"/>
  <c r="H47" i="9"/>
  <c r="G47" i="9" a="1"/>
  <c r="G47" i="9"/>
  <c r="F47" i="9"/>
  <c r="BF46" i="9"/>
  <c r="BE46" i="9"/>
  <c r="BD46" i="9"/>
  <c r="BC46" i="9"/>
  <c r="BB46" i="9"/>
  <c r="BA46" i="9"/>
  <c r="AY46" i="9"/>
  <c r="AX46" i="9"/>
  <c r="AW46" i="9"/>
  <c r="AV46" i="9"/>
  <c r="AU46" i="9"/>
  <c r="AT46" i="9"/>
  <c r="AS46" i="9"/>
  <c r="AR46" i="9"/>
  <c r="AF46" i="9" a="1"/>
  <c r="AF46" i="9"/>
  <c r="AE46" i="9" a="1"/>
  <c r="AE46" i="9"/>
  <c r="AD46" i="9" a="1"/>
  <c r="AD46" i="9"/>
  <c r="AC46" i="9" a="1"/>
  <c r="AC46" i="9"/>
  <c r="AB46" i="9" a="1"/>
  <c r="AB46" i="9"/>
  <c r="AA46" i="9" a="1"/>
  <c r="AA46" i="9"/>
  <c r="Z46" i="9" a="1"/>
  <c r="Z46" i="9"/>
  <c r="Y46" i="9" a="1"/>
  <c r="Y46" i="9"/>
  <c r="X46" i="9" a="1"/>
  <c r="X46" i="9"/>
  <c r="W46" i="9" a="1"/>
  <c r="W46" i="9"/>
  <c r="V46" i="9" a="1"/>
  <c r="V46" i="9"/>
  <c r="S46" i="9"/>
  <c r="Q46" i="9" a="1"/>
  <c r="Q46" i="9"/>
  <c r="N46" i="9" a="1"/>
  <c r="N46" i="9"/>
  <c r="M46" i="9" a="1"/>
  <c r="M46" i="9"/>
  <c r="L46" i="9" a="1"/>
  <c r="L46" i="9"/>
  <c r="K46" i="9" a="1"/>
  <c r="K46" i="9"/>
  <c r="J46" i="9" a="1"/>
  <c r="J46" i="9"/>
  <c r="I46" i="9" a="1"/>
  <c r="I46" i="9"/>
  <c r="H46" i="9" a="1"/>
  <c r="H46" i="9"/>
  <c r="G46" i="9" a="1"/>
  <c r="G46" i="9"/>
  <c r="F46" i="9"/>
  <c r="BF45" i="9"/>
  <c r="BE45" i="9"/>
  <c r="BD45" i="9"/>
  <c r="BC45" i="9"/>
  <c r="BB45" i="9"/>
  <c r="BA45" i="9"/>
  <c r="AY45" i="9"/>
  <c r="AX45" i="9"/>
  <c r="AW45" i="9"/>
  <c r="AV45" i="9"/>
  <c r="AU45" i="9"/>
  <c r="AT45" i="9"/>
  <c r="AS45" i="9"/>
  <c r="AR45" i="9"/>
  <c r="AF45" i="9" a="1"/>
  <c r="AF45" i="9"/>
  <c r="AE45" i="9" a="1"/>
  <c r="AE45" i="9"/>
  <c r="AD45" i="9" a="1"/>
  <c r="AD45" i="9"/>
  <c r="AC45" i="9" a="1"/>
  <c r="AC45" i="9"/>
  <c r="AB45" i="9" a="1"/>
  <c r="AB45" i="9"/>
  <c r="AA45" i="9" a="1"/>
  <c r="AA45" i="9"/>
  <c r="Z45" i="9" a="1"/>
  <c r="Z45" i="9"/>
  <c r="Y45" i="9" a="1"/>
  <c r="Y45" i="9"/>
  <c r="X45" i="9" a="1"/>
  <c r="X45" i="9"/>
  <c r="W45" i="9" a="1"/>
  <c r="W45" i="9"/>
  <c r="V45" i="9" a="1"/>
  <c r="V45" i="9"/>
  <c r="S45" i="9"/>
  <c r="Q45" i="9" a="1"/>
  <c r="Q45" i="9"/>
  <c r="N45" i="9" a="1"/>
  <c r="N45" i="9"/>
  <c r="M45" i="9" a="1"/>
  <c r="M45" i="9"/>
  <c r="L45" i="9" a="1"/>
  <c r="L45" i="9"/>
  <c r="K45" i="9" a="1"/>
  <c r="K45" i="9"/>
  <c r="J45" i="9" a="1"/>
  <c r="J45" i="9"/>
  <c r="I45" i="9" a="1"/>
  <c r="I45" i="9"/>
  <c r="H45" i="9" a="1"/>
  <c r="H45" i="9"/>
  <c r="G45" i="9" a="1"/>
  <c r="G45" i="9"/>
  <c r="F45" i="9"/>
  <c r="BF44" i="9"/>
  <c r="BE44" i="9"/>
  <c r="BD44" i="9"/>
  <c r="BC44" i="9"/>
  <c r="BB44" i="9"/>
  <c r="BA44" i="9"/>
  <c r="AY44" i="9"/>
  <c r="AX44" i="9"/>
  <c r="AW44" i="9"/>
  <c r="AV44" i="9"/>
  <c r="AU44" i="9"/>
  <c r="AT44" i="9"/>
  <c r="AS44" i="9"/>
  <c r="AR44" i="9"/>
  <c r="AF44" i="9" a="1"/>
  <c r="AF44" i="9"/>
  <c r="AE44" i="9" a="1"/>
  <c r="AE44" i="9"/>
  <c r="AD44" i="9" a="1"/>
  <c r="AD44" i="9"/>
  <c r="AC44" i="9" a="1"/>
  <c r="AC44" i="9"/>
  <c r="AB44" i="9" a="1"/>
  <c r="AB44" i="9"/>
  <c r="AA44" i="9" a="1"/>
  <c r="AA44" i="9"/>
  <c r="Z44" i="9" a="1"/>
  <c r="Z44" i="9"/>
  <c r="Y44" i="9" a="1"/>
  <c r="Y44" i="9"/>
  <c r="X44" i="9" a="1"/>
  <c r="X44" i="9"/>
  <c r="W44" i="9" a="1"/>
  <c r="W44" i="9"/>
  <c r="V44" i="9" a="1"/>
  <c r="V44" i="9"/>
  <c r="S44" i="9"/>
  <c r="Q44" i="9" a="1"/>
  <c r="Q44" i="9"/>
  <c r="N44" i="9" a="1"/>
  <c r="N44" i="9"/>
  <c r="M44" i="9" a="1"/>
  <c r="M44" i="9"/>
  <c r="L44" i="9" a="1"/>
  <c r="L44" i="9"/>
  <c r="K44" i="9" a="1"/>
  <c r="K44" i="9"/>
  <c r="J44" i="9" a="1"/>
  <c r="J44" i="9"/>
  <c r="I44" i="9" a="1"/>
  <c r="I44" i="9"/>
  <c r="H44" i="9" a="1"/>
  <c r="H44" i="9"/>
  <c r="G44" i="9" a="1"/>
  <c r="G44" i="9"/>
  <c r="F44" i="9"/>
  <c r="BF43" i="9"/>
  <c r="BE43" i="9"/>
  <c r="BD43" i="9"/>
  <c r="BC43" i="9"/>
  <c r="BB43" i="9"/>
  <c r="BA43" i="9"/>
  <c r="AY43" i="9"/>
  <c r="AX43" i="9"/>
  <c r="AW43" i="9"/>
  <c r="AV43" i="9"/>
  <c r="AU43" i="9"/>
  <c r="AT43" i="9"/>
  <c r="AS43" i="9"/>
  <c r="AR43" i="9"/>
  <c r="AF43" i="9" a="1"/>
  <c r="AF43" i="9"/>
  <c r="AE43" i="9" a="1"/>
  <c r="AE43" i="9"/>
  <c r="AD43" i="9" a="1"/>
  <c r="AD43" i="9"/>
  <c r="AC43" i="9" a="1"/>
  <c r="AC43" i="9"/>
  <c r="AB43" i="9" a="1"/>
  <c r="AB43" i="9"/>
  <c r="AA43" i="9" a="1"/>
  <c r="AA43" i="9"/>
  <c r="Z43" i="9" a="1"/>
  <c r="Z43" i="9"/>
  <c r="Y43" i="9" a="1"/>
  <c r="Y43" i="9"/>
  <c r="X43" i="9" a="1"/>
  <c r="X43" i="9"/>
  <c r="W43" i="9" a="1"/>
  <c r="W43" i="9"/>
  <c r="V43" i="9" a="1"/>
  <c r="V43" i="9"/>
  <c r="S43" i="9"/>
  <c r="Q43" i="9" a="1"/>
  <c r="Q43" i="9"/>
  <c r="N43" i="9" a="1"/>
  <c r="N43" i="9"/>
  <c r="M43" i="9" a="1"/>
  <c r="M43" i="9"/>
  <c r="L43" i="9" a="1"/>
  <c r="L43" i="9"/>
  <c r="K43" i="9" a="1"/>
  <c r="K43" i="9"/>
  <c r="J43" i="9" a="1"/>
  <c r="J43" i="9"/>
  <c r="I43" i="9" a="1"/>
  <c r="I43" i="9"/>
  <c r="H43" i="9" a="1"/>
  <c r="H43" i="9"/>
  <c r="G43" i="9" a="1"/>
  <c r="G43" i="9"/>
  <c r="F43" i="9"/>
  <c r="BF42" i="9"/>
  <c r="BE42" i="9"/>
  <c r="BD42" i="9"/>
  <c r="BC42" i="9"/>
  <c r="BB42" i="9"/>
  <c r="BA42" i="9"/>
  <c r="AY42" i="9"/>
  <c r="AX42" i="9"/>
  <c r="AW42" i="9"/>
  <c r="AV42" i="9"/>
  <c r="AU42" i="9"/>
  <c r="AT42" i="9"/>
  <c r="AS42" i="9"/>
  <c r="AR42" i="9"/>
  <c r="AF42" i="9" a="1"/>
  <c r="AF42" i="9"/>
  <c r="AE42" i="9" a="1"/>
  <c r="AE42" i="9"/>
  <c r="AD42" i="9" a="1"/>
  <c r="AD42" i="9"/>
  <c r="AC42" i="9" a="1"/>
  <c r="AC42" i="9"/>
  <c r="AB42" i="9" a="1"/>
  <c r="AB42" i="9"/>
  <c r="AA42" i="9" a="1"/>
  <c r="AA42" i="9"/>
  <c r="Z42" i="9" a="1"/>
  <c r="Z42" i="9"/>
  <c r="Y42" i="9" a="1"/>
  <c r="Y42" i="9"/>
  <c r="X42" i="9" a="1"/>
  <c r="X42" i="9"/>
  <c r="W42" i="9" a="1"/>
  <c r="W42" i="9"/>
  <c r="V42" i="9" a="1"/>
  <c r="V42" i="9"/>
  <c r="S42" i="9"/>
  <c r="Q42" i="9" a="1"/>
  <c r="Q42" i="9"/>
  <c r="N42" i="9" a="1"/>
  <c r="N42" i="9"/>
  <c r="M42" i="9" a="1"/>
  <c r="M42" i="9"/>
  <c r="L42" i="9" a="1"/>
  <c r="L42" i="9"/>
  <c r="K42" i="9" a="1"/>
  <c r="K42" i="9"/>
  <c r="J42" i="9" a="1"/>
  <c r="J42" i="9"/>
  <c r="I42" i="9" a="1"/>
  <c r="I42" i="9"/>
  <c r="H42" i="9" a="1"/>
  <c r="H42" i="9"/>
  <c r="G42" i="9" a="1"/>
  <c r="G42" i="9"/>
  <c r="F42" i="9"/>
  <c r="BF41" i="9"/>
  <c r="BE41" i="9"/>
  <c r="BD41" i="9"/>
  <c r="BC41" i="9"/>
  <c r="BB41" i="9"/>
  <c r="BA41" i="9"/>
  <c r="AY41" i="9"/>
  <c r="AX41" i="9"/>
  <c r="AW41" i="9"/>
  <c r="AV41" i="9"/>
  <c r="AU41" i="9"/>
  <c r="AT41" i="9"/>
  <c r="AS41" i="9"/>
  <c r="AR41" i="9"/>
  <c r="AF41" i="9" a="1"/>
  <c r="AF41" i="9"/>
  <c r="AE41" i="9" a="1"/>
  <c r="AE41" i="9"/>
  <c r="AD41" i="9" a="1"/>
  <c r="AD41" i="9"/>
  <c r="AC41" i="9" a="1"/>
  <c r="AC41" i="9"/>
  <c r="AB41" i="9" a="1"/>
  <c r="AB41" i="9"/>
  <c r="AA41" i="9" a="1"/>
  <c r="AA41" i="9"/>
  <c r="Z41" i="9" a="1"/>
  <c r="Z41" i="9"/>
  <c r="Y41" i="9" a="1"/>
  <c r="Y41" i="9"/>
  <c r="X41" i="9" a="1"/>
  <c r="X41" i="9"/>
  <c r="W41" i="9" a="1"/>
  <c r="W41" i="9"/>
  <c r="V41" i="9" a="1"/>
  <c r="V41" i="9"/>
  <c r="S41" i="9"/>
  <c r="Q41" i="9" a="1"/>
  <c r="Q41" i="9"/>
  <c r="N41" i="9" a="1"/>
  <c r="N41" i="9"/>
  <c r="M41" i="9" a="1"/>
  <c r="M41" i="9"/>
  <c r="L41" i="9" a="1"/>
  <c r="L41" i="9"/>
  <c r="K41" i="9" a="1"/>
  <c r="K41" i="9"/>
  <c r="J41" i="9" a="1"/>
  <c r="J41" i="9"/>
  <c r="I41" i="9" a="1"/>
  <c r="I41" i="9"/>
  <c r="H41" i="9" a="1"/>
  <c r="H41" i="9"/>
  <c r="G41" i="9" a="1"/>
  <c r="G41" i="9"/>
  <c r="F41" i="9"/>
  <c r="BF40" i="9"/>
  <c r="BE40" i="9"/>
  <c r="BD40" i="9"/>
  <c r="BC40" i="9"/>
  <c r="BB40" i="9"/>
  <c r="BA40" i="9"/>
  <c r="AY40" i="9"/>
  <c r="AX40" i="9"/>
  <c r="AW40" i="9"/>
  <c r="AV40" i="9"/>
  <c r="AU40" i="9"/>
  <c r="AT40" i="9"/>
  <c r="AS40" i="9"/>
  <c r="AR40" i="9"/>
  <c r="AF40" i="9" a="1"/>
  <c r="AF40" i="9"/>
  <c r="AE40" i="9" a="1"/>
  <c r="AE40" i="9"/>
  <c r="AD40" i="9" a="1"/>
  <c r="AD40" i="9"/>
  <c r="AC40" i="9" a="1"/>
  <c r="AC40" i="9"/>
  <c r="AB40" i="9" a="1"/>
  <c r="AB40" i="9"/>
  <c r="AA40" i="9" a="1"/>
  <c r="AA40" i="9"/>
  <c r="Z40" i="9" a="1"/>
  <c r="Z40" i="9"/>
  <c r="Y40" i="9" a="1"/>
  <c r="Y40" i="9"/>
  <c r="X40" i="9" a="1"/>
  <c r="X40" i="9"/>
  <c r="W40" i="9" a="1"/>
  <c r="W40" i="9"/>
  <c r="V40" i="9" a="1"/>
  <c r="V40" i="9"/>
  <c r="S40" i="9"/>
  <c r="Q40" i="9" a="1"/>
  <c r="Q40" i="9"/>
  <c r="N40" i="9" a="1"/>
  <c r="N40" i="9"/>
  <c r="M40" i="9" a="1"/>
  <c r="M40" i="9"/>
  <c r="L40" i="9" a="1"/>
  <c r="L40" i="9"/>
  <c r="K40" i="9" a="1"/>
  <c r="K40" i="9"/>
  <c r="J40" i="9" a="1"/>
  <c r="J40" i="9"/>
  <c r="I40" i="9" a="1"/>
  <c r="I40" i="9"/>
  <c r="H40" i="9" a="1"/>
  <c r="H40" i="9"/>
  <c r="G40" i="9" a="1"/>
  <c r="G40" i="9"/>
  <c r="F40" i="9"/>
  <c r="BF39" i="9"/>
  <c r="BE39" i="9"/>
  <c r="BD39" i="9"/>
  <c r="BC39" i="9"/>
  <c r="BB39" i="9"/>
  <c r="BA39" i="9"/>
  <c r="AY39" i="9"/>
  <c r="AX39" i="9"/>
  <c r="AW39" i="9"/>
  <c r="AV39" i="9"/>
  <c r="AU39" i="9"/>
  <c r="AT39" i="9"/>
  <c r="AS39" i="9"/>
  <c r="AR39" i="9"/>
  <c r="AF39" i="9" a="1"/>
  <c r="AF39" i="9"/>
  <c r="AE39" i="9" a="1"/>
  <c r="AE39" i="9"/>
  <c r="AD39" i="9" a="1"/>
  <c r="AD39" i="9"/>
  <c r="AC39" i="9" a="1"/>
  <c r="AC39" i="9"/>
  <c r="AB39" i="9" a="1"/>
  <c r="AB39" i="9"/>
  <c r="AA39" i="9" a="1"/>
  <c r="AA39" i="9"/>
  <c r="Z39" i="9" a="1"/>
  <c r="Z39" i="9"/>
  <c r="Y39" i="9" a="1"/>
  <c r="Y39" i="9"/>
  <c r="X39" i="9" a="1"/>
  <c r="X39" i="9"/>
  <c r="W39" i="9" a="1"/>
  <c r="W39" i="9"/>
  <c r="V39" i="9" a="1"/>
  <c r="V39" i="9"/>
  <c r="S39" i="9"/>
  <c r="Q39" i="9" a="1"/>
  <c r="Q39" i="9"/>
  <c r="N39" i="9" a="1"/>
  <c r="N39" i="9"/>
  <c r="M39" i="9" a="1"/>
  <c r="M39" i="9"/>
  <c r="L39" i="9" a="1"/>
  <c r="L39" i="9"/>
  <c r="K39" i="9" a="1"/>
  <c r="K39" i="9"/>
  <c r="J39" i="9" a="1"/>
  <c r="J39" i="9"/>
  <c r="I39" i="9" a="1"/>
  <c r="I39" i="9"/>
  <c r="H39" i="9" a="1"/>
  <c r="H39" i="9"/>
  <c r="G39" i="9" a="1"/>
  <c r="G39" i="9"/>
  <c r="F39" i="9"/>
  <c r="BF38" i="9"/>
  <c r="BE38" i="9"/>
  <c r="BD38" i="9"/>
  <c r="BC38" i="9"/>
  <c r="BB38" i="9"/>
  <c r="BA38" i="9"/>
  <c r="AY38" i="9"/>
  <c r="AX38" i="9"/>
  <c r="AW38" i="9"/>
  <c r="AV38" i="9"/>
  <c r="AU38" i="9"/>
  <c r="AT38" i="9"/>
  <c r="AS38" i="9"/>
  <c r="AR38" i="9"/>
  <c r="AF38" i="9" a="1"/>
  <c r="AF38" i="9"/>
  <c r="AE38" i="9" a="1"/>
  <c r="AE38" i="9"/>
  <c r="AD38" i="9" a="1"/>
  <c r="AD38" i="9"/>
  <c r="AC38" i="9" a="1"/>
  <c r="AC38" i="9"/>
  <c r="AB38" i="9" a="1"/>
  <c r="AB38" i="9"/>
  <c r="AA38" i="9" a="1"/>
  <c r="AA38" i="9"/>
  <c r="Z38" i="9" a="1"/>
  <c r="Z38" i="9"/>
  <c r="Y38" i="9" a="1"/>
  <c r="Y38" i="9"/>
  <c r="X38" i="9" a="1"/>
  <c r="X38" i="9"/>
  <c r="W38" i="9" a="1"/>
  <c r="W38" i="9"/>
  <c r="V38" i="9" a="1"/>
  <c r="V38" i="9"/>
  <c r="S38" i="9"/>
  <c r="Q38" i="9" a="1"/>
  <c r="Q38" i="9"/>
  <c r="N38" i="9" a="1"/>
  <c r="N38" i="9"/>
  <c r="M38" i="9" a="1"/>
  <c r="M38" i="9"/>
  <c r="L38" i="9" a="1"/>
  <c r="L38" i="9"/>
  <c r="K38" i="9" a="1"/>
  <c r="K38" i="9"/>
  <c r="J38" i="9" a="1"/>
  <c r="J38" i="9"/>
  <c r="I38" i="9" a="1"/>
  <c r="I38" i="9"/>
  <c r="H38" i="9" a="1"/>
  <c r="H38" i="9"/>
  <c r="G38" i="9" a="1"/>
  <c r="G38" i="9"/>
  <c r="F38" i="9"/>
  <c r="BF37" i="9"/>
  <c r="BE37" i="9"/>
  <c r="BD37" i="9"/>
  <c r="BC37" i="9"/>
  <c r="BB37" i="9"/>
  <c r="BA37" i="9"/>
  <c r="AY37" i="9"/>
  <c r="AX37" i="9"/>
  <c r="AW37" i="9"/>
  <c r="AV37" i="9"/>
  <c r="AU37" i="9"/>
  <c r="AT37" i="9"/>
  <c r="AS37" i="9"/>
  <c r="AR37" i="9"/>
  <c r="AF37" i="9" a="1"/>
  <c r="AF37" i="9"/>
  <c r="AE37" i="9" a="1"/>
  <c r="AE37" i="9"/>
  <c r="AD37" i="9" a="1"/>
  <c r="AD37" i="9"/>
  <c r="AC37" i="9" a="1"/>
  <c r="AC37" i="9"/>
  <c r="AB37" i="9" a="1"/>
  <c r="AB37" i="9"/>
  <c r="AA37" i="9" a="1"/>
  <c r="AA37" i="9"/>
  <c r="Z37" i="9" a="1"/>
  <c r="Z37" i="9"/>
  <c r="Y37" i="9" a="1"/>
  <c r="Y37" i="9"/>
  <c r="X37" i="9" a="1"/>
  <c r="X37" i="9"/>
  <c r="W37" i="9" a="1"/>
  <c r="W37" i="9"/>
  <c r="V37" i="9" a="1"/>
  <c r="V37" i="9"/>
  <c r="S37" i="9"/>
  <c r="Q37" i="9" a="1"/>
  <c r="Q37" i="9"/>
  <c r="N37" i="9" a="1"/>
  <c r="N37" i="9"/>
  <c r="M37" i="9" a="1"/>
  <c r="M37" i="9"/>
  <c r="L37" i="9" a="1"/>
  <c r="L37" i="9"/>
  <c r="K37" i="9" a="1"/>
  <c r="K37" i="9"/>
  <c r="J37" i="9" a="1"/>
  <c r="J37" i="9"/>
  <c r="I37" i="9" a="1"/>
  <c r="I37" i="9"/>
  <c r="H37" i="9" a="1"/>
  <c r="H37" i="9"/>
  <c r="G37" i="9" a="1"/>
  <c r="G37" i="9"/>
  <c r="F37" i="9"/>
  <c r="BF36" i="9"/>
  <c r="BE36" i="9"/>
  <c r="BD36" i="9"/>
  <c r="BC36" i="9"/>
  <c r="BB36" i="9"/>
  <c r="BA36" i="9"/>
  <c r="AY36" i="9"/>
  <c r="AX36" i="9"/>
  <c r="AW36" i="9"/>
  <c r="AV36" i="9"/>
  <c r="AU36" i="9"/>
  <c r="AT36" i="9"/>
  <c r="AS36" i="9"/>
  <c r="AR36" i="9"/>
  <c r="AF36" i="9" a="1"/>
  <c r="AF36" i="9"/>
  <c r="AE36" i="9" a="1"/>
  <c r="AE36" i="9"/>
  <c r="AD36" i="9" a="1"/>
  <c r="AD36" i="9"/>
  <c r="AC36" i="9" a="1"/>
  <c r="AC36" i="9"/>
  <c r="AB36" i="9" a="1"/>
  <c r="AB36" i="9"/>
  <c r="AA36" i="9" a="1"/>
  <c r="AA36" i="9"/>
  <c r="Z36" i="9" a="1"/>
  <c r="Z36" i="9"/>
  <c r="Y36" i="9" a="1"/>
  <c r="Y36" i="9"/>
  <c r="X36" i="9" a="1"/>
  <c r="X36" i="9"/>
  <c r="W36" i="9" a="1"/>
  <c r="W36" i="9"/>
  <c r="V36" i="9" a="1"/>
  <c r="V36" i="9"/>
  <c r="S36" i="9"/>
  <c r="Q36" i="9" a="1"/>
  <c r="Q36" i="9"/>
  <c r="N36" i="9" a="1"/>
  <c r="N36" i="9"/>
  <c r="M36" i="9" a="1"/>
  <c r="M36" i="9"/>
  <c r="L36" i="9" a="1"/>
  <c r="L36" i="9"/>
  <c r="K36" i="9" a="1"/>
  <c r="K36" i="9"/>
  <c r="J36" i="9" a="1"/>
  <c r="J36" i="9"/>
  <c r="I36" i="9" a="1"/>
  <c r="I36" i="9"/>
  <c r="H36" i="9" a="1"/>
  <c r="H36" i="9"/>
  <c r="G36" i="9" a="1"/>
  <c r="G36" i="9"/>
  <c r="F36" i="9"/>
  <c r="BF35" i="9"/>
  <c r="BE35" i="9"/>
  <c r="BD35" i="9"/>
  <c r="BC35" i="9"/>
  <c r="BB35" i="9"/>
  <c r="BA35" i="9"/>
  <c r="AY35" i="9"/>
  <c r="AX35" i="9"/>
  <c r="AW35" i="9"/>
  <c r="AV35" i="9"/>
  <c r="AU35" i="9"/>
  <c r="AT35" i="9"/>
  <c r="AS35" i="9"/>
  <c r="AR35" i="9"/>
  <c r="AF35" i="9" a="1"/>
  <c r="AF35" i="9"/>
  <c r="AE35" i="9" a="1"/>
  <c r="AE35" i="9"/>
  <c r="AD35" i="9" a="1"/>
  <c r="AD35" i="9"/>
  <c r="AC35" i="9" a="1"/>
  <c r="AC35" i="9"/>
  <c r="AB35" i="9" a="1"/>
  <c r="AB35" i="9"/>
  <c r="AA35" i="9" a="1"/>
  <c r="AA35" i="9"/>
  <c r="Z35" i="9" a="1"/>
  <c r="Z35" i="9"/>
  <c r="Y35" i="9" a="1"/>
  <c r="Y35" i="9"/>
  <c r="X35" i="9" a="1"/>
  <c r="X35" i="9"/>
  <c r="W35" i="9" a="1"/>
  <c r="W35" i="9"/>
  <c r="V35" i="9" a="1"/>
  <c r="V35" i="9"/>
  <c r="S35" i="9"/>
  <c r="Q35" i="9" a="1"/>
  <c r="Q35" i="9"/>
  <c r="N35" i="9" a="1"/>
  <c r="N35" i="9"/>
  <c r="M35" i="9" a="1"/>
  <c r="M35" i="9"/>
  <c r="L35" i="9" a="1"/>
  <c r="L35" i="9"/>
  <c r="K35" i="9" a="1"/>
  <c r="K35" i="9"/>
  <c r="J35" i="9" a="1"/>
  <c r="J35" i="9"/>
  <c r="I35" i="9" a="1"/>
  <c r="I35" i="9"/>
  <c r="H35" i="9" a="1"/>
  <c r="H35" i="9"/>
  <c r="G35" i="9" a="1"/>
  <c r="G35" i="9"/>
  <c r="F35" i="9"/>
  <c r="BF34" i="9"/>
  <c r="BE34" i="9"/>
  <c r="BD34" i="9"/>
  <c r="BC34" i="9"/>
  <c r="BB34" i="9"/>
  <c r="BA34" i="9"/>
  <c r="AY34" i="9"/>
  <c r="AX34" i="9"/>
  <c r="AW34" i="9"/>
  <c r="AV34" i="9"/>
  <c r="AU34" i="9"/>
  <c r="AT34" i="9"/>
  <c r="AS34" i="9"/>
  <c r="AR34" i="9"/>
  <c r="AF34" i="9" a="1"/>
  <c r="AF34" i="9"/>
  <c r="AE34" i="9" a="1"/>
  <c r="AE34" i="9"/>
  <c r="AD34" i="9" a="1"/>
  <c r="AD34" i="9"/>
  <c r="AC34" i="9" a="1"/>
  <c r="AC34" i="9"/>
  <c r="AB34" i="9" a="1"/>
  <c r="AB34" i="9"/>
  <c r="AA34" i="9" a="1"/>
  <c r="AA34" i="9"/>
  <c r="Z34" i="9" a="1"/>
  <c r="Z34" i="9"/>
  <c r="Y34" i="9" a="1"/>
  <c r="Y34" i="9"/>
  <c r="X34" i="9" a="1"/>
  <c r="X34" i="9"/>
  <c r="W34" i="9" a="1"/>
  <c r="W34" i="9"/>
  <c r="V34" i="9" a="1"/>
  <c r="V34" i="9"/>
  <c r="S34" i="9"/>
  <c r="Q34" i="9" a="1"/>
  <c r="Q34" i="9"/>
  <c r="N34" i="9" a="1"/>
  <c r="N34" i="9"/>
  <c r="M34" i="9" a="1"/>
  <c r="M34" i="9"/>
  <c r="L34" i="9" a="1"/>
  <c r="L34" i="9"/>
  <c r="K34" i="9" a="1"/>
  <c r="K34" i="9"/>
  <c r="J34" i="9" a="1"/>
  <c r="J34" i="9"/>
  <c r="I34" i="9" a="1"/>
  <c r="I34" i="9"/>
  <c r="H34" i="9" a="1"/>
  <c r="H34" i="9"/>
  <c r="G34" i="9" a="1"/>
  <c r="G34" i="9"/>
  <c r="F34" i="9"/>
  <c r="BF33" i="9"/>
  <c r="BE33" i="9"/>
  <c r="BD33" i="9"/>
  <c r="BC33" i="9"/>
  <c r="BB33" i="9"/>
  <c r="BA33" i="9"/>
  <c r="AY33" i="9"/>
  <c r="AX33" i="9"/>
  <c r="AW33" i="9"/>
  <c r="AV33" i="9"/>
  <c r="AU33" i="9"/>
  <c r="AT33" i="9"/>
  <c r="AS33" i="9"/>
  <c r="AR33" i="9"/>
  <c r="AF33" i="9" a="1"/>
  <c r="AF33" i="9"/>
  <c r="AE33" i="9" a="1"/>
  <c r="AE33" i="9"/>
  <c r="AD33" i="9" a="1"/>
  <c r="AD33" i="9"/>
  <c r="AC33" i="9" a="1"/>
  <c r="AC33" i="9"/>
  <c r="AB33" i="9" a="1"/>
  <c r="AB33" i="9"/>
  <c r="AA33" i="9" a="1"/>
  <c r="AA33" i="9"/>
  <c r="Z33" i="9" a="1"/>
  <c r="Z33" i="9"/>
  <c r="Y33" i="9" a="1"/>
  <c r="Y33" i="9"/>
  <c r="X33" i="9" a="1"/>
  <c r="X33" i="9"/>
  <c r="W33" i="9" a="1"/>
  <c r="W33" i="9"/>
  <c r="V33" i="9" a="1"/>
  <c r="V33" i="9"/>
  <c r="S33" i="9"/>
  <c r="Q33" i="9" a="1"/>
  <c r="Q33" i="9"/>
  <c r="N33" i="9" a="1"/>
  <c r="N33" i="9"/>
  <c r="M33" i="9" a="1"/>
  <c r="M33" i="9"/>
  <c r="L33" i="9" a="1"/>
  <c r="L33" i="9"/>
  <c r="K33" i="9" a="1"/>
  <c r="K33" i="9"/>
  <c r="J33" i="9" a="1"/>
  <c r="J33" i="9"/>
  <c r="I33" i="9" a="1"/>
  <c r="I33" i="9"/>
  <c r="H33" i="9" a="1"/>
  <c r="H33" i="9"/>
  <c r="G33" i="9" a="1"/>
  <c r="G33" i="9"/>
  <c r="F33" i="9"/>
  <c r="BF32" i="9"/>
  <c r="BE32" i="9"/>
  <c r="BD32" i="9"/>
  <c r="BC32" i="9"/>
  <c r="BB32" i="9"/>
  <c r="BA32" i="9"/>
  <c r="AY32" i="9"/>
  <c r="AX32" i="9"/>
  <c r="AW32" i="9"/>
  <c r="AV32" i="9"/>
  <c r="AU32" i="9"/>
  <c r="AT32" i="9"/>
  <c r="AS32" i="9"/>
  <c r="AR32" i="9"/>
  <c r="AF32" i="9" a="1"/>
  <c r="AF32" i="9"/>
  <c r="AE32" i="9" a="1"/>
  <c r="AE32" i="9"/>
  <c r="AD32" i="9" a="1"/>
  <c r="AD32" i="9"/>
  <c r="AC32" i="9" a="1"/>
  <c r="AC32" i="9"/>
  <c r="AB32" i="9" a="1"/>
  <c r="AB32" i="9"/>
  <c r="AA32" i="9" a="1"/>
  <c r="AA32" i="9"/>
  <c r="Z32" i="9" a="1"/>
  <c r="Z32" i="9"/>
  <c r="Y32" i="9" a="1"/>
  <c r="Y32" i="9"/>
  <c r="X32" i="9" a="1"/>
  <c r="X32" i="9"/>
  <c r="W32" i="9" a="1"/>
  <c r="W32" i="9"/>
  <c r="V32" i="9" a="1"/>
  <c r="V32" i="9"/>
  <c r="S32" i="9"/>
  <c r="Q32" i="9" a="1"/>
  <c r="Q32" i="9"/>
  <c r="N32" i="9" a="1"/>
  <c r="N32" i="9"/>
  <c r="M32" i="9" a="1"/>
  <c r="M32" i="9"/>
  <c r="L32" i="9" a="1"/>
  <c r="L32" i="9"/>
  <c r="K32" i="9" a="1"/>
  <c r="K32" i="9"/>
  <c r="J32" i="9" a="1"/>
  <c r="J32" i="9"/>
  <c r="I32" i="9" a="1"/>
  <c r="I32" i="9"/>
  <c r="H32" i="9" a="1"/>
  <c r="H32" i="9"/>
  <c r="G32" i="9" a="1"/>
  <c r="G32" i="9"/>
  <c r="F32" i="9"/>
  <c r="BF31" i="9"/>
  <c r="BE31" i="9"/>
  <c r="BD31" i="9"/>
  <c r="BC31" i="9"/>
  <c r="BB31" i="9"/>
  <c r="BA31" i="9"/>
  <c r="AY31" i="9"/>
  <c r="AX31" i="9"/>
  <c r="AW31" i="9"/>
  <c r="AV31" i="9"/>
  <c r="AU31" i="9"/>
  <c r="AT31" i="9"/>
  <c r="AS31" i="9"/>
  <c r="AR31" i="9"/>
  <c r="AF31" i="9" a="1"/>
  <c r="AF31" i="9"/>
  <c r="AE31" i="9" a="1"/>
  <c r="AE31" i="9"/>
  <c r="AD31" i="9" a="1"/>
  <c r="AD31" i="9"/>
  <c r="AC31" i="9" a="1"/>
  <c r="AC31" i="9"/>
  <c r="AB31" i="9" a="1"/>
  <c r="AB31" i="9"/>
  <c r="AA31" i="9" a="1"/>
  <c r="AA31" i="9"/>
  <c r="Z31" i="9" a="1"/>
  <c r="Z31" i="9"/>
  <c r="Y31" i="9" a="1"/>
  <c r="Y31" i="9"/>
  <c r="X31" i="9" a="1"/>
  <c r="X31" i="9"/>
  <c r="W31" i="9" a="1"/>
  <c r="W31" i="9"/>
  <c r="V31" i="9" a="1"/>
  <c r="V31" i="9"/>
  <c r="S31" i="9"/>
  <c r="Q31" i="9" a="1"/>
  <c r="Q31" i="9"/>
  <c r="N31" i="9" a="1"/>
  <c r="N31" i="9"/>
  <c r="M31" i="9" a="1"/>
  <c r="M31" i="9"/>
  <c r="L31" i="9" a="1"/>
  <c r="L31" i="9"/>
  <c r="K31" i="9" a="1"/>
  <c r="K31" i="9"/>
  <c r="J31" i="9" a="1"/>
  <c r="J31" i="9"/>
  <c r="I31" i="9" a="1"/>
  <c r="I31" i="9"/>
  <c r="H31" i="9" a="1"/>
  <c r="H31" i="9"/>
  <c r="G31" i="9" a="1"/>
  <c r="G31" i="9"/>
  <c r="F31" i="9"/>
  <c r="BF30" i="9"/>
  <c r="BE30" i="9"/>
  <c r="BD30" i="9"/>
  <c r="BC30" i="9"/>
  <c r="BB30" i="9"/>
  <c r="BA30" i="9"/>
  <c r="AY30" i="9"/>
  <c r="AX30" i="9"/>
  <c r="AW30" i="9"/>
  <c r="AV30" i="9"/>
  <c r="AU30" i="9"/>
  <c r="AT30" i="9"/>
  <c r="AS30" i="9"/>
  <c r="AR30" i="9"/>
  <c r="AF30" i="9" a="1"/>
  <c r="AF30" i="9"/>
  <c r="AE30" i="9" a="1"/>
  <c r="AE30" i="9"/>
  <c r="AD30" i="9" a="1"/>
  <c r="AD30" i="9"/>
  <c r="AC30" i="9" a="1"/>
  <c r="AC30" i="9"/>
  <c r="AB30" i="9" a="1"/>
  <c r="AB30" i="9"/>
  <c r="AA30" i="9" a="1"/>
  <c r="AA30" i="9"/>
  <c r="Z30" i="9" a="1"/>
  <c r="Z30" i="9"/>
  <c r="Y30" i="9" a="1"/>
  <c r="Y30" i="9"/>
  <c r="X30" i="9" a="1"/>
  <c r="X30" i="9"/>
  <c r="W30" i="9" a="1"/>
  <c r="W30" i="9"/>
  <c r="V30" i="9" a="1"/>
  <c r="V30" i="9"/>
  <c r="S30" i="9"/>
  <c r="Q30" i="9" a="1"/>
  <c r="Q30" i="9"/>
  <c r="N30" i="9" a="1"/>
  <c r="N30" i="9"/>
  <c r="M30" i="9" a="1"/>
  <c r="M30" i="9"/>
  <c r="L30" i="9" a="1"/>
  <c r="L30" i="9"/>
  <c r="K30" i="9" a="1"/>
  <c r="K30" i="9"/>
  <c r="J30" i="9" a="1"/>
  <c r="J30" i="9"/>
  <c r="I30" i="9" a="1"/>
  <c r="I30" i="9"/>
  <c r="H30" i="9" a="1"/>
  <c r="H30" i="9"/>
  <c r="G30" i="9" a="1"/>
  <c r="G30" i="9"/>
  <c r="F30" i="9"/>
  <c r="BF29" i="9"/>
  <c r="BE29" i="9"/>
  <c r="BD29" i="9"/>
  <c r="BC29" i="9"/>
  <c r="BB29" i="9"/>
  <c r="BA29" i="9"/>
  <c r="AY29" i="9"/>
  <c r="AX29" i="9"/>
  <c r="AW29" i="9"/>
  <c r="AV29" i="9"/>
  <c r="AU29" i="9"/>
  <c r="AT29" i="9"/>
  <c r="AS29" i="9"/>
  <c r="AR29" i="9"/>
  <c r="AF29" i="9" a="1"/>
  <c r="AF29" i="9"/>
  <c r="AE29" i="9" a="1"/>
  <c r="AE29" i="9"/>
  <c r="AD29" i="9" a="1"/>
  <c r="AD29" i="9"/>
  <c r="AC29" i="9" a="1"/>
  <c r="AC29" i="9"/>
  <c r="AB29" i="9" a="1"/>
  <c r="AB29" i="9"/>
  <c r="AA29" i="9" a="1"/>
  <c r="AA29" i="9"/>
  <c r="Z29" i="9" a="1"/>
  <c r="Z29" i="9"/>
  <c r="Y29" i="9" a="1"/>
  <c r="Y29" i="9"/>
  <c r="X29" i="9" a="1"/>
  <c r="X29" i="9"/>
  <c r="W29" i="9" a="1"/>
  <c r="W29" i="9"/>
  <c r="V29" i="9" a="1"/>
  <c r="V29" i="9"/>
  <c r="S29" i="9"/>
  <c r="Q29" i="9" a="1"/>
  <c r="Q29" i="9"/>
  <c r="N29" i="9" a="1"/>
  <c r="N29" i="9"/>
  <c r="M29" i="9" a="1"/>
  <c r="M29" i="9"/>
  <c r="L29" i="9" a="1"/>
  <c r="L29" i="9"/>
  <c r="K29" i="9" a="1"/>
  <c r="K29" i="9"/>
  <c r="J29" i="9" a="1"/>
  <c r="J29" i="9"/>
  <c r="I29" i="9" a="1"/>
  <c r="I29" i="9"/>
  <c r="H29" i="9" a="1"/>
  <c r="H29" i="9"/>
  <c r="G29" i="9" a="1"/>
  <c r="G29" i="9"/>
  <c r="F29" i="9"/>
  <c r="BF28" i="9"/>
  <c r="BE28" i="9"/>
  <c r="BD28" i="9"/>
  <c r="BC28" i="9"/>
  <c r="BB28" i="9"/>
  <c r="BA28" i="9"/>
  <c r="AY28" i="9"/>
  <c r="AX28" i="9"/>
  <c r="AW28" i="9"/>
  <c r="AV28" i="9"/>
  <c r="AU28" i="9"/>
  <c r="AT28" i="9"/>
  <c r="AS28" i="9"/>
  <c r="AR28" i="9"/>
  <c r="AF28" i="9" a="1"/>
  <c r="AF28" i="9"/>
  <c r="AE28" i="9" a="1"/>
  <c r="AE28" i="9"/>
  <c r="AD28" i="9" a="1"/>
  <c r="AD28" i="9"/>
  <c r="AC28" i="9" a="1"/>
  <c r="AC28" i="9"/>
  <c r="AB28" i="9" a="1"/>
  <c r="AB28" i="9"/>
  <c r="AA28" i="9" a="1"/>
  <c r="AA28" i="9"/>
  <c r="Z28" i="9" a="1"/>
  <c r="Z28" i="9"/>
  <c r="Y28" i="9" a="1"/>
  <c r="Y28" i="9"/>
  <c r="X28" i="9" a="1"/>
  <c r="X28" i="9"/>
  <c r="W28" i="9" a="1"/>
  <c r="W28" i="9"/>
  <c r="V28" i="9" a="1"/>
  <c r="V28" i="9"/>
  <c r="S28" i="9"/>
  <c r="Q28" i="9" a="1"/>
  <c r="Q28" i="9"/>
  <c r="N28" i="9" a="1"/>
  <c r="N28" i="9"/>
  <c r="M28" i="9" a="1"/>
  <c r="M28" i="9"/>
  <c r="L28" i="9" a="1"/>
  <c r="L28" i="9"/>
  <c r="K28" i="9" a="1"/>
  <c r="K28" i="9"/>
  <c r="J28" i="9" a="1"/>
  <c r="J28" i="9"/>
  <c r="I28" i="9" a="1"/>
  <c r="I28" i="9"/>
  <c r="H28" i="9" a="1"/>
  <c r="H28" i="9"/>
  <c r="G28" i="9" a="1"/>
  <c r="G28" i="9"/>
  <c r="F28" i="9"/>
  <c r="BF27" i="9"/>
  <c r="BE27" i="9"/>
  <c r="BD27" i="9"/>
  <c r="BC27" i="9"/>
  <c r="BB27" i="9"/>
  <c r="BA27" i="9"/>
  <c r="AY27" i="9"/>
  <c r="AX27" i="9"/>
  <c r="AW27" i="9"/>
  <c r="AV27" i="9"/>
  <c r="AU27" i="9"/>
  <c r="AT27" i="9"/>
  <c r="AS27" i="9"/>
  <c r="AR27" i="9"/>
  <c r="AF27" i="9" a="1"/>
  <c r="AF27" i="9"/>
  <c r="AE27" i="9" a="1"/>
  <c r="AE27" i="9"/>
  <c r="AD27" i="9" a="1"/>
  <c r="AD27" i="9"/>
  <c r="AC27" i="9" a="1"/>
  <c r="AC27" i="9"/>
  <c r="AB27" i="9" a="1"/>
  <c r="AB27" i="9"/>
  <c r="AA27" i="9" a="1"/>
  <c r="AA27" i="9"/>
  <c r="Z27" i="9" a="1"/>
  <c r="Z27" i="9"/>
  <c r="Y27" i="9" a="1"/>
  <c r="Y27" i="9"/>
  <c r="X27" i="9" a="1"/>
  <c r="X27" i="9"/>
  <c r="W27" i="9" a="1"/>
  <c r="W27" i="9"/>
  <c r="V27" i="9" a="1"/>
  <c r="V27" i="9"/>
  <c r="S27" i="9"/>
  <c r="Q27" i="9" a="1"/>
  <c r="Q27" i="9"/>
  <c r="N27" i="9" a="1"/>
  <c r="N27" i="9"/>
  <c r="M27" i="9" a="1"/>
  <c r="M27" i="9"/>
  <c r="L27" i="9" a="1"/>
  <c r="L27" i="9"/>
  <c r="K27" i="9" a="1"/>
  <c r="K27" i="9"/>
  <c r="J27" i="9" a="1"/>
  <c r="J27" i="9"/>
  <c r="I27" i="9" a="1"/>
  <c r="I27" i="9"/>
  <c r="H27" i="9" a="1"/>
  <c r="H27" i="9"/>
  <c r="G27" i="9" a="1"/>
  <c r="G27" i="9"/>
  <c r="F27" i="9"/>
  <c r="BF26" i="9"/>
  <c r="BE26" i="9"/>
  <c r="BD26" i="9"/>
  <c r="BC26" i="9"/>
  <c r="BB26" i="9"/>
  <c r="BA26" i="9"/>
  <c r="AY26" i="9"/>
  <c r="AX26" i="9"/>
  <c r="AW26" i="9"/>
  <c r="AV26" i="9"/>
  <c r="AU26" i="9"/>
  <c r="AT26" i="9"/>
  <c r="AS26" i="9"/>
  <c r="AR26" i="9"/>
  <c r="AF26" i="9" a="1"/>
  <c r="AF26" i="9"/>
  <c r="AE26" i="9" a="1"/>
  <c r="AE26" i="9"/>
  <c r="AD26" i="9" a="1"/>
  <c r="AD26" i="9"/>
  <c r="AC26" i="9" a="1"/>
  <c r="AC26" i="9"/>
  <c r="AB26" i="9" a="1"/>
  <c r="AB26" i="9"/>
  <c r="AA26" i="9" a="1"/>
  <c r="AA26" i="9"/>
  <c r="Z26" i="9" a="1"/>
  <c r="Z26" i="9"/>
  <c r="Y26" i="9" a="1"/>
  <c r="Y26" i="9"/>
  <c r="X26" i="9" a="1"/>
  <c r="X26" i="9"/>
  <c r="W26" i="9" a="1"/>
  <c r="W26" i="9"/>
  <c r="V26" i="9" a="1"/>
  <c r="V26" i="9"/>
  <c r="S26" i="9"/>
  <c r="Q26" i="9" a="1"/>
  <c r="Q26" i="9"/>
  <c r="N26" i="9" a="1"/>
  <c r="N26" i="9"/>
  <c r="M26" i="9" a="1"/>
  <c r="M26" i="9"/>
  <c r="L26" i="9" a="1"/>
  <c r="L26" i="9"/>
  <c r="K26" i="9" a="1"/>
  <c r="K26" i="9"/>
  <c r="J26" i="9" a="1"/>
  <c r="J26" i="9"/>
  <c r="I26" i="9" a="1"/>
  <c r="I26" i="9"/>
  <c r="H26" i="9" a="1"/>
  <c r="H26" i="9"/>
  <c r="G26" i="9" a="1"/>
  <c r="G26" i="9"/>
  <c r="F26" i="9"/>
  <c r="BF25" i="9"/>
  <c r="BE25" i="9"/>
  <c r="BD25" i="9"/>
  <c r="BC25" i="9"/>
  <c r="BB25" i="9"/>
  <c r="BA25" i="9"/>
  <c r="AY25" i="9"/>
  <c r="AX25" i="9"/>
  <c r="AW25" i="9"/>
  <c r="AV25" i="9"/>
  <c r="AU25" i="9"/>
  <c r="AT25" i="9"/>
  <c r="AS25" i="9"/>
  <c r="AR25" i="9"/>
  <c r="AF25" i="9" a="1"/>
  <c r="AF25" i="9"/>
  <c r="AE25" i="9" a="1"/>
  <c r="AE25" i="9"/>
  <c r="AD25" i="9" a="1"/>
  <c r="AD25" i="9"/>
  <c r="AC25" i="9" a="1"/>
  <c r="AC25" i="9"/>
  <c r="AB25" i="9" a="1"/>
  <c r="AB25" i="9"/>
  <c r="AA25" i="9" a="1"/>
  <c r="AA25" i="9"/>
  <c r="Z25" i="9" a="1"/>
  <c r="Z25" i="9"/>
  <c r="Y25" i="9" a="1"/>
  <c r="Y25" i="9"/>
  <c r="X25" i="9" a="1"/>
  <c r="X25" i="9"/>
  <c r="W25" i="9" a="1"/>
  <c r="W25" i="9"/>
  <c r="V25" i="9" a="1"/>
  <c r="V25" i="9"/>
  <c r="S25" i="9"/>
  <c r="Q25" i="9" a="1"/>
  <c r="Q25" i="9"/>
  <c r="N25" i="9" a="1"/>
  <c r="N25" i="9"/>
  <c r="M25" i="9" a="1"/>
  <c r="M25" i="9"/>
  <c r="L25" i="9" a="1"/>
  <c r="L25" i="9"/>
  <c r="K25" i="9" a="1"/>
  <c r="K25" i="9"/>
  <c r="J25" i="9" a="1"/>
  <c r="J25" i="9"/>
  <c r="I25" i="9" a="1"/>
  <c r="I25" i="9"/>
  <c r="H25" i="9" a="1"/>
  <c r="H25" i="9"/>
  <c r="G25" i="9" a="1"/>
  <c r="G25" i="9"/>
  <c r="F25" i="9"/>
  <c r="BF24" i="9"/>
  <c r="BE24" i="9"/>
  <c r="BD24" i="9"/>
  <c r="BC24" i="9"/>
  <c r="BB24" i="9"/>
  <c r="BA24" i="9"/>
  <c r="AY24" i="9"/>
  <c r="AX24" i="9"/>
  <c r="AW24" i="9"/>
  <c r="AV24" i="9"/>
  <c r="AU24" i="9"/>
  <c r="AT24" i="9"/>
  <c r="AS24" i="9"/>
  <c r="AR24" i="9"/>
  <c r="AF24" i="9" a="1"/>
  <c r="AF24" i="9"/>
  <c r="AE24" i="9" a="1"/>
  <c r="AE24" i="9"/>
  <c r="AD24" i="9" a="1"/>
  <c r="AD24" i="9"/>
  <c r="AC24" i="9" a="1"/>
  <c r="AC24" i="9"/>
  <c r="AB24" i="9" a="1"/>
  <c r="AB24" i="9"/>
  <c r="AA24" i="9" a="1"/>
  <c r="AA24" i="9"/>
  <c r="Z24" i="9" a="1"/>
  <c r="Z24" i="9"/>
  <c r="Y24" i="9" a="1"/>
  <c r="Y24" i="9"/>
  <c r="X24" i="9" a="1"/>
  <c r="X24" i="9"/>
  <c r="W24" i="9" a="1"/>
  <c r="W24" i="9"/>
  <c r="V24" i="9" a="1"/>
  <c r="V24" i="9"/>
  <c r="S24" i="9"/>
  <c r="Q24" i="9" a="1"/>
  <c r="Q24" i="9"/>
  <c r="N24" i="9" a="1"/>
  <c r="N24" i="9"/>
  <c r="M24" i="9" a="1"/>
  <c r="M24" i="9"/>
  <c r="L24" i="9" a="1"/>
  <c r="L24" i="9"/>
  <c r="K24" i="9" a="1"/>
  <c r="K24" i="9"/>
  <c r="J24" i="9" a="1"/>
  <c r="J24" i="9"/>
  <c r="I24" i="9" a="1"/>
  <c r="I24" i="9"/>
  <c r="H24" i="9" a="1"/>
  <c r="H24" i="9"/>
  <c r="G24" i="9" a="1"/>
  <c r="G24" i="9"/>
  <c r="F24" i="9"/>
  <c r="BF23" i="9"/>
  <c r="BE23" i="9"/>
  <c r="BD23" i="9"/>
  <c r="BC23" i="9"/>
  <c r="BB23" i="9"/>
  <c r="BA23" i="9"/>
  <c r="AY23" i="9"/>
  <c r="AX23" i="9"/>
  <c r="AW23" i="9"/>
  <c r="AV23" i="9"/>
  <c r="AU23" i="9"/>
  <c r="AT23" i="9"/>
  <c r="AS23" i="9"/>
  <c r="AR23" i="9"/>
  <c r="AF23" i="9" a="1"/>
  <c r="AF23" i="9"/>
  <c r="AE23" i="9" a="1"/>
  <c r="AE23" i="9"/>
  <c r="AD23" i="9" a="1"/>
  <c r="AD23" i="9"/>
  <c r="AC23" i="9" a="1"/>
  <c r="AC23" i="9"/>
  <c r="AB23" i="9" a="1"/>
  <c r="AB23" i="9"/>
  <c r="AA23" i="9" a="1"/>
  <c r="AA23" i="9"/>
  <c r="Z23" i="9" a="1"/>
  <c r="Z23" i="9"/>
  <c r="Y23" i="9" a="1"/>
  <c r="Y23" i="9"/>
  <c r="X23" i="9" a="1"/>
  <c r="X23" i="9"/>
  <c r="W23" i="9" a="1"/>
  <c r="W23" i="9"/>
  <c r="V23" i="9" a="1"/>
  <c r="V23" i="9"/>
  <c r="S23" i="9"/>
  <c r="Q23" i="9" a="1"/>
  <c r="Q23" i="9"/>
  <c r="N23" i="9" a="1"/>
  <c r="N23" i="9"/>
  <c r="M23" i="9" a="1"/>
  <c r="M23" i="9"/>
  <c r="L23" i="9" a="1"/>
  <c r="L23" i="9"/>
  <c r="K23" i="9" a="1"/>
  <c r="K23" i="9"/>
  <c r="J23" i="9" a="1"/>
  <c r="J23" i="9"/>
  <c r="I23" i="9" a="1"/>
  <c r="I23" i="9"/>
  <c r="H23" i="9" a="1"/>
  <c r="H23" i="9"/>
  <c r="G23" i="9" a="1"/>
  <c r="G23" i="9"/>
  <c r="F23" i="9"/>
  <c r="BF22" i="9"/>
  <c r="BE22" i="9"/>
  <c r="BD22" i="9"/>
  <c r="BC22" i="9"/>
  <c r="BB22" i="9"/>
  <c r="BA22" i="9"/>
  <c r="AY22" i="9"/>
  <c r="AX22" i="9"/>
  <c r="AW22" i="9"/>
  <c r="AV22" i="9"/>
  <c r="AU22" i="9"/>
  <c r="AT22" i="9"/>
  <c r="AS22" i="9"/>
  <c r="AR22" i="9"/>
  <c r="AF22" i="9" a="1"/>
  <c r="AF22" i="9"/>
  <c r="AE22" i="9" a="1"/>
  <c r="AE22" i="9"/>
  <c r="AD22" i="9" a="1"/>
  <c r="AD22" i="9"/>
  <c r="AC22" i="9" a="1"/>
  <c r="AC22" i="9"/>
  <c r="AB22" i="9" a="1"/>
  <c r="AB22" i="9"/>
  <c r="AA22" i="9" a="1"/>
  <c r="AA22" i="9"/>
  <c r="Z22" i="9" a="1"/>
  <c r="Z22" i="9"/>
  <c r="Y22" i="9" a="1"/>
  <c r="Y22" i="9"/>
  <c r="X22" i="9" a="1"/>
  <c r="X22" i="9"/>
  <c r="W22" i="9" a="1"/>
  <c r="W22" i="9"/>
  <c r="V22" i="9" a="1"/>
  <c r="V22" i="9"/>
  <c r="S22" i="9"/>
  <c r="Q22" i="9" a="1"/>
  <c r="Q22" i="9"/>
  <c r="N22" i="9" a="1"/>
  <c r="N22" i="9"/>
  <c r="M22" i="9" a="1"/>
  <c r="M22" i="9"/>
  <c r="L22" i="9" a="1"/>
  <c r="L22" i="9"/>
  <c r="K22" i="9" a="1"/>
  <c r="K22" i="9"/>
  <c r="J22" i="9" a="1"/>
  <c r="J22" i="9"/>
  <c r="I22" i="9" a="1"/>
  <c r="I22" i="9"/>
  <c r="H22" i="9" a="1"/>
  <c r="H22" i="9"/>
  <c r="G22" i="9" a="1"/>
  <c r="G22" i="9"/>
  <c r="F22" i="9"/>
  <c r="BF21" i="9"/>
  <c r="BE21" i="9"/>
  <c r="BD21" i="9"/>
  <c r="BC21" i="9"/>
  <c r="BB21" i="9"/>
  <c r="BA21" i="9"/>
  <c r="AY21" i="9"/>
  <c r="AX21" i="9"/>
  <c r="AW21" i="9"/>
  <c r="AV21" i="9"/>
  <c r="AU21" i="9"/>
  <c r="AT21" i="9"/>
  <c r="AS21" i="9"/>
  <c r="AR21" i="9"/>
  <c r="AF21" i="9" a="1"/>
  <c r="AF21" i="9"/>
  <c r="AE21" i="9" a="1"/>
  <c r="AE21" i="9"/>
  <c r="AD21" i="9" a="1"/>
  <c r="AD21" i="9"/>
  <c r="AC21" i="9" a="1"/>
  <c r="AC21" i="9"/>
  <c r="AB21" i="9" a="1"/>
  <c r="AB21" i="9"/>
  <c r="AA21" i="9" a="1"/>
  <c r="AA21" i="9"/>
  <c r="Z21" i="9" a="1"/>
  <c r="Z21" i="9"/>
  <c r="Y21" i="9" a="1"/>
  <c r="Y21" i="9"/>
  <c r="X21" i="9" a="1"/>
  <c r="X21" i="9"/>
  <c r="W21" i="9" a="1"/>
  <c r="W21" i="9"/>
  <c r="V21" i="9" a="1"/>
  <c r="V21" i="9"/>
  <c r="S21" i="9"/>
  <c r="Q21" i="9" a="1"/>
  <c r="Q21" i="9"/>
  <c r="N21" i="9" a="1"/>
  <c r="N21" i="9"/>
  <c r="M21" i="9" a="1"/>
  <c r="M21" i="9"/>
  <c r="L21" i="9" a="1"/>
  <c r="L21" i="9"/>
  <c r="K21" i="9" a="1"/>
  <c r="K21" i="9"/>
  <c r="J21" i="9" a="1"/>
  <c r="J21" i="9"/>
  <c r="I21" i="9" a="1"/>
  <c r="I21" i="9"/>
  <c r="H21" i="9" a="1"/>
  <c r="H21" i="9"/>
  <c r="G21" i="9" a="1"/>
  <c r="G21" i="9"/>
  <c r="F21" i="9"/>
  <c r="BF20" i="9"/>
  <c r="BE20" i="9"/>
  <c r="BD20" i="9"/>
  <c r="BC20" i="9"/>
  <c r="BB20" i="9"/>
  <c r="BA20" i="9"/>
  <c r="AY20" i="9"/>
  <c r="AX20" i="9"/>
  <c r="AW20" i="9"/>
  <c r="AV20" i="9"/>
  <c r="AU20" i="9"/>
  <c r="AT20" i="9"/>
  <c r="AS20" i="9"/>
  <c r="AR20" i="9"/>
  <c r="AF20" i="9" a="1"/>
  <c r="AF20" i="9"/>
  <c r="AE20" i="9" a="1"/>
  <c r="AE20" i="9"/>
  <c r="AD20" i="9" a="1"/>
  <c r="AD20" i="9"/>
  <c r="AC20" i="9" a="1"/>
  <c r="AC20" i="9"/>
  <c r="AB20" i="9" a="1"/>
  <c r="AB20" i="9"/>
  <c r="AA20" i="9" a="1"/>
  <c r="AA20" i="9"/>
  <c r="Z20" i="9" a="1"/>
  <c r="Z20" i="9"/>
  <c r="Y20" i="9" a="1"/>
  <c r="Y20" i="9"/>
  <c r="X20" i="9" a="1"/>
  <c r="X20" i="9"/>
  <c r="W20" i="9" a="1"/>
  <c r="W20" i="9"/>
  <c r="V20" i="9" a="1"/>
  <c r="V20" i="9"/>
  <c r="S20" i="9"/>
  <c r="Q20" i="9" a="1"/>
  <c r="Q20" i="9"/>
  <c r="N20" i="9" a="1"/>
  <c r="N20" i="9"/>
  <c r="M20" i="9" a="1"/>
  <c r="M20" i="9"/>
  <c r="L20" i="9" a="1"/>
  <c r="L20" i="9"/>
  <c r="K20" i="9" a="1"/>
  <c r="K20" i="9"/>
  <c r="J20" i="9" a="1"/>
  <c r="J20" i="9"/>
  <c r="I20" i="9" a="1"/>
  <c r="I20" i="9"/>
  <c r="H20" i="9" a="1"/>
  <c r="H20" i="9"/>
  <c r="G20" i="9" a="1"/>
  <c r="G20" i="9"/>
  <c r="BF19" i="9"/>
  <c r="BE19" i="9"/>
  <c r="BD19" i="9"/>
  <c r="BC19" i="9"/>
  <c r="BB19" i="9"/>
  <c r="BA19" i="9"/>
  <c r="AY19" i="9"/>
  <c r="AX19" i="9"/>
  <c r="AW19" i="9"/>
  <c r="AV19" i="9"/>
  <c r="AU19" i="9"/>
  <c r="AT19" i="9"/>
  <c r="AS19" i="9"/>
  <c r="AR19" i="9"/>
  <c r="AF19" i="9" a="1"/>
  <c r="AF19" i="9"/>
  <c r="AE19" i="9" a="1"/>
  <c r="AE19" i="9"/>
  <c r="AD19" i="9" a="1"/>
  <c r="AD19" i="9"/>
  <c r="AC19" i="9" a="1"/>
  <c r="AC19" i="9"/>
  <c r="AB19" i="9" a="1"/>
  <c r="AB19" i="9"/>
  <c r="AA19" i="9" a="1"/>
  <c r="AA19" i="9"/>
  <c r="Z19" i="9" a="1"/>
  <c r="Z19" i="9"/>
  <c r="Y19" i="9" a="1"/>
  <c r="Y19" i="9"/>
  <c r="X19" i="9" a="1"/>
  <c r="X19" i="9"/>
  <c r="W19" i="9" a="1"/>
  <c r="W19" i="9"/>
  <c r="V19" i="9" a="1"/>
  <c r="V19" i="9"/>
  <c r="S19" i="9"/>
  <c r="Q19" i="9" a="1"/>
  <c r="Q19" i="9"/>
  <c r="N19" i="9" a="1"/>
  <c r="N19" i="9"/>
  <c r="M19" i="9" a="1"/>
  <c r="M19" i="9"/>
  <c r="L19" i="9" a="1"/>
  <c r="L19" i="9"/>
  <c r="K19" i="9" a="1"/>
  <c r="K19" i="9"/>
  <c r="J19" i="9" a="1"/>
  <c r="J19" i="9"/>
  <c r="I19" i="9" a="1"/>
  <c r="I19" i="9"/>
  <c r="H19" i="9" a="1"/>
  <c r="H19" i="9"/>
  <c r="G19" i="9" a="1"/>
  <c r="G19" i="9"/>
  <c r="F19" i="9"/>
  <c r="BF18" i="9"/>
  <c r="BE18" i="9"/>
  <c r="BD18" i="9"/>
  <c r="BC18" i="9"/>
  <c r="BB18" i="9"/>
  <c r="BA18" i="9"/>
  <c r="AY18" i="9"/>
  <c r="AX18" i="9"/>
  <c r="AW18" i="9"/>
  <c r="AV18" i="9"/>
  <c r="AU18" i="9"/>
  <c r="AT18" i="9"/>
  <c r="AS18" i="9"/>
  <c r="AR18" i="9"/>
  <c r="AF18" i="9" a="1"/>
  <c r="AF18" i="9"/>
  <c r="AE18" i="9" a="1"/>
  <c r="AE18" i="9"/>
  <c r="AD18" i="9" a="1"/>
  <c r="AD18" i="9"/>
  <c r="AC18" i="9" a="1"/>
  <c r="AC18" i="9"/>
  <c r="AB18" i="9" a="1"/>
  <c r="AB18" i="9"/>
  <c r="AA18" i="9" a="1"/>
  <c r="AA18" i="9"/>
  <c r="Z18" i="9" a="1"/>
  <c r="Z18" i="9"/>
  <c r="Y18" i="9" a="1"/>
  <c r="Y18" i="9"/>
  <c r="X18" i="9" a="1"/>
  <c r="X18" i="9"/>
  <c r="W18" i="9" a="1"/>
  <c r="W18" i="9"/>
  <c r="V18" i="9" a="1"/>
  <c r="V18" i="9"/>
  <c r="N18" i="9" a="1"/>
  <c r="N18" i="9"/>
  <c r="M18" i="9" a="1"/>
  <c r="M18" i="9"/>
  <c r="L18" i="9" a="1"/>
  <c r="L18" i="9"/>
  <c r="K18" i="9" a="1"/>
  <c r="K18" i="9"/>
  <c r="J18" i="9" a="1"/>
  <c r="J18" i="9"/>
  <c r="I18" i="9" a="1"/>
  <c r="I18" i="9"/>
  <c r="H18" i="9" a="1"/>
  <c r="H18" i="9"/>
  <c r="G18" i="9" a="1"/>
  <c r="G18" i="9"/>
  <c r="F18" i="9"/>
  <c r="BF17" i="9"/>
  <c r="BE17" i="9"/>
  <c r="BD17" i="9"/>
  <c r="BC17" i="9"/>
  <c r="BB17" i="9"/>
  <c r="BA17" i="9"/>
  <c r="AY17" i="9"/>
  <c r="AX17" i="9"/>
  <c r="AW17" i="9"/>
  <c r="AV17" i="9"/>
  <c r="AU17" i="9"/>
  <c r="AT17" i="9"/>
  <c r="AS17" i="9"/>
  <c r="AR17" i="9"/>
  <c r="AF17" i="9" a="1"/>
  <c r="AF17" i="9"/>
  <c r="AE17" i="9" a="1"/>
  <c r="AE17" i="9"/>
  <c r="AD17" i="9" a="1"/>
  <c r="AD17" i="9"/>
  <c r="AC17" i="9" a="1"/>
  <c r="AC17" i="9"/>
  <c r="AB17" i="9" a="1"/>
  <c r="AB17" i="9"/>
  <c r="AA17" i="9" a="1"/>
  <c r="AA17" i="9"/>
  <c r="Z17" i="9" a="1"/>
  <c r="Z17" i="9"/>
  <c r="Y17" i="9" a="1"/>
  <c r="Y17" i="9"/>
  <c r="X17" i="9" a="1"/>
  <c r="X17" i="9"/>
  <c r="W17" i="9" a="1"/>
  <c r="W17" i="9"/>
  <c r="V17" i="9" a="1"/>
  <c r="V17" i="9"/>
  <c r="N17" i="9" a="1"/>
  <c r="N17" i="9"/>
  <c r="M17" i="9" a="1"/>
  <c r="M17" i="9"/>
  <c r="L17" i="9" a="1"/>
  <c r="L17" i="9"/>
  <c r="K17" i="9" a="1"/>
  <c r="K17" i="9"/>
  <c r="J17" i="9" a="1"/>
  <c r="J17" i="9"/>
  <c r="I17" i="9" a="1"/>
  <c r="I17" i="9"/>
  <c r="H17" i="9" a="1"/>
  <c r="H17" i="9"/>
  <c r="G17" i="9" a="1"/>
  <c r="G17" i="9"/>
  <c r="F17" i="9"/>
  <c r="BF16" i="9"/>
  <c r="BE16" i="9"/>
  <c r="BD16" i="9"/>
  <c r="BC16" i="9"/>
  <c r="BB16" i="9"/>
  <c r="BA16" i="9"/>
  <c r="AY16" i="9"/>
  <c r="AX16" i="9"/>
  <c r="AW16" i="9"/>
  <c r="AV16" i="9"/>
  <c r="AU16" i="9"/>
  <c r="AT16" i="9"/>
  <c r="AS16" i="9"/>
  <c r="AR16" i="9"/>
  <c r="AF16" i="9" a="1"/>
  <c r="AF16" i="9"/>
  <c r="AE16" i="9" a="1"/>
  <c r="AE16" i="9"/>
  <c r="AD16" i="9" a="1"/>
  <c r="AD16" i="9"/>
  <c r="AC16" i="9" a="1"/>
  <c r="AC16" i="9"/>
  <c r="AB16" i="9" a="1"/>
  <c r="AB16" i="9"/>
  <c r="AA16" i="9" a="1"/>
  <c r="AA16" i="9"/>
  <c r="Z16" i="9" a="1"/>
  <c r="Z16" i="9"/>
  <c r="Y16" i="9" a="1"/>
  <c r="Y16" i="9"/>
  <c r="X16" i="9" a="1"/>
  <c r="X16" i="9"/>
  <c r="W16" i="9" a="1"/>
  <c r="W16" i="9"/>
  <c r="V16" i="9" a="1"/>
  <c r="V16" i="9"/>
  <c r="N16" i="9" a="1"/>
  <c r="N16" i="9"/>
  <c r="M16" i="9" a="1"/>
  <c r="M16" i="9"/>
  <c r="L16" i="9" a="1"/>
  <c r="L16" i="9"/>
  <c r="K16" i="9" a="1"/>
  <c r="K16" i="9"/>
  <c r="J16" i="9" a="1"/>
  <c r="J16" i="9"/>
  <c r="I16" i="9" a="1"/>
  <c r="I16" i="9"/>
  <c r="H16" i="9" a="1"/>
  <c r="H16" i="9"/>
  <c r="G16" i="9" a="1"/>
  <c r="G16" i="9"/>
  <c r="F16" i="9"/>
  <c r="BF15" i="9"/>
  <c r="BE15" i="9"/>
  <c r="BD15" i="9"/>
  <c r="BC15" i="9"/>
  <c r="BB15" i="9"/>
  <c r="BA15" i="9"/>
  <c r="AY15" i="9"/>
  <c r="AX15" i="9"/>
  <c r="AW15" i="9"/>
  <c r="AV15" i="9"/>
  <c r="AU15" i="9"/>
  <c r="AT15" i="9"/>
  <c r="AS15" i="9"/>
  <c r="AR15" i="9"/>
  <c r="AF15" i="9" a="1"/>
  <c r="AF15" i="9"/>
  <c r="AE15" i="9" a="1"/>
  <c r="AE15" i="9"/>
  <c r="AD15" i="9" a="1"/>
  <c r="AD15" i="9"/>
  <c r="AC15" i="9" a="1"/>
  <c r="AC15" i="9"/>
  <c r="AB15" i="9" a="1"/>
  <c r="AB15" i="9"/>
  <c r="AA15" i="9" a="1"/>
  <c r="AA15" i="9"/>
  <c r="Z15" i="9" a="1"/>
  <c r="Z15" i="9"/>
  <c r="Y15" i="9" a="1"/>
  <c r="Y15" i="9"/>
  <c r="X15" i="9" a="1"/>
  <c r="X15" i="9"/>
  <c r="W15" i="9" a="1"/>
  <c r="W15" i="9"/>
  <c r="V15" i="9" a="1"/>
  <c r="V15" i="9"/>
  <c r="N15" i="9" a="1"/>
  <c r="N15" i="9"/>
  <c r="M15" i="9" a="1"/>
  <c r="M15" i="9"/>
  <c r="L15" i="9" a="1"/>
  <c r="L15" i="9"/>
  <c r="K15" i="9" a="1"/>
  <c r="K15" i="9"/>
  <c r="J15" i="9" a="1"/>
  <c r="J15" i="9"/>
  <c r="I15" i="9" a="1"/>
  <c r="I15" i="9"/>
  <c r="H15" i="9" a="1"/>
  <c r="H15" i="9"/>
  <c r="G15" i="9" a="1"/>
  <c r="G15" i="9"/>
  <c r="F15" i="9"/>
  <c r="BF14" i="9"/>
  <c r="BE14" i="9"/>
  <c r="BD14" i="9"/>
  <c r="BC14" i="9"/>
  <c r="BB14" i="9"/>
  <c r="BA14" i="9"/>
  <c r="AY14" i="9"/>
  <c r="AX14" i="9"/>
  <c r="AW14" i="9"/>
  <c r="AV14" i="9"/>
  <c r="AU14" i="9"/>
  <c r="AT14" i="9"/>
  <c r="AS14" i="9"/>
  <c r="AR14" i="9"/>
  <c r="AF14" i="9" a="1"/>
  <c r="AF14" i="9"/>
  <c r="AE14" i="9" a="1"/>
  <c r="AE14" i="9"/>
  <c r="AD14" i="9" a="1"/>
  <c r="AD14" i="9"/>
  <c r="AC14" i="9" a="1"/>
  <c r="AC14" i="9"/>
  <c r="AB14" i="9" a="1"/>
  <c r="AB14" i="9"/>
  <c r="AA14" i="9" a="1"/>
  <c r="AA14" i="9"/>
  <c r="Z14" i="9" a="1"/>
  <c r="Z14" i="9"/>
  <c r="Y14" i="9" a="1"/>
  <c r="Y14" i="9"/>
  <c r="X14" i="9" a="1"/>
  <c r="X14" i="9"/>
  <c r="W14" i="9" a="1"/>
  <c r="W14" i="9"/>
  <c r="V14" i="9" a="1"/>
  <c r="V14" i="9"/>
  <c r="N14" i="9" a="1"/>
  <c r="N14" i="9"/>
  <c r="M14" i="9" a="1"/>
  <c r="M14" i="9"/>
  <c r="L14" i="9" a="1"/>
  <c r="L14" i="9"/>
  <c r="K14" i="9" a="1"/>
  <c r="K14" i="9"/>
  <c r="J14" i="9" a="1"/>
  <c r="J14" i="9"/>
  <c r="I14" i="9" a="1"/>
  <c r="I14" i="9"/>
  <c r="H14" i="9" a="1"/>
  <c r="H14" i="9"/>
  <c r="G14" i="9" a="1"/>
  <c r="G14" i="9"/>
  <c r="BF13" i="9"/>
  <c r="BE13" i="9"/>
  <c r="BD13" i="9"/>
  <c r="BC13" i="9"/>
  <c r="BB13" i="9"/>
  <c r="BA13" i="9"/>
  <c r="AY13" i="9"/>
  <c r="AX13" i="9"/>
  <c r="AW13" i="9"/>
  <c r="AV13" i="9"/>
  <c r="AU13" i="9"/>
  <c r="AT13" i="9"/>
  <c r="AS13" i="9"/>
  <c r="AR13" i="9"/>
  <c r="AF13" i="9" a="1"/>
  <c r="AF13" i="9"/>
  <c r="AE13" i="9" a="1"/>
  <c r="AE13" i="9"/>
  <c r="AD13" i="9" a="1"/>
  <c r="AD13" i="9"/>
  <c r="AC13" i="9" a="1"/>
  <c r="AC13" i="9"/>
  <c r="AB13" i="9" a="1"/>
  <c r="AB13" i="9"/>
  <c r="AA13" i="9" a="1"/>
  <c r="AA13" i="9"/>
  <c r="Z13" i="9" a="1"/>
  <c r="Z13" i="9"/>
  <c r="Y13" i="9" a="1"/>
  <c r="Y13" i="9"/>
  <c r="X13" i="9" a="1"/>
  <c r="X13" i="9"/>
  <c r="W13" i="9" a="1"/>
  <c r="W13" i="9"/>
  <c r="V13" i="9" a="1"/>
  <c r="V13" i="9"/>
  <c r="N13" i="9" a="1"/>
  <c r="N13" i="9"/>
  <c r="M13" i="9" a="1"/>
  <c r="M13" i="9"/>
  <c r="L13" i="9" a="1"/>
  <c r="L13" i="9"/>
  <c r="K13" i="9" a="1"/>
  <c r="K13" i="9"/>
  <c r="J13" i="9" a="1"/>
  <c r="J13" i="9"/>
  <c r="I13" i="9" a="1"/>
  <c r="I13" i="9"/>
  <c r="H13" i="9" a="1"/>
  <c r="H13" i="9"/>
  <c r="G13" i="9" a="1"/>
  <c r="G13" i="9"/>
  <c r="BF12" i="9"/>
  <c r="BE12" i="9"/>
  <c r="BD12" i="9"/>
  <c r="BC12" i="9"/>
  <c r="BB12" i="9"/>
  <c r="BA12" i="9"/>
  <c r="AY12" i="9"/>
  <c r="AX12" i="9"/>
  <c r="AW12" i="9"/>
  <c r="AV12" i="9"/>
  <c r="AU12" i="9"/>
  <c r="AT12" i="9"/>
  <c r="AS12" i="9"/>
  <c r="AR12" i="9"/>
  <c r="AF12" i="9" a="1"/>
  <c r="AF12" i="9"/>
  <c r="AE12" i="9" a="1"/>
  <c r="AE12" i="9"/>
  <c r="AD12" i="9" a="1"/>
  <c r="AD12" i="9"/>
  <c r="AC12" i="9" a="1"/>
  <c r="AC12" i="9"/>
  <c r="AB12" i="9" a="1"/>
  <c r="AB12" i="9"/>
  <c r="AA12" i="9" a="1"/>
  <c r="AA12" i="9"/>
  <c r="Z12" i="9" a="1"/>
  <c r="Z12" i="9"/>
  <c r="Y12" i="9" a="1"/>
  <c r="Y12" i="9"/>
  <c r="X12" i="9" a="1"/>
  <c r="X12" i="9"/>
  <c r="W12" i="9" a="1"/>
  <c r="W12" i="9"/>
  <c r="V12" i="9" a="1"/>
  <c r="V12" i="9"/>
  <c r="N12" i="9" a="1"/>
  <c r="N12" i="9"/>
  <c r="M12" i="9" a="1"/>
  <c r="M12" i="9"/>
  <c r="L12" i="9" a="1"/>
  <c r="L12" i="9"/>
  <c r="K12" i="9" a="1"/>
  <c r="K12" i="9"/>
  <c r="J12" i="9" a="1"/>
  <c r="J12" i="9"/>
  <c r="I12" i="9" a="1"/>
  <c r="I12" i="9"/>
  <c r="H12" i="9" a="1"/>
  <c r="H12" i="9"/>
  <c r="G12" i="9" a="1"/>
  <c r="G12" i="9"/>
  <c r="BF11" i="9"/>
  <c r="BE11" i="9"/>
  <c r="BD11" i="9"/>
  <c r="BC11" i="9"/>
  <c r="BB11" i="9"/>
  <c r="BA11" i="9"/>
  <c r="AY11" i="9"/>
  <c r="AX11" i="9"/>
  <c r="AW11" i="9"/>
  <c r="AV11" i="9"/>
  <c r="AU11" i="9"/>
  <c r="AT11" i="9"/>
  <c r="AS11" i="9"/>
  <c r="AR11" i="9"/>
  <c r="AF11" i="9" a="1"/>
  <c r="AF11" i="9"/>
  <c r="AE11" i="9" a="1"/>
  <c r="AE11" i="9"/>
  <c r="AD11" i="9" a="1"/>
  <c r="AD11" i="9"/>
  <c r="AC11" i="9" a="1"/>
  <c r="AC11" i="9"/>
  <c r="AB11" i="9" a="1"/>
  <c r="AB11" i="9"/>
  <c r="AA11" i="9" a="1"/>
  <c r="AA11" i="9"/>
  <c r="Z11" i="9" a="1"/>
  <c r="Z11" i="9"/>
  <c r="Y11" i="9" a="1"/>
  <c r="Y11" i="9"/>
  <c r="X11" i="9" a="1"/>
  <c r="X11" i="9"/>
  <c r="W11" i="9" a="1"/>
  <c r="W11" i="9"/>
  <c r="V11" i="9" a="1"/>
  <c r="V11" i="9"/>
  <c r="N11" i="9" a="1"/>
  <c r="N11" i="9"/>
  <c r="M11" i="9" a="1"/>
  <c r="M11" i="9"/>
  <c r="L11" i="9" a="1"/>
  <c r="L11" i="9"/>
  <c r="K11" i="9" a="1"/>
  <c r="K11" i="9"/>
  <c r="J11" i="9" a="1"/>
  <c r="J11" i="9"/>
  <c r="I11" i="9" a="1"/>
  <c r="I11" i="9"/>
  <c r="H11" i="9" a="1"/>
  <c r="H11" i="9"/>
  <c r="G11" i="9" a="1"/>
  <c r="G11" i="9"/>
  <c r="BF10" i="9"/>
  <c r="BE10" i="9"/>
  <c r="BD10" i="9"/>
  <c r="BC10" i="9"/>
  <c r="BB10" i="9"/>
  <c r="BA10" i="9"/>
  <c r="AY10" i="9"/>
  <c r="AX10" i="9"/>
  <c r="AW10" i="9"/>
  <c r="AV10" i="9"/>
  <c r="AU10" i="9"/>
  <c r="AT10" i="9"/>
  <c r="AS10" i="9"/>
  <c r="AR10" i="9"/>
  <c r="AF10" i="9" a="1"/>
  <c r="AF10" i="9"/>
  <c r="AE10" i="9" a="1"/>
  <c r="AE10" i="9"/>
  <c r="AD10" i="9" a="1"/>
  <c r="AD10" i="9"/>
  <c r="AC10" i="9" a="1"/>
  <c r="AC10" i="9"/>
  <c r="AB10" i="9" a="1"/>
  <c r="AB10" i="9"/>
  <c r="AA10" i="9" a="1"/>
  <c r="AA10" i="9"/>
  <c r="Z10" i="9" a="1"/>
  <c r="Z10" i="9"/>
  <c r="Y10" i="9" a="1"/>
  <c r="Y10" i="9"/>
  <c r="X10" i="9" a="1"/>
  <c r="X10" i="9"/>
  <c r="W10" i="9" a="1"/>
  <c r="W10" i="9"/>
  <c r="V10" i="9" a="1"/>
  <c r="V10" i="9"/>
  <c r="N10" i="9" a="1"/>
  <c r="N10" i="9"/>
  <c r="M10" i="9" a="1"/>
  <c r="M10" i="9"/>
  <c r="L10" i="9" a="1"/>
  <c r="L10" i="9"/>
  <c r="K10" i="9" a="1"/>
  <c r="K10" i="9"/>
  <c r="J10" i="9" a="1"/>
  <c r="J10" i="9"/>
  <c r="I10" i="9" a="1"/>
  <c r="I10" i="9"/>
  <c r="H10" i="9" a="1"/>
  <c r="H10" i="9"/>
  <c r="G10" i="9" a="1"/>
  <c r="G10" i="9"/>
  <c r="BF9" i="9"/>
  <c r="BE9" i="9"/>
  <c r="BD9" i="9"/>
  <c r="BC9" i="9"/>
  <c r="BB9" i="9"/>
  <c r="BA9" i="9"/>
  <c r="AY9" i="9"/>
  <c r="AX9" i="9"/>
  <c r="AW9" i="9"/>
  <c r="AV9" i="9"/>
  <c r="AU9" i="9"/>
  <c r="AT9" i="9"/>
  <c r="AS9" i="9"/>
  <c r="AR9" i="9"/>
  <c r="AF9" i="9" a="1"/>
  <c r="AF9" i="9"/>
  <c r="AE9" i="9" a="1"/>
  <c r="AE9" i="9"/>
  <c r="AD9" i="9" a="1"/>
  <c r="AD9" i="9"/>
  <c r="AC9" i="9" a="1"/>
  <c r="AC9" i="9"/>
  <c r="AB9" i="9" a="1"/>
  <c r="AB9" i="9"/>
  <c r="AA9" i="9" a="1"/>
  <c r="AA9" i="9"/>
  <c r="Z9" i="9" a="1"/>
  <c r="Z9" i="9"/>
  <c r="Y9" i="9" a="1"/>
  <c r="Y9" i="9"/>
  <c r="X9" i="9" a="1"/>
  <c r="X9" i="9"/>
  <c r="W9" i="9" a="1"/>
  <c r="W9" i="9"/>
  <c r="V9" i="9" a="1"/>
  <c r="V9" i="9"/>
  <c r="N9" i="9" a="1"/>
  <c r="N9" i="9"/>
  <c r="M9" i="9" a="1"/>
  <c r="M9" i="9"/>
  <c r="L9" i="9" a="1"/>
  <c r="L9" i="9"/>
  <c r="K9" i="9" a="1"/>
  <c r="K9" i="9"/>
  <c r="J9" i="9" a="1"/>
  <c r="J9" i="9"/>
  <c r="I9" i="9" a="1"/>
  <c r="I9" i="9"/>
  <c r="H9" i="9" a="1"/>
  <c r="H9" i="9"/>
  <c r="G9" i="9" a="1"/>
  <c r="G9" i="9"/>
  <c r="Z5" i="9" a="1"/>
  <c r="Z5" i="9"/>
  <c r="X5" i="9" a="1"/>
  <c r="X5" i="9"/>
  <c r="V5" i="9" a="1"/>
  <c r="V5" i="9"/>
  <c r="T5" i="9"/>
  <c r="K5" i="9" a="1"/>
  <c r="K5" i="9"/>
  <c r="J5" i="9" a="1"/>
  <c r="J5" i="9"/>
  <c r="I5" i="9" a="1"/>
  <c r="I5" i="9"/>
  <c r="H5" i="9" a="1"/>
  <c r="H5" i="9"/>
  <c r="G5" i="9" a="1"/>
  <c r="G5" i="9"/>
  <c r="F5" i="9"/>
  <c r="E5" i="9"/>
  <c r="D5" i="9"/>
  <c r="K4" i="9" a="1"/>
  <c r="K4" i="9"/>
  <c r="J4" i="9" a="1"/>
  <c r="J4" i="9"/>
  <c r="I4" i="9" a="1"/>
  <c r="I4" i="9"/>
  <c r="H4" i="9" a="1"/>
  <c r="H4" i="9"/>
  <c r="G4" i="9" a="1"/>
  <c r="G4" i="9"/>
  <c r="V3" i="9" a="1"/>
  <c r="V3" i="9"/>
  <c r="K3" i="9" a="1"/>
  <c r="K3" i="9"/>
  <c r="J3" i="9" a="1"/>
  <c r="J3" i="9"/>
  <c r="I3" i="9" a="1"/>
  <c r="I3" i="9"/>
  <c r="H3" i="9" a="1"/>
  <c r="H3" i="9"/>
  <c r="G3" i="9" a="1"/>
  <c r="G3" i="9"/>
  <c r="K2" i="9" a="1"/>
  <c r="K2" i="9"/>
  <c r="J2" i="9" a="1"/>
  <c r="J2" i="9"/>
  <c r="I2" i="9" a="1"/>
  <c r="I2" i="9"/>
  <c r="H2" i="9" a="1"/>
  <c r="H2" i="9"/>
  <c r="G2" i="9" a="1"/>
  <c r="G2" i="9"/>
  <c r="CE173" i="4" a="1"/>
  <c r="CE173" i="4"/>
  <c r="CD173" i="4" a="1"/>
  <c r="CD173" i="4"/>
  <c r="CC173" i="4" a="1"/>
  <c r="CC173" i="4"/>
  <c r="CB173" i="4" a="1"/>
  <c r="CB173" i="4"/>
  <c r="CA173" i="4" a="1"/>
  <c r="CA173" i="4"/>
  <c r="BZ173" i="4" a="1"/>
  <c r="BZ173" i="4"/>
  <c r="BY173" i="4" a="1"/>
  <c r="BY173" i="4"/>
  <c r="BX173" i="4" a="1"/>
  <c r="BX173" i="4"/>
  <c r="BW173" i="4" a="1"/>
  <c r="BW173" i="4"/>
  <c r="BV173" i="4" a="1"/>
  <c r="BV173" i="4"/>
  <c r="BU173" i="4" a="1"/>
  <c r="BU173" i="4"/>
  <c r="BT173" i="4" a="1"/>
  <c r="BT173" i="4"/>
  <c r="BS173" i="4" a="1"/>
  <c r="BS173" i="4"/>
  <c r="BR173" i="4" a="1"/>
  <c r="BR173" i="4"/>
  <c r="BQ173" i="4" a="1"/>
  <c r="BQ173" i="4"/>
  <c r="BP173" i="4" a="1"/>
  <c r="BP173" i="4"/>
  <c r="BO173" i="4" a="1"/>
  <c r="BO173" i="4"/>
  <c r="BN173" i="4" a="1"/>
  <c r="BN173" i="4"/>
  <c r="BM173" i="4" a="1"/>
  <c r="BM173" i="4"/>
  <c r="BL173" i="4" a="1"/>
  <c r="BL173" i="4"/>
  <c r="BK173" i="4" a="1"/>
  <c r="BK173" i="4"/>
  <c r="BJ173" i="4" a="1"/>
  <c r="BJ173" i="4"/>
  <c r="BI173" i="4" a="1"/>
  <c r="BI173" i="4"/>
  <c r="BH173" i="4" a="1"/>
  <c r="BH173" i="4"/>
  <c r="BG173" i="4" a="1"/>
  <c r="BG173" i="4"/>
  <c r="BF173" i="4" a="1"/>
  <c r="BF173" i="4"/>
  <c r="BE173" i="4" a="1"/>
  <c r="BE173" i="4"/>
  <c r="BD173" i="4" a="1"/>
  <c r="BD173" i="4"/>
  <c r="BC173" i="4" a="1"/>
  <c r="BC173" i="4"/>
  <c r="BB173" i="4" a="1"/>
  <c r="BB173" i="4"/>
  <c r="BA173" i="4" a="1"/>
  <c r="BA173" i="4"/>
  <c r="AZ173" i="4" a="1"/>
  <c r="AZ173" i="4"/>
  <c r="AY173" i="4" a="1"/>
  <c r="AY173" i="4"/>
  <c r="AX173" i="4" a="1"/>
  <c r="AX173" i="4"/>
  <c r="CE172" i="4" a="1"/>
  <c r="CE172" i="4"/>
  <c r="CD172" i="4" a="1"/>
  <c r="CD172" i="4"/>
  <c r="CC172" i="4" a="1"/>
  <c r="CC172" i="4"/>
  <c r="CB172" i="4" a="1"/>
  <c r="CB172" i="4"/>
  <c r="CA172" i="4" a="1"/>
  <c r="CA172" i="4"/>
  <c r="BZ172" i="4" a="1"/>
  <c r="BZ172" i="4"/>
  <c r="BY172" i="4" a="1"/>
  <c r="BY172" i="4"/>
  <c r="BX172" i="4" a="1"/>
  <c r="BX172" i="4"/>
  <c r="BW172" i="4" a="1"/>
  <c r="BW172" i="4"/>
  <c r="BV172" i="4" a="1"/>
  <c r="BV172" i="4"/>
  <c r="BU172" i="4" a="1"/>
  <c r="BU172" i="4"/>
  <c r="BT172" i="4" a="1"/>
  <c r="BT172" i="4"/>
  <c r="BS172" i="4" a="1"/>
  <c r="BS172" i="4"/>
  <c r="BR172" i="4" a="1"/>
  <c r="BR172" i="4"/>
  <c r="BQ172" i="4" a="1"/>
  <c r="BQ172" i="4"/>
  <c r="BP172" i="4" a="1"/>
  <c r="BP172" i="4"/>
  <c r="BO172" i="4" a="1"/>
  <c r="BO172" i="4"/>
  <c r="BN172" i="4" a="1"/>
  <c r="BN172" i="4"/>
  <c r="BM172" i="4" a="1"/>
  <c r="BM172" i="4"/>
  <c r="BL172" i="4" a="1"/>
  <c r="BL172" i="4"/>
  <c r="BK172" i="4" a="1"/>
  <c r="BK172" i="4"/>
  <c r="BJ172" i="4" a="1"/>
  <c r="BJ172" i="4"/>
  <c r="BI172" i="4" a="1"/>
  <c r="BI172" i="4"/>
  <c r="BH172" i="4" a="1"/>
  <c r="BH172" i="4"/>
  <c r="BG172" i="4" a="1"/>
  <c r="BG172" i="4"/>
  <c r="BF172" i="4" a="1"/>
  <c r="BF172" i="4"/>
  <c r="BE172" i="4" a="1"/>
  <c r="BE172" i="4"/>
  <c r="BD172" i="4" a="1"/>
  <c r="BD172" i="4"/>
  <c r="BC172" i="4" a="1"/>
  <c r="BC172" i="4"/>
  <c r="BB172" i="4" a="1"/>
  <c r="BB172" i="4"/>
  <c r="BA172" i="4" a="1"/>
  <c r="BA172" i="4"/>
  <c r="AZ172" i="4" a="1"/>
  <c r="AZ172" i="4"/>
  <c r="AY172" i="4" a="1"/>
  <c r="AY172" i="4"/>
  <c r="AX172" i="4" a="1"/>
  <c r="AX172" i="4"/>
  <c r="CE171" i="4" a="1"/>
  <c r="CE171" i="4"/>
  <c r="CD171" i="4" a="1"/>
  <c r="CD171" i="4"/>
  <c r="CC171" i="4" a="1"/>
  <c r="CC171" i="4"/>
  <c r="CB171" i="4" a="1"/>
  <c r="CB171" i="4"/>
  <c r="CA171" i="4" a="1"/>
  <c r="CA171" i="4"/>
  <c r="BZ171" i="4" a="1"/>
  <c r="BZ171" i="4"/>
  <c r="BY171" i="4" a="1"/>
  <c r="BY171" i="4"/>
  <c r="BX171" i="4" a="1"/>
  <c r="BX171" i="4"/>
  <c r="BW171" i="4" a="1"/>
  <c r="BW171" i="4"/>
  <c r="BV171" i="4" a="1"/>
  <c r="BV171" i="4"/>
  <c r="BU171" i="4" a="1"/>
  <c r="BU171" i="4"/>
  <c r="BT171" i="4" a="1"/>
  <c r="BT171" i="4"/>
  <c r="BS171" i="4" a="1"/>
  <c r="BS171" i="4"/>
  <c r="BR171" i="4" a="1"/>
  <c r="BR171" i="4"/>
  <c r="BQ171" i="4" a="1"/>
  <c r="BQ171" i="4"/>
  <c r="BP171" i="4" a="1"/>
  <c r="BP171" i="4"/>
  <c r="BO171" i="4" a="1"/>
  <c r="BO171" i="4"/>
  <c r="BN171" i="4" a="1"/>
  <c r="BN171" i="4"/>
  <c r="BM171" i="4" a="1"/>
  <c r="BM171" i="4"/>
  <c r="BL171" i="4" a="1"/>
  <c r="BL171" i="4"/>
  <c r="BK171" i="4" a="1"/>
  <c r="BK171" i="4"/>
  <c r="BJ171" i="4" a="1"/>
  <c r="BJ171" i="4"/>
  <c r="BI171" i="4" a="1"/>
  <c r="BI171" i="4"/>
  <c r="BH171" i="4" a="1"/>
  <c r="BH171" i="4"/>
  <c r="BG171" i="4" a="1"/>
  <c r="BG171" i="4"/>
  <c r="BF171" i="4" a="1"/>
  <c r="BF171" i="4"/>
  <c r="BE171" i="4" a="1"/>
  <c r="BE171" i="4"/>
  <c r="BD171" i="4" a="1"/>
  <c r="BD171" i="4"/>
  <c r="BC171" i="4" a="1"/>
  <c r="BC171" i="4"/>
  <c r="BB171" i="4" a="1"/>
  <c r="BB171" i="4"/>
  <c r="BA171" i="4" a="1"/>
  <c r="BA171" i="4"/>
  <c r="AZ171" i="4" a="1"/>
  <c r="AZ171" i="4"/>
  <c r="AY171" i="4" a="1"/>
  <c r="AY171" i="4"/>
  <c r="AX171" i="4" a="1"/>
  <c r="AX171" i="4"/>
  <c r="CE170" i="4" a="1"/>
  <c r="CE170" i="4"/>
  <c r="CD170" i="4" a="1"/>
  <c r="CD170" i="4"/>
  <c r="CC170" i="4" a="1"/>
  <c r="CC170" i="4"/>
  <c r="CB170" i="4" a="1"/>
  <c r="CB170" i="4"/>
  <c r="CA170" i="4" a="1"/>
  <c r="CA170" i="4"/>
  <c r="BZ170" i="4" a="1"/>
  <c r="BZ170" i="4"/>
  <c r="BY170" i="4" a="1"/>
  <c r="BY170" i="4"/>
  <c r="BX170" i="4" a="1"/>
  <c r="BX170" i="4"/>
  <c r="BW170" i="4" a="1"/>
  <c r="BW170" i="4"/>
  <c r="BV170" i="4" a="1"/>
  <c r="BV170" i="4"/>
  <c r="BU170" i="4" a="1"/>
  <c r="BU170" i="4"/>
  <c r="BT170" i="4" a="1"/>
  <c r="BT170" i="4"/>
  <c r="BS170" i="4" a="1"/>
  <c r="BS170" i="4"/>
  <c r="BR170" i="4" a="1"/>
  <c r="BR170" i="4"/>
  <c r="BQ170" i="4" a="1"/>
  <c r="BQ170" i="4"/>
  <c r="BP170" i="4" a="1"/>
  <c r="BP170" i="4"/>
  <c r="BO170" i="4" a="1"/>
  <c r="BO170" i="4"/>
  <c r="BN170" i="4" a="1"/>
  <c r="BN170" i="4"/>
  <c r="BM170" i="4" a="1"/>
  <c r="BM170" i="4"/>
  <c r="BL170" i="4" a="1"/>
  <c r="BL170" i="4"/>
  <c r="BK170" i="4" a="1"/>
  <c r="BK170" i="4"/>
  <c r="BJ170" i="4" a="1"/>
  <c r="BJ170" i="4"/>
  <c r="BI170" i="4" a="1"/>
  <c r="BI170" i="4"/>
  <c r="BH170" i="4" a="1"/>
  <c r="BH170" i="4"/>
  <c r="BG170" i="4" a="1"/>
  <c r="BG170" i="4"/>
  <c r="BF170" i="4" a="1"/>
  <c r="BF170" i="4"/>
  <c r="BE170" i="4" a="1"/>
  <c r="BE170" i="4"/>
  <c r="BD170" i="4" a="1"/>
  <c r="BD170" i="4"/>
  <c r="BC170" i="4" a="1"/>
  <c r="BC170" i="4"/>
  <c r="BB170" i="4" a="1"/>
  <c r="BB170" i="4"/>
  <c r="BA170" i="4" a="1"/>
  <c r="BA170" i="4"/>
  <c r="AZ170" i="4" a="1"/>
  <c r="AZ170" i="4"/>
  <c r="AY170" i="4" a="1"/>
  <c r="AY170" i="4"/>
  <c r="AX170" i="4" a="1"/>
  <c r="AX170" i="4"/>
  <c r="CE169" i="4" a="1"/>
  <c r="CE169" i="4"/>
  <c r="CD169" i="4" a="1"/>
  <c r="CD169" i="4"/>
  <c r="CC169" i="4" a="1"/>
  <c r="CC169" i="4"/>
  <c r="CB169" i="4" a="1"/>
  <c r="CB169" i="4"/>
  <c r="CA169" i="4" a="1"/>
  <c r="CA169" i="4"/>
  <c r="BZ169" i="4" a="1"/>
  <c r="BZ169" i="4"/>
  <c r="BY169" i="4" a="1"/>
  <c r="BY169" i="4"/>
  <c r="BX169" i="4" a="1"/>
  <c r="BX169" i="4"/>
  <c r="BW169" i="4" a="1"/>
  <c r="BW169" i="4"/>
  <c r="BV169" i="4" a="1"/>
  <c r="BV169" i="4"/>
  <c r="BU169" i="4" a="1"/>
  <c r="BU169" i="4"/>
  <c r="BT169" i="4" a="1"/>
  <c r="BT169" i="4"/>
  <c r="BS169" i="4" a="1"/>
  <c r="BS169" i="4"/>
  <c r="BR169" i="4" a="1"/>
  <c r="BR169" i="4"/>
  <c r="BQ169" i="4" a="1"/>
  <c r="BQ169" i="4"/>
  <c r="BP169" i="4" a="1"/>
  <c r="BP169" i="4"/>
  <c r="BO169" i="4" a="1"/>
  <c r="BO169" i="4"/>
  <c r="BN169" i="4" a="1"/>
  <c r="BN169" i="4"/>
  <c r="BM169" i="4" a="1"/>
  <c r="BM169" i="4"/>
  <c r="BL169" i="4" a="1"/>
  <c r="BL169" i="4"/>
  <c r="BK169" i="4" a="1"/>
  <c r="BK169" i="4"/>
  <c r="BJ169" i="4" a="1"/>
  <c r="BJ169" i="4"/>
  <c r="BI169" i="4" a="1"/>
  <c r="BI169" i="4"/>
  <c r="BH169" i="4" a="1"/>
  <c r="BH169" i="4"/>
  <c r="BG169" i="4" a="1"/>
  <c r="BG169" i="4"/>
  <c r="BF169" i="4" a="1"/>
  <c r="BF169" i="4"/>
  <c r="BE169" i="4" a="1"/>
  <c r="BE169" i="4"/>
  <c r="BD169" i="4" a="1"/>
  <c r="BD169" i="4"/>
  <c r="BC169" i="4" a="1"/>
  <c r="BC169" i="4"/>
  <c r="BB169" i="4" a="1"/>
  <c r="BB169" i="4"/>
  <c r="BA169" i="4" a="1"/>
  <c r="BA169" i="4"/>
  <c r="AZ169" i="4" a="1"/>
  <c r="AZ169" i="4"/>
  <c r="AY169" i="4" a="1"/>
  <c r="AY169" i="4"/>
  <c r="AX169" i="4" a="1"/>
  <c r="AX169" i="4"/>
  <c r="CE168" i="4" a="1"/>
  <c r="CE168" i="4"/>
  <c r="CD168" i="4" a="1"/>
  <c r="CD168" i="4"/>
  <c r="CC168" i="4" a="1"/>
  <c r="CC168" i="4"/>
  <c r="CB168" i="4" a="1"/>
  <c r="CB168" i="4"/>
  <c r="CA168" i="4" a="1"/>
  <c r="CA168" i="4"/>
  <c r="BZ168" i="4" a="1"/>
  <c r="BZ168" i="4"/>
  <c r="BY168" i="4" a="1"/>
  <c r="BY168" i="4"/>
  <c r="BX168" i="4" a="1"/>
  <c r="BX168" i="4"/>
  <c r="BW168" i="4" a="1"/>
  <c r="BW168" i="4"/>
  <c r="BV168" i="4" a="1"/>
  <c r="BV168" i="4"/>
  <c r="BU168" i="4" a="1"/>
  <c r="BU168" i="4"/>
  <c r="BT168" i="4" a="1"/>
  <c r="BT168" i="4"/>
  <c r="BS168" i="4" a="1"/>
  <c r="BS168" i="4"/>
  <c r="BR168" i="4" a="1"/>
  <c r="BR168" i="4"/>
  <c r="BQ168" i="4" a="1"/>
  <c r="BQ168" i="4"/>
  <c r="BP168" i="4" a="1"/>
  <c r="BP168" i="4"/>
  <c r="BO168" i="4" a="1"/>
  <c r="BO168" i="4"/>
  <c r="BN168" i="4" a="1"/>
  <c r="BN168" i="4"/>
  <c r="BM168" i="4" a="1"/>
  <c r="BM168" i="4"/>
  <c r="BL168" i="4" a="1"/>
  <c r="BL168" i="4"/>
  <c r="BK168" i="4" a="1"/>
  <c r="BK168" i="4"/>
  <c r="BJ168" i="4" a="1"/>
  <c r="BJ168" i="4"/>
  <c r="BI168" i="4" a="1"/>
  <c r="BI168" i="4"/>
  <c r="BH168" i="4" a="1"/>
  <c r="BH168" i="4"/>
  <c r="BG168" i="4" a="1"/>
  <c r="BG168" i="4"/>
  <c r="BF168" i="4" a="1"/>
  <c r="BF168" i="4"/>
  <c r="BE168" i="4" a="1"/>
  <c r="BE168" i="4"/>
  <c r="BD168" i="4" a="1"/>
  <c r="BD168" i="4"/>
  <c r="BC168" i="4" a="1"/>
  <c r="BC168" i="4"/>
  <c r="BB168" i="4" a="1"/>
  <c r="BB168" i="4"/>
  <c r="BA168" i="4" a="1"/>
  <c r="BA168" i="4"/>
  <c r="AZ168" i="4" a="1"/>
  <c r="AZ168" i="4"/>
  <c r="AY168" i="4" a="1"/>
  <c r="AY168" i="4"/>
  <c r="AX168" i="4" a="1"/>
  <c r="AX168" i="4"/>
  <c r="CE167" i="4" a="1"/>
  <c r="CE167" i="4"/>
  <c r="CD167" i="4" a="1"/>
  <c r="CD167" i="4"/>
  <c r="CC167" i="4" a="1"/>
  <c r="CC167" i="4"/>
  <c r="CB167" i="4" a="1"/>
  <c r="CB167" i="4"/>
  <c r="CA167" i="4" a="1"/>
  <c r="CA167" i="4"/>
  <c r="BZ167" i="4" a="1"/>
  <c r="BZ167" i="4"/>
  <c r="BY167" i="4" a="1"/>
  <c r="BY167" i="4"/>
  <c r="BX167" i="4" a="1"/>
  <c r="BX167" i="4"/>
  <c r="BW167" i="4" a="1"/>
  <c r="BW167" i="4"/>
  <c r="BV167" i="4" a="1"/>
  <c r="BV167" i="4"/>
  <c r="BU167" i="4" a="1"/>
  <c r="BU167" i="4"/>
  <c r="BT167" i="4" a="1"/>
  <c r="BT167" i="4"/>
  <c r="BS167" i="4" a="1"/>
  <c r="BS167" i="4"/>
  <c r="BR167" i="4" a="1"/>
  <c r="BR167" i="4"/>
  <c r="BQ167" i="4" a="1"/>
  <c r="BQ167" i="4"/>
  <c r="BP167" i="4" a="1"/>
  <c r="BP167" i="4"/>
  <c r="BO167" i="4" a="1"/>
  <c r="BO167" i="4"/>
  <c r="BN167" i="4" a="1"/>
  <c r="BN167" i="4"/>
  <c r="BM167" i="4" a="1"/>
  <c r="BM167" i="4"/>
  <c r="BL167" i="4" a="1"/>
  <c r="BL167" i="4"/>
  <c r="BK167" i="4" a="1"/>
  <c r="BK167" i="4"/>
  <c r="BJ167" i="4" a="1"/>
  <c r="BJ167" i="4"/>
  <c r="BI167" i="4" a="1"/>
  <c r="BI167" i="4"/>
  <c r="BH167" i="4" a="1"/>
  <c r="BH167" i="4"/>
  <c r="BG167" i="4" a="1"/>
  <c r="BG167" i="4"/>
  <c r="BF167" i="4" a="1"/>
  <c r="BF167" i="4"/>
  <c r="BE167" i="4" a="1"/>
  <c r="BE167" i="4"/>
  <c r="BD167" i="4" a="1"/>
  <c r="BD167" i="4"/>
  <c r="BC167" i="4" a="1"/>
  <c r="BC167" i="4"/>
  <c r="BB167" i="4" a="1"/>
  <c r="BB167" i="4"/>
  <c r="BA167" i="4" a="1"/>
  <c r="BA167" i="4"/>
  <c r="AZ167" i="4" a="1"/>
  <c r="AZ167" i="4"/>
  <c r="AY167" i="4" a="1"/>
  <c r="AY167" i="4"/>
  <c r="AX167" i="4" a="1"/>
  <c r="AX167" i="4"/>
  <c r="CE166" i="4" a="1"/>
  <c r="CE166" i="4"/>
  <c r="CD166" i="4" a="1"/>
  <c r="CD166" i="4"/>
  <c r="CC166" i="4" a="1"/>
  <c r="CC166" i="4"/>
  <c r="CB166" i="4" a="1"/>
  <c r="CB166" i="4"/>
  <c r="CA166" i="4" a="1"/>
  <c r="CA166" i="4"/>
  <c r="BZ166" i="4" a="1"/>
  <c r="BZ166" i="4"/>
  <c r="BY166" i="4" a="1"/>
  <c r="BY166" i="4"/>
  <c r="BX166" i="4" a="1"/>
  <c r="BX166" i="4"/>
  <c r="BW166" i="4" a="1"/>
  <c r="BW166" i="4"/>
  <c r="BV166" i="4" a="1"/>
  <c r="BV166" i="4"/>
  <c r="BU166" i="4" a="1"/>
  <c r="BU166" i="4"/>
  <c r="BT166" i="4" a="1"/>
  <c r="BT166" i="4"/>
  <c r="BS166" i="4" a="1"/>
  <c r="BS166" i="4"/>
  <c r="BR166" i="4" a="1"/>
  <c r="BR166" i="4"/>
  <c r="BQ166" i="4" a="1"/>
  <c r="BQ166" i="4"/>
  <c r="BP166" i="4" a="1"/>
  <c r="BP166" i="4"/>
  <c r="BO166" i="4" a="1"/>
  <c r="BO166" i="4"/>
  <c r="BN166" i="4" a="1"/>
  <c r="BN166" i="4"/>
  <c r="BM166" i="4" a="1"/>
  <c r="BM166" i="4"/>
  <c r="BL166" i="4" a="1"/>
  <c r="BL166" i="4"/>
  <c r="BK166" i="4" a="1"/>
  <c r="BK166" i="4"/>
  <c r="BJ166" i="4" a="1"/>
  <c r="BJ166" i="4"/>
  <c r="BI166" i="4" a="1"/>
  <c r="BI166" i="4"/>
  <c r="BH166" i="4" a="1"/>
  <c r="BH166" i="4"/>
  <c r="BG166" i="4" a="1"/>
  <c r="BG166" i="4"/>
  <c r="BF166" i="4" a="1"/>
  <c r="BF166" i="4"/>
  <c r="BE166" i="4" a="1"/>
  <c r="BE166" i="4"/>
  <c r="BD166" i="4" a="1"/>
  <c r="BD166" i="4"/>
  <c r="BC166" i="4" a="1"/>
  <c r="BC166" i="4"/>
  <c r="BB166" i="4" a="1"/>
  <c r="BB166" i="4"/>
  <c r="BA166" i="4" a="1"/>
  <c r="BA166" i="4"/>
  <c r="AZ166" i="4" a="1"/>
  <c r="AZ166" i="4"/>
  <c r="AY166" i="4" a="1"/>
  <c r="AY166" i="4"/>
  <c r="AX166" i="4" a="1"/>
  <c r="AX166" i="4"/>
  <c r="CE165" i="4" a="1"/>
  <c r="CE165" i="4"/>
  <c r="CD165" i="4" a="1"/>
  <c r="CD165" i="4"/>
  <c r="CC165" i="4" a="1"/>
  <c r="CC165" i="4"/>
  <c r="CB165" i="4" a="1"/>
  <c r="CB165" i="4"/>
  <c r="CA165" i="4" a="1"/>
  <c r="CA165" i="4"/>
  <c r="BZ165" i="4" a="1"/>
  <c r="BZ165" i="4"/>
  <c r="BY165" i="4" a="1"/>
  <c r="BY165" i="4"/>
  <c r="BX165" i="4" a="1"/>
  <c r="BX165" i="4"/>
  <c r="BW165" i="4" a="1"/>
  <c r="BW165" i="4"/>
  <c r="BV165" i="4" a="1"/>
  <c r="BV165" i="4"/>
  <c r="BU165" i="4" a="1"/>
  <c r="BU165" i="4"/>
  <c r="BT165" i="4" a="1"/>
  <c r="BT165" i="4"/>
  <c r="BS165" i="4" a="1"/>
  <c r="BS165" i="4"/>
  <c r="BR165" i="4" a="1"/>
  <c r="BR165" i="4"/>
  <c r="BQ165" i="4" a="1"/>
  <c r="BQ165" i="4"/>
  <c r="BP165" i="4" a="1"/>
  <c r="BP165" i="4"/>
  <c r="BO165" i="4" a="1"/>
  <c r="BO165" i="4"/>
  <c r="BN165" i="4" a="1"/>
  <c r="BN165" i="4"/>
  <c r="BM165" i="4" a="1"/>
  <c r="BM165" i="4"/>
  <c r="BL165" i="4" a="1"/>
  <c r="BL165" i="4"/>
  <c r="BK165" i="4" a="1"/>
  <c r="BK165" i="4"/>
  <c r="BJ165" i="4" a="1"/>
  <c r="BJ165" i="4"/>
  <c r="BI165" i="4" a="1"/>
  <c r="BI165" i="4"/>
  <c r="BH165" i="4" a="1"/>
  <c r="BH165" i="4"/>
  <c r="BG165" i="4" a="1"/>
  <c r="BG165" i="4"/>
  <c r="BF165" i="4" a="1"/>
  <c r="BF165" i="4"/>
  <c r="BE165" i="4" a="1"/>
  <c r="BE165" i="4"/>
  <c r="BD165" i="4" a="1"/>
  <c r="BD165" i="4"/>
  <c r="BC165" i="4" a="1"/>
  <c r="BC165" i="4"/>
  <c r="BB165" i="4" a="1"/>
  <c r="BB165" i="4"/>
  <c r="BA165" i="4" a="1"/>
  <c r="BA165" i="4"/>
  <c r="AZ165" i="4" a="1"/>
  <c r="AZ165" i="4"/>
  <c r="AY165" i="4" a="1"/>
  <c r="AY165" i="4"/>
  <c r="AX165" i="4" a="1"/>
  <c r="AX165" i="4"/>
  <c r="CE164" i="4" a="1"/>
  <c r="CE164" i="4"/>
  <c r="CD164" i="4" a="1"/>
  <c r="CD164" i="4"/>
  <c r="CC164" i="4" a="1"/>
  <c r="CC164" i="4"/>
  <c r="CB164" i="4" a="1"/>
  <c r="CB164" i="4"/>
  <c r="CA164" i="4" a="1"/>
  <c r="CA164" i="4"/>
  <c r="BZ164" i="4" a="1"/>
  <c r="BZ164" i="4"/>
  <c r="BY164" i="4" a="1"/>
  <c r="BY164" i="4"/>
  <c r="BX164" i="4" a="1"/>
  <c r="BX164" i="4"/>
  <c r="BW164" i="4" a="1"/>
  <c r="BW164" i="4"/>
  <c r="BV164" i="4" a="1"/>
  <c r="BV164" i="4"/>
  <c r="BU164" i="4" a="1"/>
  <c r="BU164" i="4"/>
  <c r="BT164" i="4" a="1"/>
  <c r="BT164" i="4"/>
  <c r="BS164" i="4" a="1"/>
  <c r="BS164" i="4"/>
  <c r="BR164" i="4" a="1"/>
  <c r="BR164" i="4"/>
  <c r="BQ164" i="4" a="1"/>
  <c r="BQ164" i="4"/>
  <c r="BP164" i="4" a="1"/>
  <c r="BP164" i="4"/>
  <c r="BO164" i="4" a="1"/>
  <c r="BO164" i="4"/>
  <c r="BN164" i="4" a="1"/>
  <c r="BN164" i="4"/>
  <c r="BM164" i="4" a="1"/>
  <c r="BM164" i="4"/>
  <c r="BL164" i="4" a="1"/>
  <c r="BL164" i="4"/>
  <c r="BK164" i="4" a="1"/>
  <c r="BK164" i="4"/>
  <c r="BJ164" i="4" a="1"/>
  <c r="BJ164" i="4"/>
  <c r="BI164" i="4" a="1"/>
  <c r="BI164" i="4"/>
  <c r="BH164" i="4" a="1"/>
  <c r="BH164" i="4"/>
  <c r="BG164" i="4" a="1"/>
  <c r="BG164" i="4"/>
  <c r="BF164" i="4" a="1"/>
  <c r="BF164" i="4"/>
  <c r="BE164" i="4" a="1"/>
  <c r="BE164" i="4"/>
  <c r="BD164" i="4" a="1"/>
  <c r="BD164" i="4"/>
  <c r="BC164" i="4" a="1"/>
  <c r="BC164" i="4"/>
  <c r="BB164" i="4" a="1"/>
  <c r="BB164" i="4"/>
  <c r="BA164" i="4" a="1"/>
  <c r="BA164" i="4"/>
  <c r="AZ164" i="4" a="1"/>
  <c r="AZ164" i="4"/>
  <c r="AY164" i="4" a="1"/>
  <c r="AY164" i="4"/>
  <c r="AX164" i="4" a="1"/>
  <c r="AX164" i="4"/>
  <c r="CE163" i="4" a="1"/>
  <c r="CE163" i="4"/>
  <c r="CD163" i="4" a="1"/>
  <c r="CD163" i="4"/>
  <c r="CC163" i="4" a="1"/>
  <c r="CC163" i="4"/>
  <c r="CB163" i="4" a="1"/>
  <c r="CB163" i="4"/>
  <c r="CA163" i="4" a="1"/>
  <c r="CA163" i="4"/>
  <c r="BZ163" i="4" a="1"/>
  <c r="BZ163" i="4"/>
  <c r="BY163" i="4" a="1"/>
  <c r="BY163" i="4"/>
  <c r="BX163" i="4" a="1"/>
  <c r="BX163" i="4"/>
  <c r="BW163" i="4" a="1"/>
  <c r="BW163" i="4"/>
  <c r="BV163" i="4" a="1"/>
  <c r="BV163" i="4"/>
  <c r="BU163" i="4" a="1"/>
  <c r="BU163" i="4"/>
  <c r="BT163" i="4" a="1"/>
  <c r="BT163" i="4"/>
  <c r="BS163" i="4" a="1"/>
  <c r="BS163" i="4"/>
  <c r="BR163" i="4" a="1"/>
  <c r="BR163" i="4"/>
  <c r="BQ163" i="4" a="1"/>
  <c r="BQ163" i="4"/>
  <c r="BP163" i="4" a="1"/>
  <c r="BP163" i="4"/>
  <c r="BO163" i="4" a="1"/>
  <c r="BO163" i="4"/>
  <c r="BN163" i="4" a="1"/>
  <c r="BN163" i="4"/>
  <c r="BM163" i="4" a="1"/>
  <c r="BM163" i="4"/>
  <c r="BL163" i="4" a="1"/>
  <c r="BL163" i="4"/>
  <c r="BK163" i="4" a="1"/>
  <c r="BK163" i="4"/>
  <c r="BJ163" i="4" a="1"/>
  <c r="BJ163" i="4"/>
  <c r="BI163" i="4" a="1"/>
  <c r="BI163" i="4"/>
  <c r="BH163" i="4" a="1"/>
  <c r="BH163" i="4"/>
  <c r="BG163" i="4" a="1"/>
  <c r="BG163" i="4"/>
  <c r="BF163" i="4" a="1"/>
  <c r="BF163" i="4"/>
  <c r="BE163" i="4" a="1"/>
  <c r="BE163" i="4"/>
  <c r="BD163" i="4" a="1"/>
  <c r="BD163" i="4"/>
  <c r="BC163" i="4" a="1"/>
  <c r="BC163" i="4"/>
  <c r="BB163" i="4" a="1"/>
  <c r="BB163" i="4"/>
  <c r="BA163" i="4" a="1"/>
  <c r="BA163" i="4"/>
  <c r="AZ163" i="4" a="1"/>
  <c r="AZ163" i="4"/>
  <c r="AY163" i="4" a="1"/>
  <c r="AY163" i="4"/>
  <c r="AX163" i="4" a="1"/>
  <c r="AX163" i="4"/>
  <c r="CE162" i="4" a="1"/>
  <c r="CE162" i="4"/>
  <c r="CD162" i="4" a="1"/>
  <c r="CD162" i="4"/>
  <c r="CC162" i="4" a="1"/>
  <c r="CC162" i="4"/>
  <c r="CB162" i="4" a="1"/>
  <c r="CB162" i="4"/>
  <c r="CA162" i="4" a="1"/>
  <c r="CA162" i="4"/>
  <c r="BZ162" i="4" a="1"/>
  <c r="BZ162" i="4"/>
  <c r="BY162" i="4" a="1"/>
  <c r="BY162" i="4"/>
  <c r="BX162" i="4" a="1"/>
  <c r="BX162" i="4"/>
  <c r="BW162" i="4" a="1"/>
  <c r="BW162" i="4"/>
  <c r="BV162" i="4" a="1"/>
  <c r="BV162" i="4"/>
  <c r="BU162" i="4" a="1"/>
  <c r="BU162" i="4"/>
  <c r="BT162" i="4" a="1"/>
  <c r="BT162" i="4"/>
  <c r="BS162" i="4" a="1"/>
  <c r="BS162" i="4"/>
  <c r="BR162" i="4" a="1"/>
  <c r="BR162" i="4"/>
  <c r="BQ162" i="4" a="1"/>
  <c r="BQ162" i="4"/>
  <c r="BP162" i="4" a="1"/>
  <c r="BP162" i="4"/>
  <c r="BO162" i="4" a="1"/>
  <c r="BO162" i="4"/>
  <c r="BN162" i="4" a="1"/>
  <c r="BN162" i="4"/>
  <c r="BM162" i="4" a="1"/>
  <c r="BM162" i="4"/>
  <c r="BL162" i="4" a="1"/>
  <c r="BL162" i="4"/>
  <c r="BK162" i="4" a="1"/>
  <c r="BK162" i="4"/>
  <c r="BJ162" i="4" a="1"/>
  <c r="BJ162" i="4"/>
  <c r="BI162" i="4" a="1"/>
  <c r="BI162" i="4"/>
  <c r="BH162" i="4" a="1"/>
  <c r="BH162" i="4"/>
  <c r="BG162" i="4" a="1"/>
  <c r="BG162" i="4"/>
  <c r="BF162" i="4" a="1"/>
  <c r="BF162" i="4"/>
  <c r="BE162" i="4" a="1"/>
  <c r="BE162" i="4"/>
  <c r="BD162" i="4" a="1"/>
  <c r="BD162" i="4"/>
  <c r="BC162" i="4" a="1"/>
  <c r="BC162" i="4"/>
  <c r="BB162" i="4" a="1"/>
  <c r="BB162" i="4"/>
  <c r="BA162" i="4" a="1"/>
  <c r="BA162" i="4"/>
  <c r="AZ162" i="4" a="1"/>
  <c r="AZ162" i="4"/>
  <c r="AY162" i="4" a="1"/>
  <c r="AY162" i="4"/>
  <c r="AX162" i="4" a="1"/>
  <c r="AX162" i="4"/>
  <c r="CE161" i="4" a="1"/>
  <c r="CE161" i="4"/>
  <c r="CD161" i="4" a="1"/>
  <c r="CD161" i="4"/>
  <c r="CC161" i="4" a="1"/>
  <c r="CC161" i="4"/>
  <c r="CB161" i="4" a="1"/>
  <c r="CB161" i="4"/>
  <c r="CA161" i="4" a="1"/>
  <c r="CA161" i="4"/>
  <c r="BZ161" i="4" a="1"/>
  <c r="BZ161" i="4"/>
  <c r="BY161" i="4" a="1"/>
  <c r="BY161" i="4"/>
  <c r="BX161" i="4" a="1"/>
  <c r="BX161" i="4"/>
  <c r="BW161" i="4" a="1"/>
  <c r="BW161" i="4"/>
  <c r="BV161" i="4" a="1"/>
  <c r="BV161" i="4"/>
  <c r="BU161" i="4" a="1"/>
  <c r="BU161" i="4"/>
  <c r="BT161" i="4" a="1"/>
  <c r="BT161" i="4"/>
  <c r="BS161" i="4" a="1"/>
  <c r="BS161" i="4"/>
  <c r="BR161" i="4" a="1"/>
  <c r="BR161" i="4"/>
  <c r="BQ161" i="4" a="1"/>
  <c r="BQ161" i="4"/>
  <c r="BP161" i="4" a="1"/>
  <c r="BP161" i="4"/>
  <c r="BO161" i="4" a="1"/>
  <c r="BO161" i="4"/>
  <c r="BN161" i="4" a="1"/>
  <c r="BN161" i="4"/>
  <c r="BM161" i="4" a="1"/>
  <c r="BM161" i="4"/>
  <c r="BL161" i="4" a="1"/>
  <c r="BL161" i="4"/>
  <c r="BK161" i="4" a="1"/>
  <c r="BK161" i="4"/>
  <c r="BJ161" i="4" a="1"/>
  <c r="BJ161" i="4"/>
  <c r="BI161" i="4" a="1"/>
  <c r="BI161" i="4"/>
  <c r="BH161" i="4" a="1"/>
  <c r="BH161" i="4"/>
  <c r="BG161" i="4" a="1"/>
  <c r="BG161" i="4"/>
  <c r="BF161" i="4" a="1"/>
  <c r="BF161" i="4"/>
  <c r="BE161" i="4" a="1"/>
  <c r="BE161" i="4"/>
  <c r="BD161" i="4" a="1"/>
  <c r="BD161" i="4"/>
  <c r="BC161" i="4" a="1"/>
  <c r="BC161" i="4"/>
  <c r="BB161" i="4" a="1"/>
  <c r="BB161" i="4"/>
  <c r="BA161" i="4" a="1"/>
  <c r="BA161" i="4"/>
  <c r="AZ161" i="4" a="1"/>
  <c r="AZ161" i="4"/>
  <c r="AY161" i="4" a="1"/>
  <c r="AY161" i="4"/>
  <c r="AX161" i="4" a="1"/>
  <c r="AX161" i="4"/>
  <c r="CE160" i="4" a="1"/>
  <c r="CE160" i="4"/>
  <c r="CD160" i="4" a="1"/>
  <c r="CD160" i="4"/>
  <c r="CC160" i="4" a="1"/>
  <c r="CC160" i="4"/>
  <c r="CB160" i="4" a="1"/>
  <c r="CB160" i="4"/>
  <c r="CA160" i="4" a="1"/>
  <c r="CA160" i="4"/>
  <c r="BZ160" i="4" a="1"/>
  <c r="BZ160" i="4"/>
  <c r="BY160" i="4" a="1"/>
  <c r="BY160" i="4"/>
  <c r="BX160" i="4" a="1"/>
  <c r="BX160" i="4"/>
  <c r="BW160" i="4" a="1"/>
  <c r="BW160" i="4"/>
  <c r="BV160" i="4" a="1"/>
  <c r="BV160" i="4"/>
  <c r="BU160" i="4" a="1"/>
  <c r="BU160" i="4"/>
  <c r="BT160" i="4" a="1"/>
  <c r="BT160" i="4"/>
  <c r="BS160" i="4" a="1"/>
  <c r="BS160" i="4"/>
  <c r="BR160" i="4" a="1"/>
  <c r="BR160" i="4"/>
  <c r="BQ160" i="4" a="1"/>
  <c r="BQ160" i="4"/>
  <c r="BP160" i="4" a="1"/>
  <c r="BP160" i="4"/>
  <c r="BO160" i="4" a="1"/>
  <c r="BO160" i="4"/>
  <c r="BN160" i="4" a="1"/>
  <c r="BN160" i="4"/>
  <c r="BM160" i="4" a="1"/>
  <c r="BM160" i="4"/>
  <c r="BL160" i="4" a="1"/>
  <c r="BL160" i="4"/>
  <c r="BK160" i="4" a="1"/>
  <c r="BK160" i="4"/>
  <c r="BJ160" i="4" a="1"/>
  <c r="BJ160" i="4"/>
  <c r="BI160" i="4" a="1"/>
  <c r="BI160" i="4"/>
  <c r="BH160" i="4" a="1"/>
  <c r="BH160" i="4"/>
  <c r="BG160" i="4" a="1"/>
  <c r="BG160" i="4"/>
  <c r="BF160" i="4" a="1"/>
  <c r="BF160" i="4"/>
  <c r="BE160" i="4" a="1"/>
  <c r="BE160" i="4"/>
  <c r="BD160" i="4" a="1"/>
  <c r="BD160" i="4"/>
  <c r="BC160" i="4" a="1"/>
  <c r="BC160" i="4"/>
  <c r="BB160" i="4" a="1"/>
  <c r="BB160" i="4"/>
  <c r="BA160" i="4" a="1"/>
  <c r="BA160" i="4"/>
  <c r="AZ160" i="4" a="1"/>
  <c r="AZ160" i="4"/>
  <c r="AY160" i="4" a="1"/>
  <c r="AY160" i="4"/>
  <c r="AX160" i="4" a="1"/>
  <c r="AX160" i="4"/>
  <c r="CE159" i="4" a="1"/>
  <c r="CE159" i="4"/>
  <c r="CD159" i="4" a="1"/>
  <c r="CD159" i="4"/>
  <c r="CC159" i="4" a="1"/>
  <c r="CC159" i="4"/>
  <c r="CB159" i="4" a="1"/>
  <c r="CB159" i="4"/>
  <c r="CA159" i="4" a="1"/>
  <c r="CA159" i="4"/>
  <c r="BZ159" i="4" a="1"/>
  <c r="BZ159" i="4"/>
  <c r="BY159" i="4" a="1"/>
  <c r="BY159" i="4"/>
  <c r="BX159" i="4" a="1"/>
  <c r="BX159" i="4"/>
  <c r="BW159" i="4" a="1"/>
  <c r="BW159" i="4"/>
  <c r="BV159" i="4" a="1"/>
  <c r="BV159" i="4"/>
  <c r="BU159" i="4" a="1"/>
  <c r="BU159" i="4"/>
  <c r="BT159" i="4" a="1"/>
  <c r="BT159" i="4"/>
  <c r="BS159" i="4" a="1"/>
  <c r="BS159" i="4"/>
  <c r="BR159" i="4" a="1"/>
  <c r="BR159" i="4"/>
  <c r="BQ159" i="4" a="1"/>
  <c r="BQ159" i="4"/>
  <c r="BP159" i="4" a="1"/>
  <c r="BP159" i="4"/>
  <c r="BO159" i="4" a="1"/>
  <c r="BO159" i="4"/>
  <c r="BN159" i="4" a="1"/>
  <c r="BN159" i="4"/>
  <c r="BM159" i="4" a="1"/>
  <c r="BM159" i="4"/>
  <c r="BL159" i="4" a="1"/>
  <c r="BL159" i="4"/>
  <c r="BK159" i="4" a="1"/>
  <c r="BK159" i="4"/>
  <c r="BJ159" i="4" a="1"/>
  <c r="BJ159" i="4"/>
  <c r="BI159" i="4" a="1"/>
  <c r="BI159" i="4"/>
  <c r="BH159" i="4" a="1"/>
  <c r="BH159" i="4"/>
  <c r="BG159" i="4" a="1"/>
  <c r="BG159" i="4"/>
  <c r="BF159" i="4" a="1"/>
  <c r="BF159" i="4"/>
  <c r="BE159" i="4" a="1"/>
  <c r="BE159" i="4"/>
  <c r="BD159" i="4" a="1"/>
  <c r="BD159" i="4"/>
  <c r="BC159" i="4" a="1"/>
  <c r="BC159" i="4"/>
  <c r="BB159" i="4" a="1"/>
  <c r="BB159" i="4"/>
  <c r="BA159" i="4" a="1"/>
  <c r="BA159" i="4"/>
  <c r="AZ159" i="4" a="1"/>
  <c r="AZ159" i="4"/>
  <c r="AY159" i="4" a="1"/>
  <c r="AY159" i="4"/>
  <c r="AX159" i="4" a="1"/>
  <c r="AX159" i="4"/>
  <c r="CE158" i="4" a="1"/>
  <c r="CE158" i="4"/>
  <c r="CD158" i="4" a="1"/>
  <c r="CD158" i="4"/>
  <c r="CC158" i="4" a="1"/>
  <c r="CC158" i="4"/>
  <c r="CB158" i="4" a="1"/>
  <c r="CB158" i="4"/>
  <c r="CA158" i="4" a="1"/>
  <c r="CA158" i="4"/>
  <c r="BZ158" i="4" a="1"/>
  <c r="BZ158" i="4"/>
  <c r="BY158" i="4" a="1"/>
  <c r="BY158" i="4"/>
  <c r="BX158" i="4" a="1"/>
  <c r="BX158" i="4"/>
  <c r="BW158" i="4" a="1"/>
  <c r="BW158" i="4"/>
  <c r="BV158" i="4" a="1"/>
  <c r="BV158" i="4"/>
  <c r="BU158" i="4" a="1"/>
  <c r="BU158" i="4"/>
  <c r="BT158" i="4" a="1"/>
  <c r="BT158" i="4"/>
  <c r="BS158" i="4" a="1"/>
  <c r="BS158" i="4"/>
  <c r="BR158" i="4" a="1"/>
  <c r="BR158" i="4"/>
  <c r="BQ158" i="4" a="1"/>
  <c r="BQ158" i="4"/>
  <c r="BP158" i="4" a="1"/>
  <c r="BP158" i="4"/>
  <c r="BO158" i="4" a="1"/>
  <c r="BO158" i="4"/>
  <c r="BN158" i="4" a="1"/>
  <c r="BN158" i="4"/>
  <c r="BM158" i="4" a="1"/>
  <c r="BM158" i="4"/>
  <c r="BL158" i="4" a="1"/>
  <c r="BL158" i="4"/>
  <c r="BK158" i="4" a="1"/>
  <c r="BK158" i="4"/>
  <c r="BJ158" i="4" a="1"/>
  <c r="BJ158" i="4"/>
  <c r="BI158" i="4" a="1"/>
  <c r="BI158" i="4"/>
  <c r="BH158" i="4" a="1"/>
  <c r="BH158" i="4"/>
  <c r="BG158" i="4" a="1"/>
  <c r="BG158" i="4"/>
  <c r="BF158" i="4" a="1"/>
  <c r="BF158" i="4"/>
  <c r="BE158" i="4" a="1"/>
  <c r="BE158" i="4"/>
  <c r="BD158" i="4" a="1"/>
  <c r="BD158" i="4"/>
  <c r="BC158" i="4" a="1"/>
  <c r="BC158" i="4"/>
  <c r="BB158" i="4" a="1"/>
  <c r="BB158" i="4"/>
  <c r="BA158" i="4" a="1"/>
  <c r="BA158" i="4"/>
  <c r="AZ158" i="4" a="1"/>
  <c r="AZ158" i="4"/>
  <c r="AY158" i="4" a="1"/>
  <c r="AY158" i="4"/>
  <c r="AX158" i="4" a="1"/>
  <c r="AX158" i="4"/>
  <c r="CE157" i="4" a="1"/>
  <c r="CE157" i="4"/>
  <c r="CD157" i="4" a="1"/>
  <c r="CD157" i="4"/>
  <c r="CC157" i="4" a="1"/>
  <c r="CC157" i="4"/>
  <c r="CB157" i="4" a="1"/>
  <c r="CB157" i="4"/>
  <c r="CA157" i="4" a="1"/>
  <c r="CA157" i="4"/>
  <c r="BZ157" i="4" a="1"/>
  <c r="BZ157" i="4"/>
  <c r="BY157" i="4" a="1"/>
  <c r="BY157" i="4"/>
  <c r="BX157" i="4" a="1"/>
  <c r="BX157" i="4"/>
  <c r="BW157" i="4" a="1"/>
  <c r="BW157" i="4"/>
  <c r="BV157" i="4" a="1"/>
  <c r="BV157" i="4"/>
  <c r="BU157" i="4" a="1"/>
  <c r="BU157" i="4"/>
  <c r="BT157" i="4" a="1"/>
  <c r="BT157" i="4"/>
  <c r="BS157" i="4" a="1"/>
  <c r="BS157" i="4"/>
  <c r="BR157" i="4" a="1"/>
  <c r="BR157" i="4"/>
  <c r="BQ157" i="4" a="1"/>
  <c r="BQ157" i="4"/>
  <c r="BP157" i="4" a="1"/>
  <c r="BP157" i="4"/>
  <c r="BO157" i="4" a="1"/>
  <c r="BO157" i="4"/>
  <c r="BN157" i="4" a="1"/>
  <c r="BN157" i="4"/>
  <c r="BM157" i="4" a="1"/>
  <c r="BM157" i="4"/>
  <c r="BL157" i="4" a="1"/>
  <c r="BL157" i="4"/>
  <c r="BK157" i="4" a="1"/>
  <c r="BK157" i="4"/>
  <c r="BJ157" i="4" a="1"/>
  <c r="BJ157" i="4"/>
  <c r="BI157" i="4" a="1"/>
  <c r="BI157" i="4"/>
  <c r="BH157" i="4" a="1"/>
  <c r="BH157" i="4"/>
  <c r="BG157" i="4" a="1"/>
  <c r="BG157" i="4"/>
  <c r="BF157" i="4" a="1"/>
  <c r="BF157" i="4"/>
  <c r="BE157" i="4" a="1"/>
  <c r="BE157" i="4"/>
  <c r="BD157" i="4" a="1"/>
  <c r="BD157" i="4"/>
  <c r="BC157" i="4" a="1"/>
  <c r="BC157" i="4"/>
  <c r="BB157" i="4" a="1"/>
  <c r="BB157" i="4"/>
  <c r="BA157" i="4" a="1"/>
  <c r="BA157" i="4"/>
  <c r="AZ157" i="4" a="1"/>
  <c r="AZ157" i="4"/>
  <c r="AY157" i="4" a="1"/>
  <c r="AY157" i="4"/>
  <c r="AX157" i="4" a="1"/>
  <c r="AX157" i="4"/>
  <c r="CE156" i="4" a="1"/>
  <c r="CE156" i="4"/>
  <c r="CD156" i="4" a="1"/>
  <c r="CD156" i="4"/>
  <c r="CC156" i="4" a="1"/>
  <c r="CC156" i="4"/>
  <c r="CB156" i="4" a="1"/>
  <c r="CB156" i="4"/>
  <c r="CA156" i="4" a="1"/>
  <c r="CA156" i="4"/>
  <c r="BZ156" i="4" a="1"/>
  <c r="BZ156" i="4"/>
  <c r="BY156" i="4" a="1"/>
  <c r="BY156" i="4"/>
  <c r="BX156" i="4" a="1"/>
  <c r="BX156" i="4"/>
  <c r="BW156" i="4" a="1"/>
  <c r="BW156" i="4"/>
  <c r="BV156" i="4" a="1"/>
  <c r="BV156" i="4"/>
  <c r="BU156" i="4" a="1"/>
  <c r="BU156" i="4"/>
  <c r="BT156" i="4" a="1"/>
  <c r="BT156" i="4"/>
  <c r="BS156" i="4" a="1"/>
  <c r="BS156" i="4"/>
  <c r="BR156" i="4" a="1"/>
  <c r="BR156" i="4"/>
  <c r="BQ156" i="4" a="1"/>
  <c r="BQ156" i="4"/>
  <c r="BP156" i="4" a="1"/>
  <c r="BP156" i="4"/>
  <c r="BO156" i="4" a="1"/>
  <c r="BO156" i="4"/>
  <c r="BN156" i="4" a="1"/>
  <c r="BN156" i="4"/>
  <c r="BM156" i="4" a="1"/>
  <c r="BM156" i="4"/>
  <c r="BL156" i="4" a="1"/>
  <c r="BL156" i="4"/>
  <c r="BK156" i="4" a="1"/>
  <c r="BK156" i="4"/>
  <c r="BJ156" i="4" a="1"/>
  <c r="BJ156" i="4"/>
  <c r="BI156" i="4" a="1"/>
  <c r="BI156" i="4"/>
  <c r="BH156" i="4" a="1"/>
  <c r="BH156" i="4"/>
  <c r="BG156" i="4" a="1"/>
  <c r="BG156" i="4"/>
  <c r="BF156" i="4" a="1"/>
  <c r="BF156" i="4"/>
  <c r="BE156" i="4" a="1"/>
  <c r="BE156" i="4"/>
  <c r="BD156" i="4" a="1"/>
  <c r="BD156" i="4"/>
  <c r="BC156" i="4" a="1"/>
  <c r="BC156" i="4"/>
  <c r="BB156" i="4" a="1"/>
  <c r="BB156" i="4"/>
  <c r="BA156" i="4" a="1"/>
  <c r="BA156" i="4"/>
  <c r="AZ156" i="4" a="1"/>
  <c r="AZ156" i="4"/>
  <c r="AY156" i="4" a="1"/>
  <c r="AY156" i="4"/>
  <c r="AX156" i="4" a="1"/>
  <c r="AX156" i="4"/>
  <c r="CE155" i="4" a="1"/>
  <c r="CE155" i="4"/>
  <c r="CD155" i="4" a="1"/>
  <c r="CD155" i="4"/>
  <c r="CC155" i="4" a="1"/>
  <c r="CC155" i="4"/>
  <c r="CB155" i="4" a="1"/>
  <c r="CB155" i="4"/>
  <c r="CA155" i="4" a="1"/>
  <c r="CA155" i="4"/>
  <c r="BZ155" i="4" a="1"/>
  <c r="BZ155" i="4"/>
  <c r="BY155" i="4" a="1"/>
  <c r="BY155" i="4"/>
  <c r="BX155" i="4" a="1"/>
  <c r="BX155" i="4"/>
  <c r="BW155" i="4" a="1"/>
  <c r="BW155" i="4"/>
  <c r="BV155" i="4" a="1"/>
  <c r="BV155" i="4"/>
  <c r="BU155" i="4" a="1"/>
  <c r="BU155" i="4"/>
  <c r="BT155" i="4" a="1"/>
  <c r="BT155" i="4"/>
  <c r="BS155" i="4" a="1"/>
  <c r="BS155" i="4"/>
  <c r="BR155" i="4" a="1"/>
  <c r="BR155" i="4"/>
  <c r="BQ155" i="4" a="1"/>
  <c r="BQ155" i="4"/>
  <c r="BP155" i="4" a="1"/>
  <c r="BP155" i="4"/>
  <c r="BO155" i="4" a="1"/>
  <c r="BO155" i="4"/>
  <c r="BN155" i="4" a="1"/>
  <c r="BN155" i="4"/>
  <c r="BM155" i="4" a="1"/>
  <c r="BM155" i="4"/>
  <c r="BL155" i="4" a="1"/>
  <c r="BL155" i="4"/>
  <c r="BK155" i="4" a="1"/>
  <c r="BK155" i="4"/>
  <c r="BJ155" i="4" a="1"/>
  <c r="BJ155" i="4"/>
  <c r="BI155" i="4" a="1"/>
  <c r="BI155" i="4"/>
  <c r="BH155" i="4" a="1"/>
  <c r="BH155" i="4"/>
  <c r="BG155" i="4" a="1"/>
  <c r="BG155" i="4"/>
  <c r="BF155" i="4" a="1"/>
  <c r="BF155" i="4"/>
  <c r="BE155" i="4" a="1"/>
  <c r="BE155" i="4"/>
  <c r="BD155" i="4" a="1"/>
  <c r="BD155" i="4"/>
  <c r="BC155" i="4" a="1"/>
  <c r="BC155" i="4"/>
  <c r="BB155" i="4" a="1"/>
  <c r="BB155" i="4"/>
  <c r="BA155" i="4" a="1"/>
  <c r="BA155" i="4"/>
  <c r="AZ155" i="4" a="1"/>
  <c r="AZ155" i="4"/>
  <c r="AY155" i="4" a="1"/>
  <c r="AY155" i="4"/>
  <c r="AX155" i="4" a="1"/>
  <c r="AX155" i="4"/>
  <c r="CE154" i="4" a="1"/>
  <c r="CE154" i="4"/>
  <c r="CD154" i="4" a="1"/>
  <c r="CD154" i="4"/>
  <c r="CC154" i="4" a="1"/>
  <c r="CC154" i="4"/>
  <c r="CB154" i="4" a="1"/>
  <c r="CB154" i="4"/>
  <c r="CA154" i="4" a="1"/>
  <c r="CA154" i="4"/>
  <c r="BZ154" i="4" a="1"/>
  <c r="BZ154" i="4"/>
  <c r="BY154" i="4" a="1"/>
  <c r="BY154" i="4"/>
  <c r="BX154" i="4" a="1"/>
  <c r="BX154" i="4"/>
  <c r="BW154" i="4" a="1"/>
  <c r="BW154" i="4"/>
  <c r="BV154" i="4" a="1"/>
  <c r="BV154" i="4"/>
  <c r="BU154" i="4" a="1"/>
  <c r="BU154" i="4"/>
  <c r="BT154" i="4" a="1"/>
  <c r="BT154" i="4"/>
  <c r="BS154" i="4" a="1"/>
  <c r="BS154" i="4"/>
  <c r="BR154" i="4" a="1"/>
  <c r="BR154" i="4"/>
  <c r="BQ154" i="4" a="1"/>
  <c r="BQ154" i="4"/>
  <c r="BP154" i="4" a="1"/>
  <c r="BP154" i="4"/>
  <c r="BO154" i="4" a="1"/>
  <c r="BO154" i="4"/>
  <c r="BN154" i="4" a="1"/>
  <c r="BN154" i="4"/>
  <c r="BM154" i="4" a="1"/>
  <c r="BM154" i="4"/>
  <c r="BL154" i="4" a="1"/>
  <c r="BL154" i="4"/>
  <c r="BK154" i="4" a="1"/>
  <c r="BK154" i="4"/>
  <c r="BJ154" i="4" a="1"/>
  <c r="BJ154" i="4"/>
  <c r="BI154" i="4" a="1"/>
  <c r="BI154" i="4"/>
  <c r="BH154" i="4" a="1"/>
  <c r="BH154" i="4"/>
  <c r="BG154" i="4" a="1"/>
  <c r="BG154" i="4"/>
  <c r="BF154" i="4" a="1"/>
  <c r="BF154" i="4"/>
  <c r="BE154" i="4" a="1"/>
  <c r="BE154" i="4"/>
  <c r="BD154" i="4" a="1"/>
  <c r="BD154" i="4"/>
  <c r="BC154" i="4" a="1"/>
  <c r="BC154" i="4"/>
  <c r="BB154" i="4" a="1"/>
  <c r="BB154" i="4"/>
  <c r="BA154" i="4" a="1"/>
  <c r="BA154" i="4"/>
  <c r="AZ154" i="4" a="1"/>
  <c r="AZ154" i="4"/>
  <c r="AY154" i="4" a="1"/>
  <c r="AY154" i="4"/>
  <c r="AX154" i="4" a="1"/>
  <c r="AX154" i="4"/>
  <c r="CE153" i="4" a="1"/>
  <c r="CE153" i="4"/>
  <c r="CD153" i="4" a="1"/>
  <c r="CD153" i="4"/>
  <c r="CC153" i="4" a="1"/>
  <c r="CC153" i="4"/>
  <c r="CB153" i="4" a="1"/>
  <c r="CB153" i="4"/>
  <c r="CA153" i="4" a="1"/>
  <c r="CA153" i="4"/>
  <c r="BZ153" i="4" a="1"/>
  <c r="BZ153" i="4"/>
  <c r="BY153" i="4" a="1"/>
  <c r="BY153" i="4"/>
  <c r="BX153" i="4" a="1"/>
  <c r="BX153" i="4"/>
  <c r="BW153" i="4" a="1"/>
  <c r="BW153" i="4"/>
  <c r="BV153" i="4" a="1"/>
  <c r="BV153" i="4"/>
  <c r="BU153" i="4" a="1"/>
  <c r="BU153" i="4"/>
  <c r="BT153" i="4" a="1"/>
  <c r="BT153" i="4"/>
  <c r="BS153" i="4" a="1"/>
  <c r="BS153" i="4"/>
  <c r="BR153" i="4" a="1"/>
  <c r="BR153" i="4"/>
  <c r="BQ153" i="4" a="1"/>
  <c r="BQ153" i="4"/>
  <c r="BP153" i="4" a="1"/>
  <c r="BP153" i="4"/>
  <c r="BO153" i="4" a="1"/>
  <c r="BO153" i="4"/>
  <c r="BN153" i="4" a="1"/>
  <c r="BN153" i="4"/>
  <c r="BM153" i="4" a="1"/>
  <c r="BM153" i="4"/>
  <c r="BL153" i="4" a="1"/>
  <c r="BL153" i="4"/>
  <c r="BK153" i="4" a="1"/>
  <c r="BK153" i="4"/>
  <c r="BJ153" i="4" a="1"/>
  <c r="BJ153" i="4"/>
  <c r="BI153" i="4" a="1"/>
  <c r="BI153" i="4"/>
  <c r="BH153" i="4" a="1"/>
  <c r="BH153" i="4"/>
  <c r="BG153" i="4" a="1"/>
  <c r="BG153" i="4"/>
  <c r="BF153" i="4" a="1"/>
  <c r="BF153" i="4"/>
  <c r="BE153" i="4" a="1"/>
  <c r="BE153" i="4"/>
  <c r="BD153" i="4" a="1"/>
  <c r="BD153" i="4"/>
  <c r="BC153" i="4" a="1"/>
  <c r="BC153" i="4"/>
  <c r="BB153" i="4" a="1"/>
  <c r="BB153" i="4"/>
  <c r="BA153" i="4" a="1"/>
  <c r="BA153" i="4"/>
  <c r="AZ153" i="4" a="1"/>
  <c r="AZ153" i="4"/>
  <c r="AY153" i="4" a="1"/>
  <c r="AY153" i="4"/>
  <c r="AX153" i="4" a="1"/>
  <c r="AX153" i="4"/>
  <c r="CE152" i="4" a="1"/>
  <c r="CE152" i="4"/>
  <c r="CD152" i="4" a="1"/>
  <c r="CD152" i="4"/>
  <c r="CC152" i="4" a="1"/>
  <c r="CC152" i="4"/>
  <c r="CB152" i="4" a="1"/>
  <c r="CB152" i="4"/>
  <c r="CA152" i="4" a="1"/>
  <c r="CA152" i="4"/>
  <c r="BZ152" i="4" a="1"/>
  <c r="BZ152" i="4"/>
  <c r="BY152" i="4" a="1"/>
  <c r="BY152" i="4"/>
  <c r="BX152" i="4" a="1"/>
  <c r="BX152" i="4"/>
  <c r="BW152" i="4" a="1"/>
  <c r="BW152" i="4"/>
  <c r="BV152" i="4" a="1"/>
  <c r="BV152" i="4"/>
  <c r="BU152" i="4" a="1"/>
  <c r="BU152" i="4"/>
  <c r="BT152" i="4" a="1"/>
  <c r="BT152" i="4"/>
  <c r="BS152" i="4" a="1"/>
  <c r="BS152" i="4"/>
  <c r="BR152" i="4" a="1"/>
  <c r="BR152" i="4"/>
  <c r="BQ152" i="4" a="1"/>
  <c r="BQ152" i="4"/>
  <c r="BP152" i="4" a="1"/>
  <c r="BP152" i="4"/>
  <c r="BO152" i="4" a="1"/>
  <c r="BO152" i="4"/>
  <c r="BN152" i="4" a="1"/>
  <c r="BN152" i="4"/>
  <c r="BM152" i="4" a="1"/>
  <c r="BM152" i="4"/>
  <c r="BL152" i="4" a="1"/>
  <c r="BL152" i="4"/>
  <c r="BK152" i="4" a="1"/>
  <c r="BK152" i="4"/>
  <c r="BJ152" i="4" a="1"/>
  <c r="BJ152" i="4"/>
  <c r="BI152" i="4" a="1"/>
  <c r="BI152" i="4"/>
  <c r="BH152" i="4" a="1"/>
  <c r="BH152" i="4"/>
  <c r="BG152" i="4" a="1"/>
  <c r="BG152" i="4"/>
  <c r="BF152" i="4" a="1"/>
  <c r="BF152" i="4"/>
  <c r="BE152" i="4" a="1"/>
  <c r="BE152" i="4"/>
  <c r="BD152" i="4" a="1"/>
  <c r="BD152" i="4"/>
  <c r="BC152" i="4" a="1"/>
  <c r="BC152" i="4"/>
  <c r="BB152" i="4" a="1"/>
  <c r="BB152" i="4"/>
  <c r="BA152" i="4" a="1"/>
  <c r="BA152" i="4"/>
  <c r="AZ152" i="4" a="1"/>
  <c r="AZ152" i="4"/>
  <c r="AY152" i="4" a="1"/>
  <c r="AY152" i="4"/>
  <c r="AX152" i="4" a="1"/>
  <c r="AX152" i="4"/>
  <c r="CE151" i="4" a="1"/>
  <c r="CE151" i="4"/>
  <c r="CD151" i="4" a="1"/>
  <c r="CD151" i="4"/>
  <c r="CC151" i="4" a="1"/>
  <c r="CC151" i="4"/>
  <c r="CB151" i="4" a="1"/>
  <c r="CB151" i="4"/>
  <c r="CA151" i="4" a="1"/>
  <c r="CA151" i="4"/>
  <c r="BZ151" i="4" a="1"/>
  <c r="BZ151" i="4"/>
  <c r="BY151" i="4" a="1"/>
  <c r="BY151" i="4"/>
  <c r="BX151" i="4" a="1"/>
  <c r="BX151" i="4"/>
  <c r="BW151" i="4" a="1"/>
  <c r="BW151" i="4"/>
  <c r="BV151" i="4" a="1"/>
  <c r="BV151" i="4"/>
  <c r="BU151" i="4" a="1"/>
  <c r="BU151" i="4"/>
  <c r="BT151" i="4" a="1"/>
  <c r="BT151" i="4"/>
  <c r="BS151" i="4" a="1"/>
  <c r="BS151" i="4"/>
  <c r="BR151" i="4" a="1"/>
  <c r="BR151" i="4"/>
  <c r="BQ151" i="4" a="1"/>
  <c r="BQ151" i="4"/>
  <c r="BP151" i="4" a="1"/>
  <c r="BP151" i="4"/>
  <c r="BO151" i="4" a="1"/>
  <c r="BO151" i="4"/>
  <c r="BN151" i="4" a="1"/>
  <c r="BN151" i="4"/>
  <c r="BM151" i="4" a="1"/>
  <c r="BM151" i="4"/>
  <c r="BL151" i="4" a="1"/>
  <c r="BL151" i="4"/>
  <c r="BK151" i="4" a="1"/>
  <c r="BK151" i="4"/>
  <c r="BJ151" i="4" a="1"/>
  <c r="BJ151" i="4"/>
  <c r="BI151" i="4" a="1"/>
  <c r="BI151" i="4"/>
  <c r="BH151" i="4" a="1"/>
  <c r="BH151" i="4"/>
  <c r="BG151" i="4" a="1"/>
  <c r="BG151" i="4"/>
  <c r="BF151" i="4" a="1"/>
  <c r="BF151" i="4"/>
  <c r="BE151" i="4" a="1"/>
  <c r="BE151" i="4"/>
  <c r="BD151" i="4" a="1"/>
  <c r="BD151" i="4"/>
  <c r="BC151" i="4" a="1"/>
  <c r="BC151" i="4"/>
  <c r="BB151" i="4" a="1"/>
  <c r="BB151" i="4"/>
  <c r="BA151" i="4" a="1"/>
  <c r="BA151" i="4"/>
  <c r="AZ151" i="4" a="1"/>
  <c r="AZ151" i="4"/>
  <c r="AY151" i="4" a="1"/>
  <c r="AY151" i="4"/>
  <c r="AX151" i="4" a="1"/>
  <c r="AX151" i="4"/>
  <c r="CE150" i="4" a="1"/>
  <c r="CE150" i="4"/>
  <c r="CD150" i="4" a="1"/>
  <c r="CD150" i="4"/>
  <c r="CC150" i="4" a="1"/>
  <c r="CC150" i="4"/>
  <c r="CB150" i="4" a="1"/>
  <c r="CB150" i="4"/>
  <c r="CA150" i="4" a="1"/>
  <c r="CA150" i="4"/>
  <c r="BZ150" i="4" a="1"/>
  <c r="BZ150" i="4"/>
  <c r="BY150" i="4" a="1"/>
  <c r="BY150" i="4"/>
  <c r="BX150" i="4" a="1"/>
  <c r="BX150" i="4"/>
  <c r="BW150" i="4" a="1"/>
  <c r="BW150" i="4"/>
  <c r="BV150" i="4" a="1"/>
  <c r="BV150" i="4"/>
  <c r="BU150" i="4" a="1"/>
  <c r="BU150" i="4"/>
  <c r="BT150" i="4" a="1"/>
  <c r="BT150" i="4"/>
  <c r="BS150" i="4" a="1"/>
  <c r="BS150" i="4"/>
  <c r="BR150" i="4" a="1"/>
  <c r="BR150" i="4"/>
  <c r="BQ150" i="4" a="1"/>
  <c r="BQ150" i="4"/>
  <c r="BP150" i="4" a="1"/>
  <c r="BP150" i="4"/>
  <c r="BO150" i="4" a="1"/>
  <c r="BO150" i="4"/>
  <c r="BN150" i="4" a="1"/>
  <c r="BN150" i="4"/>
  <c r="BM150" i="4" a="1"/>
  <c r="BM150" i="4"/>
  <c r="BL150" i="4" a="1"/>
  <c r="BL150" i="4"/>
  <c r="BK150" i="4" a="1"/>
  <c r="BK150" i="4"/>
  <c r="BJ150" i="4" a="1"/>
  <c r="BJ150" i="4"/>
  <c r="BI150" i="4" a="1"/>
  <c r="BI150" i="4"/>
  <c r="BH150" i="4" a="1"/>
  <c r="BH150" i="4"/>
  <c r="BG150" i="4" a="1"/>
  <c r="BG150" i="4"/>
  <c r="BF150" i="4" a="1"/>
  <c r="BF150" i="4"/>
  <c r="BE150" i="4" a="1"/>
  <c r="BE150" i="4"/>
  <c r="BD150" i="4" a="1"/>
  <c r="BD150" i="4"/>
  <c r="BC150" i="4" a="1"/>
  <c r="BC150" i="4"/>
  <c r="BB150" i="4" a="1"/>
  <c r="BB150" i="4"/>
  <c r="BA150" i="4" a="1"/>
  <c r="BA150" i="4"/>
  <c r="AZ150" i="4" a="1"/>
  <c r="AZ150" i="4"/>
  <c r="AY150" i="4" a="1"/>
  <c r="AY150" i="4"/>
  <c r="AX150" i="4" a="1"/>
  <c r="AX150" i="4"/>
  <c r="CE149" i="4" a="1"/>
  <c r="CE149" i="4"/>
  <c r="CD149" i="4" a="1"/>
  <c r="CD149" i="4"/>
  <c r="CC149" i="4" a="1"/>
  <c r="CC149" i="4"/>
  <c r="CB149" i="4" a="1"/>
  <c r="CB149" i="4"/>
  <c r="CA149" i="4" a="1"/>
  <c r="CA149" i="4"/>
  <c r="BZ149" i="4" a="1"/>
  <c r="BZ149" i="4"/>
  <c r="BY149" i="4" a="1"/>
  <c r="BY149" i="4"/>
  <c r="BX149" i="4" a="1"/>
  <c r="BX149" i="4"/>
  <c r="BW149" i="4" a="1"/>
  <c r="BW149" i="4"/>
  <c r="BV149" i="4" a="1"/>
  <c r="BV149" i="4"/>
  <c r="BU149" i="4" a="1"/>
  <c r="BU149" i="4"/>
  <c r="BT149" i="4" a="1"/>
  <c r="BT149" i="4"/>
  <c r="BS149" i="4" a="1"/>
  <c r="BS149" i="4"/>
  <c r="BR149" i="4" a="1"/>
  <c r="BR149" i="4"/>
  <c r="BQ149" i="4" a="1"/>
  <c r="BQ149" i="4"/>
  <c r="BP149" i="4" a="1"/>
  <c r="BP149" i="4"/>
  <c r="BO149" i="4" a="1"/>
  <c r="BO149" i="4"/>
  <c r="BN149" i="4" a="1"/>
  <c r="BN149" i="4"/>
  <c r="BM149" i="4" a="1"/>
  <c r="BM149" i="4"/>
  <c r="BL149" i="4" a="1"/>
  <c r="BL149" i="4"/>
  <c r="BK149" i="4" a="1"/>
  <c r="BK149" i="4"/>
  <c r="BJ149" i="4" a="1"/>
  <c r="BJ149" i="4"/>
  <c r="BI149" i="4" a="1"/>
  <c r="BI149" i="4"/>
  <c r="BH149" i="4" a="1"/>
  <c r="BH149" i="4"/>
  <c r="BG149" i="4" a="1"/>
  <c r="BG149" i="4"/>
  <c r="BF149" i="4" a="1"/>
  <c r="BF149" i="4"/>
  <c r="BE149" i="4" a="1"/>
  <c r="BE149" i="4"/>
  <c r="BD149" i="4" a="1"/>
  <c r="BD149" i="4"/>
  <c r="BC149" i="4" a="1"/>
  <c r="BC149" i="4"/>
  <c r="BB149" i="4" a="1"/>
  <c r="BB149" i="4"/>
  <c r="BA149" i="4" a="1"/>
  <c r="BA149" i="4"/>
  <c r="AZ149" i="4" a="1"/>
  <c r="AZ149" i="4"/>
  <c r="AY149" i="4" a="1"/>
  <c r="AY149" i="4"/>
  <c r="AX149" i="4" a="1"/>
  <c r="AX149" i="4"/>
  <c r="CE148" i="4" a="1"/>
  <c r="CE148" i="4"/>
  <c r="CD148" i="4" a="1"/>
  <c r="CD148" i="4"/>
  <c r="CC148" i="4" a="1"/>
  <c r="CC148" i="4"/>
  <c r="CB148" i="4" a="1"/>
  <c r="CB148" i="4"/>
  <c r="CA148" i="4" a="1"/>
  <c r="CA148" i="4"/>
  <c r="BZ148" i="4" a="1"/>
  <c r="BZ148" i="4"/>
  <c r="BY148" i="4" a="1"/>
  <c r="BY148" i="4"/>
  <c r="BX148" i="4" a="1"/>
  <c r="BX148" i="4"/>
  <c r="BW148" i="4" a="1"/>
  <c r="BW148" i="4"/>
  <c r="BV148" i="4" a="1"/>
  <c r="BV148" i="4"/>
  <c r="BU148" i="4" a="1"/>
  <c r="BU148" i="4"/>
  <c r="BT148" i="4" a="1"/>
  <c r="BT148" i="4"/>
  <c r="BS148" i="4" a="1"/>
  <c r="BS148" i="4"/>
  <c r="BR148" i="4" a="1"/>
  <c r="BR148" i="4"/>
  <c r="BQ148" i="4" a="1"/>
  <c r="BQ148" i="4"/>
  <c r="BP148" i="4" a="1"/>
  <c r="BP148" i="4"/>
  <c r="BO148" i="4" a="1"/>
  <c r="BO148" i="4"/>
  <c r="BN148" i="4" a="1"/>
  <c r="BN148" i="4"/>
  <c r="BM148" i="4" a="1"/>
  <c r="BM148" i="4"/>
  <c r="BL148" i="4" a="1"/>
  <c r="BL148" i="4"/>
  <c r="BK148" i="4" a="1"/>
  <c r="BK148" i="4"/>
  <c r="BJ148" i="4" a="1"/>
  <c r="BJ148" i="4"/>
  <c r="BI148" i="4" a="1"/>
  <c r="BI148" i="4"/>
  <c r="BH148" i="4" a="1"/>
  <c r="BH148" i="4"/>
  <c r="BG148" i="4" a="1"/>
  <c r="BG148" i="4"/>
  <c r="BF148" i="4" a="1"/>
  <c r="BF148" i="4"/>
  <c r="BE148" i="4" a="1"/>
  <c r="BE148" i="4"/>
  <c r="BD148" i="4" a="1"/>
  <c r="BD148" i="4"/>
  <c r="BC148" i="4" a="1"/>
  <c r="BC148" i="4"/>
  <c r="BB148" i="4" a="1"/>
  <c r="BB148" i="4"/>
  <c r="BA148" i="4" a="1"/>
  <c r="BA148" i="4"/>
  <c r="AZ148" i="4" a="1"/>
  <c r="AZ148" i="4"/>
  <c r="AY148" i="4" a="1"/>
  <c r="AY148" i="4"/>
  <c r="AX148" i="4" a="1"/>
  <c r="AX148" i="4"/>
  <c r="CE147" i="4" a="1"/>
  <c r="CE147" i="4"/>
  <c r="CD147" i="4" a="1"/>
  <c r="CD147" i="4"/>
  <c r="CC147" i="4" a="1"/>
  <c r="CC147" i="4"/>
  <c r="CB147" i="4" a="1"/>
  <c r="CB147" i="4"/>
  <c r="CA147" i="4" a="1"/>
  <c r="CA147" i="4"/>
  <c r="BZ147" i="4" a="1"/>
  <c r="BZ147" i="4"/>
  <c r="BY147" i="4" a="1"/>
  <c r="BY147" i="4"/>
  <c r="BX147" i="4" a="1"/>
  <c r="BX147" i="4"/>
  <c r="BW147" i="4" a="1"/>
  <c r="BW147" i="4"/>
  <c r="BV147" i="4" a="1"/>
  <c r="BV147" i="4"/>
  <c r="BU147" i="4" a="1"/>
  <c r="BU147" i="4"/>
  <c r="BT147" i="4" a="1"/>
  <c r="BT147" i="4"/>
  <c r="BS147" i="4" a="1"/>
  <c r="BS147" i="4"/>
  <c r="BR147" i="4" a="1"/>
  <c r="BR147" i="4"/>
  <c r="BQ147" i="4" a="1"/>
  <c r="BQ147" i="4"/>
  <c r="BP147" i="4" a="1"/>
  <c r="BP147" i="4"/>
  <c r="BO147" i="4" a="1"/>
  <c r="BO147" i="4"/>
  <c r="BN147" i="4" a="1"/>
  <c r="BN147" i="4"/>
  <c r="BM147" i="4" a="1"/>
  <c r="BM147" i="4"/>
  <c r="BL147" i="4" a="1"/>
  <c r="BL147" i="4"/>
  <c r="BK147" i="4" a="1"/>
  <c r="BK147" i="4"/>
  <c r="BJ147" i="4" a="1"/>
  <c r="BJ147" i="4"/>
  <c r="BI147" i="4" a="1"/>
  <c r="BI147" i="4"/>
  <c r="BH147" i="4" a="1"/>
  <c r="BH147" i="4"/>
  <c r="BG147" i="4" a="1"/>
  <c r="BG147" i="4"/>
  <c r="BF147" i="4" a="1"/>
  <c r="BF147" i="4"/>
  <c r="BE147" i="4" a="1"/>
  <c r="BE147" i="4"/>
  <c r="BD147" i="4" a="1"/>
  <c r="BD147" i="4"/>
  <c r="BC147" i="4" a="1"/>
  <c r="BC147" i="4"/>
  <c r="BB147" i="4" a="1"/>
  <c r="BB147" i="4"/>
  <c r="BA147" i="4" a="1"/>
  <c r="BA147" i="4"/>
  <c r="AZ147" i="4" a="1"/>
  <c r="AZ147" i="4"/>
  <c r="AY147" i="4" a="1"/>
  <c r="AY147" i="4"/>
  <c r="AX147" i="4" a="1"/>
  <c r="AX147" i="4"/>
  <c r="CE146" i="4" a="1"/>
  <c r="CE146" i="4"/>
  <c r="CD146" i="4" a="1"/>
  <c r="CD146" i="4"/>
  <c r="CC146" i="4" a="1"/>
  <c r="CC146" i="4"/>
  <c r="CB146" i="4" a="1"/>
  <c r="CB146" i="4"/>
  <c r="CA146" i="4" a="1"/>
  <c r="CA146" i="4"/>
  <c r="BZ146" i="4" a="1"/>
  <c r="BZ146" i="4"/>
  <c r="BY146" i="4" a="1"/>
  <c r="BY146" i="4"/>
  <c r="BX146" i="4" a="1"/>
  <c r="BX146" i="4"/>
  <c r="BW146" i="4" a="1"/>
  <c r="BW146" i="4"/>
  <c r="BV146" i="4" a="1"/>
  <c r="BV146" i="4"/>
  <c r="BU146" i="4" a="1"/>
  <c r="BU146" i="4"/>
  <c r="BT146" i="4" a="1"/>
  <c r="BT146" i="4"/>
  <c r="BS146" i="4" a="1"/>
  <c r="BS146" i="4"/>
  <c r="BR146" i="4" a="1"/>
  <c r="BR146" i="4"/>
  <c r="BQ146" i="4" a="1"/>
  <c r="BQ146" i="4"/>
  <c r="BP146" i="4" a="1"/>
  <c r="BP146" i="4"/>
  <c r="BO146" i="4" a="1"/>
  <c r="BO146" i="4"/>
  <c r="BN146" i="4" a="1"/>
  <c r="BN146" i="4"/>
  <c r="BM146" i="4" a="1"/>
  <c r="BM146" i="4"/>
  <c r="BL146" i="4" a="1"/>
  <c r="BL146" i="4"/>
  <c r="BK146" i="4" a="1"/>
  <c r="BK146" i="4"/>
  <c r="BJ146" i="4" a="1"/>
  <c r="BJ146" i="4"/>
  <c r="BI146" i="4" a="1"/>
  <c r="BI146" i="4"/>
  <c r="BH146" i="4" a="1"/>
  <c r="BH146" i="4"/>
  <c r="BG146" i="4" a="1"/>
  <c r="BG146" i="4"/>
  <c r="BF146" i="4" a="1"/>
  <c r="BF146" i="4"/>
  <c r="BE146" i="4" a="1"/>
  <c r="BE146" i="4"/>
  <c r="BD146" i="4" a="1"/>
  <c r="BD146" i="4"/>
  <c r="BC146" i="4" a="1"/>
  <c r="BC146" i="4"/>
  <c r="BB146" i="4" a="1"/>
  <c r="BB146" i="4"/>
  <c r="BA146" i="4" a="1"/>
  <c r="BA146" i="4"/>
  <c r="AZ146" i="4" a="1"/>
  <c r="AZ146" i="4"/>
  <c r="AY146" i="4" a="1"/>
  <c r="AY146" i="4"/>
  <c r="AX146" i="4" a="1"/>
  <c r="AX146" i="4"/>
  <c r="CE145" i="4" a="1"/>
  <c r="CE145" i="4"/>
  <c r="CD145" i="4" a="1"/>
  <c r="CD145" i="4"/>
  <c r="CC145" i="4" a="1"/>
  <c r="CC145" i="4"/>
  <c r="CB145" i="4" a="1"/>
  <c r="CB145" i="4"/>
  <c r="CA145" i="4" a="1"/>
  <c r="CA145" i="4"/>
  <c r="BZ145" i="4" a="1"/>
  <c r="BZ145" i="4"/>
  <c r="BY145" i="4" a="1"/>
  <c r="BY145" i="4"/>
  <c r="BX145" i="4" a="1"/>
  <c r="BX145" i="4"/>
  <c r="BW145" i="4" a="1"/>
  <c r="BW145" i="4"/>
  <c r="BV145" i="4" a="1"/>
  <c r="BV145" i="4"/>
  <c r="BU145" i="4" a="1"/>
  <c r="BU145" i="4"/>
  <c r="BT145" i="4" a="1"/>
  <c r="BT145" i="4"/>
  <c r="BS145" i="4" a="1"/>
  <c r="BS145" i="4"/>
  <c r="BR145" i="4" a="1"/>
  <c r="BR145" i="4"/>
  <c r="BQ145" i="4" a="1"/>
  <c r="BQ145" i="4"/>
  <c r="BP145" i="4" a="1"/>
  <c r="BP145" i="4"/>
  <c r="BO145" i="4" a="1"/>
  <c r="BO145" i="4"/>
  <c r="BN145" i="4" a="1"/>
  <c r="BN145" i="4"/>
  <c r="BM145" i="4" a="1"/>
  <c r="BM145" i="4"/>
  <c r="BL145" i="4" a="1"/>
  <c r="BL145" i="4"/>
  <c r="BK145" i="4" a="1"/>
  <c r="BK145" i="4"/>
  <c r="BJ145" i="4" a="1"/>
  <c r="BJ145" i="4"/>
  <c r="BI145" i="4" a="1"/>
  <c r="BI145" i="4"/>
  <c r="BH145" i="4" a="1"/>
  <c r="BH145" i="4"/>
  <c r="BG145" i="4" a="1"/>
  <c r="BG145" i="4"/>
  <c r="BF145" i="4" a="1"/>
  <c r="BF145" i="4"/>
  <c r="BE145" i="4" a="1"/>
  <c r="BE145" i="4"/>
  <c r="BD145" i="4" a="1"/>
  <c r="BD145" i="4"/>
  <c r="BC145" i="4" a="1"/>
  <c r="BC145" i="4"/>
  <c r="BB145" i="4" a="1"/>
  <c r="BB145" i="4"/>
  <c r="BA145" i="4" a="1"/>
  <c r="BA145" i="4"/>
  <c r="AZ145" i="4" a="1"/>
  <c r="AZ145" i="4"/>
  <c r="AY145" i="4" a="1"/>
  <c r="AY145" i="4"/>
  <c r="AX145" i="4" a="1"/>
  <c r="AX145" i="4"/>
  <c r="CE144" i="4" a="1"/>
  <c r="CE144" i="4"/>
  <c r="CD144" i="4" a="1"/>
  <c r="CD144" i="4"/>
  <c r="CC144" i="4" a="1"/>
  <c r="CC144" i="4"/>
  <c r="CB144" i="4" a="1"/>
  <c r="CB144" i="4"/>
  <c r="CA144" i="4" a="1"/>
  <c r="CA144" i="4"/>
  <c r="BZ144" i="4" a="1"/>
  <c r="BZ144" i="4"/>
  <c r="BY144" i="4" a="1"/>
  <c r="BY144" i="4"/>
  <c r="BX144" i="4" a="1"/>
  <c r="BX144" i="4"/>
  <c r="BW144" i="4" a="1"/>
  <c r="BW144" i="4"/>
  <c r="BV144" i="4" a="1"/>
  <c r="BV144" i="4"/>
  <c r="BU144" i="4" a="1"/>
  <c r="BU144" i="4"/>
  <c r="BT144" i="4" a="1"/>
  <c r="BT144" i="4"/>
  <c r="BS144" i="4" a="1"/>
  <c r="BS144" i="4"/>
  <c r="BR144" i="4" a="1"/>
  <c r="BR144" i="4"/>
  <c r="BQ144" i="4" a="1"/>
  <c r="BQ144" i="4"/>
  <c r="BP144" i="4" a="1"/>
  <c r="BP144" i="4"/>
  <c r="BO144" i="4" a="1"/>
  <c r="BO144" i="4"/>
  <c r="BN144" i="4" a="1"/>
  <c r="BN144" i="4"/>
  <c r="BM144" i="4" a="1"/>
  <c r="BM144" i="4"/>
  <c r="BL144" i="4" a="1"/>
  <c r="BL144" i="4"/>
  <c r="BK144" i="4" a="1"/>
  <c r="BK144" i="4"/>
  <c r="BJ144" i="4" a="1"/>
  <c r="BJ144" i="4"/>
  <c r="BI144" i="4" a="1"/>
  <c r="BI144" i="4"/>
  <c r="BH144" i="4" a="1"/>
  <c r="BH144" i="4"/>
  <c r="BG144" i="4" a="1"/>
  <c r="BG144" i="4"/>
  <c r="BF144" i="4" a="1"/>
  <c r="BF144" i="4"/>
  <c r="BE144" i="4" a="1"/>
  <c r="BE144" i="4"/>
  <c r="BD144" i="4" a="1"/>
  <c r="BD144" i="4"/>
  <c r="BC144" i="4" a="1"/>
  <c r="BC144" i="4"/>
  <c r="BB144" i="4" a="1"/>
  <c r="BB144" i="4"/>
  <c r="BA144" i="4" a="1"/>
  <c r="BA144" i="4"/>
  <c r="AZ144" i="4" a="1"/>
  <c r="AZ144" i="4"/>
  <c r="AY144" i="4" a="1"/>
  <c r="AY144" i="4"/>
  <c r="AX144" i="4" a="1"/>
  <c r="AX144" i="4"/>
  <c r="CE143" i="4" a="1"/>
  <c r="CE143" i="4"/>
  <c r="CD143" i="4" a="1"/>
  <c r="CD143" i="4"/>
  <c r="CC143" i="4" a="1"/>
  <c r="CC143" i="4"/>
  <c r="CB143" i="4" a="1"/>
  <c r="CB143" i="4"/>
  <c r="CA143" i="4" a="1"/>
  <c r="CA143" i="4"/>
  <c r="BZ143" i="4" a="1"/>
  <c r="BZ143" i="4"/>
  <c r="BY143" i="4" a="1"/>
  <c r="BY143" i="4"/>
  <c r="BX143" i="4" a="1"/>
  <c r="BX143" i="4"/>
  <c r="BW143" i="4" a="1"/>
  <c r="BW143" i="4"/>
  <c r="BV143" i="4" a="1"/>
  <c r="BV143" i="4"/>
  <c r="BU143" i="4" a="1"/>
  <c r="BU143" i="4"/>
  <c r="BT143" i="4" a="1"/>
  <c r="BT143" i="4"/>
  <c r="BS143" i="4" a="1"/>
  <c r="BS143" i="4"/>
  <c r="BR143" i="4" a="1"/>
  <c r="BR143" i="4"/>
  <c r="BQ143" i="4" a="1"/>
  <c r="BQ143" i="4"/>
  <c r="BP143" i="4" a="1"/>
  <c r="BP143" i="4"/>
  <c r="BO143" i="4" a="1"/>
  <c r="BO143" i="4"/>
  <c r="BN143" i="4" a="1"/>
  <c r="BN143" i="4"/>
  <c r="BM143" i="4" a="1"/>
  <c r="BM143" i="4"/>
  <c r="BL143" i="4" a="1"/>
  <c r="BL143" i="4"/>
  <c r="BK143" i="4" a="1"/>
  <c r="BK143" i="4"/>
  <c r="BJ143" i="4" a="1"/>
  <c r="BJ143" i="4"/>
  <c r="BI143" i="4" a="1"/>
  <c r="BI143" i="4"/>
  <c r="BH143" i="4" a="1"/>
  <c r="BH143" i="4"/>
  <c r="BG143" i="4" a="1"/>
  <c r="BG143" i="4"/>
  <c r="BF143" i="4" a="1"/>
  <c r="BF143" i="4"/>
  <c r="BE143" i="4" a="1"/>
  <c r="BE143" i="4"/>
  <c r="BD143" i="4" a="1"/>
  <c r="BD143" i="4"/>
  <c r="BC143" i="4" a="1"/>
  <c r="BC143" i="4"/>
  <c r="BB143" i="4" a="1"/>
  <c r="BB143" i="4"/>
  <c r="BA143" i="4" a="1"/>
  <c r="BA143" i="4"/>
  <c r="AZ143" i="4" a="1"/>
  <c r="AZ143" i="4"/>
  <c r="AY143" i="4" a="1"/>
  <c r="AY143" i="4"/>
  <c r="AX143" i="4" a="1"/>
  <c r="AX143" i="4"/>
  <c r="CE142" i="4" a="1"/>
  <c r="CE142" i="4"/>
  <c r="CD142" i="4" a="1"/>
  <c r="CD142" i="4"/>
  <c r="CC142" i="4" a="1"/>
  <c r="CC142" i="4"/>
  <c r="CB142" i="4" a="1"/>
  <c r="CB142" i="4"/>
  <c r="CA142" i="4" a="1"/>
  <c r="CA142" i="4"/>
  <c r="BZ142" i="4" a="1"/>
  <c r="BZ142" i="4"/>
  <c r="BY142" i="4" a="1"/>
  <c r="BY142" i="4"/>
  <c r="BX142" i="4" a="1"/>
  <c r="BX142" i="4"/>
  <c r="BW142" i="4" a="1"/>
  <c r="BW142" i="4"/>
  <c r="BV142" i="4" a="1"/>
  <c r="BV142" i="4"/>
  <c r="BU142" i="4" a="1"/>
  <c r="BU142" i="4"/>
  <c r="BT142" i="4" a="1"/>
  <c r="BT142" i="4"/>
  <c r="BS142" i="4" a="1"/>
  <c r="BS142" i="4"/>
  <c r="BR142" i="4" a="1"/>
  <c r="BR142" i="4"/>
  <c r="BQ142" i="4" a="1"/>
  <c r="BQ142" i="4"/>
  <c r="BP142" i="4" a="1"/>
  <c r="BP142" i="4"/>
  <c r="BO142" i="4" a="1"/>
  <c r="BO142" i="4"/>
  <c r="BN142" i="4" a="1"/>
  <c r="BN142" i="4"/>
  <c r="BM142" i="4" a="1"/>
  <c r="BM142" i="4"/>
  <c r="BL142" i="4" a="1"/>
  <c r="BL142" i="4"/>
  <c r="BK142" i="4" a="1"/>
  <c r="BK142" i="4"/>
  <c r="BJ142" i="4" a="1"/>
  <c r="BJ142" i="4"/>
  <c r="BI142" i="4" a="1"/>
  <c r="BI142" i="4"/>
  <c r="BH142" i="4" a="1"/>
  <c r="BH142" i="4"/>
  <c r="BG142" i="4" a="1"/>
  <c r="BG142" i="4"/>
  <c r="BF142" i="4" a="1"/>
  <c r="BF142" i="4"/>
  <c r="BE142" i="4" a="1"/>
  <c r="BE142" i="4"/>
  <c r="BD142" i="4" a="1"/>
  <c r="BD142" i="4"/>
  <c r="BC142" i="4" a="1"/>
  <c r="BC142" i="4"/>
  <c r="BB142" i="4" a="1"/>
  <c r="BB142" i="4"/>
  <c r="BA142" i="4" a="1"/>
  <c r="BA142" i="4"/>
  <c r="AZ142" i="4" a="1"/>
  <c r="AZ142" i="4"/>
  <c r="AY142" i="4" a="1"/>
  <c r="AY142" i="4"/>
  <c r="AX142" i="4" a="1"/>
  <c r="AX142" i="4"/>
  <c r="CE141" i="4" a="1"/>
  <c r="CE141" i="4"/>
  <c r="CD141" i="4" a="1"/>
  <c r="CD141" i="4"/>
  <c r="CC141" i="4" a="1"/>
  <c r="CC141" i="4"/>
  <c r="CB141" i="4" a="1"/>
  <c r="CB141" i="4"/>
  <c r="CA141" i="4" a="1"/>
  <c r="CA141" i="4"/>
  <c r="BZ141" i="4" a="1"/>
  <c r="BZ141" i="4"/>
  <c r="BY141" i="4" a="1"/>
  <c r="BY141" i="4"/>
  <c r="BX141" i="4" a="1"/>
  <c r="BX141" i="4"/>
  <c r="BW141" i="4" a="1"/>
  <c r="BW141" i="4"/>
  <c r="BV141" i="4" a="1"/>
  <c r="BV141" i="4"/>
  <c r="BU141" i="4" a="1"/>
  <c r="BU141" i="4"/>
  <c r="BT141" i="4" a="1"/>
  <c r="BT141" i="4"/>
  <c r="BS141" i="4" a="1"/>
  <c r="BS141" i="4"/>
  <c r="BR141" i="4" a="1"/>
  <c r="BR141" i="4"/>
  <c r="BQ141" i="4" a="1"/>
  <c r="BQ141" i="4"/>
  <c r="BP141" i="4" a="1"/>
  <c r="BP141" i="4"/>
  <c r="BO141" i="4" a="1"/>
  <c r="BO141" i="4"/>
  <c r="BN141" i="4" a="1"/>
  <c r="BN141" i="4"/>
  <c r="BM141" i="4" a="1"/>
  <c r="BM141" i="4"/>
  <c r="BL141" i="4" a="1"/>
  <c r="BL141" i="4"/>
  <c r="BK141" i="4" a="1"/>
  <c r="BK141" i="4"/>
  <c r="BJ141" i="4" a="1"/>
  <c r="BJ141" i="4"/>
  <c r="BI141" i="4" a="1"/>
  <c r="BI141" i="4"/>
  <c r="BH141" i="4" a="1"/>
  <c r="BH141" i="4"/>
  <c r="BG141" i="4" a="1"/>
  <c r="BG141" i="4"/>
  <c r="BF141" i="4" a="1"/>
  <c r="BF141" i="4"/>
  <c r="BE141" i="4" a="1"/>
  <c r="BE141" i="4"/>
  <c r="BD141" i="4" a="1"/>
  <c r="BD141" i="4"/>
  <c r="BC141" i="4" a="1"/>
  <c r="BC141" i="4"/>
  <c r="BB141" i="4" a="1"/>
  <c r="BB141" i="4"/>
  <c r="BA141" i="4" a="1"/>
  <c r="BA141" i="4"/>
  <c r="AZ141" i="4" a="1"/>
  <c r="AZ141" i="4"/>
  <c r="AY141" i="4" a="1"/>
  <c r="AY141" i="4"/>
  <c r="AX141" i="4" a="1"/>
  <c r="AX141" i="4"/>
  <c r="CE140" i="4" a="1"/>
  <c r="CE140" i="4"/>
  <c r="CD140" i="4" a="1"/>
  <c r="CD140" i="4"/>
  <c r="CC140" i="4" a="1"/>
  <c r="CC140" i="4"/>
  <c r="CB140" i="4" a="1"/>
  <c r="CB140" i="4"/>
  <c r="CA140" i="4" a="1"/>
  <c r="CA140" i="4"/>
  <c r="BZ140" i="4" a="1"/>
  <c r="BZ140" i="4"/>
  <c r="BY140" i="4" a="1"/>
  <c r="BY140" i="4"/>
  <c r="BX140" i="4" a="1"/>
  <c r="BX140" i="4"/>
  <c r="BW140" i="4" a="1"/>
  <c r="BW140" i="4"/>
  <c r="BV140" i="4" a="1"/>
  <c r="BV140" i="4"/>
  <c r="BU140" i="4" a="1"/>
  <c r="BU140" i="4"/>
  <c r="BT140" i="4" a="1"/>
  <c r="BT140" i="4"/>
  <c r="BS140" i="4" a="1"/>
  <c r="BS140" i="4"/>
  <c r="BR140" i="4" a="1"/>
  <c r="BR140" i="4"/>
  <c r="BQ140" i="4" a="1"/>
  <c r="BQ140" i="4"/>
  <c r="BP140" i="4" a="1"/>
  <c r="BP140" i="4"/>
  <c r="BO140" i="4" a="1"/>
  <c r="BO140" i="4"/>
  <c r="BN140" i="4" a="1"/>
  <c r="BN140" i="4"/>
  <c r="BM140" i="4" a="1"/>
  <c r="BM140" i="4"/>
  <c r="BL140" i="4" a="1"/>
  <c r="BL140" i="4"/>
  <c r="BK140" i="4" a="1"/>
  <c r="BK140" i="4"/>
  <c r="BJ140" i="4" a="1"/>
  <c r="BJ140" i="4"/>
  <c r="BI140" i="4" a="1"/>
  <c r="BI140" i="4"/>
  <c r="BH140" i="4" a="1"/>
  <c r="BH140" i="4"/>
  <c r="BG140" i="4" a="1"/>
  <c r="BG140" i="4"/>
  <c r="BF140" i="4" a="1"/>
  <c r="BF140" i="4"/>
  <c r="BE140" i="4" a="1"/>
  <c r="BE140" i="4"/>
  <c r="BD140" i="4" a="1"/>
  <c r="BD140" i="4"/>
  <c r="BC140" i="4" a="1"/>
  <c r="BC140" i="4"/>
  <c r="BB140" i="4" a="1"/>
  <c r="BB140" i="4"/>
  <c r="BA140" i="4" a="1"/>
  <c r="BA140" i="4"/>
  <c r="AZ140" i="4" a="1"/>
  <c r="AZ140" i="4"/>
  <c r="AY140" i="4" a="1"/>
  <c r="AY140" i="4"/>
  <c r="AX140" i="4" a="1"/>
  <c r="AX140" i="4"/>
  <c r="CE139" i="4" a="1"/>
  <c r="CE139" i="4"/>
  <c r="CD139" i="4" a="1"/>
  <c r="CD139" i="4"/>
  <c r="CC139" i="4" a="1"/>
  <c r="CC139" i="4"/>
  <c r="CB139" i="4" a="1"/>
  <c r="CB139" i="4"/>
  <c r="CA139" i="4" a="1"/>
  <c r="CA139" i="4"/>
  <c r="BZ139" i="4" a="1"/>
  <c r="BZ139" i="4"/>
  <c r="BY139" i="4" a="1"/>
  <c r="BY139" i="4"/>
  <c r="BX139" i="4" a="1"/>
  <c r="BX139" i="4"/>
  <c r="BW139" i="4" a="1"/>
  <c r="BW139" i="4"/>
  <c r="BV139" i="4" a="1"/>
  <c r="BV139" i="4"/>
  <c r="BU139" i="4" a="1"/>
  <c r="BU139" i="4"/>
  <c r="BT139" i="4" a="1"/>
  <c r="BT139" i="4"/>
  <c r="BS139" i="4" a="1"/>
  <c r="BS139" i="4"/>
  <c r="BR139" i="4" a="1"/>
  <c r="BR139" i="4"/>
  <c r="BQ139" i="4" a="1"/>
  <c r="BQ139" i="4"/>
  <c r="BP139" i="4" a="1"/>
  <c r="BP139" i="4"/>
  <c r="BO139" i="4" a="1"/>
  <c r="BO139" i="4"/>
  <c r="BN139" i="4" a="1"/>
  <c r="BN139" i="4"/>
  <c r="BM139" i="4" a="1"/>
  <c r="BM139" i="4"/>
  <c r="BL139" i="4" a="1"/>
  <c r="BL139" i="4"/>
  <c r="BK139" i="4" a="1"/>
  <c r="BK139" i="4"/>
  <c r="BJ139" i="4" a="1"/>
  <c r="BJ139" i="4"/>
  <c r="BI139" i="4" a="1"/>
  <c r="BI139" i="4"/>
  <c r="BH139" i="4" a="1"/>
  <c r="BH139" i="4"/>
  <c r="BG139" i="4" a="1"/>
  <c r="BG139" i="4"/>
  <c r="BF139" i="4" a="1"/>
  <c r="BF139" i="4"/>
  <c r="BE139" i="4" a="1"/>
  <c r="BE139" i="4"/>
  <c r="BD139" i="4" a="1"/>
  <c r="BD139" i="4"/>
  <c r="BC139" i="4" a="1"/>
  <c r="BC139" i="4"/>
  <c r="BB139" i="4" a="1"/>
  <c r="BB139" i="4"/>
  <c r="BA139" i="4" a="1"/>
  <c r="BA139" i="4"/>
  <c r="AZ139" i="4" a="1"/>
  <c r="AZ139" i="4"/>
  <c r="AY139" i="4" a="1"/>
  <c r="AY139" i="4"/>
  <c r="AX139" i="4" a="1"/>
  <c r="AX139" i="4"/>
  <c r="CE138" i="4" a="1"/>
  <c r="CE138" i="4"/>
  <c r="CD138" i="4" a="1"/>
  <c r="CD138" i="4"/>
  <c r="CC138" i="4" a="1"/>
  <c r="CC138" i="4"/>
  <c r="CB138" i="4" a="1"/>
  <c r="CB138" i="4"/>
  <c r="CA138" i="4" a="1"/>
  <c r="CA138" i="4"/>
  <c r="BZ138" i="4" a="1"/>
  <c r="BZ138" i="4"/>
  <c r="BY138" i="4" a="1"/>
  <c r="BY138" i="4"/>
  <c r="BX138" i="4" a="1"/>
  <c r="BX138" i="4"/>
  <c r="BW138" i="4" a="1"/>
  <c r="BW138" i="4"/>
  <c r="BV138" i="4" a="1"/>
  <c r="BV138" i="4"/>
  <c r="BU138" i="4" a="1"/>
  <c r="BU138" i="4"/>
  <c r="BT138" i="4" a="1"/>
  <c r="BT138" i="4"/>
  <c r="BS138" i="4" a="1"/>
  <c r="BS138" i="4"/>
  <c r="BR138" i="4" a="1"/>
  <c r="BR138" i="4"/>
  <c r="BQ138" i="4" a="1"/>
  <c r="BQ138" i="4"/>
  <c r="BP138" i="4" a="1"/>
  <c r="BP138" i="4"/>
  <c r="BO138" i="4" a="1"/>
  <c r="BO138" i="4"/>
  <c r="BN138" i="4" a="1"/>
  <c r="BN138" i="4"/>
  <c r="BM138" i="4" a="1"/>
  <c r="BM138" i="4"/>
  <c r="BL138" i="4" a="1"/>
  <c r="BL138" i="4"/>
  <c r="BK138" i="4" a="1"/>
  <c r="BK138" i="4"/>
  <c r="BJ138" i="4" a="1"/>
  <c r="BJ138" i="4"/>
  <c r="BI138" i="4" a="1"/>
  <c r="BI138" i="4"/>
  <c r="BH138" i="4" a="1"/>
  <c r="BH138" i="4"/>
  <c r="BG138" i="4" a="1"/>
  <c r="BG138" i="4"/>
  <c r="BF138" i="4" a="1"/>
  <c r="BF138" i="4"/>
  <c r="BE138" i="4" a="1"/>
  <c r="BE138" i="4"/>
  <c r="BD138" i="4" a="1"/>
  <c r="BD138" i="4"/>
  <c r="BC138" i="4" a="1"/>
  <c r="BC138" i="4"/>
  <c r="BB138" i="4" a="1"/>
  <c r="BB138" i="4"/>
  <c r="BA138" i="4" a="1"/>
  <c r="BA138" i="4"/>
  <c r="AZ138" i="4" a="1"/>
  <c r="AZ138" i="4"/>
  <c r="AY138" i="4" a="1"/>
  <c r="AY138" i="4"/>
  <c r="AX138" i="4" a="1"/>
  <c r="AX138" i="4"/>
  <c r="CE137" i="4" a="1"/>
  <c r="CE137" i="4"/>
  <c r="CD137" i="4" a="1"/>
  <c r="CD137" i="4"/>
  <c r="CC137" i="4" a="1"/>
  <c r="CC137" i="4"/>
  <c r="CB137" i="4" a="1"/>
  <c r="CB137" i="4"/>
  <c r="CA137" i="4" a="1"/>
  <c r="CA137" i="4"/>
  <c r="BZ137" i="4" a="1"/>
  <c r="BZ137" i="4"/>
  <c r="BY137" i="4" a="1"/>
  <c r="BY137" i="4"/>
  <c r="BX137" i="4" a="1"/>
  <c r="BX137" i="4"/>
  <c r="BW137" i="4" a="1"/>
  <c r="BW137" i="4"/>
  <c r="BV137" i="4" a="1"/>
  <c r="BV137" i="4"/>
  <c r="BU137" i="4" a="1"/>
  <c r="BU137" i="4"/>
  <c r="BT137" i="4" a="1"/>
  <c r="BT137" i="4"/>
  <c r="BS137" i="4" a="1"/>
  <c r="BS137" i="4"/>
  <c r="BR137" i="4" a="1"/>
  <c r="BR137" i="4"/>
  <c r="BQ137" i="4" a="1"/>
  <c r="BQ137" i="4"/>
  <c r="BP137" i="4" a="1"/>
  <c r="BP137" i="4"/>
  <c r="BO137" i="4" a="1"/>
  <c r="BO137" i="4"/>
  <c r="BN137" i="4" a="1"/>
  <c r="BN137" i="4"/>
  <c r="BM137" i="4" a="1"/>
  <c r="BM137" i="4"/>
  <c r="BL137" i="4" a="1"/>
  <c r="BL137" i="4"/>
  <c r="BK137" i="4" a="1"/>
  <c r="BK137" i="4"/>
  <c r="BJ137" i="4" a="1"/>
  <c r="BJ137" i="4"/>
  <c r="BI137" i="4" a="1"/>
  <c r="BI137" i="4"/>
  <c r="BH137" i="4" a="1"/>
  <c r="BH137" i="4"/>
  <c r="BG137" i="4" a="1"/>
  <c r="BG137" i="4"/>
  <c r="BF137" i="4" a="1"/>
  <c r="BF137" i="4"/>
  <c r="BE137" i="4" a="1"/>
  <c r="BE137" i="4"/>
  <c r="BD137" i="4" a="1"/>
  <c r="BD137" i="4"/>
  <c r="BC137" i="4" a="1"/>
  <c r="BC137" i="4"/>
  <c r="BB137" i="4" a="1"/>
  <c r="BB137" i="4"/>
  <c r="BA137" i="4" a="1"/>
  <c r="BA137" i="4"/>
  <c r="AZ137" i="4" a="1"/>
  <c r="AZ137" i="4"/>
  <c r="AY137" i="4" a="1"/>
  <c r="AY137" i="4"/>
  <c r="AX137" i="4" a="1"/>
  <c r="AX137" i="4"/>
  <c r="CE136" i="4" a="1"/>
  <c r="CE136" i="4"/>
  <c r="CD136" i="4" a="1"/>
  <c r="CD136" i="4"/>
  <c r="CC136" i="4" a="1"/>
  <c r="CC136" i="4"/>
  <c r="CB136" i="4" a="1"/>
  <c r="CB136" i="4"/>
  <c r="CA136" i="4" a="1"/>
  <c r="CA136" i="4"/>
  <c r="BZ136" i="4" a="1"/>
  <c r="BZ136" i="4"/>
  <c r="BY136" i="4" a="1"/>
  <c r="BY136" i="4"/>
  <c r="BX136" i="4" a="1"/>
  <c r="BX136" i="4"/>
  <c r="BW136" i="4" a="1"/>
  <c r="BW136" i="4"/>
  <c r="BV136" i="4" a="1"/>
  <c r="BV136" i="4"/>
  <c r="BU136" i="4" a="1"/>
  <c r="BU136" i="4"/>
  <c r="BT136" i="4" a="1"/>
  <c r="BT136" i="4"/>
  <c r="BS136" i="4" a="1"/>
  <c r="BS136" i="4"/>
  <c r="BR136" i="4" a="1"/>
  <c r="BR136" i="4"/>
  <c r="BQ136" i="4" a="1"/>
  <c r="BQ136" i="4"/>
  <c r="BP136" i="4" a="1"/>
  <c r="BP136" i="4"/>
  <c r="BO136" i="4" a="1"/>
  <c r="BO136" i="4"/>
  <c r="BN136" i="4" a="1"/>
  <c r="BN136" i="4"/>
  <c r="BM136" i="4" a="1"/>
  <c r="BM136" i="4"/>
  <c r="BL136" i="4" a="1"/>
  <c r="BL136" i="4"/>
  <c r="BK136" i="4" a="1"/>
  <c r="BK136" i="4"/>
  <c r="BJ136" i="4" a="1"/>
  <c r="BJ136" i="4"/>
  <c r="BI136" i="4" a="1"/>
  <c r="BI136" i="4"/>
  <c r="BH136" i="4" a="1"/>
  <c r="BH136" i="4"/>
  <c r="BG136" i="4" a="1"/>
  <c r="BG136" i="4"/>
  <c r="BF136" i="4" a="1"/>
  <c r="BF136" i="4"/>
  <c r="BE136" i="4" a="1"/>
  <c r="BE136" i="4"/>
  <c r="BD136" i="4" a="1"/>
  <c r="BD136" i="4"/>
  <c r="BC136" i="4" a="1"/>
  <c r="BC136" i="4"/>
  <c r="BB136" i="4" a="1"/>
  <c r="BB136" i="4"/>
  <c r="BA136" i="4" a="1"/>
  <c r="BA136" i="4"/>
  <c r="AZ136" i="4" a="1"/>
  <c r="AZ136" i="4"/>
  <c r="AY136" i="4" a="1"/>
  <c r="AY136" i="4"/>
  <c r="AX136" i="4" a="1"/>
  <c r="AX136" i="4"/>
  <c r="CE135" i="4" a="1"/>
  <c r="CE135" i="4"/>
  <c r="CD135" i="4" a="1"/>
  <c r="CD135" i="4"/>
  <c r="CC135" i="4" a="1"/>
  <c r="CC135" i="4"/>
  <c r="CB135" i="4" a="1"/>
  <c r="CB135" i="4"/>
  <c r="CA135" i="4" a="1"/>
  <c r="CA135" i="4"/>
  <c r="BZ135" i="4" a="1"/>
  <c r="BZ135" i="4"/>
  <c r="BY135" i="4" a="1"/>
  <c r="BY135" i="4"/>
  <c r="BX135" i="4" a="1"/>
  <c r="BX135" i="4"/>
  <c r="BW135" i="4" a="1"/>
  <c r="BW135" i="4"/>
  <c r="BV135" i="4" a="1"/>
  <c r="BV135" i="4"/>
  <c r="BU135" i="4" a="1"/>
  <c r="BU135" i="4"/>
  <c r="BT135" i="4" a="1"/>
  <c r="BT135" i="4"/>
  <c r="BS135" i="4" a="1"/>
  <c r="BS135" i="4"/>
  <c r="BR135" i="4" a="1"/>
  <c r="BR135" i="4"/>
  <c r="BQ135" i="4" a="1"/>
  <c r="BQ135" i="4"/>
  <c r="BP135" i="4" a="1"/>
  <c r="BP135" i="4"/>
  <c r="BO135" i="4" a="1"/>
  <c r="BO135" i="4"/>
  <c r="BN135" i="4" a="1"/>
  <c r="BN135" i="4"/>
  <c r="BM135" i="4" a="1"/>
  <c r="BM135" i="4"/>
  <c r="BL135" i="4" a="1"/>
  <c r="BL135" i="4"/>
  <c r="BK135" i="4" a="1"/>
  <c r="BK135" i="4"/>
  <c r="BJ135" i="4" a="1"/>
  <c r="BJ135" i="4"/>
  <c r="BI135" i="4" a="1"/>
  <c r="BI135" i="4"/>
  <c r="BH135" i="4" a="1"/>
  <c r="BH135" i="4"/>
  <c r="BG135" i="4" a="1"/>
  <c r="BG135" i="4"/>
  <c r="BF135" i="4" a="1"/>
  <c r="BF135" i="4"/>
  <c r="BE135" i="4" a="1"/>
  <c r="BE135" i="4"/>
  <c r="BD135" i="4" a="1"/>
  <c r="BD135" i="4"/>
  <c r="BC135" i="4" a="1"/>
  <c r="BC135" i="4"/>
  <c r="BB135" i="4" a="1"/>
  <c r="BB135" i="4"/>
  <c r="BA135" i="4" a="1"/>
  <c r="BA135" i="4"/>
  <c r="AZ135" i="4" a="1"/>
  <c r="AZ135" i="4"/>
  <c r="AY135" i="4" a="1"/>
  <c r="AY135" i="4"/>
  <c r="AX135" i="4" a="1"/>
  <c r="AX135" i="4"/>
  <c r="CE134" i="4" a="1"/>
  <c r="CE134" i="4"/>
  <c r="CD134" i="4" a="1"/>
  <c r="CD134" i="4"/>
  <c r="CC134" i="4" a="1"/>
  <c r="CC134" i="4"/>
  <c r="CB134" i="4" a="1"/>
  <c r="CB134" i="4"/>
  <c r="CA134" i="4" a="1"/>
  <c r="CA134" i="4"/>
  <c r="BZ134" i="4" a="1"/>
  <c r="BZ134" i="4"/>
  <c r="BY134" i="4" a="1"/>
  <c r="BY134" i="4"/>
  <c r="BX134" i="4" a="1"/>
  <c r="BX134" i="4"/>
  <c r="BW134" i="4" a="1"/>
  <c r="BW134" i="4"/>
  <c r="BV134" i="4" a="1"/>
  <c r="BV134" i="4"/>
  <c r="BU134" i="4" a="1"/>
  <c r="BU134" i="4"/>
  <c r="BT134" i="4" a="1"/>
  <c r="BT134" i="4"/>
  <c r="BS134" i="4" a="1"/>
  <c r="BS134" i="4"/>
  <c r="BR134" i="4" a="1"/>
  <c r="BR134" i="4"/>
  <c r="BQ134" i="4" a="1"/>
  <c r="BQ134" i="4"/>
  <c r="BP134" i="4" a="1"/>
  <c r="BP134" i="4"/>
  <c r="BO134" i="4" a="1"/>
  <c r="BO134" i="4"/>
  <c r="BN134" i="4" a="1"/>
  <c r="BN134" i="4"/>
  <c r="BM134" i="4" a="1"/>
  <c r="BM134" i="4"/>
  <c r="BL134" i="4" a="1"/>
  <c r="BL134" i="4"/>
  <c r="BK134" i="4" a="1"/>
  <c r="BK134" i="4"/>
  <c r="BJ134" i="4" a="1"/>
  <c r="BJ134" i="4"/>
  <c r="BI134" i="4" a="1"/>
  <c r="BI134" i="4"/>
  <c r="BH134" i="4" a="1"/>
  <c r="BH134" i="4"/>
  <c r="BG134" i="4" a="1"/>
  <c r="BG134" i="4"/>
  <c r="BF134" i="4" a="1"/>
  <c r="BF134" i="4"/>
  <c r="BE134" i="4" a="1"/>
  <c r="BE134" i="4"/>
  <c r="BD134" i="4" a="1"/>
  <c r="BD134" i="4"/>
  <c r="BC134" i="4" a="1"/>
  <c r="BC134" i="4"/>
  <c r="BB134" i="4" a="1"/>
  <c r="BB134" i="4"/>
  <c r="BA134" i="4" a="1"/>
  <c r="BA134" i="4"/>
  <c r="AZ134" i="4" a="1"/>
  <c r="AZ134" i="4"/>
  <c r="AY134" i="4" a="1"/>
  <c r="AY134" i="4"/>
  <c r="AX134" i="4" a="1"/>
  <c r="AX134" i="4"/>
  <c r="CE133" i="4" a="1"/>
  <c r="CE133" i="4"/>
  <c r="CD133" i="4" a="1"/>
  <c r="CD133" i="4"/>
  <c r="CC133" i="4" a="1"/>
  <c r="CC133" i="4"/>
  <c r="CB133" i="4" a="1"/>
  <c r="CB133" i="4"/>
  <c r="CA133" i="4" a="1"/>
  <c r="CA133" i="4"/>
  <c r="BZ133" i="4" a="1"/>
  <c r="BZ133" i="4"/>
  <c r="BY133" i="4" a="1"/>
  <c r="BY133" i="4"/>
  <c r="BX133" i="4" a="1"/>
  <c r="BX133" i="4"/>
  <c r="BW133" i="4" a="1"/>
  <c r="BW133" i="4"/>
  <c r="BV133" i="4" a="1"/>
  <c r="BV133" i="4"/>
  <c r="BU133" i="4" a="1"/>
  <c r="BU133" i="4"/>
  <c r="BT133" i="4" a="1"/>
  <c r="BT133" i="4"/>
  <c r="BS133" i="4" a="1"/>
  <c r="BS133" i="4"/>
  <c r="BR133" i="4" a="1"/>
  <c r="BR133" i="4"/>
  <c r="BQ133" i="4" a="1"/>
  <c r="BQ133" i="4"/>
  <c r="BP133" i="4" a="1"/>
  <c r="BP133" i="4"/>
  <c r="BO133" i="4" a="1"/>
  <c r="BO133" i="4"/>
  <c r="BN133" i="4" a="1"/>
  <c r="BN133" i="4"/>
  <c r="BM133" i="4" a="1"/>
  <c r="BM133" i="4"/>
  <c r="BL133" i="4" a="1"/>
  <c r="BL133" i="4"/>
  <c r="BK133" i="4" a="1"/>
  <c r="BK133" i="4"/>
  <c r="BJ133" i="4" a="1"/>
  <c r="BJ133" i="4"/>
  <c r="BI133" i="4" a="1"/>
  <c r="BI133" i="4"/>
  <c r="BH133" i="4" a="1"/>
  <c r="BH133" i="4"/>
  <c r="BG133" i="4" a="1"/>
  <c r="BG133" i="4"/>
  <c r="BF133" i="4" a="1"/>
  <c r="BF133" i="4"/>
  <c r="BE133" i="4" a="1"/>
  <c r="BE133" i="4"/>
  <c r="BD133" i="4" a="1"/>
  <c r="BD133" i="4"/>
  <c r="BC133" i="4" a="1"/>
  <c r="BC133" i="4"/>
  <c r="BB133" i="4" a="1"/>
  <c r="BB133" i="4"/>
  <c r="BA133" i="4" a="1"/>
  <c r="BA133" i="4"/>
  <c r="AZ133" i="4" a="1"/>
  <c r="AZ133" i="4"/>
  <c r="AY133" i="4" a="1"/>
  <c r="AY133" i="4"/>
  <c r="AX133" i="4" a="1"/>
  <c r="AX133" i="4"/>
  <c r="CE132" i="4" a="1"/>
  <c r="CE132" i="4"/>
  <c r="CD132" i="4" a="1"/>
  <c r="CD132" i="4"/>
  <c r="CC132" i="4" a="1"/>
  <c r="CC132" i="4"/>
  <c r="CB132" i="4" a="1"/>
  <c r="CB132" i="4"/>
  <c r="CA132" i="4" a="1"/>
  <c r="CA132" i="4"/>
  <c r="BZ132" i="4" a="1"/>
  <c r="BZ132" i="4"/>
  <c r="BY132" i="4" a="1"/>
  <c r="BY132" i="4"/>
  <c r="BX132" i="4" a="1"/>
  <c r="BX132" i="4"/>
  <c r="BW132" i="4" a="1"/>
  <c r="BW132" i="4"/>
  <c r="BV132" i="4" a="1"/>
  <c r="BV132" i="4"/>
  <c r="BU132" i="4" a="1"/>
  <c r="BU132" i="4"/>
  <c r="BT132" i="4" a="1"/>
  <c r="BT132" i="4"/>
  <c r="BS132" i="4" a="1"/>
  <c r="BS132" i="4"/>
  <c r="BR132" i="4" a="1"/>
  <c r="BR132" i="4"/>
  <c r="BQ132" i="4" a="1"/>
  <c r="BQ132" i="4"/>
  <c r="BP132" i="4" a="1"/>
  <c r="BP132" i="4"/>
  <c r="BO132" i="4" a="1"/>
  <c r="BO132" i="4"/>
  <c r="BN132" i="4" a="1"/>
  <c r="BN132" i="4"/>
  <c r="BM132" i="4" a="1"/>
  <c r="BM132" i="4"/>
  <c r="BL132" i="4" a="1"/>
  <c r="BL132" i="4"/>
  <c r="BK132" i="4" a="1"/>
  <c r="BK132" i="4"/>
  <c r="BJ132" i="4" a="1"/>
  <c r="BJ132" i="4"/>
  <c r="BI132" i="4" a="1"/>
  <c r="BI132" i="4"/>
  <c r="BH132" i="4" a="1"/>
  <c r="BH132" i="4"/>
  <c r="BG132" i="4" a="1"/>
  <c r="BG132" i="4"/>
  <c r="BF132" i="4" a="1"/>
  <c r="BF132" i="4"/>
  <c r="BE132" i="4" a="1"/>
  <c r="BE132" i="4"/>
  <c r="BD132" i="4" a="1"/>
  <c r="BD132" i="4"/>
  <c r="BC132" i="4" a="1"/>
  <c r="BC132" i="4"/>
  <c r="BB132" i="4" a="1"/>
  <c r="BB132" i="4"/>
  <c r="BA132" i="4" a="1"/>
  <c r="BA132" i="4"/>
  <c r="AZ132" i="4" a="1"/>
  <c r="AZ132" i="4"/>
  <c r="AY132" i="4" a="1"/>
  <c r="AY132" i="4"/>
  <c r="AX132" i="4" a="1"/>
  <c r="AX132" i="4"/>
  <c r="CE131" i="4" a="1"/>
  <c r="CE131" i="4"/>
  <c r="CD131" i="4" a="1"/>
  <c r="CD131" i="4"/>
  <c r="CC131" i="4" a="1"/>
  <c r="CC131" i="4"/>
  <c r="CB131" i="4" a="1"/>
  <c r="CB131" i="4"/>
  <c r="CA131" i="4" a="1"/>
  <c r="CA131" i="4"/>
  <c r="BZ131" i="4" a="1"/>
  <c r="BZ131" i="4"/>
  <c r="BY131" i="4" a="1"/>
  <c r="BY131" i="4"/>
  <c r="BX131" i="4" a="1"/>
  <c r="BX131" i="4"/>
  <c r="BW131" i="4" a="1"/>
  <c r="BW131" i="4"/>
  <c r="BV131" i="4" a="1"/>
  <c r="BV131" i="4"/>
  <c r="BU131" i="4" a="1"/>
  <c r="BU131" i="4"/>
  <c r="BT131" i="4" a="1"/>
  <c r="BT131" i="4"/>
  <c r="BS131" i="4" a="1"/>
  <c r="BS131" i="4"/>
  <c r="BR131" i="4" a="1"/>
  <c r="BR131" i="4"/>
  <c r="BQ131" i="4" a="1"/>
  <c r="BQ131" i="4"/>
  <c r="BP131" i="4" a="1"/>
  <c r="BP131" i="4"/>
  <c r="BO131" i="4" a="1"/>
  <c r="BO131" i="4"/>
  <c r="BN131" i="4" a="1"/>
  <c r="BN131" i="4"/>
  <c r="BM131" i="4" a="1"/>
  <c r="BM131" i="4"/>
  <c r="BL131" i="4" a="1"/>
  <c r="BL131" i="4"/>
  <c r="BK131" i="4" a="1"/>
  <c r="BK131" i="4"/>
  <c r="BJ131" i="4" a="1"/>
  <c r="BJ131" i="4"/>
  <c r="BI131" i="4" a="1"/>
  <c r="BI131" i="4"/>
  <c r="BH131" i="4" a="1"/>
  <c r="BH131" i="4"/>
  <c r="BG131" i="4" a="1"/>
  <c r="BG131" i="4"/>
  <c r="BF131" i="4" a="1"/>
  <c r="BF131" i="4"/>
  <c r="BE131" i="4" a="1"/>
  <c r="BE131" i="4"/>
  <c r="BD131" i="4" a="1"/>
  <c r="BD131" i="4"/>
  <c r="BC131" i="4" a="1"/>
  <c r="BC131" i="4"/>
  <c r="BB131" i="4" a="1"/>
  <c r="BB131" i="4"/>
  <c r="BA131" i="4" a="1"/>
  <c r="BA131" i="4"/>
  <c r="AZ131" i="4" a="1"/>
  <c r="AZ131" i="4"/>
  <c r="AY131" i="4" a="1"/>
  <c r="AY131" i="4"/>
  <c r="AX131" i="4" a="1"/>
  <c r="AX131" i="4"/>
  <c r="CE130" i="4" a="1"/>
  <c r="CE130" i="4"/>
  <c r="CD130" i="4" a="1"/>
  <c r="CD130" i="4"/>
  <c r="CC130" i="4" a="1"/>
  <c r="CC130" i="4"/>
  <c r="CB130" i="4" a="1"/>
  <c r="CB130" i="4"/>
  <c r="CA130" i="4" a="1"/>
  <c r="CA130" i="4"/>
  <c r="BZ130" i="4" a="1"/>
  <c r="BZ130" i="4"/>
  <c r="BY130" i="4" a="1"/>
  <c r="BY130" i="4"/>
  <c r="BX130" i="4" a="1"/>
  <c r="BX130" i="4"/>
  <c r="BW130" i="4" a="1"/>
  <c r="BW130" i="4"/>
  <c r="BV130" i="4" a="1"/>
  <c r="BV130" i="4"/>
  <c r="BU130" i="4" a="1"/>
  <c r="BU130" i="4"/>
  <c r="BT130" i="4" a="1"/>
  <c r="BT130" i="4"/>
  <c r="BS130" i="4" a="1"/>
  <c r="BS130" i="4"/>
  <c r="BR130" i="4" a="1"/>
  <c r="BR130" i="4"/>
  <c r="BQ130" i="4" a="1"/>
  <c r="BQ130" i="4"/>
  <c r="BP130" i="4" a="1"/>
  <c r="BP130" i="4"/>
  <c r="BO130" i="4" a="1"/>
  <c r="BO130" i="4"/>
  <c r="BN130" i="4" a="1"/>
  <c r="BN130" i="4"/>
  <c r="BM130" i="4" a="1"/>
  <c r="BM130" i="4"/>
  <c r="BL130" i="4" a="1"/>
  <c r="BL130" i="4"/>
  <c r="BK130" i="4" a="1"/>
  <c r="BK130" i="4"/>
  <c r="BJ130" i="4" a="1"/>
  <c r="BJ130" i="4"/>
  <c r="BI130" i="4" a="1"/>
  <c r="BI130" i="4"/>
  <c r="BH130" i="4" a="1"/>
  <c r="BH130" i="4"/>
  <c r="BG130" i="4" a="1"/>
  <c r="BG130" i="4"/>
  <c r="BF130" i="4" a="1"/>
  <c r="BF130" i="4"/>
  <c r="BE130" i="4" a="1"/>
  <c r="BE130" i="4"/>
  <c r="BD130" i="4" a="1"/>
  <c r="BD130" i="4"/>
  <c r="BC130" i="4" a="1"/>
  <c r="BC130" i="4"/>
  <c r="BB130" i="4" a="1"/>
  <c r="BB130" i="4"/>
  <c r="BA130" i="4" a="1"/>
  <c r="BA130" i="4"/>
  <c r="AZ130" i="4" a="1"/>
  <c r="AZ130" i="4"/>
  <c r="AY130" i="4" a="1"/>
  <c r="AY130" i="4"/>
  <c r="AX130" i="4" a="1"/>
  <c r="AX130" i="4"/>
  <c r="CE129" i="4" a="1"/>
  <c r="CE129" i="4"/>
  <c r="CD129" i="4" a="1"/>
  <c r="CD129" i="4"/>
  <c r="CC129" i="4" a="1"/>
  <c r="CC129" i="4"/>
  <c r="CB129" i="4" a="1"/>
  <c r="CB129" i="4"/>
  <c r="CA129" i="4" a="1"/>
  <c r="CA129" i="4"/>
  <c r="BZ129" i="4" a="1"/>
  <c r="BZ129" i="4"/>
  <c r="BY129" i="4" a="1"/>
  <c r="BY129" i="4"/>
  <c r="BX129" i="4" a="1"/>
  <c r="BX129" i="4"/>
  <c r="BW129" i="4" a="1"/>
  <c r="BW129" i="4"/>
  <c r="BV129" i="4" a="1"/>
  <c r="BV129" i="4"/>
  <c r="BU129" i="4" a="1"/>
  <c r="BU129" i="4"/>
  <c r="BT129" i="4" a="1"/>
  <c r="BT129" i="4"/>
  <c r="BS129" i="4" a="1"/>
  <c r="BS129" i="4"/>
  <c r="BR129" i="4" a="1"/>
  <c r="BR129" i="4"/>
  <c r="BQ129" i="4" a="1"/>
  <c r="BQ129" i="4"/>
  <c r="BP129" i="4" a="1"/>
  <c r="BP129" i="4"/>
  <c r="BO129" i="4" a="1"/>
  <c r="BO129" i="4"/>
  <c r="BN129" i="4" a="1"/>
  <c r="BN129" i="4"/>
  <c r="BM129" i="4" a="1"/>
  <c r="BM129" i="4"/>
  <c r="BL129" i="4" a="1"/>
  <c r="BL129" i="4"/>
  <c r="BK129" i="4" a="1"/>
  <c r="BK129" i="4"/>
  <c r="BJ129" i="4" a="1"/>
  <c r="BJ129" i="4"/>
  <c r="BI129" i="4" a="1"/>
  <c r="BI129" i="4"/>
  <c r="BH129" i="4" a="1"/>
  <c r="BH129" i="4"/>
  <c r="BG129" i="4" a="1"/>
  <c r="BG129" i="4"/>
  <c r="BF129" i="4" a="1"/>
  <c r="BF129" i="4"/>
  <c r="BE129" i="4" a="1"/>
  <c r="BE129" i="4"/>
  <c r="BD129" i="4" a="1"/>
  <c r="BD129" i="4"/>
  <c r="BC129" i="4" a="1"/>
  <c r="BC129" i="4"/>
  <c r="BB129" i="4" a="1"/>
  <c r="BB129" i="4"/>
  <c r="BA129" i="4" a="1"/>
  <c r="BA129" i="4"/>
  <c r="AZ129" i="4" a="1"/>
  <c r="AZ129" i="4"/>
  <c r="AY129" i="4" a="1"/>
  <c r="AY129" i="4"/>
  <c r="AX129" i="4" a="1"/>
  <c r="AX129" i="4"/>
  <c r="CE128" i="4" a="1"/>
  <c r="CE128" i="4"/>
  <c r="CD128" i="4" a="1"/>
  <c r="CD128" i="4"/>
  <c r="CC128" i="4" a="1"/>
  <c r="CC128" i="4"/>
  <c r="CB128" i="4" a="1"/>
  <c r="CB128" i="4"/>
  <c r="CA128" i="4" a="1"/>
  <c r="CA128" i="4"/>
  <c r="BZ128" i="4" a="1"/>
  <c r="BZ128" i="4"/>
  <c r="BY128" i="4" a="1"/>
  <c r="BY128" i="4"/>
  <c r="BX128" i="4" a="1"/>
  <c r="BX128" i="4"/>
  <c r="BW128" i="4" a="1"/>
  <c r="BW128" i="4"/>
  <c r="BV128" i="4" a="1"/>
  <c r="BV128" i="4"/>
  <c r="BU128" i="4" a="1"/>
  <c r="BU128" i="4"/>
  <c r="BT128" i="4" a="1"/>
  <c r="BT128" i="4"/>
  <c r="BS128" i="4" a="1"/>
  <c r="BS128" i="4"/>
  <c r="BR128" i="4" a="1"/>
  <c r="BR128" i="4"/>
  <c r="BQ128" i="4" a="1"/>
  <c r="BQ128" i="4"/>
  <c r="BP128" i="4" a="1"/>
  <c r="BP128" i="4"/>
  <c r="BO128" i="4" a="1"/>
  <c r="BO128" i="4"/>
  <c r="BN128" i="4" a="1"/>
  <c r="BN128" i="4"/>
  <c r="BM128" i="4" a="1"/>
  <c r="BM128" i="4"/>
  <c r="BL128" i="4" a="1"/>
  <c r="BL128" i="4"/>
  <c r="BK128" i="4" a="1"/>
  <c r="BK128" i="4"/>
  <c r="BJ128" i="4" a="1"/>
  <c r="BJ128" i="4"/>
  <c r="BI128" i="4" a="1"/>
  <c r="BI128" i="4"/>
  <c r="BH128" i="4" a="1"/>
  <c r="BH128" i="4"/>
  <c r="BG128" i="4" a="1"/>
  <c r="BG128" i="4"/>
  <c r="BF128" i="4" a="1"/>
  <c r="BF128" i="4"/>
  <c r="BE128" i="4" a="1"/>
  <c r="BE128" i="4"/>
  <c r="BD128" i="4" a="1"/>
  <c r="BD128" i="4"/>
  <c r="BC128" i="4" a="1"/>
  <c r="BC128" i="4"/>
  <c r="BB128" i="4" a="1"/>
  <c r="BB128" i="4"/>
  <c r="BA128" i="4" a="1"/>
  <c r="BA128" i="4"/>
  <c r="AZ128" i="4" a="1"/>
  <c r="AZ128" i="4"/>
  <c r="AY128" i="4" a="1"/>
  <c r="AY128" i="4"/>
  <c r="AX128" i="4" a="1"/>
  <c r="AX128" i="4"/>
  <c r="CE127" i="4" a="1"/>
  <c r="CE127" i="4"/>
  <c r="CD127" i="4" a="1"/>
  <c r="CD127" i="4"/>
  <c r="CC127" i="4" a="1"/>
  <c r="CC127" i="4"/>
  <c r="CB127" i="4" a="1"/>
  <c r="CB127" i="4"/>
  <c r="CA127" i="4" a="1"/>
  <c r="CA127" i="4"/>
  <c r="BZ127" i="4" a="1"/>
  <c r="BZ127" i="4"/>
  <c r="BY127" i="4" a="1"/>
  <c r="BY127" i="4"/>
  <c r="BX127" i="4" a="1"/>
  <c r="BX127" i="4"/>
  <c r="BW127" i="4" a="1"/>
  <c r="BW127" i="4"/>
  <c r="BV127" i="4" a="1"/>
  <c r="BV127" i="4"/>
  <c r="BU127" i="4" a="1"/>
  <c r="BU127" i="4"/>
  <c r="BT127" i="4" a="1"/>
  <c r="BT127" i="4"/>
  <c r="BS127" i="4" a="1"/>
  <c r="BS127" i="4"/>
  <c r="BR127" i="4" a="1"/>
  <c r="BR127" i="4"/>
  <c r="BQ127" i="4" a="1"/>
  <c r="BQ127" i="4"/>
  <c r="BP127" i="4" a="1"/>
  <c r="BP127" i="4"/>
  <c r="BO127" i="4" a="1"/>
  <c r="BO127" i="4"/>
  <c r="BN127" i="4" a="1"/>
  <c r="BN127" i="4"/>
  <c r="BM127" i="4" a="1"/>
  <c r="BM127" i="4"/>
  <c r="BL127" i="4" a="1"/>
  <c r="BL127" i="4"/>
  <c r="BK127" i="4" a="1"/>
  <c r="BK127" i="4"/>
  <c r="BJ127" i="4" a="1"/>
  <c r="BJ127" i="4"/>
  <c r="BI127" i="4" a="1"/>
  <c r="BI127" i="4"/>
  <c r="BH127" i="4" a="1"/>
  <c r="BH127" i="4"/>
  <c r="BG127" i="4" a="1"/>
  <c r="BG127" i="4"/>
  <c r="BF127" i="4" a="1"/>
  <c r="BF127" i="4"/>
  <c r="BE127" i="4" a="1"/>
  <c r="BE127" i="4"/>
  <c r="BD127" i="4" a="1"/>
  <c r="BD127" i="4"/>
  <c r="BC127" i="4" a="1"/>
  <c r="BC127" i="4"/>
  <c r="BB127" i="4" a="1"/>
  <c r="BB127" i="4"/>
  <c r="BA127" i="4" a="1"/>
  <c r="BA127" i="4"/>
  <c r="AZ127" i="4" a="1"/>
  <c r="AZ127" i="4"/>
  <c r="AY127" i="4" a="1"/>
  <c r="AY127" i="4"/>
  <c r="AX127" i="4" a="1"/>
  <c r="AX127" i="4"/>
  <c r="CE126" i="4" a="1"/>
  <c r="CE126" i="4"/>
  <c r="CD126" i="4" a="1"/>
  <c r="CD126" i="4"/>
  <c r="CC126" i="4" a="1"/>
  <c r="CC126" i="4"/>
  <c r="CB126" i="4" a="1"/>
  <c r="CB126" i="4"/>
  <c r="CA126" i="4" a="1"/>
  <c r="CA126" i="4"/>
  <c r="BZ126" i="4" a="1"/>
  <c r="BZ126" i="4"/>
  <c r="BY126" i="4" a="1"/>
  <c r="BY126" i="4"/>
  <c r="BX126" i="4" a="1"/>
  <c r="BX126" i="4"/>
  <c r="BW126" i="4" a="1"/>
  <c r="BW126" i="4"/>
  <c r="BV126" i="4" a="1"/>
  <c r="BV126" i="4"/>
  <c r="BU126" i="4" a="1"/>
  <c r="BU126" i="4"/>
  <c r="BT126" i="4" a="1"/>
  <c r="BT126" i="4"/>
  <c r="BS126" i="4" a="1"/>
  <c r="BS126" i="4"/>
  <c r="BR126" i="4" a="1"/>
  <c r="BR126" i="4"/>
  <c r="BQ126" i="4" a="1"/>
  <c r="BQ126" i="4"/>
  <c r="BP126" i="4" a="1"/>
  <c r="BP126" i="4"/>
  <c r="BO126" i="4" a="1"/>
  <c r="BO126" i="4"/>
  <c r="BN126" i="4" a="1"/>
  <c r="BN126" i="4"/>
  <c r="BM126" i="4" a="1"/>
  <c r="BM126" i="4"/>
  <c r="BL126" i="4" a="1"/>
  <c r="BL126" i="4"/>
  <c r="BK126" i="4" a="1"/>
  <c r="BK126" i="4"/>
  <c r="BJ126" i="4" a="1"/>
  <c r="BJ126" i="4"/>
  <c r="BI126" i="4" a="1"/>
  <c r="BI126" i="4"/>
  <c r="BH126" i="4" a="1"/>
  <c r="BH126" i="4"/>
  <c r="BG126" i="4" a="1"/>
  <c r="BG126" i="4"/>
  <c r="BF126" i="4" a="1"/>
  <c r="BF126" i="4"/>
  <c r="BE126" i="4" a="1"/>
  <c r="BE126" i="4"/>
  <c r="BD126" i="4" a="1"/>
  <c r="BD126" i="4"/>
  <c r="BC126" i="4" a="1"/>
  <c r="BC126" i="4"/>
  <c r="BB126" i="4" a="1"/>
  <c r="BB126" i="4"/>
  <c r="BA126" i="4" a="1"/>
  <c r="BA126" i="4"/>
  <c r="AZ126" i="4" a="1"/>
  <c r="AZ126" i="4"/>
  <c r="AY126" i="4" a="1"/>
  <c r="AY126" i="4"/>
  <c r="AX126" i="4" a="1"/>
  <c r="AX126" i="4"/>
  <c r="CE125" i="4" a="1"/>
  <c r="CE125" i="4"/>
  <c r="CD125" i="4" a="1"/>
  <c r="CD125" i="4"/>
  <c r="CC125" i="4" a="1"/>
  <c r="CC125" i="4"/>
  <c r="CB125" i="4" a="1"/>
  <c r="CB125" i="4"/>
  <c r="CA125" i="4" a="1"/>
  <c r="CA125" i="4"/>
  <c r="BZ125" i="4" a="1"/>
  <c r="BZ125" i="4"/>
  <c r="BY125" i="4" a="1"/>
  <c r="BY125" i="4"/>
  <c r="BX125" i="4" a="1"/>
  <c r="BX125" i="4"/>
  <c r="BW125" i="4" a="1"/>
  <c r="BW125" i="4"/>
  <c r="BV125" i="4" a="1"/>
  <c r="BV125" i="4"/>
  <c r="BU125" i="4" a="1"/>
  <c r="BU125" i="4"/>
  <c r="BT125" i="4" a="1"/>
  <c r="BT125" i="4"/>
  <c r="BS125" i="4" a="1"/>
  <c r="BS125" i="4"/>
  <c r="BR125" i="4" a="1"/>
  <c r="BR125" i="4"/>
  <c r="BQ125" i="4" a="1"/>
  <c r="BQ125" i="4"/>
  <c r="BP125" i="4" a="1"/>
  <c r="BP125" i="4"/>
  <c r="BO125" i="4" a="1"/>
  <c r="BO125" i="4"/>
  <c r="BN125" i="4" a="1"/>
  <c r="BN125" i="4"/>
  <c r="BM125" i="4" a="1"/>
  <c r="BM125" i="4"/>
  <c r="BL125" i="4" a="1"/>
  <c r="BL125" i="4"/>
  <c r="BK125" i="4" a="1"/>
  <c r="BK125" i="4"/>
  <c r="BJ125" i="4" a="1"/>
  <c r="BJ125" i="4"/>
  <c r="BI125" i="4" a="1"/>
  <c r="BI125" i="4"/>
  <c r="BH125" i="4" a="1"/>
  <c r="BH125" i="4"/>
  <c r="BG125" i="4" a="1"/>
  <c r="BG125" i="4"/>
  <c r="BF125" i="4" a="1"/>
  <c r="BF125" i="4"/>
  <c r="BE125" i="4" a="1"/>
  <c r="BE125" i="4"/>
  <c r="BD125" i="4" a="1"/>
  <c r="BD125" i="4"/>
  <c r="BC125" i="4" a="1"/>
  <c r="BC125" i="4"/>
  <c r="BB125" i="4" a="1"/>
  <c r="BB125" i="4"/>
  <c r="BA125" i="4" a="1"/>
  <c r="BA125" i="4"/>
  <c r="AZ125" i="4" a="1"/>
  <c r="AZ125" i="4"/>
  <c r="AY125" i="4" a="1"/>
  <c r="AY125" i="4"/>
  <c r="AX125" i="4" a="1"/>
  <c r="AX125" i="4"/>
  <c r="CE124" i="4" a="1"/>
  <c r="CE124" i="4"/>
  <c r="CD124" i="4" a="1"/>
  <c r="CD124" i="4"/>
  <c r="CC124" i="4" a="1"/>
  <c r="CC124" i="4"/>
  <c r="CB124" i="4" a="1"/>
  <c r="CB124" i="4"/>
  <c r="CA124" i="4" a="1"/>
  <c r="CA124" i="4"/>
  <c r="BZ124" i="4" a="1"/>
  <c r="BZ124" i="4"/>
  <c r="BY124" i="4" a="1"/>
  <c r="BY124" i="4"/>
  <c r="BX124" i="4" a="1"/>
  <c r="BX124" i="4"/>
  <c r="BW124" i="4" a="1"/>
  <c r="BW124" i="4"/>
  <c r="BV124" i="4" a="1"/>
  <c r="BV124" i="4"/>
  <c r="BU124" i="4" a="1"/>
  <c r="BU124" i="4"/>
  <c r="BT124" i="4" a="1"/>
  <c r="BT124" i="4"/>
  <c r="BS124" i="4" a="1"/>
  <c r="BS124" i="4"/>
  <c r="BR124" i="4" a="1"/>
  <c r="BR124" i="4"/>
  <c r="BQ124" i="4" a="1"/>
  <c r="BQ124" i="4"/>
  <c r="BP124" i="4" a="1"/>
  <c r="BP124" i="4"/>
  <c r="BO124" i="4" a="1"/>
  <c r="BO124" i="4"/>
  <c r="BN124" i="4" a="1"/>
  <c r="BN124" i="4"/>
  <c r="BM124" i="4" a="1"/>
  <c r="BM124" i="4"/>
  <c r="BL124" i="4" a="1"/>
  <c r="BL124" i="4"/>
  <c r="BK124" i="4" a="1"/>
  <c r="BK124" i="4"/>
  <c r="BJ124" i="4" a="1"/>
  <c r="BJ124" i="4"/>
  <c r="BI124" i="4" a="1"/>
  <c r="BI124" i="4"/>
  <c r="BH124" i="4" a="1"/>
  <c r="BH124" i="4"/>
  <c r="BG124" i="4" a="1"/>
  <c r="BG124" i="4"/>
  <c r="BF124" i="4" a="1"/>
  <c r="BF124" i="4"/>
  <c r="BE124" i="4" a="1"/>
  <c r="BE124" i="4"/>
  <c r="BD124" i="4" a="1"/>
  <c r="BD124" i="4"/>
  <c r="BC124" i="4" a="1"/>
  <c r="BC124" i="4"/>
  <c r="BB124" i="4" a="1"/>
  <c r="BB124" i="4"/>
  <c r="BA124" i="4" a="1"/>
  <c r="BA124" i="4"/>
  <c r="AZ124" i="4" a="1"/>
  <c r="AZ124" i="4"/>
  <c r="AY124" i="4" a="1"/>
  <c r="AY124" i="4"/>
  <c r="AX124" i="4" a="1"/>
  <c r="AX124" i="4"/>
  <c r="CE123" i="4" a="1"/>
  <c r="CE123" i="4"/>
  <c r="CD123" i="4" a="1"/>
  <c r="CD123" i="4"/>
  <c r="CC123" i="4" a="1"/>
  <c r="CC123" i="4"/>
  <c r="CB123" i="4" a="1"/>
  <c r="CB123" i="4"/>
  <c r="CA123" i="4" a="1"/>
  <c r="CA123" i="4"/>
  <c r="BZ123" i="4" a="1"/>
  <c r="BZ123" i="4"/>
  <c r="BY123" i="4" a="1"/>
  <c r="BY123" i="4"/>
  <c r="BX123" i="4" a="1"/>
  <c r="BX123" i="4"/>
  <c r="BW123" i="4" a="1"/>
  <c r="BW123" i="4"/>
  <c r="BV123" i="4" a="1"/>
  <c r="BV123" i="4"/>
  <c r="BU123" i="4" a="1"/>
  <c r="BU123" i="4"/>
  <c r="BT123" i="4" a="1"/>
  <c r="BT123" i="4"/>
  <c r="BS123" i="4" a="1"/>
  <c r="BS123" i="4"/>
  <c r="BR123" i="4" a="1"/>
  <c r="BR123" i="4"/>
  <c r="BQ123" i="4" a="1"/>
  <c r="BQ123" i="4"/>
  <c r="BP123" i="4" a="1"/>
  <c r="BP123" i="4"/>
  <c r="BO123" i="4" a="1"/>
  <c r="BO123" i="4"/>
  <c r="BN123" i="4" a="1"/>
  <c r="BN123" i="4"/>
  <c r="BM123" i="4" a="1"/>
  <c r="BM123" i="4"/>
  <c r="BL123" i="4" a="1"/>
  <c r="BL123" i="4"/>
  <c r="BK123" i="4" a="1"/>
  <c r="BK123" i="4"/>
  <c r="BJ123" i="4" a="1"/>
  <c r="BJ123" i="4"/>
  <c r="BI123" i="4" a="1"/>
  <c r="BI123" i="4"/>
  <c r="BH123" i="4" a="1"/>
  <c r="BH123" i="4"/>
  <c r="BG123" i="4" a="1"/>
  <c r="BG123" i="4"/>
  <c r="BF123" i="4" a="1"/>
  <c r="BF123" i="4"/>
  <c r="BE123" i="4" a="1"/>
  <c r="BE123" i="4"/>
  <c r="BD123" i="4" a="1"/>
  <c r="BD123" i="4"/>
  <c r="BC123" i="4" a="1"/>
  <c r="BC123" i="4"/>
  <c r="BB123" i="4" a="1"/>
  <c r="BB123" i="4"/>
  <c r="BA123" i="4" a="1"/>
  <c r="BA123" i="4"/>
  <c r="AZ123" i="4" a="1"/>
  <c r="AZ123" i="4"/>
  <c r="AY123" i="4" a="1"/>
  <c r="AY123" i="4"/>
  <c r="AX123" i="4" a="1"/>
  <c r="AX123" i="4"/>
  <c r="CE122" i="4" a="1"/>
  <c r="CE122" i="4"/>
  <c r="CD122" i="4" a="1"/>
  <c r="CD122" i="4"/>
  <c r="CC122" i="4" a="1"/>
  <c r="CC122" i="4"/>
  <c r="CB122" i="4" a="1"/>
  <c r="CB122" i="4"/>
  <c r="CA122" i="4" a="1"/>
  <c r="CA122" i="4"/>
  <c r="BZ122" i="4" a="1"/>
  <c r="BZ122" i="4"/>
  <c r="BY122" i="4" a="1"/>
  <c r="BY122" i="4"/>
  <c r="BX122" i="4" a="1"/>
  <c r="BX122" i="4"/>
  <c r="BW122" i="4" a="1"/>
  <c r="BW122" i="4"/>
  <c r="BV122" i="4" a="1"/>
  <c r="BV122" i="4"/>
  <c r="BU122" i="4" a="1"/>
  <c r="BU122" i="4"/>
  <c r="BT122" i="4" a="1"/>
  <c r="BT122" i="4"/>
  <c r="BS122" i="4" a="1"/>
  <c r="BS122" i="4"/>
  <c r="BR122" i="4" a="1"/>
  <c r="BR122" i="4"/>
  <c r="BQ122" i="4" a="1"/>
  <c r="BQ122" i="4"/>
  <c r="BP122" i="4" a="1"/>
  <c r="BP122" i="4"/>
  <c r="BO122" i="4" a="1"/>
  <c r="BO122" i="4"/>
  <c r="BN122" i="4" a="1"/>
  <c r="BN122" i="4"/>
  <c r="BM122" i="4" a="1"/>
  <c r="BM122" i="4"/>
  <c r="BL122" i="4" a="1"/>
  <c r="BL122" i="4"/>
  <c r="BK122" i="4" a="1"/>
  <c r="BK122" i="4"/>
  <c r="BJ122" i="4" a="1"/>
  <c r="BJ122" i="4"/>
  <c r="BI122" i="4" a="1"/>
  <c r="BI122" i="4"/>
  <c r="BH122" i="4" a="1"/>
  <c r="BH122" i="4"/>
  <c r="BG122" i="4" a="1"/>
  <c r="BG122" i="4"/>
  <c r="BF122" i="4" a="1"/>
  <c r="BF122" i="4"/>
  <c r="BE122" i="4" a="1"/>
  <c r="BE122" i="4"/>
  <c r="BD122" i="4" a="1"/>
  <c r="BD122" i="4"/>
  <c r="BC122" i="4" a="1"/>
  <c r="BC122" i="4"/>
  <c r="BB122" i="4" a="1"/>
  <c r="BB122" i="4"/>
  <c r="BA122" i="4" a="1"/>
  <c r="BA122" i="4"/>
  <c r="AZ122" i="4" a="1"/>
  <c r="AZ122" i="4"/>
  <c r="AY122" i="4" a="1"/>
  <c r="AY122" i="4"/>
  <c r="AX122" i="4" a="1"/>
  <c r="AX122" i="4"/>
  <c r="CE121" i="4" a="1"/>
  <c r="CE121" i="4"/>
  <c r="CD121" i="4" a="1"/>
  <c r="CD121" i="4"/>
  <c r="CC121" i="4" a="1"/>
  <c r="CC121" i="4"/>
  <c r="CB121" i="4" a="1"/>
  <c r="CB121" i="4"/>
  <c r="CA121" i="4" a="1"/>
  <c r="CA121" i="4"/>
  <c r="BZ121" i="4" a="1"/>
  <c r="BZ121" i="4"/>
  <c r="BY121" i="4" a="1"/>
  <c r="BY121" i="4"/>
  <c r="BX121" i="4" a="1"/>
  <c r="BX121" i="4"/>
  <c r="BW121" i="4" a="1"/>
  <c r="BW121" i="4"/>
  <c r="BV121" i="4" a="1"/>
  <c r="BV121" i="4"/>
  <c r="BU121" i="4" a="1"/>
  <c r="BU121" i="4"/>
  <c r="BT121" i="4" a="1"/>
  <c r="BT121" i="4"/>
  <c r="BS121" i="4" a="1"/>
  <c r="BS121" i="4"/>
  <c r="BR121" i="4" a="1"/>
  <c r="BR121" i="4"/>
  <c r="BQ121" i="4" a="1"/>
  <c r="BQ121" i="4"/>
  <c r="BP121" i="4" a="1"/>
  <c r="BP121" i="4"/>
  <c r="BO121" i="4" a="1"/>
  <c r="BO121" i="4"/>
  <c r="BN121" i="4" a="1"/>
  <c r="BN121" i="4"/>
  <c r="BM121" i="4" a="1"/>
  <c r="BM121" i="4"/>
  <c r="BL121" i="4" a="1"/>
  <c r="BL121" i="4"/>
  <c r="BK121" i="4" a="1"/>
  <c r="BK121" i="4"/>
  <c r="BJ121" i="4" a="1"/>
  <c r="BJ121" i="4"/>
  <c r="BI121" i="4" a="1"/>
  <c r="BI121" i="4"/>
  <c r="BH121" i="4" a="1"/>
  <c r="BH121" i="4"/>
  <c r="BG121" i="4" a="1"/>
  <c r="BG121" i="4"/>
  <c r="BF121" i="4" a="1"/>
  <c r="BF121" i="4"/>
  <c r="BE121" i="4" a="1"/>
  <c r="BE121" i="4"/>
  <c r="BD121" i="4" a="1"/>
  <c r="BD121" i="4"/>
  <c r="BC121" i="4" a="1"/>
  <c r="BC121" i="4"/>
  <c r="BB121" i="4" a="1"/>
  <c r="BB121" i="4"/>
  <c r="BA121" i="4" a="1"/>
  <c r="BA121" i="4"/>
  <c r="AZ121" i="4" a="1"/>
  <c r="AZ121" i="4"/>
  <c r="AY121" i="4" a="1"/>
  <c r="AY121" i="4"/>
  <c r="AX121" i="4" a="1"/>
  <c r="AX121" i="4"/>
  <c r="CE120" i="4" a="1"/>
  <c r="CE120" i="4"/>
  <c r="CD120" i="4" a="1"/>
  <c r="CD120" i="4"/>
  <c r="CC120" i="4" a="1"/>
  <c r="CC120" i="4"/>
  <c r="CB120" i="4" a="1"/>
  <c r="CB120" i="4"/>
  <c r="CA120" i="4" a="1"/>
  <c r="CA120" i="4"/>
  <c r="BZ120" i="4" a="1"/>
  <c r="BZ120" i="4"/>
  <c r="BY120" i="4" a="1"/>
  <c r="BY120" i="4"/>
  <c r="BX120" i="4" a="1"/>
  <c r="BX120" i="4"/>
  <c r="BW120" i="4" a="1"/>
  <c r="BW120" i="4"/>
  <c r="BV120" i="4" a="1"/>
  <c r="BV120" i="4"/>
  <c r="BU120" i="4" a="1"/>
  <c r="BU120" i="4"/>
  <c r="BT120" i="4" a="1"/>
  <c r="BT120" i="4"/>
  <c r="BS120" i="4" a="1"/>
  <c r="BS120" i="4"/>
  <c r="BR120" i="4" a="1"/>
  <c r="BR120" i="4"/>
  <c r="BQ120" i="4" a="1"/>
  <c r="BQ120" i="4"/>
  <c r="BP120" i="4" a="1"/>
  <c r="BP120" i="4"/>
  <c r="BO120" i="4" a="1"/>
  <c r="BO120" i="4"/>
  <c r="BN120" i="4" a="1"/>
  <c r="BN120" i="4"/>
  <c r="BM120" i="4" a="1"/>
  <c r="BM120" i="4"/>
  <c r="BL120" i="4" a="1"/>
  <c r="BL120" i="4"/>
  <c r="BK120" i="4" a="1"/>
  <c r="BK120" i="4"/>
  <c r="BJ120" i="4" a="1"/>
  <c r="BJ120" i="4"/>
  <c r="BI120" i="4" a="1"/>
  <c r="BI120" i="4"/>
  <c r="BH120" i="4" a="1"/>
  <c r="BH120" i="4"/>
  <c r="BG120" i="4" a="1"/>
  <c r="BG120" i="4"/>
  <c r="BF120" i="4" a="1"/>
  <c r="BF120" i="4"/>
  <c r="BE120" i="4" a="1"/>
  <c r="BE120" i="4"/>
  <c r="BD120" i="4" a="1"/>
  <c r="BD120" i="4"/>
  <c r="BC120" i="4" a="1"/>
  <c r="BC120" i="4"/>
  <c r="BB120" i="4" a="1"/>
  <c r="BB120" i="4"/>
  <c r="BA120" i="4" a="1"/>
  <c r="BA120" i="4"/>
  <c r="AZ120" i="4" a="1"/>
  <c r="AZ120" i="4"/>
  <c r="AY120" i="4" a="1"/>
  <c r="AY120" i="4"/>
  <c r="AX120" i="4" a="1"/>
  <c r="AX120" i="4"/>
  <c r="CE119" i="4" a="1"/>
  <c r="CE119" i="4"/>
  <c r="CD119" i="4" a="1"/>
  <c r="CD119" i="4"/>
  <c r="CC119" i="4" a="1"/>
  <c r="CC119" i="4"/>
  <c r="CB119" i="4" a="1"/>
  <c r="CB119" i="4"/>
  <c r="CA119" i="4" a="1"/>
  <c r="CA119" i="4"/>
  <c r="BZ119" i="4" a="1"/>
  <c r="BZ119" i="4"/>
  <c r="BY119" i="4" a="1"/>
  <c r="BY119" i="4"/>
  <c r="BX119" i="4" a="1"/>
  <c r="BX119" i="4"/>
  <c r="BW119" i="4" a="1"/>
  <c r="BW119" i="4"/>
  <c r="BV119" i="4" a="1"/>
  <c r="BV119" i="4"/>
  <c r="BU119" i="4" a="1"/>
  <c r="BU119" i="4"/>
  <c r="BT119" i="4" a="1"/>
  <c r="BT119" i="4"/>
  <c r="BS119" i="4" a="1"/>
  <c r="BS119" i="4"/>
  <c r="BR119" i="4" a="1"/>
  <c r="BR119" i="4"/>
  <c r="BQ119" i="4" a="1"/>
  <c r="BQ119" i="4"/>
  <c r="BP119" i="4" a="1"/>
  <c r="BP119" i="4"/>
  <c r="BO119" i="4" a="1"/>
  <c r="BO119" i="4"/>
  <c r="BN119" i="4" a="1"/>
  <c r="BN119" i="4"/>
  <c r="BM119" i="4" a="1"/>
  <c r="BM119" i="4"/>
  <c r="BL119" i="4" a="1"/>
  <c r="BL119" i="4"/>
  <c r="BK119" i="4" a="1"/>
  <c r="BK119" i="4"/>
  <c r="BJ119" i="4" a="1"/>
  <c r="BJ119" i="4"/>
  <c r="BI119" i="4" a="1"/>
  <c r="BI119" i="4"/>
  <c r="BH119" i="4" a="1"/>
  <c r="BH119" i="4"/>
  <c r="BG119" i="4" a="1"/>
  <c r="BG119" i="4"/>
  <c r="BF119" i="4" a="1"/>
  <c r="BF119" i="4"/>
  <c r="BE119" i="4" a="1"/>
  <c r="BE119" i="4"/>
  <c r="BD119" i="4" a="1"/>
  <c r="BD119" i="4"/>
  <c r="BC119" i="4" a="1"/>
  <c r="BC119" i="4"/>
  <c r="BB119" i="4" a="1"/>
  <c r="BB119" i="4"/>
  <c r="BA119" i="4" a="1"/>
  <c r="BA119" i="4"/>
  <c r="AZ119" i="4" a="1"/>
  <c r="AZ119" i="4"/>
  <c r="AY119" i="4" a="1"/>
  <c r="AY119" i="4"/>
  <c r="AX119" i="4" a="1"/>
  <c r="AX119" i="4"/>
  <c r="CE118" i="4" a="1"/>
  <c r="CE118" i="4"/>
  <c r="CD118" i="4" a="1"/>
  <c r="CD118" i="4"/>
  <c r="CC118" i="4" a="1"/>
  <c r="CC118" i="4"/>
  <c r="CB118" i="4" a="1"/>
  <c r="CB118" i="4"/>
  <c r="CA118" i="4" a="1"/>
  <c r="CA118" i="4"/>
  <c r="BZ118" i="4" a="1"/>
  <c r="BZ118" i="4"/>
  <c r="BY118" i="4" a="1"/>
  <c r="BY118" i="4"/>
  <c r="BX118" i="4" a="1"/>
  <c r="BX118" i="4"/>
  <c r="BW118" i="4" a="1"/>
  <c r="BW118" i="4"/>
  <c r="BV118" i="4" a="1"/>
  <c r="BV118" i="4"/>
  <c r="BU118" i="4" a="1"/>
  <c r="BU118" i="4"/>
  <c r="BT118" i="4" a="1"/>
  <c r="BT118" i="4"/>
  <c r="BS118" i="4" a="1"/>
  <c r="BS118" i="4"/>
  <c r="BR118" i="4" a="1"/>
  <c r="BR118" i="4"/>
  <c r="BQ118" i="4" a="1"/>
  <c r="BQ118" i="4"/>
  <c r="BP118" i="4" a="1"/>
  <c r="BP118" i="4"/>
  <c r="BO118" i="4" a="1"/>
  <c r="BO118" i="4"/>
  <c r="BN118" i="4" a="1"/>
  <c r="BN118" i="4"/>
  <c r="BM118" i="4" a="1"/>
  <c r="BM118" i="4"/>
  <c r="BL118" i="4" a="1"/>
  <c r="BL118" i="4"/>
  <c r="BK118" i="4" a="1"/>
  <c r="BK118" i="4"/>
  <c r="BJ118" i="4" a="1"/>
  <c r="BJ118" i="4"/>
  <c r="BI118" i="4" a="1"/>
  <c r="BI118" i="4"/>
  <c r="BH118" i="4" a="1"/>
  <c r="BH118" i="4"/>
  <c r="BG118" i="4" a="1"/>
  <c r="BG118" i="4"/>
  <c r="BF118" i="4" a="1"/>
  <c r="BF118" i="4"/>
  <c r="BE118" i="4" a="1"/>
  <c r="BE118" i="4"/>
  <c r="BD118" i="4" a="1"/>
  <c r="BD118" i="4"/>
  <c r="BC118" i="4" a="1"/>
  <c r="BC118" i="4"/>
  <c r="BB118" i="4" a="1"/>
  <c r="BB118" i="4"/>
  <c r="BA118" i="4" a="1"/>
  <c r="BA118" i="4"/>
  <c r="AZ118" i="4" a="1"/>
  <c r="AZ118" i="4"/>
  <c r="AY118" i="4" a="1"/>
  <c r="AY118" i="4"/>
  <c r="AX118" i="4" a="1"/>
  <c r="AX118" i="4"/>
  <c r="CE117" i="4" a="1"/>
  <c r="CE117" i="4"/>
  <c r="CD117" i="4" a="1"/>
  <c r="CD117" i="4"/>
  <c r="CC117" i="4" a="1"/>
  <c r="CC117" i="4"/>
  <c r="CB117" i="4" a="1"/>
  <c r="CB117" i="4"/>
  <c r="CA117" i="4" a="1"/>
  <c r="CA117" i="4"/>
  <c r="BZ117" i="4" a="1"/>
  <c r="BZ117" i="4"/>
  <c r="BY117" i="4" a="1"/>
  <c r="BY117" i="4"/>
  <c r="BX117" i="4" a="1"/>
  <c r="BX117" i="4"/>
  <c r="BW117" i="4" a="1"/>
  <c r="BW117" i="4"/>
  <c r="BV117" i="4" a="1"/>
  <c r="BV117" i="4"/>
  <c r="BU117" i="4" a="1"/>
  <c r="BU117" i="4"/>
  <c r="BT117" i="4" a="1"/>
  <c r="BT117" i="4"/>
  <c r="BS117" i="4" a="1"/>
  <c r="BS117" i="4"/>
  <c r="BR117" i="4" a="1"/>
  <c r="BR117" i="4"/>
  <c r="BQ117" i="4" a="1"/>
  <c r="BQ117" i="4"/>
  <c r="BP117" i="4" a="1"/>
  <c r="BP117" i="4"/>
  <c r="BO117" i="4" a="1"/>
  <c r="BO117" i="4"/>
  <c r="BN117" i="4" a="1"/>
  <c r="BN117" i="4"/>
  <c r="BM117" i="4" a="1"/>
  <c r="BM117" i="4"/>
  <c r="BL117" i="4" a="1"/>
  <c r="BL117" i="4"/>
  <c r="BK117" i="4" a="1"/>
  <c r="BK117" i="4"/>
  <c r="BJ117" i="4" a="1"/>
  <c r="BJ117" i="4"/>
  <c r="BI117" i="4" a="1"/>
  <c r="BI117" i="4"/>
  <c r="BH117" i="4" a="1"/>
  <c r="BH117" i="4"/>
  <c r="BG117" i="4" a="1"/>
  <c r="BG117" i="4"/>
  <c r="BF117" i="4" a="1"/>
  <c r="BF117" i="4"/>
  <c r="BE117" i="4" a="1"/>
  <c r="BE117" i="4"/>
  <c r="BD117" i="4" a="1"/>
  <c r="BD117" i="4"/>
  <c r="BC117" i="4" a="1"/>
  <c r="BC117" i="4"/>
  <c r="BB117" i="4" a="1"/>
  <c r="BB117" i="4"/>
  <c r="BA117" i="4" a="1"/>
  <c r="BA117" i="4"/>
  <c r="AZ117" i="4" a="1"/>
  <c r="AZ117" i="4"/>
  <c r="AY117" i="4" a="1"/>
  <c r="AY117" i="4"/>
  <c r="AX117" i="4" a="1"/>
  <c r="AX117" i="4"/>
  <c r="CE116" i="4" a="1"/>
  <c r="CE116" i="4"/>
  <c r="CD116" i="4" a="1"/>
  <c r="CD116" i="4"/>
  <c r="CC116" i="4" a="1"/>
  <c r="CC116" i="4"/>
  <c r="CB116" i="4" a="1"/>
  <c r="CB116" i="4"/>
  <c r="CA116" i="4" a="1"/>
  <c r="CA116" i="4"/>
  <c r="BZ116" i="4" a="1"/>
  <c r="BZ116" i="4"/>
  <c r="BY116" i="4" a="1"/>
  <c r="BY116" i="4"/>
  <c r="BX116" i="4" a="1"/>
  <c r="BX116" i="4"/>
  <c r="BW116" i="4" a="1"/>
  <c r="BW116" i="4"/>
  <c r="BV116" i="4" a="1"/>
  <c r="BV116" i="4"/>
  <c r="BU116" i="4" a="1"/>
  <c r="BU116" i="4"/>
  <c r="BT116" i="4" a="1"/>
  <c r="BT116" i="4"/>
  <c r="BS116" i="4" a="1"/>
  <c r="BS116" i="4"/>
  <c r="BR116" i="4" a="1"/>
  <c r="BR116" i="4"/>
  <c r="BQ116" i="4" a="1"/>
  <c r="BQ116" i="4"/>
  <c r="BP116" i="4" a="1"/>
  <c r="BP116" i="4"/>
  <c r="BO116" i="4" a="1"/>
  <c r="BO116" i="4"/>
  <c r="BN116" i="4" a="1"/>
  <c r="BN116" i="4"/>
  <c r="BM116" i="4" a="1"/>
  <c r="BM116" i="4"/>
  <c r="BL116" i="4" a="1"/>
  <c r="BL116" i="4"/>
  <c r="BK116" i="4" a="1"/>
  <c r="BK116" i="4"/>
  <c r="BJ116" i="4" a="1"/>
  <c r="BJ116" i="4"/>
  <c r="BI116" i="4" a="1"/>
  <c r="BI116" i="4"/>
  <c r="BH116" i="4" a="1"/>
  <c r="BH116" i="4"/>
  <c r="BG116" i="4" a="1"/>
  <c r="BG116" i="4"/>
  <c r="BF116" i="4" a="1"/>
  <c r="BF116" i="4"/>
  <c r="BE116" i="4" a="1"/>
  <c r="BE116" i="4"/>
  <c r="BD116" i="4" a="1"/>
  <c r="BD116" i="4"/>
  <c r="BC116" i="4" a="1"/>
  <c r="BC116" i="4"/>
  <c r="BB116" i="4" a="1"/>
  <c r="BB116" i="4"/>
  <c r="BA116" i="4" a="1"/>
  <c r="BA116" i="4"/>
  <c r="AZ116" i="4" a="1"/>
  <c r="AZ116" i="4"/>
  <c r="AY116" i="4" a="1"/>
  <c r="AY116" i="4"/>
  <c r="AX116" i="4" a="1"/>
  <c r="AX116" i="4"/>
  <c r="CE115" i="4" a="1"/>
  <c r="CE115" i="4"/>
  <c r="CD115" i="4" a="1"/>
  <c r="CD115" i="4"/>
  <c r="CC115" i="4" a="1"/>
  <c r="CC115" i="4"/>
  <c r="CB115" i="4" a="1"/>
  <c r="CB115" i="4"/>
  <c r="CA115" i="4" a="1"/>
  <c r="CA115" i="4"/>
  <c r="BZ115" i="4" a="1"/>
  <c r="BZ115" i="4"/>
  <c r="BY115" i="4" a="1"/>
  <c r="BY115" i="4"/>
  <c r="BX115" i="4" a="1"/>
  <c r="BX115" i="4"/>
  <c r="BW115" i="4" a="1"/>
  <c r="BW115" i="4"/>
  <c r="BV115" i="4" a="1"/>
  <c r="BV115" i="4"/>
  <c r="BU115" i="4" a="1"/>
  <c r="BU115" i="4"/>
  <c r="BT115" i="4" a="1"/>
  <c r="BT115" i="4"/>
  <c r="BS115" i="4" a="1"/>
  <c r="BS115" i="4"/>
  <c r="BR115" i="4" a="1"/>
  <c r="BR115" i="4"/>
  <c r="BQ115" i="4" a="1"/>
  <c r="BQ115" i="4"/>
  <c r="BP115" i="4" a="1"/>
  <c r="BP115" i="4"/>
  <c r="BO115" i="4" a="1"/>
  <c r="BO115" i="4"/>
  <c r="BN115" i="4" a="1"/>
  <c r="BN115" i="4"/>
  <c r="BM115" i="4" a="1"/>
  <c r="BM115" i="4"/>
  <c r="BL115" i="4" a="1"/>
  <c r="BL115" i="4"/>
  <c r="BK115" i="4" a="1"/>
  <c r="BK115" i="4"/>
  <c r="BJ115" i="4" a="1"/>
  <c r="BJ115" i="4"/>
  <c r="BI115" i="4" a="1"/>
  <c r="BI115" i="4"/>
  <c r="BH115" i="4" a="1"/>
  <c r="BH115" i="4"/>
  <c r="BG115" i="4" a="1"/>
  <c r="BG115" i="4"/>
  <c r="BF115" i="4" a="1"/>
  <c r="BF115" i="4"/>
  <c r="BE115" i="4" a="1"/>
  <c r="BE115" i="4"/>
  <c r="BD115" i="4" a="1"/>
  <c r="BD115" i="4"/>
  <c r="BC115" i="4" a="1"/>
  <c r="BC115" i="4"/>
  <c r="BB115" i="4" a="1"/>
  <c r="BB115" i="4"/>
  <c r="BA115" i="4" a="1"/>
  <c r="BA115" i="4"/>
  <c r="AZ115" i="4" a="1"/>
  <c r="AZ115" i="4"/>
  <c r="AY115" i="4" a="1"/>
  <c r="AY115" i="4"/>
  <c r="AX115" i="4" a="1"/>
  <c r="AX115" i="4"/>
  <c r="CE114" i="4" a="1"/>
  <c r="CE114" i="4"/>
  <c r="CD114" i="4" a="1"/>
  <c r="CD114" i="4"/>
  <c r="CC114" i="4" a="1"/>
  <c r="CC114" i="4"/>
  <c r="CB114" i="4" a="1"/>
  <c r="CB114" i="4"/>
  <c r="CA114" i="4" a="1"/>
  <c r="CA114" i="4"/>
  <c r="BZ114" i="4" a="1"/>
  <c r="BZ114" i="4"/>
  <c r="BY114" i="4" a="1"/>
  <c r="BY114" i="4"/>
  <c r="BX114" i="4" a="1"/>
  <c r="BX114" i="4"/>
  <c r="BW114" i="4" a="1"/>
  <c r="BW114" i="4"/>
  <c r="BV114" i="4" a="1"/>
  <c r="BV114" i="4"/>
  <c r="BU114" i="4" a="1"/>
  <c r="BU114" i="4"/>
  <c r="BT114" i="4" a="1"/>
  <c r="BT114" i="4"/>
  <c r="BS114" i="4" a="1"/>
  <c r="BS114" i="4"/>
  <c r="BR114" i="4" a="1"/>
  <c r="BR114" i="4"/>
  <c r="BQ114" i="4" a="1"/>
  <c r="BQ114" i="4"/>
  <c r="BP114" i="4" a="1"/>
  <c r="BP114" i="4"/>
  <c r="BO114" i="4" a="1"/>
  <c r="BO114" i="4"/>
  <c r="BN114" i="4" a="1"/>
  <c r="BN114" i="4"/>
  <c r="BM114" i="4" a="1"/>
  <c r="BM114" i="4"/>
  <c r="BL114" i="4" a="1"/>
  <c r="BL114" i="4"/>
  <c r="BK114" i="4" a="1"/>
  <c r="BK114" i="4"/>
  <c r="BJ114" i="4" a="1"/>
  <c r="BJ114" i="4"/>
  <c r="BI114" i="4" a="1"/>
  <c r="BI114" i="4"/>
  <c r="BH114" i="4" a="1"/>
  <c r="BH114" i="4"/>
  <c r="BG114" i="4" a="1"/>
  <c r="BG114" i="4"/>
  <c r="BF114" i="4" a="1"/>
  <c r="BF114" i="4"/>
  <c r="BE114" i="4" a="1"/>
  <c r="BE114" i="4"/>
  <c r="BD114" i="4" a="1"/>
  <c r="BD114" i="4"/>
  <c r="BC114" i="4" a="1"/>
  <c r="BC114" i="4"/>
  <c r="BB114" i="4" a="1"/>
  <c r="BB114" i="4"/>
  <c r="BA114" i="4" a="1"/>
  <c r="BA114" i="4"/>
  <c r="AZ114" i="4" a="1"/>
  <c r="AZ114" i="4"/>
  <c r="AY114" i="4" a="1"/>
  <c r="AY114" i="4"/>
  <c r="AX114" i="4" a="1"/>
  <c r="AX114" i="4"/>
  <c r="CE113" i="4" a="1"/>
  <c r="CE113" i="4"/>
  <c r="CD113" i="4" a="1"/>
  <c r="CD113" i="4"/>
  <c r="CC113" i="4" a="1"/>
  <c r="CC113" i="4"/>
  <c r="CB113" i="4" a="1"/>
  <c r="CB113" i="4"/>
  <c r="CA113" i="4" a="1"/>
  <c r="CA113" i="4"/>
  <c r="BZ113" i="4" a="1"/>
  <c r="BZ113" i="4"/>
  <c r="BY113" i="4" a="1"/>
  <c r="BY113" i="4"/>
  <c r="BX113" i="4" a="1"/>
  <c r="BX113" i="4"/>
  <c r="BW113" i="4" a="1"/>
  <c r="BW113" i="4"/>
  <c r="BV113" i="4" a="1"/>
  <c r="BV113" i="4"/>
  <c r="BU113" i="4" a="1"/>
  <c r="BU113" i="4"/>
  <c r="BT113" i="4" a="1"/>
  <c r="BT113" i="4"/>
  <c r="BS113" i="4" a="1"/>
  <c r="BS113" i="4"/>
  <c r="BR113" i="4" a="1"/>
  <c r="BR113" i="4"/>
  <c r="BQ113" i="4" a="1"/>
  <c r="BQ113" i="4"/>
  <c r="BP113" i="4" a="1"/>
  <c r="BP113" i="4"/>
  <c r="BO113" i="4" a="1"/>
  <c r="BO113" i="4"/>
  <c r="BN113" i="4" a="1"/>
  <c r="BN113" i="4"/>
  <c r="BM113" i="4" a="1"/>
  <c r="BM113" i="4"/>
  <c r="BL113" i="4" a="1"/>
  <c r="BL113" i="4"/>
  <c r="BK113" i="4" a="1"/>
  <c r="BK113" i="4"/>
  <c r="BJ113" i="4" a="1"/>
  <c r="BJ113" i="4"/>
  <c r="BI113" i="4" a="1"/>
  <c r="BI113" i="4"/>
  <c r="BH113" i="4" a="1"/>
  <c r="BH113" i="4"/>
  <c r="BG113" i="4" a="1"/>
  <c r="BG113" i="4"/>
  <c r="BF113" i="4" a="1"/>
  <c r="BF113" i="4"/>
  <c r="BE113" i="4" a="1"/>
  <c r="BE113" i="4"/>
  <c r="BD113" i="4" a="1"/>
  <c r="BD113" i="4"/>
  <c r="BC113" i="4" a="1"/>
  <c r="BC113" i="4"/>
  <c r="BB113" i="4" a="1"/>
  <c r="BB113" i="4"/>
  <c r="BA113" i="4" a="1"/>
  <c r="BA113" i="4"/>
  <c r="AZ113" i="4" a="1"/>
  <c r="AZ113" i="4"/>
  <c r="AY113" i="4" a="1"/>
  <c r="AY113" i="4"/>
  <c r="AX113" i="4" a="1"/>
  <c r="AX113" i="4"/>
  <c r="CE112" i="4" a="1"/>
  <c r="CE112" i="4"/>
  <c r="CD112" i="4" a="1"/>
  <c r="CD112" i="4"/>
  <c r="CC112" i="4" a="1"/>
  <c r="CC112" i="4"/>
  <c r="CB112" i="4" a="1"/>
  <c r="CB112" i="4"/>
  <c r="CA112" i="4" a="1"/>
  <c r="CA112" i="4"/>
  <c r="BZ112" i="4" a="1"/>
  <c r="BZ112" i="4"/>
  <c r="BY112" i="4" a="1"/>
  <c r="BY112" i="4"/>
  <c r="BX112" i="4" a="1"/>
  <c r="BX112" i="4"/>
  <c r="BW112" i="4" a="1"/>
  <c r="BW112" i="4"/>
  <c r="BV112" i="4" a="1"/>
  <c r="BV112" i="4"/>
  <c r="BU112" i="4" a="1"/>
  <c r="BU112" i="4"/>
  <c r="BT112" i="4" a="1"/>
  <c r="BT112" i="4"/>
  <c r="BS112" i="4" a="1"/>
  <c r="BS112" i="4"/>
  <c r="BR112" i="4" a="1"/>
  <c r="BR112" i="4"/>
  <c r="BQ112" i="4" a="1"/>
  <c r="BQ112" i="4"/>
  <c r="BP112" i="4" a="1"/>
  <c r="BP112" i="4"/>
  <c r="BO112" i="4" a="1"/>
  <c r="BO112" i="4"/>
  <c r="BN112" i="4" a="1"/>
  <c r="BN112" i="4"/>
  <c r="BM112" i="4" a="1"/>
  <c r="BM112" i="4"/>
  <c r="BL112" i="4" a="1"/>
  <c r="BL112" i="4"/>
  <c r="BK112" i="4" a="1"/>
  <c r="BK112" i="4"/>
  <c r="BJ112" i="4" a="1"/>
  <c r="BJ112" i="4"/>
  <c r="BI112" i="4" a="1"/>
  <c r="BI112" i="4"/>
  <c r="BH112" i="4" a="1"/>
  <c r="BH112" i="4"/>
  <c r="BG112" i="4" a="1"/>
  <c r="BG112" i="4"/>
  <c r="BF112" i="4" a="1"/>
  <c r="BF112" i="4"/>
  <c r="BE112" i="4" a="1"/>
  <c r="BE112" i="4"/>
  <c r="BD112" i="4" a="1"/>
  <c r="BD112" i="4"/>
  <c r="BC112" i="4" a="1"/>
  <c r="BC112" i="4"/>
  <c r="BB112" i="4" a="1"/>
  <c r="BB112" i="4"/>
  <c r="BA112" i="4" a="1"/>
  <c r="BA112" i="4"/>
  <c r="AZ112" i="4" a="1"/>
  <c r="AZ112" i="4"/>
  <c r="AY112" i="4" a="1"/>
  <c r="AY112" i="4"/>
  <c r="AX112" i="4" a="1"/>
  <c r="AX112" i="4"/>
  <c r="CE111" i="4" a="1"/>
  <c r="CE111" i="4"/>
  <c r="CD111" i="4" a="1"/>
  <c r="CD111" i="4"/>
  <c r="CC111" i="4" a="1"/>
  <c r="CC111" i="4"/>
  <c r="CB111" i="4" a="1"/>
  <c r="CB111" i="4"/>
  <c r="CA111" i="4" a="1"/>
  <c r="CA111" i="4"/>
  <c r="BZ111" i="4" a="1"/>
  <c r="BZ111" i="4"/>
  <c r="BY111" i="4" a="1"/>
  <c r="BY111" i="4"/>
  <c r="BX111" i="4" a="1"/>
  <c r="BX111" i="4"/>
  <c r="BW111" i="4" a="1"/>
  <c r="BW111" i="4"/>
  <c r="BV111" i="4" a="1"/>
  <c r="BV111" i="4"/>
  <c r="BU111" i="4" a="1"/>
  <c r="BU111" i="4"/>
  <c r="BT111" i="4" a="1"/>
  <c r="BT111" i="4"/>
  <c r="BS111" i="4" a="1"/>
  <c r="BS111" i="4"/>
  <c r="BR111" i="4" a="1"/>
  <c r="BR111" i="4"/>
  <c r="BQ111" i="4" a="1"/>
  <c r="BQ111" i="4"/>
  <c r="BP111" i="4" a="1"/>
  <c r="BP111" i="4"/>
  <c r="BO111" i="4" a="1"/>
  <c r="BO111" i="4"/>
  <c r="BN111" i="4" a="1"/>
  <c r="BN111" i="4"/>
  <c r="BM111" i="4" a="1"/>
  <c r="BM111" i="4"/>
  <c r="BL111" i="4" a="1"/>
  <c r="BL111" i="4"/>
  <c r="BK111" i="4" a="1"/>
  <c r="BK111" i="4"/>
  <c r="BJ111" i="4" a="1"/>
  <c r="BJ111" i="4"/>
  <c r="BI111" i="4" a="1"/>
  <c r="BI111" i="4"/>
  <c r="BH111" i="4" a="1"/>
  <c r="BH111" i="4"/>
  <c r="BG111" i="4" a="1"/>
  <c r="BG111" i="4"/>
  <c r="BF111" i="4" a="1"/>
  <c r="BF111" i="4"/>
  <c r="BE111" i="4" a="1"/>
  <c r="BE111" i="4"/>
  <c r="BD111" i="4" a="1"/>
  <c r="BD111" i="4"/>
  <c r="BC111" i="4" a="1"/>
  <c r="BC111" i="4"/>
  <c r="BB111" i="4" a="1"/>
  <c r="BB111" i="4"/>
  <c r="BA111" i="4" a="1"/>
  <c r="BA111" i="4"/>
  <c r="AZ111" i="4" a="1"/>
  <c r="AZ111" i="4"/>
  <c r="AY111" i="4" a="1"/>
  <c r="AY111" i="4"/>
  <c r="AX111" i="4" a="1"/>
  <c r="AX111" i="4"/>
  <c r="CE110" i="4" a="1"/>
  <c r="CE110" i="4"/>
  <c r="CD110" i="4" a="1"/>
  <c r="CD110" i="4"/>
  <c r="CC110" i="4" a="1"/>
  <c r="CC110" i="4"/>
  <c r="CB110" i="4" a="1"/>
  <c r="CB110" i="4"/>
  <c r="CA110" i="4" a="1"/>
  <c r="CA110" i="4"/>
  <c r="BZ110" i="4" a="1"/>
  <c r="BZ110" i="4"/>
  <c r="BY110" i="4" a="1"/>
  <c r="BY110" i="4"/>
  <c r="BX110" i="4" a="1"/>
  <c r="BX110" i="4"/>
  <c r="BW110" i="4" a="1"/>
  <c r="BW110" i="4"/>
  <c r="BV110" i="4" a="1"/>
  <c r="BV110" i="4"/>
  <c r="BU110" i="4" a="1"/>
  <c r="BU110" i="4"/>
  <c r="BT110" i="4" a="1"/>
  <c r="BT110" i="4"/>
  <c r="BS110" i="4" a="1"/>
  <c r="BS110" i="4"/>
  <c r="BR110" i="4" a="1"/>
  <c r="BR110" i="4"/>
  <c r="BQ110" i="4" a="1"/>
  <c r="BQ110" i="4"/>
  <c r="BP110" i="4" a="1"/>
  <c r="BP110" i="4"/>
  <c r="BO110" i="4" a="1"/>
  <c r="BO110" i="4"/>
  <c r="BN110" i="4" a="1"/>
  <c r="BN110" i="4"/>
  <c r="BM110" i="4" a="1"/>
  <c r="BM110" i="4"/>
  <c r="BL110" i="4" a="1"/>
  <c r="BL110" i="4"/>
  <c r="BK110" i="4" a="1"/>
  <c r="BK110" i="4"/>
  <c r="BJ110" i="4" a="1"/>
  <c r="BJ110" i="4"/>
  <c r="BI110" i="4" a="1"/>
  <c r="BI110" i="4"/>
  <c r="BH110" i="4" a="1"/>
  <c r="BH110" i="4"/>
  <c r="BG110" i="4" a="1"/>
  <c r="BG110" i="4"/>
  <c r="BF110" i="4" a="1"/>
  <c r="BF110" i="4"/>
  <c r="BE110" i="4" a="1"/>
  <c r="BE110" i="4"/>
  <c r="BD110" i="4" a="1"/>
  <c r="BD110" i="4"/>
  <c r="BC110" i="4" a="1"/>
  <c r="BC110" i="4"/>
  <c r="BB110" i="4" a="1"/>
  <c r="BB110" i="4"/>
  <c r="BA110" i="4" a="1"/>
  <c r="BA110" i="4"/>
  <c r="AZ110" i="4" a="1"/>
  <c r="AZ110" i="4"/>
  <c r="AY110" i="4" a="1"/>
  <c r="AY110" i="4"/>
  <c r="AX110" i="4" a="1"/>
  <c r="AX110" i="4"/>
  <c r="CE109" i="4" a="1"/>
  <c r="CE109" i="4"/>
  <c r="CD109" i="4" a="1"/>
  <c r="CD109" i="4"/>
  <c r="CC109" i="4" a="1"/>
  <c r="CC109" i="4"/>
  <c r="CB109" i="4" a="1"/>
  <c r="CB109" i="4"/>
  <c r="CA109" i="4" a="1"/>
  <c r="CA109" i="4"/>
  <c r="BZ109" i="4" a="1"/>
  <c r="BZ109" i="4"/>
  <c r="BY109" i="4" a="1"/>
  <c r="BY109" i="4"/>
  <c r="BX109" i="4" a="1"/>
  <c r="BX109" i="4"/>
  <c r="BW109" i="4" a="1"/>
  <c r="BW109" i="4"/>
  <c r="BV109" i="4" a="1"/>
  <c r="BV109" i="4"/>
  <c r="BU109" i="4" a="1"/>
  <c r="BU109" i="4"/>
  <c r="BT109" i="4" a="1"/>
  <c r="BT109" i="4"/>
  <c r="BS109" i="4" a="1"/>
  <c r="BS109" i="4"/>
  <c r="BR109" i="4" a="1"/>
  <c r="BR109" i="4"/>
  <c r="BQ109" i="4" a="1"/>
  <c r="BQ109" i="4"/>
  <c r="BP109" i="4" a="1"/>
  <c r="BP109" i="4"/>
  <c r="BO109" i="4" a="1"/>
  <c r="BO109" i="4"/>
  <c r="BN109" i="4" a="1"/>
  <c r="BN109" i="4"/>
  <c r="BM109" i="4" a="1"/>
  <c r="BM109" i="4"/>
  <c r="BL109" i="4" a="1"/>
  <c r="BL109" i="4"/>
  <c r="BK109" i="4" a="1"/>
  <c r="BK109" i="4"/>
  <c r="BJ109" i="4" a="1"/>
  <c r="BJ109" i="4"/>
  <c r="BI109" i="4" a="1"/>
  <c r="BI109" i="4"/>
  <c r="BH109" i="4" a="1"/>
  <c r="BH109" i="4"/>
  <c r="BG109" i="4" a="1"/>
  <c r="BG109" i="4"/>
  <c r="BF109" i="4" a="1"/>
  <c r="BF109" i="4"/>
  <c r="BE109" i="4" a="1"/>
  <c r="BE109" i="4"/>
  <c r="BD109" i="4" a="1"/>
  <c r="BD109" i="4"/>
  <c r="BC109" i="4" a="1"/>
  <c r="BC109" i="4"/>
  <c r="BB109" i="4" a="1"/>
  <c r="BB109" i="4"/>
  <c r="BA109" i="4" a="1"/>
  <c r="BA109" i="4"/>
  <c r="AZ109" i="4" a="1"/>
  <c r="AZ109" i="4"/>
  <c r="AY109" i="4" a="1"/>
  <c r="AY109" i="4"/>
  <c r="AX109" i="4" a="1"/>
  <c r="AX109" i="4"/>
  <c r="CE108" i="4" a="1"/>
  <c r="CE108" i="4"/>
  <c r="CD108" i="4" a="1"/>
  <c r="CD108" i="4"/>
  <c r="CC108" i="4" a="1"/>
  <c r="CC108" i="4"/>
  <c r="CB108" i="4" a="1"/>
  <c r="CB108" i="4"/>
  <c r="CA108" i="4" a="1"/>
  <c r="CA108" i="4"/>
  <c r="BZ108" i="4" a="1"/>
  <c r="BZ108" i="4"/>
  <c r="BY108" i="4" a="1"/>
  <c r="BY108" i="4"/>
  <c r="BX108" i="4" a="1"/>
  <c r="BX108" i="4"/>
  <c r="BW108" i="4" a="1"/>
  <c r="BW108" i="4"/>
  <c r="BV108" i="4" a="1"/>
  <c r="BV108" i="4"/>
  <c r="BU108" i="4" a="1"/>
  <c r="BU108" i="4"/>
  <c r="BT108" i="4" a="1"/>
  <c r="BT108" i="4"/>
  <c r="BS108" i="4" a="1"/>
  <c r="BS108" i="4"/>
  <c r="BR108" i="4" a="1"/>
  <c r="BR108" i="4"/>
  <c r="BQ108" i="4" a="1"/>
  <c r="BQ108" i="4"/>
  <c r="BP108" i="4" a="1"/>
  <c r="BP108" i="4"/>
  <c r="BO108" i="4" a="1"/>
  <c r="BO108" i="4"/>
  <c r="BN108" i="4" a="1"/>
  <c r="BN108" i="4"/>
  <c r="BM108" i="4" a="1"/>
  <c r="BM108" i="4"/>
  <c r="BL108" i="4" a="1"/>
  <c r="BL108" i="4"/>
  <c r="BK108" i="4" a="1"/>
  <c r="BK108" i="4"/>
  <c r="BJ108" i="4" a="1"/>
  <c r="BJ108" i="4"/>
  <c r="BI108" i="4" a="1"/>
  <c r="BI108" i="4"/>
  <c r="BH108" i="4" a="1"/>
  <c r="BH108" i="4"/>
  <c r="BG108" i="4" a="1"/>
  <c r="BG108" i="4"/>
  <c r="BF108" i="4" a="1"/>
  <c r="BF108" i="4"/>
  <c r="BE108" i="4" a="1"/>
  <c r="BE108" i="4"/>
  <c r="BD108" i="4" a="1"/>
  <c r="BD108" i="4"/>
  <c r="BC108" i="4" a="1"/>
  <c r="BC108" i="4"/>
  <c r="BB108" i="4" a="1"/>
  <c r="BB108" i="4"/>
  <c r="BA108" i="4" a="1"/>
  <c r="BA108" i="4"/>
  <c r="AZ108" i="4" a="1"/>
  <c r="AZ108" i="4"/>
  <c r="AY108" i="4" a="1"/>
  <c r="AY108" i="4"/>
  <c r="AX108" i="4" a="1"/>
  <c r="AX108" i="4"/>
  <c r="CE107" i="4" a="1"/>
  <c r="CE107" i="4"/>
  <c r="CD107" i="4" a="1"/>
  <c r="CD107" i="4"/>
  <c r="CC107" i="4" a="1"/>
  <c r="CC107" i="4"/>
  <c r="CB107" i="4" a="1"/>
  <c r="CB107" i="4"/>
  <c r="CA107" i="4" a="1"/>
  <c r="CA107" i="4"/>
  <c r="BZ107" i="4" a="1"/>
  <c r="BZ107" i="4"/>
  <c r="BY107" i="4" a="1"/>
  <c r="BY107" i="4"/>
  <c r="BX107" i="4" a="1"/>
  <c r="BX107" i="4"/>
  <c r="BW107" i="4" a="1"/>
  <c r="BW107" i="4"/>
  <c r="BV107" i="4" a="1"/>
  <c r="BV107" i="4"/>
  <c r="BU107" i="4" a="1"/>
  <c r="BU107" i="4"/>
  <c r="BT107" i="4" a="1"/>
  <c r="BT107" i="4"/>
  <c r="BS107" i="4" a="1"/>
  <c r="BS107" i="4"/>
  <c r="BR107" i="4" a="1"/>
  <c r="BR107" i="4"/>
  <c r="BQ107" i="4" a="1"/>
  <c r="BQ107" i="4"/>
  <c r="BP107" i="4" a="1"/>
  <c r="BP107" i="4"/>
  <c r="BO107" i="4" a="1"/>
  <c r="BO107" i="4"/>
  <c r="BN107" i="4" a="1"/>
  <c r="BN107" i="4"/>
  <c r="BM107" i="4" a="1"/>
  <c r="BM107" i="4"/>
  <c r="BL107" i="4" a="1"/>
  <c r="BL107" i="4"/>
  <c r="BK107" i="4" a="1"/>
  <c r="BK107" i="4"/>
  <c r="BJ107" i="4" a="1"/>
  <c r="BJ107" i="4"/>
  <c r="BI107" i="4" a="1"/>
  <c r="BI107" i="4"/>
  <c r="BH107" i="4" a="1"/>
  <c r="BH107" i="4"/>
  <c r="BG107" i="4" a="1"/>
  <c r="BG107" i="4"/>
  <c r="BF107" i="4" a="1"/>
  <c r="BF107" i="4"/>
  <c r="BE107" i="4" a="1"/>
  <c r="BE107" i="4"/>
  <c r="BD107" i="4" a="1"/>
  <c r="BD107" i="4"/>
  <c r="BC107" i="4" a="1"/>
  <c r="BC107" i="4"/>
  <c r="BB107" i="4" a="1"/>
  <c r="BB107" i="4"/>
  <c r="BA107" i="4" a="1"/>
  <c r="BA107" i="4"/>
  <c r="AZ107" i="4" a="1"/>
  <c r="AZ107" i="4"/>
  <c r="AY107" i="4" a="1"/>
  <c r="AY107" i="4"/>
  <c r="AX107" i="4" a="1"/>
  <c r="AX107" i="4"/>
  <c r="CE106" i="4" a="1"/>
  <c r="CE106" i="4"/>
  <c r="CD106" i="4" a="1"/>
  <c r="CD106" i="4"/>
  <c r="CC106" i="4" a="1"/>
  <c r="CC106" i="4"/>
  <c r="CB106" i="4" a="1"/>
  <c r="CB106" i="4"/>
  <c r="CA106" i="4" a="1"/>
  <c r="CA106" i="4"/>
  <c r="BZ106" i="4" a="1"/>
  <c r="BZ106" i="4"/>
  <c r="BY106" i="4" a="1"/>
  <c r="BY106" i="4"/>
  <c r="BX106" i="4" a="1"/>
  <c r="BX106" i="4"/>
  <c r="BW106" i="4" a="1"/>
  <c r="BW106" i="4"/>
  <c r="BV106" i="4" a="1"/>
  <c r="BV106" i="4"/>
  <c r="BU106" i="4" a="1"/>
  <c r="BU106" i="4"/>
  <c r="BT106" i="4" a="1"/>
  <c r="BT106" i="4"/>
  <c r="BS106" i="4" a="1"/>
  <c r="BS106" i="4"/>
  <c r="BR106" i="4" a="1"/>
  <c r="BR106" i="4"/>
  <c r="BQ106" i="4" a="1"/>
  <c r="BQ106" i="4"/>
  <c r="BP106" i="4" a="1"/>
  <c r="BP106" i="4"/>
  <c r="BO106" i="4" a="1"/>
  <c r="BO106" i="4"/>
  <c r="BN106" i="4" a="1"/>
  <c r="BN106" i="4"/>
  <c r="BM106" i="4" a="1"/>
  <c r="BM106" i="4"/>
  <c r="BL106" i="4" a="1"/>
  <c r="BL106" i="4"/>
  <c r="BK106" i="4" a="1"/>
  <c r="BK106" i="4"/>
  <c r="BJ106" i="4" a="1"/>
  <c r="BJ106" i="4"/>
  <c r="BI106" i="4" a="1"/>
  <c r="BI106" i="4"/>
  <c r="BH106" i="4" a="1"/>
  <c r="BH106" i="4"/>
  <c r="BG106" i="4" a="1"/>
  <c r="BG106" i="4"/>
  <c r="BF106" i="4" a="1"/>
  <c r="BF106" i="4"/>
  <c r="BE106" i="4" a="1"/>
  <c r="BE106" i="4"/>
  <c r="BD106" i="4" a="1"/>
  <c r="BD106" i="4"/>
  <c r="BC106" i="4" a="1"/>
  <c r="BC106" i="4"/>
  <c r="BB106" i="4" a="1"/>
  <c r="BB106" i="4"/>
  <c r="BA106" i="4" a="1"/>
  <c r="BA106" i="4"/>
  <c r="AZ106" i="4" a="1"/>
  <c r="AZ106" i="4"/>
  <c r="AY106" i="4" a="1"/>
  <c r="AY106" i="4"/>
  <c r="AX106" i="4" a="1"/>
  <c r="AX106" i="4"/>
  <c r="CE105" i="4" a="1"/>
  <c r="CE105" i="4"/>
  <c r="CD105" i="4" a="1"/>
  <c r="CD105" i="4"/>
  <c r="CC105" i="4" a="1"/>
  <c r="CC105" i="4"/>
  <c r="CB105" i="4" a="1"/>
  <c r="CB105" i="4"/>
  <c r="CA105" i="4" a="1"/>
  <c r="CA105" i="4"/>
  <c r="BZ105" i="4" a="1"/>
  <c r="BZ105" i="4"/>
  <c r="BY105" i="4" a="1"/>
  <c r="BY105" i="4"/>
  <c r="BX105" i="4" a="1"/>
  <c r="BX105" i="4"/>
  <c r="BW105" i="4" a="1"/>
  <c r="BW105" i="4"/>
  <c r="BV105" i="4" a="1"/>
  <c r="BV105" i="4"/>
  <c r="BU105" i="4" a="1"/>
  <c r="BU105" i="4"/>
  <c r="BT105" i="4" a="1"/>
  <c r="BT105" i="4"/>
  <c r="BS105" i="4" a="1"/>
  <c r="BS105" i="4"/>
  <c r="BR105" i="4" a="1"/>
  <c r="BR105" i="4"/>
  <c r="BQ105" i="4" a="1"/>
  <c r="BQ105" i="4"/>
  <c r="BP105" i="4" a="1"/>
  <c r="BP105" i="4"/>
  <c r="BO105" i="4" a="1"/>
  <c r="BO105" i="4"/>
  <c r="BN105" i="4" a="1"/>
  <c r="BN105" i="4"/>
  <c r="BM105" i="4" a="1"/>
  <c r="BM105" i="4"/>
  <c r="BL105" i="4" a="1"/>
  <c r="BL105" i="4"/>
  <c r="BK105" i="4" a="1"/>
  <c r="BK105" i="4"/>
  <c r="BJ105" i="4" a="1"/>
  <c r="BJ105" i="4"/>
  <c r="BI105" i="4" a="1"/>
  <c r="BI105" i="4"/>
  <c r="BH105" i="4" a="1"/>
  <c r="BH105" i="4"/>
  <c r="BG105" i="4" a="1"/>
  <c r="BG105" i="4"/>
  <c r="BF105" i="4" a="1"/>
  <c r="BF105" i="4"/>
  <c r="BE105" i="4" a="1"/>
  <c r="BE105" i="4"/>
  <c r="BD105" i="4" a="1"/>
  <c r="BD105" i="4"/>
  <c r="BC105" i="4" a="1"/>
  <c r="BC105" i="4"/>
  <c r="BB105" i="4" a="1"/>
  <c r="BB105" i="4"/>
  <c r="BA105" i="4" a="1"/>
  <c r="BA105" i="4"/>
  <c r="AZ105" i="4" a="1"/>
  <c r="AZ105" i="4"/>
  <c r="AY105" i="4" a="1"/>
  <c r="AY105" i="4"/>
  <c r="AX105" i="4" a="1"/>
  <c r="AX105" i="4"/>
  <c r="CE104" i="4" a="1"/>
  <c r="CE104" i="4"/>
  <c r="CD104" i="4" a="1"/>
  <c r="CD104" i="4"/>
  <c r="CC104" i="4" a="1"/>
  <c r="CC104" i="4"/>
  <c r="CB104" i="4" a="1"/>
  <c r="CB104" i="4"/>
  <c r="CA104" i="4" a="1"/>
  <c r="CA104" i="4"/>
  <c r="BZ104" i="4" a="1"/>
  <c r="BZ104" i="4"/>
  <c r="BY104" i="4" a="1"/>
  <c r="BY104" i="4"/>
  <c r="BX104" i="4" a="1"/>
  <c r="BX104" i="4"/>
  <c r="BW104" i="4" a="1"/>
  <c r="BW104" i="4"/>
  <c r="BV104" i="4" a="1"/>
  <c r="BV104" i="4"/>
  <c r="BU104" i="4" a="1"/>
  <c r="BU104" i="4"/>
  <c r="BT104" i="4" a="1"/>
  <c r="BT104" i="4"/>
  <c r="BS104" i="4" a="1"/>
  <c r="BS104" i="4"/>
  <c r="BR104" i="4" a="1"/>
  <c r="BR104" i="4"/>
  <c r="BQ104" i="4" a="1"/>
  <c r="BQ104" i="4"/>
  <c r="BP104" i="4" a="1"/>
  <c r="BP104" i="4"/>
  <c r="BO104" i="4" a="1"/>
  <c r="BO104" i="4"/>
  <c r="BN104" i="4" a="1"/>
  <c r="BN104" i="4"/>
  <c r="BM104" i="4" a="1"/>
  <c r="BM104" i="4"/>
  <c r="BL104" i="4" a="1"/>
  <c r="BL104" i="4"/>
  <c r="BK104" i="4" a="1"/>
  <c r="BK104" i="4"/>
  <c r="BJ104" i="4" a="1"/>
  <c r="BJ104" i="4"/>
  <c r="BI104" i="4" a="1"/>
  <c r="BI104" i="4"/>
  <c r="BH104" i="4" a="1"/>
  <c r="BH104" i="4"/>
  <c r="BG104" i="4" a="1"/>
  <c r="BG104" i="4"/>
  <c r="BF104" i="4" a="1"/>
  <c r="BF104" i="4"/>
  <c r="BE104" i="4" a="1"/>
  <c r="BE104" i="4"/>
  <c r="BD104" i="4" a="1"/>
  <c r="BD104" i="4"/>
  <c r="BC104" i="4" a="1"/>
  <c r="BC104" i="4"/>
  <c r="BB104" i="4" a="1"/>
  <c r="BB104" i="4"/>
  <c r="BA104" i="4" a="1"/>
  <c r="BA104" i="4"/>
  <c r="AZ104" i="4" a="1"/>
  <c r="AZ104" i="4"/>
  <c r="AY104" i="4" a="1"/>
  <c r="AY104" i="4"/>
  <c r="AX104" i="4" a="1"/>
  <c r="AX104" i="4"/>
  <c r="CE103" i="4" a="1"/>
  <c r="CE103" i="4"/>
  <c r="CD103" i="4" a="1"/>
  <c r="CD103" i="4"/>
  <c r="CC103" i="4" a="1"/>
  <c r="CC103" i="4"/>
  <c r="CB103" i="4" a="1"/>
  <c r="CB103" i="4"/>
  <c r="CA103" i="4" a="1"/>
  <c r="CA103" i="4"/>
  <c r="BZ103" i="4" a="1"/>
  <c r="BZ103" i="4"/>
  <c r="BY103" i="4" a="1"/>
  <c r="BY103" i="4"/>
  <c r="BX103" i="4" a="1"/>
  <c r="BX103" i="4"/>
  <c r="BW103" i="4" a="1"/>
  <c r="BW103" i="4"/>
  <c r="BV103" i="4" a="1"/>
  <c r="BV103" i="4"/>
  <c r="BU103" i="4" a="1"/>
  <c r="BU103" i="4"/>
  <c r="BT103" i="4" a="1"/>
  <c r="BT103" i="4"/>
  <c r="BS103" i="4" a="1"/>
  <c r="BS103" i="4"/>
  <c r="BR103" i="4" a="1"/>
  <c r="BR103" i="4"/>
  <c r="BQ103" i="4" a="1"/>
  <c r="BQ103" i="4"/>
  <c r="BP103" i="4" a="1"/>
  <c r="BP103" i="4"/>
  <c r="BO103" i="4" a="1"/>
  <c r="BO103" i="4"/>
  <c r="BN103" i="4" a="1"/>
  <c r="BN103" i="4"/>
  <c r="BM103" i="4" a="1"/>
  <c r="BM103" i="4"/>
  <c r="BL103" i="4" a="1"/>
  <c r="BL103" i="4"/>
  <c r="BK103" i="4" a="1"/>
  <c r="BK103" i="4"/>
  <c r="BJ103" i="4" a="1"/>
  <c r="BJ103" i="4"/>
  <c r="BI103" i="4" a="1"/>
  <c r="BI103" i="4"/>
  <c r="BH103" i="4" a="1"/>
  <c r="BH103" i="4"/>
  <c r="BG103" i="4" a="1"/>
  <c r="BG103" i="4"/>
  <c r="BF103" i="4" a="1"/>
  <c r="BF103" i="4"/>
  <c r="BE103" i="4" a="1"/>
  <c r="BE103" i="4"/>
  <c r="BD103" i="4" a="1"/>
  <c r="BD103" i="4"/>
  <c r="BC103" i="4" a="1"/>
  <c r="BC103" i="4"/>
  <c r="BB103" i="4" a="1"/>
  <c r="BB103" i="4"/>
  <c r="BA103" i="4" a="1"/>
  <c r="BA103" i="4"/>
  <c r="AZ103" i="4" a="1"/>
  <c r="AZ103" i="4"/>
  <c r="AY103" i="4" a="1"/>
  <c r="AY103" i="4"/>
  <c r="AX103" i="4" a="1"/>
  <c r="AX103" i="4"/>
  <c r="CE102" i="4" a="1"/>
  <c r="CE102" i="4"/>
  <c r="CD102" i="4" a="1"/>
  <c r="CD102" i="4"/>
  <c r="CC102" i="4" a="1"/>
  <c r="CC102" i="4"/>
  <c r="CB102" i="4" a="1"/>
  <c r="CB102" i="4"/>
  <c r="CA102" i="4" a="1"/>
  <c r="CA102" i="4"/>
  <c r="BZ102" i="4" a="1"/>
  <c r="BZ102" i="4"/>
  <c r="BY102" i="4" a="1"/>
  <c r="BY102" i="4"/>
  <c r="BX102" i="4" a="1"/>
  <c r="BX102" i="4"/>
  <c r="BW102" i="4" a="1"/>
  <c r="BW102" i="4"/>
  <c r="BV102" i="4" a="1"/>
  <c r="BV102" i="4"/>
  <c r="BU102" i="4" a="1"/>
  <c r="BU102" i="4"/>
  <c r="BT102" i="4" a="1"/>
  <c r="BT102" i="4"/>
  <c r="BS102" i="4" a="1"/>
  <c r="BS102" i="4"/>
  <c r="BR102" i="4" a="1"/>
  <c r="BR102" i="4"/>
  <c r="BQ102" i="4" a="1"/>
  <c r="BQ102" i="4"/>
  <c r="BP102" i="4" a="1"/>
  <c r="BP102" i="4"/>
  <c r="BO102" i="4" a="1"/>
  <c r="BO102" i="4"/>
  <c r="BN102" i="4" a="1"/>
  <c r="BN102" i="4"/>
  <c r="BM102" i="4" a="1"/>
  <c r="BM102" i="4"/>
  <c r="BL102" i="4" a="1"/>
  <c r="BL102" i="4"/>
  <c r="BK102" i="4" a="1"/>
  <c r="BK102" i="4"/>
  <c r="BJ102" i="4" a="1"/>
  <c r="BJ102" i="4"/>
  <c r="BI102" i="4" a="1"/>
  <c r="BI102" i="4"/>
  <c r="BH102" i="4" a="1"/>
  <c r="BH102" i="4"/>
  <c r="BG102" i="4" a="1"/>
  <c r="BG102" i="4"/>
  <c r="BF102" i="4" a="1"/>
  <c r="BF102" i="4"/>
  <c r="BE102" i="4" a="1"/>
  <c r="BE102" i="4"/>
  <c r="BD102" i="4" a="1"/>
  <c r="BD102" i="4"/>
  <c r="BC102" i="4" a="1"/>
  <c r="BC102" i="4"/>
  <c r="BB102" i="4" a="1"/>
  <c r="BB102" i="4"/>
  <c r="BA102" i="4" a="1"/>
  <c r="BA102" i="4"/>
  <c r="AZ102" i="4" a="1"/>
  <c r="AZ102" i="4"/>
  <c r="AY102" i="4" a="1"/>
  <c r="AY102" i="4"/>
  <c r="AX102" i="4" a="1"/>
  <c r="AX102" i="4"/>
  <c r="CE101" i="4" a="1"/>
  <c r="CE101" i="4"/>
  <c r="CD101" i="4" a="1"/>
  <c r="CD101" i="4"/>
  <c r="CC101" i="4" a="1"/>
  <c r="CC101" i="4"/>
  <c r="CB101" i="4" a="1"/>
  <c r="CB101" i="4"/>
  <c r="CA101" i="4" a="1"/>
  <c r="CA101" i="4"/>
  <c r="BZ101" i="4" a="1"/>
  <c r="BZ101" i="4"/>
  <c r="BY101" i="4" a="1"/>
  <c r="BY101" i="4"/>
  <c r="BX101" i="4" a="1"/>
  <c r="BX101" i="4"/>
  <c r="BW101" i="4" a="1"/>
  <c r="BW101" i="4"/>
  <c r="BV101" i="4" a="1"/>
  <c r="BV101" i="4"/>
  <c r="BU101" i="4" a="1"/>
  <c r="BU101" i="4"/>
  <c r="BT101" i="4" a="1"/>
  <c r="BT101" i="4"/>
  <c r="BS101" i="4" a="1"/>
  <c r="BS101" i="4"/>
  <c r="BR101" i="4" a="1"/>
  <c r="BR101" i="4"/>
  <c r="BQ101" i="4" a="1"/>
  <c r="BQ101" i="4"/>
  <c r="BP101" i="4" a="1"/>
  <c r="BP101" i="4"/>
  <c r="BO101" i="4" a="1"/>
  <c r="BO101" i="4"/>
  <c r="BN101" i="4" a="1"/>
  <c r="BN101" i="4"/>
  <c r="BM101" i="4" a="1"/>
  <c r="BM101" i="4"/>
  <c r="BL101" i="4" a="1"/>
  <c r="BL101" i="4"/>
  <c r="BK101" i="4" a="1"/>
  <c r="BK101" i="4"/>
  <c r="BJ101" i="4" a="1"/>
  <c r="BJ101" i="4"/>
  <c r="BI101" i="4" a="1"/>
  <c r="BI101" i="4"/>
  <c r="BH101" i="4" a="1"/>
  <c r="BH101" i="4"/>
  <c r="BG101" i="4" a="1"/>
  <c r="BG101" i="4"/>
  <c r="BF101" i="4" a="1"/>
  <c r="BF101" i="4"/>
  <c r="BE101" i="4" a="1"/>
  <c r="BE101" i="4"/>
  <c r="BD101" i="4" a="1"/>
  <c r="BD101" i="4"/>
  <c r="BC101" i="4" a="1"/>
  <c r="BC101" i="4"/>
  <c r="BB101" i="4" a="1"/>
  <c r="BB101" i="4"/>
  <c r="BA101" i="4" a="1"/>
  <c r="BA101" i="4"/>
  <c r="AZ101" i="4" a="1"/>
  <c r="AZ101" i="4"/>
  <c r="AY101" i="4" a="1"/>
  <c r="AY101" i="4"/>
  <c r="AX101" i="4" a="1"/>
  <c r="AX101" i="4"/>
  <c r="CE100" i="4" a="1"/>
  <c r="CE100" i="4"/>
  <c r="CD100" i="4" a="1"/>
  <c r="CD100" i="4"/>
  <c r="CC100" i="4" a="1"/>
  <c r="CC100" i="4"/>
  <c r="CB100" i="4" a="1"/>
  <c r="CB100" i="4"/>
  <c r="CA100" i="4" a="1"/>
  <c r="CA100" i="4"/>
  <c r="BZ100" i="4" a="1"/>
  <c r="BZ100" i="4"/>
  <c r="BY100" i="4" a="1"/>
  <c r="BY100" i="4"/>
  <c r="BX100" i="4" a="1"/>
  <c r="BX100" i="4"/>
  <c r="BW100" i="4" a="1"/>
  <c r="BW100" i="4"/>
  <c r="BV100" i="4" a="1"/>
  <c r="BV100" i="4"/>
  <c r="BU100" i="4" a="1"/>
  <c r="BU100" i="4"/>
  <c r="BT100" i="4" a="1"/>
  <c r="BT100" i="4"/>
  <c r="BS100" i="4" a="1"/>
  <c r="BS100" i="4"/>
  <c r="BR100" i="4" a="1"/>
  <c r="BR100" i="4"/>
  <c r="BQ100" i="4" a="1"/>
  <c r="BQ100" i="4"/>
  <c r="BP100" i="4" a="1"/>
  <c r="BP100" i="4"/>
  <c r="BO100" i="4" a="1"/>
  <c r="BO100" i="4"/>
  <c r="BN100" i="4" a="1"/>
  <c r="BN100" i="4"/>
  <c r="BM100" i="4" a="1"/>
  <c r="BM100" i="4"/>
  <c r="BL100" i="4" a="1"/>
  <c r="BL100" i="4"/>
  <c r="BK100" i="4" a="1"/>
  <c r="BK100" i="4"/>
  <c r="BJ100" i="4" a="1"/>
  <c r="BJ100" i="4"/>
  <c r="BI100" i="4" a="1"/>
  <c r="BI100" i="4"/>
  <c r="BH100" i="4" a="1"/>
  <c r="BH100" i="4"/>
  <c r="BG100" i="4" a="1"/>
  <c r="BG100" i="4"/>
  <c r="BF100" i="4" a="1"/>
  <c r="BF100" i="4"/>
  <c r="BE100" i="4" a="1"/>
  <c r="BE100" i="4"/>
  <c r="BD100" i="4" a="1"/>
  <c r="BD100" i="4"/>
  <c r="BC100" i="4" a="1"/>
  <c r="BC100" i="4"/>
  <c r="BB100" i="4" a="1"/>
  <c r="BB100" i="4"/>
  <c r="BA100" i="4" a="1"/>
  <c r="BA100" i="4"/>
  <c r="AZ100" i="4" a="1"/>
  <c r="AZ100" i="4"/>
  <c r="AY100" i="4" a="1"/>
  <c r="AY100" i="4"/>
  <c r="AX100" i="4" a="1"/>
  <c r="AX100" i="4"/>
  <c r="CE99" i="4" a="1"/>
  <c r="CE99" i="4"/>
  <c r="CD99" i="4" a="1"/>
  <c r="CD99" i="4"/>
  <c r="CC99" i="4" a="1"/>
  <c r="CC99" i="4"/>
  <c r="CB99" i="4" a="1"/>
  <c r="CB99" i="4"/>
  <c r="CA99" i="4" a="1"/>
  <c r="CA99" i="4"/>
  <c r="BZ99" i="4" a="1"/>
  <c r="BZ99" i="4"/>
  <c r="BY99" i="4" a="1"/>
  <c r="BY99" i="4"/>
  <c r="BX99" i="4" a="1"/>
  <c r="BX99" i="4"/>
  <c r="BW99" i="4" a="1"/>
  <c r="BW99" i="4"/>
  <c r="BV99" i="4" a="1"/>
  <c r="BV99" i="4"/>
  <c r="BU99" i="4" a="1"/>
  <c r="BU99" i="4"/>
  <c r="BT99" i="4" a="1"/>
  <c r="BT99" i="4"/>
  <c r="BS99" i="4" a="1"/>
  <c r="BS99" i="4"/>
  <c r="BR99" i="4" a="1"/>
  <c r="BR99" i="4"/>
  <c r="BQ99" i="4" a="1"/>
  <c r="BQ99" i="4"/>
  <c r="BP99" i="4" a="1"/>
  <c r="BP99" i="4"/>
  <c r="BO99" i="4" a="1"/>
  <c r="BO99" i="4"/>
  <c r="BN99" i="4" a="1"/>
  <c r="BN99" i="4"/>
  <c r="BM99" i="4" a="1"/>
  <c r="BM99" i="4"/>
  <c r="BL99" i="4" a="1"/>
  <c r="BL99" i="4"/>
  <c r="BK99" i="4" a="1"/>
  <c r="BK99" i="4"/>
  <c r="BJ99" i="4" a="1"/>
  <c r="BJ99" i="4"/>
  <c r="BI99" i="4" a="1"/>
  <c r="BI99" i="4"/>
  <c r="BH99" i="4" a="1"/>
  <c r="BH99" i="4"/>
  <c r="BG99" i="4" a="1"/>
  <c r="BG99" i="4"/>
  <c r="BF99" i="4" a="1"/>
  <c r="BF99" i="4"/>
  <c r="BE99" i="4" a="1"/>
  <c r="BE99" i="4"/>
  <c r="BD99" i="4" a="1"/>
  <c r="BD99" i="4"/>
  <c r="BC99" i="4" a="1"/>
  <c r="BC99" i="4"/>
  <c r="BB99" i="4" a="1"/>
  <c r="BB99" i="4"/>
  <c r="BA99" i="4" a="1"/>
  <c r="BA99" i="4"/>
  <c r="AZ99" i="4" a="1"/>
  <c r="AZ99" i="4"/>
  <c r="AY99" i="4" a="1"/>
  <c r="AY99" i="4"/>
  <c r="AX99" i="4" a="1"/>
  <c r="AX99" i="4"/>
  <c r="CE98" i="4" a="1"/>
  <c r="CE98" i="4"/>
  <c r="CD98" i="4" a="1"/>
  <c r="CD98" i="4"/>
  <c r="CC98" i="4" a="1"/>
  <c r="CC98" i="4"/>
  <c r="CB98" i="4" a="1"/>
  <c r="CB98" i="4"/>
  <c r="CA98" i="4" a="1"/>
  <c r="CA98" i="4"/>
  <c r="BZ98" i="4" a="1"/>
  <c r="BZ98" i="4"/>
  <c r="BY98" i="4" a="1"/>
  <c r="BY98" i="4"/>
  <c r="BX98" i="4" a="1"/>
  <c r="BX98" i="4"/>
  <c r="BW98" i="4" a="1"/>
  <c r="BW98" i="4"/>
  <c r="BV98" i="4" a="1"/>
  <c r="BV98" i="4"/>
  <c r="BU98" i="4" a="1"/>
  <c r="BU98" i="4"/>
  <c r="BT98" i="4" a="1"/>
  <c r="BT98" i="4"/>
  <c r="BS98" i="4" a="1"/>
  <c r="BS98" i="4"/>
  <c r="BR98" i="4" a="1"/>
  <c r="BR98" i="4"/>
  <c r="BQ98" i="4" a="1"/>
  <c r="BQ98" i="4"/>
  <c r="BP98" i="4" a="1"/>
  <c r="BP98" i="4"/>
  <c r="BO98" i="4" a="1"/>
  <c r="BO98" i="4"/>
  <c r="BN98" i="4" a="1"/>
  <c r="BN98" i="4"/>
  <c r="BM98" i="4" a="1"/>
  <c r="BM98" i="4"/>
  <c r="BL98" i="4" a="1"/>
  <c r="BL98" i="4"/>
  <c r="BK98" i="4" a="1"/>
  <c r="BK98" i="4"/>
  <c r="BJ98" i="4" a="1"/>
  <c r="BJ98" i="4"/>
  <c r="BI98" i="4" a="1"/>
  <c r="BI98" i="4"/>
  <c r="BH98" i="4" a="1"/>
  <c r="BH98" i="4"/>
  <c r="BG98" i="4" a="1"/>
  <c r="BG98" i="4"/>
  <c r="BF98" i="4" a="1"/>
  <c r="BF98" i="4"/>
  <c r="BE98" i="4" a="1"/>
  <c r="BE98" i="4"/>
  <c r="BD98" i="4" a="1"/>
  <c r="BD98" i="4"/>
  <c r="BC98" i="4" a="1"/>
  <c r="BC98" i="4"/>
  <c r="BB98" i="4" a="1"/>
  <c r="BB98" i="4"/>
  <c r="BA98" i="4" a="1"/>
  <c r="BA98" i="4"/>
  <c r="AZ98" i="4" a="1"/>
  <c r="AZ98" i="4"/>
  <c r="AY98" i="4" a="1"/>
  <c r="AY98" i="4"/>
  <c r="AX98" i="4" a="1"/>
  <c r="AX98" i="4"/>
  <c r="CE97" i="4" a="1"/>
  <c r="CE97" i="4"/>
  <c r="CD97" i="4" a="1"/>
  <c r="CD97" i="4"/>
  <c r="CC97" i="4" a="1"/>
  <c r="CC97" i="4"/>
  <c r="CB97" i="4" a="1"/>
  <c r="CB97" i="4"/>
  <c r="CA97" i="4" a="1"/>
  <c r="CA97" i="4"/>
  <c r="BZ97" i="4" a="1"/>
  <c r="BZ97" i="4"/>
  <c r="BY97" i="4" a="1"/>
  <c r="BY97" i="4"/>
  <c r="BX97" i="4" a="1"/>
  <c r="BX97" i="4"/>
  <c r="BW97" i="4" a="1"/>
  <c r="BW97" i="4"/>
  <c r="BV97" i="4" a="1"/>
  <c r="BV97" i="4"/>
  <c r="BU97" i="4" a="1"/>
  <c r="BU97" i="4"/>
  <c r="BT97" i="4" a="1"/>
  <c r="BT97" i="4"/>
  <c r="BS97" i="4" a="1"/>
  <c r="BS97" i="4"/>
  <c r="BR97" i="4" a="1"/>
  <c r="BR97" i="4"/>
  <c r="BQ97" i="4" a="1"/>
  <c r="BQ97" i="4"/>
  <c r="BP97" i="4" a="1"/>
  <c r="BP97" i="4"/>
  <c r="BO97" i="4" a="1"/>
  <c r="BO97" i="4"/>
  <c r="BN97" i="4" a="1"/>
  <c r="BN97" i="4"/>
  <c r="BM97" i="4" a="1"/>
  <c r="BM97" i="4"/>
  <c r="BL97" i="4" a="1"/>
  <c r="BL97" i="4"/>
  <c r="BK97" i="4" a="1"/>
  <c r="BK97" i="4"/>
  <c r="BJ97" i="4" a="1"/>
  <c r="BJ97" i="4"/>
  <c r="BI97" i="4" a="1"/>
  <c r="BI97" i="4"/>
  <c r="BH97" i="4" a="1"/>
  <c r="BH97" i="4"/>
  <c r="BG97" i="4" a="1"/>
  <c r="BG97" i="4"/>
  <c r="BF97" i="4" a="1"/>
  <c r="BF97" i="4"/>
  <c r="BE97" i="4" a="1"/>
  <c r="BE97" i="4"/>
  <c r="BD97" i="4" a="1"/>
  <c r="BD97" i="4"/>
  <c r="BC97" i="4" a="1"/>
  <c r="BC97" i="4"/>
  <c r="BB97" i="4" a="1"/>
  <c r="BB97" i="4"/>
  <c r="BA97" i="4" a="1"/>
  <c r="BA97" i="4"/>
  <c r="AZ97" i="4" a="1"/>
  <c r="AZ97" i="4"/>
  <c r="AY97" i="4" a="1"/>
  <c r="AY97" i="4"/>
  <c r="AX97" i="4" a="1"/>
  <c r="AX97" i="4"/>
  <c r="CE96" i="4" a="1"/>
  <c r="CE96" i="4"/>
  <c r="CD96" i="4" a="1"/>
  <c r="CD96" i="4"/>
  <c r="CC96" i="4" a="1"/>
  <c r="CC96" i="4"/>
  <c r="CB96" i="4" a="1"/>
  <c r="CB96" i="4"/>
  <c r="CA96" i="4" a="1"/>
  <c r="CA96" i="4"/>
  <c r="BZ96" i="4" a="1"/>
  <c r="BZ96" i="4"/>
  <c r="BY96" i="4" a="1"/>
  <c r="BY96" i="4"/>
  <c r="BX96" i="4" a="1"/>
  <c r="BX96" i="4"/>
  <c r="BW96" i="4" a="1"/>
  <c r="BW96" i="4"/>
  <c r="BV96" i="4" a="1"/>
  <c r="BV96" i="4"/>
  <c r="BU96" i="4" a="1"/>
  <c r="BU96" i="4"/>
  <c r="BT96" i="4" a="1"/>
  <c r="BT96" i="4"/>
  <c r="BS96" i="4" a="1"/>
  <c r="BS96" i="4"/>
  <c r="BR96" i="4" a="1"/>
  <c r="BR96" i="4"/>
  <c r="BQ96" i="4" a="1"/>
  <c r="BQ96" i="4"/>
  <c r="BP96" i="4" a="1"/>
  <c r="BP96" i="4"/>
  <c r="BO96" i="4" a="1"/>
  <c r="BO96" i="4"/>
  <c r="BN96" i="4" a="1"/>
  <c r="BN96" i="4"/>
  <c r="BM96" i="4" a="1"/>
  <c r="BM96" i="4"/>
  <c r="BL96" i="4" a="1"/>
  <c r="BL96" i="4"/>
  <c r="BK96" i="4" a="1"/>
  <c r="BK96" i="4"/>
  <c r="BJ96" i="4" a="1"/>
  <c r="BJ96" i="4"/>
  <c r="BI96" i="4" a="1"/>
  <c r="BI96" i="4"/>
  <c r="BH96" i="4" a="1"/>
  <c r="BH96" i="4"/>
  <c r="BG96" i="4" a="1"/>
  <c r="BG96" i="4"/>
  <c r="BF96" i="4" a="1"/>
  <c r="BF96" i="4"/>
  <c r="BE96" i="4" a="1"/>
  <c r="BE96" i="4"/>
  <c r="BD96" i="4" a="1"/>
  <c r="BD96" i="4"/>
  <c r="BC96" i="4" a="1"/>
  <c r="BC96" i="4"/>
  <c r="BB96" i="4" a="1"/>
  <c r="BB96" i="4"/>
  <c r="BA96" i="4" a="1"/>
  <c r="BA96" i="4"/>
  <c r="AZ96" i="4" a="1"/>
  <c r="AZ96" i="4"/>
  <c r="AY96" i="4" a="1"/>
  <c r="AY96" i="4"/>
  <c r="AX96" i="4" a="1"/>
  <c r="AX96" i="4"/>
  <c r="CE95" i="4" a="1"/>
  <c r="CE95" i="4"/>
  <c r="CD95" i="4" a="1"/>
  <c r="CD95" i="4"/>
  <c r="CC95" i="4" a="1"/>
  <c r="CC95" i="4"/>
  <c r="CB95" i="4" a="1"/>
  <c r="CB95" i="4"/>
  <c r="CA95" i="4" a="1"/>
  <c r="CA95" i="4"/>
  <c r="BZ95" i="4" a="1"/>
  <c r="BZ95" i="4"/>
  <c r="BY95" i="4" a="1"/>
  <c r="BY95" i="4"/>
  <c r="BX95" i="4" a="1"/>
  <c r="BX95" i="4"/>
  <c r="BW95" i="4" a="1"/>
  <c r="BW95" i="4"/>
  <c r="BV95" i="4" a="1"/>
  <c r="BV95" i="4"/>
  <c r="BU95" i="4" a="1"/>
  <c r="BU95" i="4"/>
  <c r="BT95" i="4" a="1"/>
  <c r="BT95" i="4"/>
  <c r="BS95" i="4" a="1"/>
  <c r="BS95" i="4"/>
  <c r="BR95" i="4" a="1"/>
  <c r="BR95" i="4"/>
  <c r="BQ95" i="4" a="1"/>
  <c r="BQ95" i="4"/>
  <c r="BP95" i="4" a="1"/>
  <c r="BP95" i="4"/>
  <c r="BO95" i="4" a="1"/>
  <c r="BO95" i="4"/>
  <c r="BN95" i="4" a="1"/>
  <c r="BN95" i="4"/>
  <c r="BM95" i="4" a="1"/>
  <c r="BM95" i="4"/>
  <c r="BL95" i="4" a="1"/>
  <c r="BL95" i="4"/>
  <c r="BK95" i="4" a="1"/>
  <c r="BK95" i="4"/>
  <c r="BJ95" i="4" a="1"/>
  <c r="BJ95" i="4"/>
  <c r="BI95" i="4" a="1"/>
  <c r="BI95" i="4"/>
  <c r="BH95" i="4" a="1"/>
  <c r="BH95" i="4"/>
  <c r="BG95" i="4" a="1"/>
  <c r="BG95" i="4"/>
  <c r="BF95" i="4" a="1"/>
  <c r="BF95" i="4"/>
  <c r="BE95" i="4" a="1"/>
  <c r="BE95" i="4"/>
  <c r="BD95" i="4" a="1"/>
  <c r="BD95" i="4"/>
  <c r="BC95" i="4" a="1"/>
  <c r="BC95" i="4"/>
  <c r="BB95" i="4" a="1"/>
  <c r="BB95" i="4"/>
  <c r="BA95" i="4" a="1"/>
  <c r="BA95" i="4"/>
  <c r="AZ95" i="4" a="1"/>
  <c r="AZ95" i="4"/>
  <c r="AY95" i="4" a="1"/>
  <c r="AY95" i="4"/>
  <c r="AX95" i="4" a="1"/>
  <c r="AX95" i="4"/>
  <c r="CE94" i="4" a="1"/>
  <c r="CE94" i="4"/>
  <c r="CD94" i="4" a="1"/>
  <c r="CD94" i="4"/>
  <c r="CC94" i="4" a="1"/>
  <c r="CC94" i="4"/>
  <c r="CB94" i="4" a="1"/>
  <c r="CB94" i="4"/>
  <c r="CA94" i="4" a="1"/>
  <c r="CA94" i="4"/>
  <c r="BZ94" i="4" a="1"/>
  <c r="BZ94" i="4"/>
  <c r="BY94" i="4" a="1"/>
  <c r="BY94" i="4"/>
  <c r="BX94" i="4" a="1"/>
  <c r="BX94" i="4"/>
  <c r="BW94" i="4" a="1"/>
  <c r="BW94" i="4"/>
  <c r="BV94" i="4" a="1"/>
  <c r="BV94" i="4"/>
  <c r="BU94" i="4" a="1"/>
  <c r="BU94" i="4"/>
  <c r="BT94" i="4" a="1"/>
  <c r="BT94" i="4"/>
  <c r="BS94" i="4" a="1"/>
  <c r="BS94" i="4"/>
  <c r="BR94" i="4" a="1"/>
  <c r="BR94" i="4"/>
  <c r="BQ94" i="4" a="1"/>
  <c r="BQ94" i="4"/>
  <c r="BP94" i="4" a="1"/>
  <c r="BP94" i="4"/>
  <c r="BO94" i="4" a="1"/>
  <c r="BO94" i="4"/>
  <c r="BN94" i="4" a="1"/>
  <c r="BN94" i="4"/>
  <c r="BM94" i="4" a="1"/>
  <c r="BM94" i="4"/>
  <c r="BL94" i="4" a="1"/>
  <c r="BL94" i="4"/>
  <c r="BK94" i="4" a="1"/>
  <c r="BK94" i="4"/>
  <c r="BJ94" i="4" a="1"/>
  <c r="BJ94" i="4"/>
  <c r="BI94" i="4" a="1"/>
  <c r="BI94" i="4"/>
  <c r="BH94" i="4" a="1"/>
  <c r="BH94" i="4"/>
  <c r="BG94" i="4" a="1"/>
  <c r="BG94" i="4"/>
  <c r="BF94" i="4" a="1"/>
  <c r="BF94" i="4"/>
  <c r="BE94" i="4" a="1"/>
  <c r="BE94" i="4"/>
  <c r="BD94" i="4" a="1"/>
  <c r="BD94" i="4"/>
  <c r="BC94" i="4" a="1"/>
  <c r="BC94" i="4"/>
  <c r="BB94" i="4" a="1"/>
  <c r="BB94" i="4"/>
  <c r="BA94" i="4" a="1"/>
  <c r="BA94" i="4"/>
  <c r="AZ94" i="4" a="1"/>
  <c r="AZ94" i="4"/>
  <c r="AY94" i="4" a="1"/>
  <c r="AY94" i="4"/>
  <c r="AX94" i="4" a="1"/>
  <c r="AX94" i="4"/>
  <c r="CE93" i="4" a="1"/>
  <c r="CE93" i="4"/>
  <c r="CD93" i="4" a="1"/>
  <c r="CD93" i="4"/>
  <c r="CC93" i="4" a="1"/>
  <c r="CC93" i="4"/>
  <c r="CB93" i="4" a="1"/>
  <c r="CB93" i="4"/>
  <c r="CA93" i="4" a="1"/>
  <c r="CA93" i="4"/>
  <c r="BZ93" i="4" a="1"/>
  <c r="BZ93" i="4"/>
  <c r="BY93" i="4" a="1"/>
  <c r="BY93" i="4"/>
  <c r="BX93" i="4" a="1"/>
  <c r="BX93" i="4"/>
  <c r="BW93" i="4" a="1"/>
  <c r="BW93" i="4"/>
  <c r="BV93" i="4" a="1"/>
  <c r="BV93" i="4"/>
  <c r="BU93" i="4" a="1"/>
  <c r="BU93" i="4"/>
  <c r="BT93" i="4" a="1"/>
  <c r="BT93" i="4"/>
  <c r="BS93" i="4" a="1"/>
  <c r="BS93" i="4"/>
  <c r="BR93" i="4" a="1"/>
  <c r="BR93" i="4"/>
  <c r="BQ93" i="4" a="1"/>
  <c r="BQ93" i="4"/>
  <c r="BP93" i="4" a="1"/>
  <c r="BP93" i="4"/>
  <c r="BO93" i="4" a="1"/>
  <c r="BO93" i="4"/>
  <c r="BN93" i="4" a="1"/>
  <c r="BN93" i="4"/>
  <c r="BM93" i="4" a="1"/>
  <c r="BM93" i="4"/>
  <c r="BL93" i="4" a="1"/>
  <c r="BL93" i="4"/>
  <c r="BK93" i="4" a="1"/>
  <c r="BK93" i="4"/>
  <c r="BJ93" i="4" a="1"/>
  <c r="BJ93" i="4"/>
  <c r="BI93" i="4" a="1"/>
  <c r="BI93" i="4"/>
  <c r="BH93" i="4" a="1"/>
  <c r="BH93" i="4"/>
  <c r="BG93" i="4" a="1"/>
  <c r="BG93" i="4"/>
  <c r="BF93" i="4" a="1"/>
  <c r="BF93" i="4"/>
  <c r="BE93" i="4" a="1"/>
  <c r="BE93" i="4"/>
  <c r="BD93" i="4" a="1"/>
  <c r="BD93" i="4"/>
  <c r="BC93" i="4" a="1"/>
  <c r="BC93" i="4"/>
  <c r="BB93" i="4" a="1"/>
  <c r="BB93" i="4"/>
  <c r="BA93" i="4" a="1"/>
  <c r="BA93" i="4"/>
  <c r="AZ93" i="4" a="1"/>
  <c r="AZ93" i="4"/>
  <c r="AY93" i="4" a="1"/>
  <c r="AY93" i="4"/>
  <c r="AX93" i="4" a="1"/>
  <c r="AX93" i="4"/>
  <c r="CE92" i="4" a="1"/>
  <c r="CE92" i="4"/>
  <c r="CD92" i="4" a="1"/>
  <c r="CD92" i="4"/>
  <c r="CC92" i="4" a="1"/>
  <c r="CC92" i="4"/>
  <c r="CB92" i="4" a="1"/>
  <c r="CB92" i="4"/>
  <c r="CA92" i="4" a="1"/>
  <c r="CA92" i="4"/>
  <c r="BZ92" i="4" a="1"/>
  <c r="BZ92" i="4"/>
  <c r="BY92" i="4" a="1"/>
  <c r="BY92" i="4"/>
  <c r="BX92" i="4" a="1"/>
  <c r="BX92" i="4"/>
  <c r="BW92" i="4" a="1"/>
  <c r="BW92" i="4"/>
  <c r="BV92" i="4" a="1"/>
  <c r="BV92" i="4"/>
  <c r="BU92" i="4" a="1"/>
  <c r="BU92" i="4"/>
  <c r="BT92" i="4" a="1"/>
  <c r="BT92" i="4"/>
  <c r="BS92" i="4" a="1"/>
  <c r="BS92" i="4"/>
  <c r="BR92" i="4" a="1"/>
  <c r="BR92" i="4"/>
  <c r="BQ92" i="4" a="1"/>
  <c r="BQ92" i="4"/>
  <c r="BP92" i="4" a="1"/>
  <c r="BP92" i="4"/>
  <c r="BO92" i="4" a="1"/>
  <c r="BO92" i="4"/>
  <c r="BN92" i="4" a="1"/>
  <c r="BN92" i="4"/>
  <c r="BM92" i="4" a="1"/>
  <c r="BM92" i="4"/>
  <c r="BL92" i="4" a="1"/>
  <c r="BL92" i="4"/>
  <c r="BK92" i="4" a="1"/>
  <c r="BK92" i="4"/>
  <c r="BJ92" i="4" a="1"/>
  <c r="BJ92" i="4"/>
  <c r="BI92" i="4" a="1"/>
  <c r="BI92" i="4"/>
  <c r="BH92" i="4" a="1"/>
  <c r="BH92" i="4"/>
  <c r="BG92" i="4" a="1"/>
  <c r="BG92" i="4"/>
  <c r="BF92" i="4" a="1"/>
  <c r="BF92" i="4"/>
  <c r="BE92" i="4" a="1"/>
  <c r="BE92" i="4"/>
  <c r="BD92" i="4" a="1"/>
  <c r="BD92" i="4"/>
  <c r="BC92" i="4" a="1"/>
  <c r="BC92" i="4"/>
  <c r="BB92" i="4" a="1"/>
  <c r="BB92" i="4"/>
  <c r="BA92" i="4" a="1"/>
  <c r="BA92" i="4"/>
  <c r="AZ92" i="4" a="1"/>
  <c r="AZ92" i="4"/>
  <c r="AY92" i="4" a="1"/>
  <c r="AY92" i="4"/>
  <c r="AX92" i="4" a="1"/>
  <c r="AX92" i="4"/>
  <c r="CE91" i="4" a="1"/>
  <c r="CE91" i="4"/>
  <c r="CD91" i="4" a="1"/>
  <c r="CD91" i="4"/>
  <c r="CC91" i="4" a="1"/>
  <c r="CC91" i="4"/>
  <c r="CB91" i="4" a="1"/>
  <c r="CB91" i="4"/>
  <c r="CA91" i="4" a="1"/>
  <c r="CA91" i="4"/>
  <c r="BZ91" i="4" a="1"/>
  <c r="BZ91" i="4"/>
  <c r="BY91" i="4" a="1"/>
  <c r="BY91" i="4"/>
  <c r="BX91" i="4" a="1"/>
  <c r="BX91" i="4"/>
  <c r="BW91" i="4" a="1"/>
  <c r="BW91" i="4"/>
  <c r="BV91" i="4" a="1"/>
  <c r="BV91" i="4"/>
  <c r="BU91" i="4" a="1"/>
  <c r="BU91" i="4"/>
  <c r="BT91" i="4" a="1"/>
  <c r="BT91" i="4"/>
  <c r="BS91" i="4" a="1"/>
  <c r="BS91" i="4"/>
  <c r="BR91" i="4" a="1"/>
  <c r="BR91" i="4"/>
  <c r="BQ91" i="4" a="1"/>
  <c r="BQ91" i="4"/>
  <c r="BP91" i="4" a="1"/>
  <c r="BP91" i="4"/>
  <c r="BO91" i="4" a="1"/>
  <c r="BO91" i="4"/>
  <c r="BN91" i="4" a="1"/>
  <c r="BN91" i="4"/>
  <c r="BM91" i="4" a="1"/>
  <c r="BM91" i="4"/>
  <c r="BL91" i="4" a="1"/>
  <c r="BL91" i="4"/>
  <c r="BK91" i="4" a="1"/>
  <c r="BK91" i="4"/>
  <c r="BJ91" i="4" a="1"/>
  <c r="BJ91" i="4"/>
  <c r="BI91" i="4" a="1"/>
  <c r="BI91" i="4"/>
  <c r="BH91" i="4" a="1"/>
  <c r="BH91" i="4"/>
  <c r="BG91" i="4" a="1"/>
  <c r="BG91" i="4"/>
  <c r="BF91" i="4" a="1"/>
  <c r="BF91" i="4"/>
  <c r="BE91" i="4" a="1"/>
  <c r="BE91" i="4"/>
  <c r="BD91" i="4" a="1"/>
  <c r="BD91" i="4"/>
  <c r="BC91" i="4" a="1"/>
  <c r="BC91" i="4"/>
  <c r="BB91" i="4" a="1"/>
  <c r="BB91" i="4"/>
  <c r="BA91" i="4" a="1"/>
  <c r="BA91" i="4"/>
  <c r="AZ91" i="4" a="1"/>
  <c r="AZ91" i="4"/>
  <c r="AY91" i="4" a="1"/>
  <c r="AY91" i="4"/>
  <c r="AX91" i="4" a="1"/>
  <c r="AX91" i="4"/>
  <c r="CE90" i="4" a="1"/>
  <c r="CE90" i="4"/>
  <c r="CD90" i="4" a="1"/>
  <c r="CD90" i="4"/>
  <c r="CC90" i="4" a="1"/>
  <c r="CC90" i="4"/>
  <c r="CB90" i="4" a="1"/>
  <c r="CB90" i="4"/>
  <c r="CA90" i="4" a="1"/>
  <c r="CA90" i="4"/>
  <c r="BZ90" i="4" a="1"/>
  <c r="BZ90" i="4"/>
  <c r="BY90" i="4" a="1"/>
  <c r="BY90" i="4"/>
  <c r="BX90" i="4" a="1"/>
  <c r="BX90" i="4"/>
  <c r="BW90" i="4" a="1"/>
  <c r="BW90" i="4"/>
  <c r="BV90" i="4" a="1"/>
  <c r="BV90" i="4"/>
  <c r="BU90" i="4" a="1"/>
  <c r="BU90" i="4"/>
  <c r="BT90" i="4" a="1"/>
  <c r="BT90" i="4"/>
  <c r="BS90" i="4" a="1"/>
  <c r="BS90" i="4"/>
  <c r="BR90" i="4" a="1"/>
  <c r="BR90" i="4"/>
  <c r="BQ90" i="4" a="1"/>
  <c r="BQ90" i="4"/>
  <c r="BP90" i="4" a="1"/>
  <c r="BP90" i="4"/>
  <c r="BO90" i="4" a="1"/>
  <c r="BO90" i="4"/>
  <c r="BN90" i="4" a="1"/>
  <c r="BN90" i="4"/>
  <c r="BM90" i="4" a="1"/>
  <c r="BM90" i="4"/>
  <c r="BL90" i="4" a="1"/>
  <c r="BL90" i="4"/>
  <c r="BK90" i="4" a="1"/>
  <c r="BK90" i="4"/>
  <c r="BJ90" i="4" a="1"/>
  <c r="BJ90" i="4"/>
  <c r="BI90" i="4" a="1"/>
  <c r="BI90" i="4"/>
  <c r="BH90" i="4" a="1"/>
  <c r="BH90" i="4"/>
  <c r="BG90" i="4" a="1"/>
  <c r="BG90" i="4"/>
  <c r="BF90" i="4" a="1"/>
  <c r="BF90" i="4"/>
  <c r="BE90" i="4" a="1"/>
  <c r="BE90" i="4"/>
  <c r="BD90" i="4" a="1"/>
  <c r="BD90" i="4"/>
  <c r="BC90" i="4" a="1"/>
  <c r="BC90" i="4"/>
  <c r="BB90" i="4" a="1"/>
  <c r="BB90" i="4"/>
  <c r="BA90" i="4" a="1"/>
  <c r="BA90" i="4"/>
  <c r="AZ90" i="4" a="1"/>
  <c r="AZ90" i="4"/>
  <c r="AY90" i="4" a="1"/>
  <c r="AY90" i="4"/>
  <c r="AX90" i="4" a="1"/>
  <c r="AX90" i="4"/>
  <c r="CE89" i="4" a="1"/>
  <c r="CE89" i="4"/>
  <c r="CD89" i="4" a="1"/>
  <c r="CD89" i="4"/>
  <c r="CC89" i="4" a="1"/>
  <c r="CC89" i="4"/>
  <c r="CB89" i="4" a="1"/>
  <c r="CB89" i="4"/>
  <c r="CA89" i="4" a="1"/>
  <c r="CA89" i="4"/>
  <c r="BZ89" i="4" a="1"/>
  <c r="BZ89" i="4"/>
  <c r="BY89" i="4" a="1"/>
  <c r="BY89" i="4"/>
  <c r="BX89" i="4" a="1"/>
  <c r="BX89" i="4"/>
  <c r="BW89" i="4" a="1"/>
  <c r="BW89" i="4"/>
  <c r="BV89" i="4" a="1"/>
  <c r="BV89" i="4"/>
  <c r="BU89" i="4" a="1"/>
  <c r="BU89" i="4"/>
  <c r="BT89" i="4" a="1"/>
  <c r="BT89" i="4"/>
  <c r="BS89" i="4" a="1"/>
  <c r="BS89" i="4"/>
  <c r="BR89" i="4" a="1"/>
  <c r="BR89" i="4"/>
  <c r="BQ89" i="4" a="1"/>
  <c r="BQ89" i="4"/>
  <c r="BP89" i="4" a="1"/>
  <c r="BP89" i="4"/>
  <c r="BO89" i="4" a="1"/>
  <c r="BO89" i="4"/>
  <c r="BN89" i="4" a="1"/>
  <c r="BN89" i="4"/>
  <c r="BM89" i="4" a="1"/>
  <c r="BM89" i="4"/>
  <c r="BL89" i="4" a="1"/>
  <c r="BL89" i="4"/>
  <c r="BK89" i="4" a="1"/>
  <c r="BK89" i="4"/>
  <c r="BJ89" i="4" a="1"/>
  <c r="BJ89" i="4"/>
  <c r="BI89" i="4" a="1"/>
  <c r="BI89" i="4"/>
  <c r="BH89" i="4" a="1"/>
  <c r="BH89" i="4"/>
  <c r="BG89" i="4" a="1"/>
  <c r="BG89" i="4"/>
  <c r="BF89" i="4" a="1"/>
  <c r="BF89" i="4"/>
  <c r="BE89" i="4" a="1"/>
  <c r="BE89" i="4"/>
  <c r="BD89" i="4" a="1"/>
  <c r="BD89" i="4"/>
  <c r="BC89" i="4" a="1"/>
  <c r="BC89" i="4"/>
  <c r="BB89" i="4" a="1"/>
  <c r="BB89" i="4"/>
  <c r="BA89" i="4" a="1"/>
  <c r="BA89" i="4"/>
  <c r="AZ89" i="4" a="1"/>
  <c r="AZ89" i="4"/>
  <c r="AY89" i="4" a="1"/>
  <c r="AY89" i="4"/>
  <c r="AX89" i="4" a="1"/>
  <c r="AX89" i="4"/>
  <c r="CE88" i="4" a="1"/>
  <c r="CE88" i="4"/>
  <c r="CD88" i="4" a="1"/>
  <c r="CD88" i="4"/>
  <c r="CC88" i="4" a="1"/>
  <c r="CC88" i="4"/>
  <c r="CB88" i="4" a="1"/>
  <c r="CB88" i="4"/>
  <c r="CA88" i="4" a="1"/>
  <c r="CA88" i="4"/>
  <c r="BZ88" i="4" a="1"/>
  <c r="BZ88" i="4"/>
  <c r="BY88" i="4" a="1"/>
  <c r="BY88" i="4"/>
  <c r="BX88" i="4" a="1"/>
  <c r="BX88" i="4"/>
  <c r="BW88" i="4" a="1"/>
  <c r="BW88" i="4"/>
  <c r="BV88" i="4" a="1"/>
  <c r="BV88" i="4"/>
  <c r="BU88" i="4" a="1"/>
  <c r="BU88" i="4"/>
  <c r="BT88" i="4" a="1"/>
  <c r="BT88" i="4"/>
  <c r="BS88" i="4" a="1"/>
  <c r="BS88" i="4"/>
  <c r="BR88" i="4" a="1"/>
  <c r="BR88" i="4"/>
  <c r="BQ88" i="4" a="1"/>
  <c r="BQ88" i="4"/>
  <c r="BP88" i="4" a="1"/>
  <c r="BP88" i="4"/>
  <c r="BO88" i="4" a="1"/>
  <c r="BO88" i="4"/>
  <c r="BN88" i="4" a="1"/>
  <c r="BN88" i="4"/>
  <c r="BM88" i="4" a="1"/>
  <c r="BM88" i="4"/>
  <c r="BL88" i="4" a="1"/>
  <c r="BL88" i="4"/>
  <c r="BK88" i="4" a="1"/>
  <c r="BK88" i="4"/>
  <c r="BJ88" i="4" a="1"/>
  <c r="BJ88" i="4"/>
  <c r="BI88" i="4" a="1"/>
  <c r="BI88" i="4"/>
  <c r="BH88" i="4" a="1"/>
  <c r="BH88" i="4"/>
  <c r="BG88" i="4" a="1"/>
  <c r="BG88" i="4"/>
  <c r="BF88" i="4" a="1"/>
  <c r="BF88" i="4"/>
  <c r="BE88" i="4" a="1"/>
  <c r="BE88" i="4"/>
  <c r="BD88" i="4" a="1"/>
  <c r="BD88" i="4"/>
  <c r="BC88" i="4" a="1"/>
  <c r="BC88" i="4"/>
  <c r="BB88" i="4" a="1"/>
  <c r="BB88" i="4"/>
  <c r="BA88" i="4" a="1"/>
  <c r="BA88" i="4"/>
  <c r="AZ88" i="4" a="1"/>
  <c r="AZ88" i="4"/>
  <c r="AY88" i="4" a="1"/>
  <c r="AY88" i="4"/>
  <c r="AX88" i="4" a="1"/>
  <c r="AX88" i="4"/>
  <c r="CE87" i="4" a="1"/>
  <c r="CE87" i="4"/>
  <c r="CD87" i="4" a="1"/>
  <c r="CD87" i="4"/>
  <c r="CC87" i="4" a="1"/>
  <c r="CC87" i="4"/>
  <c r="CB87" i="4" a="1"/>
  <c r="CB87" i="4"/>
  <c r="CA87" i="4" a="1"/>
  <c r="CA87" i="4"/>
  <c r="BZ87" i="4" a="1"/>
  <c r="BZ87" i="4"/>
  <c r="BY87" i="4" a="1"/>
  <c r="BY87" i="4"/>
  <c r="BX87" i="4" a="1"/>
  <c r="BX87" i="4"/>
  <c r="BW87" i="4" a="1"/>
  <c r="BW87" i="4"/>
  <c r="BV87" i="4" a="1"/>
  <c r="BV87" i="4"/>
  <c r="BU87" i="4" a="1"/>
  <c r="BU87" i="4"/>
  <c r="BT87" i="4" a="1"/>
  <c r="BT87" i="4"/>
  <c r="BS87" i="4" a="1"/>
  <c r="BS87" i="4"/>
  <c r="BR87" i="4" a="1"/>
  <c r="BR87" i="4"/>
  <c r="BQ87" i="4" a="1"/>
  <c r="BQ87" i="4"/>
  <c r="BP87" i="4" a="1"/>
  <c r="BP87" i="4"/>
  <c r="BO87" i="4" a="1"/>
  <c r="BO87" i="4"/>
  <c r="BN87" i="4" a="1"/>
  <c r="BN87" i="4"/>
  <c r="BM87" i="4" a="1"/>
  <c r="BM87" i="4"/>
  <c r="BL87" i="4" a="1"/>
  <c r="BL87" i="4"/>
  <c r="BK87" i="4" a="1"/>
  <c r="BK87" i="4"/>
  <c r="BJ87" i="4" a="1"/>
  <c r="BJ87" i="4"/>
  <c r="BI87" i="4" a="1"/>
  <c r="BI87" i="4"/>
  <c r="BH87" i="4" a="1"/>
  <c r="BH87" i="4"/>
  <c r="BG87" i="4" a="1"/>
  <c r="BG87" i="4"/>
  <c r="BF87" i="4" a="1"/>
  <c r="BF87" i="4"/>
  <c r="BE87" i="4" a="1"/>
  <c r="BE87" i="4"/>
  <c r="BD87" i="4" a="1"/>
  <c r="BD87" i="4"/>
  <c r="BC87" i="4" a="1"/>
  <c r="BC87" i="4"/>
  <c r="BB87" i="4" a="1"/>
  <c r="BB87" i="4"/>
  <c r="BA87" i="4" a="1"/>
  <c r="BA87" i="4"/>
  <c r="AZ87" i="4" a="1"/>
  <c r="AZ87" i="4"/>
  <c r="AY87" i="4" a="1"/>
  <c r="AY87" i="4"/>
  <c r="AX87" i="4" a="1"/>
  <c r="AX87" i="4"/>
  <c r="CE86" i="4" a="1"/>
  <c r="CE86" i="4"/>
  <c r="CD86" i="4" a="1"/>
  <c r="CD86" i="4"/>
  <c r="CC86" i="4" a="1"/>
  <c r="CC86" i="4"/>
  <c r="CB86" i="4" a="1"/>
  <c r="CB86" i="4"/>
  <c r="CA86" i="4" a="1"/>
  <c r="CA86" i="4"/>
  <c r="BZ86" i="4" a="1"/>
  <c r="BZ86" i="4"/>
  <c r="BY86" i="4" a="1"/>
  <c r="BY86" i="4"/>
  <c r="BX86" i="4" a="1"/>
  <c r="BX86" i="4"/>
  <c r="BW86" i="4" a="1"/>
  <c r="BW86" i="4"/>
  <c r="BV86" i="4" a="1"/>
  <c r="BV86" i="4"/>
  <c r="BU86" i="4" a="1"/>
  <c r="BU86" i="4"/>
  <c r="BT86" i="4" a="1"/>
  <c r="BT86" i="4"/>
  <c r="BS86" i="4" a="1"/>
  <c r="BS86" i="4"/>
  <c r="BR86" i="4" a="1"/>
  <c r="BR86" i="4"/>
  <c r="BQ86" i="4" a="1"/>
  <c r="BQ86" i="4"/>
  <c r="BP86" i="4" a="1"/>
  <c r="BP86" i="4"/>
  <c r="BO86" i="4" a="1"/>
  <c r="BO86" i="4"/>
  <c r="BN86" i="4" a="1"/>
  <c r="BN86" i="4"/>
  <c r="BM86" i="4" a="1"/>
  <c r="BM86" i="4"/>
  <c r="BL86" i="4" a="1"/>
  <c r="BL86" i="4"/>
  <c r="BK86" i="4" a="1"/>
  <c r="BK86" i="4"/>
  <c r="BJ86" i="4" a="1"/>
  <c r="BJ86" i="4"/>
  <c r="BI86" i="4" a="1"/>
  <c r="BI86" i="4"/>
  <c r="BH86" i="4" a="1"/>
  <c r="BH86" i="4"/>
  <c r="BG86" i="4" a="1"/>
  <c r="BG86" i="4"/>
  <c r="BF86" i="4" a="1"/>
  <c r="BF86" i="4"/>
  <c r="BE86" i="4" a="1"/>
  <c r="BE86" i="4"/>
  <c r="BD86" i="4" a="1"/>
  <c r="BD86" i="4"/>
  <c r="BC86" i="4" a="1"/>
  <c r="BC86" i="4"/>
  <c r="BB86" i="4" a="1"/>
  <c r="BB86" i="4"/>
  <c r="BA86" i="4" a="1"/>
  <c r="BA86" i="4"/>
  <c r="AZ86" i="4" a="1"/>
  <c r="AZ86" i="4"/>
  <c r="AY86" i="4" a="1"/>
  <c r="AY86" i="4"/>
  <c r="AX86" i="4" a="1"/>
  <c r="AX86" i="4"/>
  <c r="CE85" i="4" a="1"/>
  <c r="CE85" i="4"/>
  <c r="CD85" i="4" a="1"/>
  <c r="CD85" i="4"/>
  <c r="CC85" i="4" a="1"/>
  <c r="CC85" i="4"/>
  <c r="CB85" i="4" a="1"/>
  <c r="CB85" i="4"/>
  <c r="CA85" i="4" a="1"/>
  <c r="CA85" i="4"/>
  <c r="BZ85" i="4" a="1"/>
  <c r="BZ85" i="4"/>
  <c r="BY85" i="4" a="1"/>
  <c r="BY85" i="4"/>
  <c r="BX85" i="4" a="1"/>
  <c r="BX85" i="4"/>
  <c r="BW85" i="4" a="1"/>
  <c r="BW85" i="4"/>
  <c r="BV85" i="4" a="1"/>
  <c r="BV85" i="4"/>
  <c r="BU85" i="4" a="1"/>
  <c r="BU85" i="4"/>
  <c r="BT85" i="4" a="1"/>
  <c r="BT85" i="4"/>
  <c r="BS85" i="4" a="1"/>
  <c r="BS85" i="4"/>
  <c r="BR85" i="4" a="1"/>
  <c r="BR85" i="4"/>
  <c r="BQ85" i="4" a="1"/>
  <c r="BQ85" i="4"/>
  <c r="BP85" i="4" a="1"/>
  <c r="BP85" i="4"/>
  <c r="BO85" i="4" a="1"/>
  <c r="BO85" i="4"/>
  <c r="BN85" i="4" a="1"/>
  <c r="BN85" i="4"/>
  <c r="BM85" i="4" a="1"/>
  <c r="BM85" i="4"/>
  <c r="BL85" i="4" a="1"/>
  <c r="BL85" i="4"/>
  <c r="BK85" i="4" a="1"/>
  <c r="BK85" i="4"/>
  <c r="BJ85" i="4" a="1"/>
  <c r="BJ85" i="4"/>
  <c r="BI85" i="4" a="1"/>
  <c r="BI85" i="4"/>
  <c r="BH85" i="4" a="1"/>
  <c r="BH85" i="4"/>
  <c r="BG85" i="4" a="1"/>
  <c r="BG85" i="4"/>
  <c r="BF85" i="4" a="1"/>
  <c r="BF85" i="4"/>
  <c r="BE85" i="4" a="1"/>
  <c r="BE85" i="4"/>
  <c r="BD85" i="4" a="1"/>
  <c r="BD85" i="4"/>
  <c r="BC85" i="4" a="1"/>
  <c r="BC85" i="4"/>
  <c r="BB85" i="4" a="1"/>
  <c r="BB85" i="4"/>
  <c r="BA85" i="4" a="1"/>
  <c r="BA85" i="4"/>
  <c r="AZ85" i="4" a="1"/>
  <c r="AZ85" i="4"/>
  <c r="AY85" i="4" a="1"/>
  <c r="AY85" i="4"/>
  <c r="AX85" i="4" a="1"/>
  <c r="AX85" i="4"/>
  <c r="CE84" i="4" a="1"/>
  <c r="CE84" i="4"/>
  <c r="CD84" i="4" a="1"/>
  <c r="CD84" i="4"/>
  <c r="CC84" i="4" a="1"/>
  <c r="CC84" i="4"/>
  <c r="CB84" i="4" a="1"/>
  <c r="CB84" i="4"/>
  <c r="CA84" i="4" a="1"/>
  <c r="CA84" i="4"/>
  <c r="BZ84" i="4" a="1"/>
  <c r="BZ84" i="4"/>
  <c r="BY84" i="4" a="1"/>
  <c r="BY84" i="4"/>
  <c r="BX84" i="4" a="1"/>
  <c r="BX84" i="4"/>
  <c r="BW84" i="4" a="1"/>
  <c r="BW84" i="4"/>
  <c r="BV84" i="4" a="1"/>
  <c r="BV84" i="4"/>
  <c r="BU84" i="4" a="1"/>
  <c r="BU84" i="4"/>
  <c r="BT84" i="4" a="1"/>
  <c r="BT84" i="4"/>
  <c r="BS84" i="4" a="1"/>
  <c r="BS84" i="4"/>
  <c r="BR84" i="4" a="1"/>
  <c r="BR84" i="4"/>
  <c r="BQ84" i="4" a="1"/>
  <c r="BQ84" i="4"/>
  <c r="BP84" i="4" a="1"/>
  <c r="BP84" i="4"/>
  <c r="BO84" i="4" a="1"/>
  <c r="BO84" i="4"/>
  <c r="BN84" i="4" a="1"/>
  <c r="BN84" i="4"/>
  <c r="BM84" i="4" a="1"/>
  <c r="BM84" i="4"/>
  <c r="BL84" i="4" a="1"/>
  <c r="BL84" i="4"/>
  <c r="BK84" i="4" a="1"/>
  <c r="BK84" i="4"/>
  <c r="BJ84" i="4" a="1"/>
  <c r="BJ84" i="4"/>
  <c r="BI84" i="4" a="1"/>
  <c r="BI84" i="4"/>
  <c r="BH84" i="4" a="1"/>
  <c r="BH84" i="4"/>
  <c r="BG84" i="4" a="1"/>
  <c r="BG84" i="4"/>
  <c r="BF84" i="4" a="1"/>
  <c r="BF84" i="4"/>
  <c r="BE84" i="4" a="1"/>
  <c r="BE84" i="4"/>
  <c r="BD84" i="4" a="1"/>
  <c r="BD84" i="4"/>
  <c r="BC84" i="4" a="1"/>
  <c r="BC84" i="4"/>
  <c r="BB84" i="4" a="1"/>
  <c r="BB84" i="4"/>
  <c r="BA84" i="4" a="1"/>
  <c r="BA84" i="4"/>
  <c r="AZ84" i="4" a="1"/>
  <c r="AZ84" i="4"/>
  <c r="AY84" i="4" a="1"/>
  <c r="AY84" i="4"/>
  <c r="AX84" i="4" a="1"/>
  <c r="AX84" i="4"/>
  <c r="CE83" i="4" a="1"/>
  <c r="CE83" i="4"/>
  <c r="CD83" i="4" a="1"/>
  <c r="CD83" i="4"/>
  <c r="CC83" i="4" a="1"/>
  <c r="CC83" i="4"/>
  <c r="CB83" i="4" a="1"/>
  <c r="CB83" i="4"/>
  <c r="CA83" i="4" a="1"/>
  <c r="CA83" i="4"/>
  <c r="BZ83" i="4" a="1"/>
  <c r="BZ83" i="4"/>
  <c r="BY83" i="4" a="1"/>
  <c r="BY83" i="4"/>
  <c r="BX83" i="4" a="1"/>
  <c r="BX83" i="4"/>
  <c r="BW83" i="4" a="1"/>
  <c r="BW83" i="4"/>
  <c r="BV83" i="4" a="1"/>
  <c r="BV83" i="4"/>
  <c r="BU83" i="4" a="1"/>
  <c r="BU83" i="4"/>
  <c r="BT83" i="4" a="1"/>
  <c r="BT83" i="4"/>
  <c r="BS83" i="4" a="1"/>
  <c r="BS83" i="4"/>
  <c r="BR83" i="4" a="1"/>
  <c r="BR83" i="4"/>
  <c r="BQ83" i="4" a="1"/>
  <c r="BQ83" i="4"/>
  <c r="BP83" i="4" a="1"/>
  <c r="BP83" i="4"/>
  <c r="BO83" i="4" a="1"/>
  <c r="BO83" i="4"/>
  <c r="BN83" i="4" a="1"/>
  <c r="BN83" i="4"/>
  <c r="BM83" i="4" a="1"/>
  <c r="BM83" i="4"/>
  <c r="BL83" i="4" a="1"/>
  <c r="BL83" i="4"/>
  <c r="BK83" i="4" a="1"/>
  <c r="BK83" i="4"/>
  <c r="BJ83" i="4" a="1"/>
  <c r="BJ83" i="4"/>
  <c r="BI83" i="4" a="1"/>
  <c r="BI83" i="4"/>
  <c r="BH83" i="4" a="1"/>
  <c r="BH83" i="4"/>
  <c r="BG83" i="4" a="1"/>
  <c r="BG83" i="4"/>
  <c r="BF83" i="4" a="1"/>
  <c r="BF83" i="4"/>
  <c r="BE83" i="4" a="1"/>
  <c r="BE83" i="4"/>
  <c r="BD83" i="4" a="1"/>
  <c r="BD83" i="4"/>
  <c r="BC83" i="4" a="1"/>
  <c r="BC83" i="4"/>
  <c r="BB83" i="4" a="1"/>
  <c r="BB83" i="4"/>
  <c r="BA83" i="4" a="1"/>
  <c r="BA83" i="4"/>
  <c r="AZ83" i="4" a="1"/>
  <c r="AZ83" i="4"/>
  <c r="AY83" i="4" a="1"/>
  <c r="AY83" i="4"/>
  <c r="AX83" i="4" a="1"/>
  <c r="AX83" i="4"/>
  <c r="CE82" i="4" a="1"/>
  <c r="CE82" i="4"/>
  <c r="CD82" i="4" a="1"/>
  <c r="CD82" i="4"/>
  <c r="CC82" i="4" a="1"/>
  <c r="CC82" i="4"/>
  <c r="CB82" i="4" a="1"/>
  <c r="CB82" i="4"/>
  <c r="CA82" i="4" a="1"/>
  <c r="CA82" i="4"/>
  <c r="BZ82" i="4" a="1"/>
  <c r="BZ82" i="4"/>
  <c r="BY82" i="4" a="1"/>
  <c r="BY82" i="4"/>
  <c r="BX82" i="4" a="1"/>
  <c r="BX82" i="4"/>
  <c r="BW82" i="4" a="1"/>
  <c r="BW82" i="4"/>
  <c r="BV82" i="4" a="1"/>
  <c r="BV82" i="4"/>
  <c r="BU82" i="4" a="1"/>
  <c r="BU82" i="4"/>
  <c r="BT82" i="4" a="1"/>
  <c r="BT82" i="4"/>
  <c r="BS82" i="4" a="1"/>
  <c r="BS82" i="4"/>
  <c r="BR82" i="4" a="1"/>
  <c r="BR82" i="4"/>
  <c r="BQ82" i="4" a="1"/>
  <c r="BQ82" i="4"/>
  <c r="BP82" i="4" a="1"/>
  <c r="BP82" i="4"/>
  <c r="BO82" i="4" a="1"/>
  <c r="BO82" i="4"/>
  <c r="BN82" i="4" a="1"/>
  <c r="BN82" i="4"/>
  <c r="BM82" i="4" a="1"/>
  <c r="BM82" i="4"/>
  <c r="BL82" i="4" a="1"/>
  <c r="BL82" i="4"/>
  <c r="BK82" i="4" a="1"/>
  <c r="BK82" i="4"/>
  <c r="BJ82" i="4" a="1"/>
  <c r="BJ82" i="4"/>
  <c r="BI82" i="4" a="1"/>
  <c r="BI82" i="4"/>
  <c r="BH82" i="4" a="1"/>
  <c r="BH82" i="4"/>
  <c r="BG82" i="4" a="1"/>
  <c r="BG82" i="4"/>
  <c r="BF82" i="4" a="1"/>
  <c r="BF82" i="4"/>
  <c r="BE82" i="4" a="1"/>
  <c r="BE82" i="4"/>
  <c r="BD82" i="4" a="1"/>
  <c r="BD82" i="4"/>
  <c r="BC82" i="4" a="1"/>
  <c r="BC82" i="4"/>
  <c r="BB82" i="4" a="1"/>
  <c r="BB82" i="4"/>
  <c r="BA82" i="4" a="1"/>
  <c r="BA82" i="4"/>
  <c r="AZ82" i="4" a="1"/>
  <c r="AZ82" i="4"/>
  <c r="AY82" i="4" a="1"/>
  <c r="AY82" i="4"/>
  <c r="AX82" i="4" a="1"/>
  <c r="AX82" i="4"/>
  <c r="CE81" i="4" a="1"/>
  <c r="CE81" i="4"/>
  <c r="CD81" i="4" a="1"/>
  <c r="CD81" i="4"/>
  <c r="CC81" i="4" a="1"/>
  <c r="CC81" i="4"/>
  <c r="CB81" i="4" a="1"/>
  <c r="CB81" i="4"/>
  <c r="CA81" i="4" a="1"/>
  <c r="CA81" i="4"/>
  <c r="BZ81" i="4" a="1"/>
  <c r="BZ81" i="4"/>
  <c r="BY81" i="4" a="1"/>
  <c r="BY81" i="4"/>
  <c r="BX81" i="4" a="1"/>
  <c r="BX81" i="4"/>
  <c r="BW81" i="4" a="1"/>
  <c r="BW81" i="4"/>
  <c r="BV81" i="4" a="1"/>
  <c r="BV81" i="4"/>
  <c r="BU81" i="4" a="1"/>
  <c r="BU81" i="4"/>
  <c r="BT81" i="4" a="1"/>
  <c r="BT81" i="4"/>
  <c r="BS81" i="4" a="1"/>
  <c r="BS81" i="4"/>
  <c r="BR81" i="4" a="1"/>
  <c r="BR81" i="4"/>
  <c r="BQ81" i="4" a="1"/>
  <c r="BQ81" i="4"/>
  <c r="BP81" i="4" a="1"/>
  <c r="BP81" i="4"/>
  <c r="BO81" i="4" a="1"/>
  <c r="BO81" i="4"/>
  <c r="BN81" i="4" a="1"/>
  <c r="BN81" i="4"/>
  <c r="BM81" i="4" a="1"/>
  <c r="BM81" i="4"/>
  <c r="BL81" i="4" a="1"/>
  <c r="BL81" i="4"/>
  <c r="BK81" i="4" a="1"/>
  <c r="BK81" i="4"/>
  <c r="BJ81" i="4" a="1"/>
  <c r="BJ81" i="4"/>
  <c r="BI81" i="4" a="1"/>
  <c r="BI81" i="4"/>
  <c r="BH81" i="4" a="1"/>
  <c r="BH81" i="4"/>
  <c r="BG81" i="4" a="1"/>
  <c r="BG81" i="4"/>
  <c r="BF81" i="4" a="1"/>
  <c r="BF81" i="4"/>
  <c r="BE81" i="4" a="1"/>
  <c r="BE81" i="4"/>
  <c r="BD81" i="4" a="1"/>
  <c r="BD81" i="4"/>
  <c r="BC81" i="4" a="1"/>
  <c r="BC81" i="4"/>
  <c r="BB81" i="4" a="1"/>
  <c r="BB81" i="4"/>
  <c r="BA81" i="4" a="1"/>
  <c r="BA81" i="4"/>
  <c r="AZ81" i="4" a="1"/>
  <c r="AZ81" i="4"/>
  <c r="AY81" i="4" a="1"/>
  <c r="AY81" i="4"/>
  <c r="AX81" i="4" a="1"/>
  <c r="AX81" i="4"/>
  <c r="CE80" i="4" a="1"/>
  <c r="CE80" i="4"/>
  <c r="CD80" i="4" a="1"/>
  <c r="CD80" i="4"/>
  <c r="CC80" i="4" a="1"/>
  <c r="CC80" i="4"/>
  <c r="CB80" i="4" a="1"/>
  <c r="CB80" i="4"/>
  <c r="CA80" i="4" a="1"/>
  <c r="CA80" i="4"/>
  <c r="BZ80" i="4" a="1"/>
  <c r="BZ80" i="4"/>
  <c r="BY80" i="4" a="1"/>
  <c r="BY80" i="4"/>
  <c r="BX80" i="4" a="1"/>
  <c r="BX80" i="4"/>
  <c r="BW80" i="4" a="1"/>
  <c r="BW80" i="4"/>
  <c r="BV80" i="4" a="1"/>
  <c r="BV80" i="4"/>
  <c r="BU80" i="4" a="1"/>
  <c r="BU80" i="4"/>
  <c r="BT80" i="4" a="1"/>
  <c r="BT80" i="4"/>
  <c r="BS80" i="4" a="1"/>
  <c r="BS80" i="4"/>
  <c r="BR80" i="4" a="1"/>
  <c r="BR80" i="4"/>
  <c r="BQ80" i="4" a="1"/>
  <c r="BQ80" i="4"/>
  <c r="BP80" i="4" a="1"/>
  <c r="BP80" i="4"/>
  <c r="BO80" i="4" a="1"/>
  <c r="BO80" i="4"/>
  <c r="BN80" i="4" a="1"/>
  <c r="BN80" i="4"/>
  <c r="BM80" i="4" a="1"/>
  <c r="BM80" i="4"/>
  <c r="BL80" i="4" a="1"/>
  <c r="BL80" i="4"/>
  <c r="BK80" i="4" a="1"/>
  <c r="BK80" i="4"/>
  <c r="BJ80" i="4" a="1"/>
  <c r="BJ80" i="4"/>
  <c r="BI80" i="4" a="1"/>
  <c r="BI80" i="4"/>
  <c r="BH80" i="4" a="1"/>
  <c r="BH80" i="4"/>
  <c r="BG80" i="4" a="1"/>
  <c r="BG80" i="4"/>
  <c r="BF80" i="4" a="1"/>
  <c r="BF80" i="4"/>
  <c r="BE80" i="4" a="1"/>
  <c r="BE80" i="4"/>
  <c r="BD80" i="4" a="1"/>
  <c r="BD80" i="4"/>
  <c r="BC80" i="4" a="1"/>
  <c r="BC80" i="4"/>
  <c r="BB80" i="4" a="1"/>
  <c r="BB80" i="4"/>
  <c r="BA80" i="4" a="1"/>
  <c r="BA80" i="4"/>
  <c r="AZ80" i="4" a="1"/>
  <c r="AZ80" i="4"/>
  <c r="AY80" i="4" a="1"/>
  <c r="AY80" i="4"/>
  <c r="AX80" i="4" a="1"/>
  <c r="AX80" i="4"/>
  <c r="CE79" i="4" a="1"/>
  <c r="CE79" i="4"/>
  <c r="CD79" i="4" a="1"/>
  <c r="CD79" i="4"/>
  <c r="CC79" i="4" a="1"/>
  <c r="CC79" i="4"/>
  <c r="CB79" i="4" a="1"/>
  <c r="CB79" i="4"/>
  <c r="CA79" i="4" a="1"/>
  <c r="CA79" i="4"/>
  <c r="BZ79" i="4" a="1"/>
  <c r="BZ79" i="4"/>
  <c r="BY79" i="4" a="1"/>
  <c r="BY79" i="4"/>
  <c r="BX79" i="4" a="1"/>
  <c r="BX79" i="4"/>
  <c r="BW79" i="4" a="1"/>
  <c r="BW79" i="4"/>
  <c r="BV79" i="4" a="1"/>
  <c r="BV79" i="4"/>
  <c r="BU79" i="4" a="1"/>
  <c r="BU79" i="4"/>
  <c r="BT79" i="4" a="1"/>
  <c r="BT79" i="4"/>
  <c r="BS79" i="4" a="1"/>
  <c r="BS79" i="4"/>
  <c r="BR79" i="4" a="1"/>
  <c r="BR79" i="4"/>
  <c r="BQ79" i="4" a="1"/>
  <c r="BQ79" i="4"/>
  <c r="BP79" i="4" a="1"/>
  <c r="BP79" i="4"/>
  <c r="BO79" i="4" a="1"/>
  <c r="BO79" i="4"/>
  <c r="BN79" i="4" a="1"/>
  <c r="BN79" i="4"/>
  <c r="BM79" i="4" a="1"/>
  <c r="BM79" i="4"/>
  <c r="BL79" i="4" a="1"/>
  <c r="BL79" i="4"/>
  <c r="BK79" i="4" a="1"/>
  <c r="BK79" i="4"/>
  <c r="BJ79" i="4" a="1"/>
  <c r="BJ79" i="4"/>
  <c r="BI79" i="4" a="1"/>
  <c r="BI79" i="4"/>
  <c r="BH79" i="4" a="1"/>
  <c r="BH79" i="4"/>
  <c r="BG79" i="4" a="1"/>
  <c r="BG79" i="4"/>
  <c r="BF79" i="4" a="1"/>
  <c r="BF79" i="4"/>
  <c r="BE79" i="4" a="1"/>
  <c r="BE79" i="4"/>
  <c r="BD79" i="4" a="1"/>
  <c r="BD79" i="4"/>
  <c r="BC79" i="4" a="1"/>
  <c r="BC79" i="4"/>
  <c r="BB79" i="4" a="1"/>
  <c r="BB79" i="4"/>
  <c r="BA79" i="4" a="1"/>
  <c r="BA79" i="4"/>
  <c r="AZ79" i="4" a="1"/>
  <c r="AZ79" i="4"/>
  <c r="AY79" i="4" a="1"/>
  <c r="AY79" i="4"/>
  <c r="AX79" i="4" a="1"/>
  <c r="AX79" i="4"/>
  <c r="CE78" i="4" a="1"/>
  <c r="CE78" i="4"/>
  <c r="CD78" i="4" a="1"/>
  <c r="CD78" i="4"/>
  <c r="CC78" i="4" a="1"/>
  <c r="CC78" i="4"/>
  <c r="CB78" i="4" a="1"/>
  <c r="CB78" i="4"/>
  <c r="CA78" i="4" a="1"/>
  <c r="CA78" i="4"/>
  <c r="BZ78" i="4" a="1"/>
  <c r="BZ78" i="4"/>
  <c r="BY78" i="4" a="1"/>
  <c r="BY78" i="4"/>
  <c r="BX78" i="4" a="1"/>
  <c r="BX78" i="4"/>
  <c r="BW78" i="4" a="1"/>
  <c r="BW78" i="4"/>
  <c r="BV78" i="4" a="1"/>
  <c r="BV78" i="4"/>
  <c r="BU78" i="4" a="1"/>
  <c r="BU78" i="4"/>
  <c r="BT78" i="4" a="1"/>
  <c r="BT78" i="4"/>
  <c r="BS78" i="4" a="1"/>
  <c r="BS78" i="4"/>
  <c r="BR78" i="4" a="1"/>
  <c r="BR78" i="4"/>
  <c r="BQ78" i="4" a="1"/>
  <c r="BQ78" i="4"/>
  <c r="BP78" i="4" a="1"/>
  <c r="BP78" i="4"/>
  <c r="BO78" i="4" a="1"/>
  <c r="BO78" i="4"/>
  <c r="BN78" i="4" a="1"/>
  <c r="BN78" i="4"/>
  <c r="BM78" i="4" a="1"/>
  <c r="BM78" i="4"/>
  <c r="BL78" i="4" a="1"/>
  <c r="BL78" i="4"/>
  <c r="BK78" i="4" a="1"/>
  <c r="BK78" i="4"/>
  <c r="BJ78" i="4" a="1"/>
  <c r="BJ78" i="4"/>
  <c r="BI78" i="4" a="1"/>
  <c r="BI78" i="4"/>
  <c r="BH78" i="4" a="1"/>
  <c r="BH78" i="4"/>
  <c r="BG78" i="4" a="1"/>
  <c r="BG78" i="4"/>
  <c r="BF78" i="4" a="1"/>
  <c r="BF78" i="4"/>
  <c r="BE78" i="4" a="1"/>
  <c r="BE78" i="4"/>
  <c r="BD78" i="4" a="1"/>
  <c r="BD78" i="4"/>
  <c r="BC78" i="4" a="1"/>
  <c r="BC78" i="4"/>
  <c r="BB78" i="4" a="1"/>
  <c r="BB78" i="4"/>
  <c r="BA78" i="4" a="1"/>
  <c r="BA78" i="4"/>
  <c r="AZ78" i="4" a="1"/>
  <c r="AZ78" i="4"/>
  <c r="AY78" i="4" a="1"/>
  <c r="AY78" i="4"/>
  <c r="AX78" i="4" a="1"/>
  <c r="AX78" i="4"/>
  <c r="CE77" i="4" a="1"/>
  <c r="CE77" i="4"/>
  <c r="CD77" i="4" a="1"/>
  <c r="CD77" i="4"/>
  <c r="CC77" i="4" a="1"/>
  <c r="CC77" i="4"/>
  <c r="CB77" i="4" a="1"/>
  <c r="CB77" i="4"/>
  <c r="CA77" i="4" a="1"/>
  <c r="CA77" i="4"/>
  <c r="BZ77" i="4" a="1"/>
  <c r="BZ77" i="4"/>
  <c r="BY77" i="4" a="1"/>
  <c r="BY77" i="4"/>
  <c r="BX77" i="4" a="1"/>
  <c r="BX77" i="4"/>
  <c r="BW77" i="4" a="1"/>
  <c r="BW77" i="4"/>
  <c r="BV77" i="4" a="1"/>
  <c r="BV77" i="4"/>
  <c r="BU77" i="4" a="1"/>
  <c r="BU77" i="4"/>
  <c r="BT77" i="4" a="1"/>
  <c r="BT77" i="4"/>
  <c r="BS77" i="4" a="1"/>
  <c r="BS77" i="4"/>
  <c r="BR77" i="4" a="1"/>
  <c r="BR77" i="4"/>
  <c r="BQ77" i="4" a="1"/>
  <c r="BQ77" i="4"/>
  <c r="BP77" i="4" a="1"/>
  <c r="BP77" i="4"/>
  <c r="BO77" i="4" a="1"/>
  <c r="BO77" i="4"/>
  <c r="BN77" i="4" a="1"/>
  <c r="BN77" i="4"/>
  <c r="BM77" i="4" a="1"/>
  <c r="BM77" i="4"/>
  <c r="BL77" i="4" a="1"/>
  <c r="BL77" i="4"/>
  <c r="BK77" i="4" a="1"/>
  <c r="BK77" i="4"/>
  <c r="BJ77" i="4" a="1"/>
  <c r="BJ77" i="4"/>
  <c r="BI77" i="4" a="1"/>
  <c r="BI77" i="4"/>
  <c r="BH77" i="4" a="1"/>
  <c r="BH77" i="4"/>
  <c r="BG77" i="4" a="1"/>
  <c r="BG77" i="4"/>
  <c r="BF77" i="4" a="1"/>
  <c r="BF77" i="4"/>
  <c r="BE77" i="4" a="1"/>
  <c r="BE77" i="4"/>
  <c r="BD77" i="4" a="1"/>
  <c r="BD77" i="4"/>
  <c r="BC77" i="4" a="1"/>
  <c r="BC77" i="4"/>
  <c r="BB77" i="4" a="1"/>
  <c r="BB77" i="4"/>
  <c r="BA77" i="4" a="1"/>
  <c r="BA77" i="4"/>
  <c r="AZ77" i="4" a="1"/>
  <c r="AZ77" i="4"/>
  <c r="AY77" i="4" a="1"/>
  <c r="AY77" i="4"/>
  <c r="AX77" i="4" a="1"/>
  <c r="AX77" i="4"/>
  <c r="CE76" i="4" a="1"/>
  <c r="CE76" i="4"/>
  <c r="CD76" i="4" a="1"/>
  <c r="CD76" i="4"/>
  <c r="CC76" i="4" a="1"/>
  <c r="CC76" i="4"/>
  <c r="CB76" i="4" a="1"/>
  <c r="CB76" i="4"/>
  <c r="CA76" i="4" a="1"/>
  <c r="CA76" i="4"/>
  <c r="BZ76" i="4" a="1"/>
  <c r="BZ76" i="4"/>
  <c r="BY76" i="4" a="1"/>
  <c r="BY76" i="4"/>
  <c r="BX76" i="4" a="1"/>
  <c r="BX76" i="4"/>
  <c r="BW76" i="4" a="1"/>
  <c r="BW76" i="4"/>
  <c r="BV76" i="4" a="1"/>
  <c r="BV76" i="4"/>
  <c r="BU76" i="4" a="1"/>
  <c r="BU76" i="4"/>
  <c r="BT76" i="4" a="1"/>
  <c r="BT76" i="4"/>
  <c r="BS76" i="4" a="1"/>
  <c r="BS76" i="4"/>
  <c r="BR76" i="4" a="1"/>
  <c r="BR76" i="4"/>
  <c r="BQ76" i="4" a="1"/>
  <c r="BQ76" i="4"/>
  <c r="BP76" i="4" a="1"/>
  <c r="BP76" i="4"/>
  <c r="BO76" i="4" a="1"/>
  <c r="BO76" i="4"/>
  <c r="BN76" i="4" a="1"/>
  <c r="BN76" i="4"/>
  <c r="BM76" i="4" a="1"/>
  <c r="BM76" i="4"/>
  <c r="BL76" i="4" a="1"/>
  <c r="BL76" i="4"/>
  <c r="BK76" i="4" a="1"/>
  <c r="BK76" i="4"/>
  <c r="BJ76" i="4" a="1"/>
  <c r="BJ76" i="4"/>
  <c r="BI76" i="4" a="1"/>
  <c r="BI76" i="4"/>
  <c r="BH76" i="4" a="1"/>
  <c r="BH76" i="4"/>
  <c r="BG76" i="4" a="1"/>
  <c r="BG76" i="4"/>
  <c r="BF76" i="4" a="1"/>
  <c r="BF76" i="4"/>
  <c r="BE76" i="4" a="1"/>
  <c r="BE76" i="4"/>
  <c r="BD76" i="4" a="1"/>
  <c r="BD76" i="4"/>
  <c r="BC76" i="4" a="1"/>
  <c r="BC76" i="4"/>
  <c r="BB76" i="4" a="1"/>
  <c r="BB76" i="4"/>
  <c r="BA76" i="4" a="1"/>
  <c r="BA76" i="4"/>
  <c r="AZ76" i="4" a="1"/>
  <c r="AZ76" i="4"/>
  <c r="AY76" i="4" a="1"/>
  <c r="AY76" i="4"/>
  <c r="AX76" i="4" a="1"/>
  <c r="AX76" i="4"/>
  <c r="CE75" i="4" a="1"/>
  <c r="CE75" i="4"/>
  <c r="CD75" i="4" a="1"/>
  <c r="CD75" i="4"/>
  <c r="CC75" i="4" a="1"/>
  <c r="CC75" i="4"/>
  <c r="CB75" i="4" a="1"/>
  <c r="CB75" i="4"/>
  <c r="CA75" i="4" a="1"/>
  <c r="CA75" i="4"/>
  <c r="BZ75" i="4" a="1"/>
  <c r="BZ75" i="4"/>
  <c r="BY75" i="4" a="1"/>
  <c r="BY75" i="4"/>
  <c r="BX75" i="4" a="1"/>
  <c r="BX75" i="4"/>
  <c r="BW75" i="4" a="1"/>
  <c r="BW75" i="4"/>
  <c r="BV75" i="4" a="1"/>
  <c r="BV75" i="4"/>
  <c r="BU75" i="4" a="1"/>
  <c r="BU75" i="4"/>
  <c r="BT75" i="4" a="1"/>
  <c r="BT75" i="4"/>
  <c r="BS75" i="4" a="1"/>
  <c r="BS75" i="4"/>
  <c r="BR75" i="4" a="1"/>
  <c r="BR75" i="4"/>
  <c r="BQ75" i="4" a="1"/>
  <c r="BQ75" i="4"/>
  <c r="BP75" i="4" a="1"/>
  <c r="BP75" i="4"/>
  <c r="BO75" i="4" a="1"/>
  <c r="BO75" i="4"/>
  <c r="BN75" i="4" a="1"/>
  <c r="BN75" i="4"/>
  <c r="BM75" i="4" a="1"/>
  <c r="BM75" i="4"/>
  <c r="BL75" i="4" a="1"/>
  <c r="BL75" i="4"/>
  <c r="BK75" i="4" a="1"/>
  <c r="BK75" i="4"/>
  <c r="BJ75" i="4" a="1"/>
  <c r="BJ75" i="4"/>
  <c r="BI75" i="4" a="1"/>
  <c r="BI75" i="4"/>
  <c r="BH75" i="4" a="1"/>
  <c r="BH75" i="4"/>
  <c r="BG75" i="4" a="1"/>
  <c r="BG75" i="4"/>
  <c r="BF75" i="4" a="1"/>
  <c r="BF75" i="4"/>
  <c r="BE75" i="4" a="1"/>
  <c r="BE75" i="4"/>
  <c r="BD75" i="4" a="1"/>
  <c r="BD75" i="4"/>
  <c r="BC75" i="4" a="1"/>
  <c r="BC75" i="4"/>
  <c r="BB75" i="4" a="1"/>
  <c r="BB75" i="4"/>
  <c r="BA75" i="4" a="1"/>
  <c r="BA75" i="4"/>
  <c r="AZ75" i="4" a="1"/>
  <c r="AZ75" i="4"/>
  <c r="AY75" i="4" a="1"/>
  <c r="AY75" i="4"/>
  <c r="AX75" i="4" a="1"/>
  <c r="AX75" i="4"/>
  <c r="CE74" i="4" a="1"/>
  <c r="CE74" i="4"/>
  <c r="CD74" i="4" a="1"/>
  <c r="CD74" i="4"/>
  <c r="CC74" i="4" a="1"/>
  <c r="CC74" i="4"/>
  <c r="CB74" i="4" a="1"/>
  <c r="CB74" i="4"/>
  <c r="CA74" i="4" a="1"/>
  <c r="CA74" i="4"/>
  <c r="BZ74" i="4" a="1"/>
  <c r="BZ74" i="4"/>
  <c r="BY74" i="4" a="1"/>
  <c r="BY74" i="4"/>
  <c r="BX74" i="4" a="1"/>
  <c r="BX74" i="4"/>
  <c r="BW74" i="4" a="1"/>
  <c r="BW74" i="4"/>
  <c r="BV74" i="4" a="1"/>
  <c r="BV74" i="4"/>
  <c r="BU74" i="4" a="1"/>
  <c r="BU74" i="4"/>
  <c r="BT74" i="4" a="1"/>
  <c r="BT74" i="4"/>
  <c r="BS74" i="4" a="1"/>
  <c r="BS74" i="4"/>
  <c r="BR74" i="4" a="1"/>
  <c r="BR74" i="4"/>
  <c r="BQ74" i="4" a="1"/>
  <c r="BQ74" i="4"/>
  <c r="BP74" i="4" a="1"/>
  <c r="BP74" i="4"/>
  <c r="BO74" i="4" a="1"/>
  <c r="BO74" i="4"/>
  <c r="BN74" i="4" a="1"/>
  <c r="BN74" i="4"/>
  <c r="BM74" i="4" a="1"/>
  <c r="BM74" i="4"/>
  <c r="BL74" i="4" a="1"/>
  <c r="BL74" i="4"/>
  <c r="BK74" i="4" a="1"/>
  <c r="BK74" i="4"/>
  <c r="BJ74" i="4" a="1"/>
  <c r="BJ74" i="4"/>
  <c r="BI74" i="4" a="1"/>
  <c r="BI74" i="4"/>
  <c r="BH74" i="4" a="1"/>
  <c r="BH74" i="4"/>
  <c r="BG74" i="4" a="1"/>
  <c r="BG74" i="4"/>
  <c r="BF74" i="4" a="1"/>
  <c r="BF74" i="4"/>
  <c r="BE74" i="4" a="1"/>
  <c r="BE74" i="4"/>
  <c r="BD74" i="4" a="1"/>
  <c r="BD74" i="4"/>
  <c r="BC74" i="4" a="1"/>
  <c r="BC74" i="4"/>
  <c r="BB74" i="4" a="1"/>
  <c r="BB74" i="4"/>
  <c r="BA74" i="4" a="1"/>
  <c r="BA74" i="4"/>
  <c r="AZ74" i="4" a="1"/>
  <c r="AZ74" i="4"/>
  <c r="AY74" i="4" a="1"/>
  <c r="AY74" i="4"/>
  <c r="AX74" i="4" a="1"/>
  <c r="AX74" i="4"/>
  <c r="CE73" i="4" a="1"/>
  <c r="CE73" i="4"/>
  <c r="CD73" i="4" a="1"/>
  <c r="CD73" i="4"/>
  <c r="CC73" i="4" a="1"/>
  <c r="CC73" i="4"/>
  <c r="CB73" i="4" a="1"/>
  <c r="CB73" i="4"/>
  <c r="CA73" i="4" a="1"/>
  <c r="CA73" i="4"/>
  <c r="BZ73" i="4" a="1"/>
  <c r="BZ73" i="4"/>
  <c r="BY73" i="4" a="1"/>
  <c r="BY73" i="4"/>
  <c r="BX73" i="4" a="1"/>
  <c r="BX73" i="4"/>
  <c r="BW73" i="4" a="1"/>
  <c r="BW73" i="4"/>
  <c r="BV73" i="4" a="1"/>
  <c r="BV73" i="4"/>
  <c r="BU73" i="4" a="1"/>
  <c r="BU73" i="4"/>
  <c r="BT73" i="4" a="1"/>
  <c r="BT73" i="4"/>
  <c r="BS73" i="4" a="1"/>
  <c r="BS73" i="4"/>
  <c r="BR73" i="4" a="1"/>
  <c r="BR73" i="4"/>
  <c r="BQ73" i="4" a="1"/>
  <c r="BQ73" i="4"/>
  <c r="BP73" i="4" a="1"/>
  <c r="BP73" i="4"/>
  <c r="BO73" i="4" a="1"/>
  <c r="BO73" i="4"/>
  <c r="BN73" i="4" a="1"/>
  <c r="BN73" i="4"/>
  <c r="BM73" i="4" a="1"/>
  <c r="BM73" i="4"/>
  <c r="BL73" i="4" a="1"/>
  <c r="BL73" i="4"/>
  <c r="BK73" i="4" a="1"/>
  <c r="BK73" i="4"/>
  <c r="BJ73" i="4" a="1"/>
  <c r="BJ73" i="4"/>
  <c r="BI73" i="4" a="1"/>
  <c r="BI73" i="4"/>
  <c r="BH73" i="4" a="1"/>
  <c r="BH73" i="4"/>
  <c r="BG73" i="4" a="1"/>
  <c r="BG73" i="4"/>
  <c r="BF73" i="4" a="1"/>
  <c r="BF73" i="4"/>
  <c r="BE73" i="4" a="1"/>
  <c r="BE73" i="4"/>
  <c r="BD73" i="4" a="1"/>
  <c r="BD73" i="4"/>
  <c r="BC73" i="4" a="1"/>
  <c r="BC73" i="4"/>
  <c r="BB73" i="4" a="1"/>
  <c r="BB73" i="4"/>
  <c r="BA73" i="4" a="1"/>
  <c r="BA73" i="4"/>
  <c r="AZ73" i="4" a="1"/>
  <c r="AZ73" i="4"/>
  <c r="AY73" i="4" a="1"/>
  <c r="AY73" i="4"/>
  <c r="AX73" i="4" a="1"/>
  <c r="AX73" i="4"/>
  <c r="CE72" i="4" a="1"/>
  <c r="CE72" i="4"/>
  <c r="CD72" i="4" a="1"/>
  <c r="CD72" i="4"/>
  <c r="CC72" i="4" a="1"/>
  <c r="CC72" i="4"/>
  <c r="CB72" i="4" a="1"/>
  <c r="CB72" i="4"/>
  <c r="CA72" i="4" a="1"/>
  <c r="CA72" i="4"/>
  <c r="BZ72" i="4" a="1"/>
  <c r="BZ72" i="4"/>
  <c r="BY72" i="4" a="1"/>
  <c r="BY72" i="4"/>
  <c r="BX72" i="4" a="1"/>
  <c r="BX72" i="4"/>
  <c r="BW72" i="4" a="1"/>
  <c r="BW72" i="4"/>
  <c r="BV72" i="4" a="1"/>
  <c r="BV72" i="4"/>
  <c r="BU72" i="4" a="1"/>
  <c r="BU72" i="4"/>
  <c r="BT72" i="4" a="1"/>
  <c r="BT72" i="4"/>
  <c r="BS72" i="4" a="1"/>
  <c r="BS72" i="4"/>
  <c r="BR72" i="4" a="1"/>
  <c r="BR72" i="4"/>
  <c r="BQ72" i="4" a="1"/>
  <c r="BQ72" i="4"/>
  <c r="BP72" i="4" a="1"/>
  <c r="BP72" i="4"/>
  <c r="BO72" i="4" a="1"/>
  <c r="BO72" i="4"/>
  <c r="BN72" i="4" a="1"/>
  <c r="BN72" i="4"/>
  <c r="BM72" i="4" a="1"/>
  <c r="BM72" i="4"/>
  <c r="BL72" i="4" a="1"/>
  <c r="BL72" i="4"/>
  <c r="BK72" i="4" a="1"/>
  <c r="BK72" i="4"/>
  <c r="BJ72" i="4" a="1"/>
  <c r="BJ72" i="4"/>
  <c r="BI72" i="4" a="1"/>
  <c r="BI72" i="4"/>
  <c r="BH72" i="4" a="1"/>
  <c r="BH72" i="4"/>
  <c r="BG72" i="4" a="1"/>
  <c r="BG72" i="4"/>
  <c r="BF72" i="4" a="1"/>
  <c r="BF72" i="4"/>
  <c r="BE72" i="4" a="1"/>
  <c r="BE72" i="4"/>
  <c r="BD72" i="4" a="1"/>
  <c r="BD72" i="4"/>
  <c r="BC72" i="4" a="1"/>
  <c r="BC72" i="4"/>
  <c r="BB72" i="4" a="1"/>
  <c r="BB72" i="4"/>
  <c r="BA72" i="4" a="1"/>
  <c r="BA72" i="4"/>
  <c r="AZ72" i="4" a="1"/>
  <c r="AZ72" i="4"/>
  <c r="AY72" i="4" a="1"/>
  <c r="AY72" i="4"/>
  <c r="AX72" i="4" a="1"/>
  <c r="AX72" i="4"/>
  <c r="CE71" i="4" a="1"/>
  <c r="CE71" i="4"/>
  <c r="CD71" i="4" a="1"/>
  <c r="CD71" i="4"/>
  <c r="CC71" i="4" a="1"/>
  <c r="CC71" i="4"/>
  <c r="CB71" i="4" a="1"/>
  <c r="CB71" i="4"/>
  <c r="CA71" i="4" a="1"/>
  <c r="CA71" i="4"/>
  <c r="BZ71" i="4" a="1"/>
  <c r="BZ71" i="4"/>
  <c r="BY71" i="4" a="1"/>
  <c r="BY71" i="4"/>
  <c r="BX71" i="4" a="1"/>
  <c r="BX71" i="4"/>
  <c r="BW71" i="4" a="1"/>
  <c r="BW71" i="4"/>
  <c r="BV71" i="4" a="1"/>
  <c r="BV71" i="4"/>
  <c r="BU71" i="4" a="1"/>
  <c r="BU71" i="4"/>
  <c r="BT71" i="4" a="1"/>
  <c r="BT71" i="4"/>
  <c r="BS71" i="4" a="1"/>
  <c r="BS71" i="4"/>
  <c r="BR71" i="4" a="1"/>
  <c r="BR71" i="4"/>
  <c r="BQ71" i="4" a="1"/>
  <c r="BQ71" i="4"/>
  <c r="BP71" i="4" a="1"/>
  <c r="BP71" i="4"/>
  <c r="BO71" i="4" a="1"/>
  <c r="BO71" i="4"/>
  <c r="BN71" i="4" a="1"/>
  <c r="BN71" i="4"/>
  <c r="BM71" i="4" a="1"/>
  <c r="BM71" i="4"/>
  <c r="BL71" i="4" a="1"/>
  <c r="BL71" i="4"/>
  <c r="BK71" i="4" a="1"/>
  <c r="BK71" i="4"/>
  <c r="BJ71" i="4" a="1"/>
  <c r="BJ71" i="4"/>
  <c r="BI71" i="4" a="1"/>
  <c r="BI71" i="4"/>
  <c r="BH71" i="4" a="1"/>
  <c r="BH71" i="4"/>
  <c r="BG71" i="4" a="1"/>
  <c r="BG71" i="4"/>
  <c r="BF71" i="4" a="1"/>
  <c r="BF71" i="4"/>
  <c r="BE71" i="4" a="1"/>
  <c r="BE71" i="4"/>
  <c r="BD71" i="4" a="1"/>
  <c r="BD71" i="4"/>
  <c r="BC71" i="4" a="1"/>
  <c r="BC71" i="4"/>
  <c r="BB71" i="4" a="1"/>
  <c r="BB71" i="4"/>
  <c r="BA71" i="4" a="1"/>
  <c r="BA71" i="4"/>
  <c r="AZ71" i="4" a="1"/>
  <c r="AZ71" i="4"/>
  <c r="AY71" i="4" a="1"/>
  <c r="AY71" i="4"/>
  <c r="AX71" i="4" a="1"/>
  <c r="AX71" i="4"/>
  <c r="CE70" i="4" a="1"/>
  <c r="CE70" i="4"/>
  <c r="CD70" i="4" a="1"/>
  <c r="CD70" i="4"/>
  <c r="CC70" i="4" a="1"/>
  <c r="CC70" i="4"/>
  <c r="CB70" i="4" a="1"/>
  <c r="CB70" i="4"/>
  <c r="CA70" i="4" a="1"/>
  <c r="CA70" i="4"/>
  <c r="BZ70" i="4" a="1"/>
  <c r="BZ70" i="4"/>
  <c r="BY70" i="4" a="1"/>
  <c r="BY70" i="4"/>
  <c r="BX70" i="4" a="1"/>
  <c r="BX70" i="4"/>
  <c r="BW70" i="4" a="1"/>
  <c r="BW70" i="4"/>
  <c r="BV70" i="4" a="1"/>
  <c r="BV70" i="4"/>
  <c r="BU70" i="4" a="1"/>
  <c r="BU70" i="4"/>
  <c r="BT70" i="4" a="1"/>
  <c r="BT70" i="4"/>
  <c r="BS70" i="4" a="1"/>
  <c r="BS70" i="4"/>
  <c r="BR70" i="4" a="1"/>
  <c r="BR70" i="4"/>
  <c r="BQ70" i="4" a="1"/>
  <c r="BQ70" i="4"/>
  <c r="BP70" i="4" a="1"/>
  <c r="BP70" i="4"/>
  <c r="BO70" i="4" a="1"/>
  <c r="BO70" i="4"/>
  <c r="BN70" i="4" a="1"/>
  <c r="BN70" i="4"/>
  <c r="BM70" i="4" a="1"/>
  <c r="BM70" i="4"/>
  <c r="BL70" i="4" a="1"/>
  <c r="BL70" i="4"/>
  <c r="BK70" i="4" a="1"/>
  <c r="BK70" i="4"/>
  <c r="BJ70" i="4" a="1"/>
  <c r="BJ70" i="4"/>
  <c r="BI70" i="4" a="1"/>
  <c r="BI70" i="4"/>
  <c r="BH70" i="4" a="1"/>
  <c r="BH70" i="4"/>
  <c r="BG70" i="4" a="1"/>
  <c r="BG70" i="4"/>
  <c r="BF70" i="4" a="1"/>
  <c r="BF70" i="4"/>
  <c r="BE70" i="4" a="1"/>
  <c r="BE70" i="4"/>
  <c r="BD70" i="4" a="1"/>
  <c r="BD70" i="4"/>
  <c r="BC70" i="4" a="1"/>
  <c r="BC70" i="4"/>
  <c r="BB70" i="4" a="1"/>
  <c r="BB70" i="4"/>
  <c r="BA70" i="4" a="1"/>
  <c r="BA70" i="4"/>
  <c r="AZ70" i="4" a="1"/>
  <c r="AZ70" i="4"/>
  <c r="AY70" i="4" a="1"/>
  <c r="AY70" i="4"/>
  <c r="AX70" i="4" a="1"/>
  <c r="AX70" i="4"/>
  <c r="CE69" i="4" a="1"/>
  <c r="CE69" i="4"/>
  <c r="CD69" i="4" a="1"/>
  <c r="CD69" i="4"/>
  <c r="CC69" i="4" a="1"/>
  <c r="CC69" i="4"/>
  <c r="CB69" i="4" a="1"/>
  <c r="CB69" i="4"/>
  <c r="CA69" i="4" a="1"/>
  <c r="CA69" i="4"/>
  <c r="BZ69" i="4" a="1"/>
  <c r="BZ69" i="4"/>
  <c r="BY69" i="4" a="1"/>
  <c r="BY69" i="4"/>
  <c r="BX69" i="4" a="1"/>
  <c r="BX69" i="4"/>
  <c r="BW69" i="4" a="1"/>
  <c r="BW69" i="4"/>
  <c r="BV69" i="4" a="1"/>
  <c r="BV69" i="4"/>
  <c r="BU69" i="4" a="1"/>
  <c r="BU69" i="4"/>
  <c r="BT69" i="4" a="1"/>
  <c r="BT69" i="4"/>
  <c r="BS69" i="4" a="1"/>
  <c r="BS69" i="4"/>
  <c r="BR69" i="4" a="1"/>
  <c r="BR69" i="4"/>
  <c r="BQ69" i="4" a="1"/>
  <c r="BQ69" i="4"/>
  <c r="BP69" i="4" a="1"/>
  <c r="BP69" i="4"/>
  <c r="BO69" i="4" a="1"/>
  <c r="BO69" i="4"/>
  <c r="BN69" i="4" a="1"/>
  <c r="BN69" i="4"/>
  <c r="BM69" i="4" a="1"/>
  <c r="BM69" i="4"/>
  <c r="BL69" i="4" a="1"/>
  <c r="BL69" i="4"/>
  <c r="BK69" i="4" a="1"/>
  <c r="BK69" i="4"/>
  <c r="BJ69" i="4" a="1"/>
  <c r="BJ69" i="4"/>
  <c r="BI69" i="4" a="1"/>
  <c r="BI69" i="4"/>
  <c r="BH69" i="4" a="1"/>
  <c r="BH69" i="4"/>
  <c r="BG69" i="4" a="1"/>
  <c r="BG69" i="4"/>
  <c r="BF69" i="4" a="1"/>
  <c r="BF69" i="4"/>
  <c r="BE69" i="4" a="1"/>
  <c r="BE69" i="4"/>
  <c r="BD69" i="4" a="1"/>
  <c r="BD69" i="4"/>
  <c r="BC69" i="4" a="1"/>
  <c r="BC69" i="4"/>
  <c r="BB69" i="4" a="1"/>
  <c r="BB69" i="4"/>
  <c r="BA69" i="4" a="1"/>
  <c r="BA69" i="4"/>
  <c r="AZ69" i="4" a="1"/>
  <c r="AZ69" i="4"/>
  <c r="AY69" i="4" a="1"/>
  <c r="AY69" i="4"/>
  <c r="AX69" i="4" a="1"/>
  <c r="AX69" i="4"/>
  <c r="CE68" i="4" a="1"/>
  <c r="CE68" i="4"/>
  <c r="CD68" i="4" a="1"/>
  <c r="CD68" i="4"/>
  <c r="CC68" i="4" a="1"/>
  <c r="CC68" i="4"/>
  <c r="CB68" i="4" a="1"/>
  <c r="CB68" i="4"/>
  <c r="CA68" i="4" a="1"/>
  <c r="CA68" i="4"/>
  <c r="BZ68" i="4" a="1"/>
  <c r="BZ68" i="4"/>
  <c r="BY68" i="4" a="1"/>
  <c r="BY68" i="4"/>
  <c r="BX68" i="4" a="1"/>
  <c r="BX68" i="4"/>
  <c r="BW68" i="4" a="1"/>
  <c r="BW68" i="4"/>
  <c r="BV68" i="4" a="1"/>
  <c r="BV68" i="4"/>
  <c r="BU68" i="4" a="1"/>
  <c r="BU68" i="4"/>
  <c r="BT68" i="4" a="1"/>
  <c r="BT68" i="4"/>
  <c r="BS68" i="4" a="1"/>
  <c r="BS68" i="4"/>
  <c r="BR68" i="4" a="1"/>
  <c r="BR68" i="4"/>
  <c r="BQ68" i="4" a="1"/>
  <c r="BQ68" i="4"/>
  <c r="BP68" i="4" a="1"/>
  <c r="BP68" i="4"/>
  <c r="BO68" i="4" a="1"/>
  <c r="BO68" i="4"/>
  <c r="BN68" i="4" a="1"/>
  <c r="BN68" i="4"/>
  <c r="BM68" i="4" a="1"/>
  <c r="BM68" i="4"/>
  <c r="BL68" i="4" a="1"/>
  <c r="BL68" i="4"/>
  <c r="BK68" i="4" a="1"/>
  <c r="BK68" i="4"/>
  <c r="BJ68" i="4" a="1"/>
  <c r="BJ68" i="4"/>
  <c r="BI68" i="4" a="1"/>
  <c r="BI68" i="4"/>
  <c r="BH68" i="4" a="1"/>
  <c r="BH68" i="4"/>
  <c r="BG68" i="4" a="1"/>
  <c r="BG68" i="4"/>
  <c r="BF68" i="4" a="1"/>
  <c r="BF68" i="4"/>
  <c r="BE68" i="4" a="1"/>
  <c r="BE68" i="4"/>
  <c r="BD68" i="4" a="1"/>
  <c r="BD68" i="4"/>
  <c r="BC68" i="4" a="1"/>
  <c r="BC68" i="4"/>
  <c r="BB68" i="4" a="1"/>
  <c r="BB68" i="4"/>
  <c r="BA68" i="4" a="1"/>
  <c r="BA68" i="4"/>
  <c r="AZ68" i="4" a="1"/>
  <c r="AZ68" i="4"/>
  <c r="AY68" i="4" a="1"/>
  <c r="AY68" i="4"/>
  <c r="AX68" i="4" a="1"/>
  <c r="AX68" i="4"/>
  <c r="CE67" i="4" a="1"/>
  <c r="CE67" i="4"/>
  <c r="CD67" i="4" a="1"/>
  <c r="CD67" i="4"/>
  <c r="CC67" i="4" a="1"/>
  <c r="CC67" i="4"/>
  <c r="CB67" i="4" a="1"/>
  <c r="CB67" i="4"/>
  <c r="CA67" i="4" a="1"/>
  <c r="CA67" i="4"/>
  <c r="BZ67" i="4" a="1"/>
  <c r="BZ67" i="4"/>
  <c r="BY67" i="4" a="1"/>
  <c r="BY67" i="4"/>
  <c r="BX67" i="4" a="1"/>
  <c r="BX67" i="4"/>
  <c r="BW67" i="4" a="1"/>
  <c r="BW67" i="4"/>
  <c r="BV67" i="4" a="1"/>
  <c r="BV67" i="4"/>
  <c r="BU67" i="4" a="1"/>
  <c r="BU67" i="4"/>
  <c r="BT67" i="4" a="1"/>
  <c r="BT67" i="4"/>
  <c r="BS67" i="4" a="1"/>
  <c r="BS67" i="4"/>
  <c r="BR67" i="4" a="1"/>
  <c r="BR67" i="4"/>
  <c r="BQ67" i="4" a="1"/>
  <c r="BQ67" i="4"/>
  <c r="BP67" i="4" a="1"/>
  <c r="BP67" i="4"/>
  <c r="BO67" i="4" a="1"/>
  <c r="BO67" i="4"/>
  <c r="BN67" i="4" a="1"/>
  <c r="BN67" i="4"/>
  <c r="BM67" i="4" a="1"/>
  <c r="BM67" i="4"/>
  <c r="BL67" i="4" a="1"/>
  <c r="BL67" i="4"/>
  <c r="BK67" i="4" a="1"/>
  <c r="BK67" i="4"/>
  <c r="BJ67" i="4" a="1"/>
  <c r="BJ67" i="4"/>
  <c r="BI67" i="4" a="1"/>
  <c r="BI67" i="4"/>
  <c r="BH67" i="4" a="1"/>
  <c r="BH67" i="4"/>
  <c r="BG67" i="4" a="1"/>
  <c r="BG67" i="4"/>
  <c r="BF67" i="4" a="1"/>
  <c r="BF67" i="4"/>
  <c r="BE67" i="4" a="1"/>
  <c r="BE67" i="4"/>
  <c r="BD67" i="4" a="1"/>
  <c r="BD67" i="4"/>
  <c r="BC67" i="4" a="1"/>
  <c r="BC67" i="4"/>
  <c r="BB67" i="4" a="1"/>
  <c r="BB67" i="4"/>
  <c r="BA67" i="4" a="1"/>
  <c r="BA67" i="4"/>
  <c r="AZ67" i="4" a="1"/>
  <c r="AZ67" i="4"/>
  <c r="AY67" i="4" a="1"/>
  <c r="AY67" i="4"/>
  <c r="AX67" i="4" a="1"/>
  <c r="AX67" i="4"/>
  <c r="CE66" i="4" a="1"/>
  <c r="CE66" i="4"/>
  <c r="CD66" i="4" a="1"/>
  <c r="CD66" i="4"/>
  <c r="CC66" i="4" a="1"/>
  <c r="CC66" i="4"/>
  <c r="CB66" i="4" a="1"/>
  <c r="CB66" i="4"/>
  <c r="CA66" i="4" a="1"/>
  <c r="CA66" i="4"/>
  <c r="BZ66" i="4" a="1"/>
  <c r="BZ66" i="4"/>
  <c r="BY66" i="4" a="1"/>
  <c r="BY66" i="4"/>
  <c r="BX66" i="4" a="1"/>
  <c r="BX66" i="4"/>
  <c r="BW66" i="4" a="1"/>
  <c r="BW66" i="4"/>
  <c r="BV66" i="4" a="1"/>
  <c r="BV66" i="4"/>
  <c r="BU66" i="4" a="1"/>
  <c r="BU66" i="4"/>
  <c r="BT66" i="4" a="1"/>
  <c r="BT66" i="4"/>
  <c r="BS66" i="4" a="1"/>
  <c r="BS66" i="4"/>
  <c r="BR66" i="4" a="1"/>
  <c r="BR66" i="4"/>
  <c r="BQ66" i="4" a="1"/>
  <c r="BQ66" i="4"/>
  <c r="BP66" i="4" a="1"/>
  <c r="BP66" i="4"/>
  <c r="BO66" i="4" a="1"/>
  <c r="BO66" i="4"/>
  <c r="BN66" i="4" a="1"/>
  <c r="BN66" i="4"/>
  <c r="BM66" i="4" a="1"/>
  <c r="BM66" i="4"/>
  <c r="BL66" i="4" a="1"/>
  <c r="BL66" i="4"/>
  <c r="BK66" i="4" a="1"/>
  <c r="BK66" i="4"/>
  <c r="BJ66" i="4" a="1"/>
  <c r="BJ66" i="4"/>
  <c r="BI66" i="4" a="1"/>
  <c r="BI66" i="4"/>
  <c r="BH66" i="4" a="1"/>
  <c r="BH66" i="4"/>
  <c r="BG66" i="4" a="1"/>
  <c r="BG66" i="4"/>
  <c r="BF66" i="4" a="1"/>
  <c r="BF66" i="4"/>
  <c r="BE66" i="4" a="1"/>
  <c r="BE66" i="4"/>
  <c r="BD66" i="4" a="1"/>
  <c r="BD66" i="4"/>
  <c r="BC66" i="4" a="1"/>
  <c r="BC66" i="4"/>
  <c r="BB66" i="4" a="1"/>
  <c r="BB66" i="4"/>
  <c r="BA66" i="4" a="1"/>
  <c r="BA66" i="4"/>
  <c r="AZ66" i="4" a="1"/>
  <c r="AZ66" i="4"/>
  <c r="AY66" i="4" a="1"/>
  <c r="AY66" i="4"/>
  <c r="AX66" i="4" a="1"/>
  <c r="AX66" i="4"/>
  <c r="CE65" i="4" a="1"/>
  <c r="CE65" i="4"/>
  <c r="CD65" i="4" a="1"/>
  <c r="CD65" i="4"/>
  <c r="CC65" i="4" a="1"/>
  <c r="CC65" i="4"/>
  <c r="CB65" i="4" a="1"/>
  <c r="CB65" i="4"/>
  <c r="CA65" i="4" a="1"/>
  <c r="CA65" i="4"/>
  <c r="BZ65" i="4" a="1"/>
  <c r="BZ65" i="4"/>
  <c r="BY65" i="4" a="1"/>
  <c r="BY65" i="4"/>
  <c r="BX65" i="4" a="1"/>
  <c r="BX65" i="4"/>
  <c r="BW65" i="4" a="1"/>
  <c r="BW65" i="4"/>
  <c r="BV65" i="4" a="1"/>
  <c r="BV65" i="4"/>
  <c r="BU65" i="4" a="1"/>
  <c r="BU65" i="4"/>
  <c r="BT65" i="4" a="1"/>
  <c r="BT65" i="4"/>
  <c r="BS65" i="4" a="1"/>
  <c r="BS65" i="4"/>
  <c r="BR65" i="4" a="1"/>
  <c r="BR65" i="4"/>
  <c r="BQ65" i="4" a="1"/>
  <c r="BQ65" i="4"/>
  <c r="BP65" i="4" a="1"/>
  <c r="BP65" i="4"/>
  <c r="BO65" i="4" a="1"/>
  <c r="BO65" i="4"/>
  <c r="BN65" i="4" a="1"/>
  <c r="BN65" i="4"/>
  <c r="BM65" i="4" a="1"/>
  <c r="BM65" i="4"/>
  <c r="BL65" i="4" a="1"/>
  <c r="BL65" i="4"/>
  <c r="BK65" i="4" a="1"/>
  <c r="BK65" i="4"/>
  <c r="BJ65" i="4" a="1"/>
  <c r="BJ65" i="4"/>
  <c r="BI65" i="4" a="1"/>
  <c r="BI65" i="4"/>
  <c r="BH65" i="4" a="1"/>
  <c r="BH65" i="4"/>
  <c r="BG65" i="4" a="1"/>
  <c r="BG65" i="4"/>
  <c r="BF65" i="4" a="1"/>
  <c r="BF65" i="4"/>
  <c r="BE65" i="4" a="1"/>
  <c r="BE65" i="4"/>
  <c r="BD65" i="4" a="1"/>
  <c r="BD65" i="4"/>
  <c r="BC65" i="4" a="1"/>
  <c r="BC65" i="4"/>
  <c r="BB65" i="4" a="1"/>
  <c r="BB65" i="4"/>
  <c r="BA65" i="4" a="1"/>
  <c r="BA65" i="4"/>
  <c r="AZ65" i="4" a="1"/>
  <c r="AZ65" i="4"/>
  <c r="AY65" i="4" a="1"/>
  <c r="AY65" i="4"/>
  <c r="AX65" i="4" a="1"/>
  <c r="AX65" i="4"/>
  <c r="CE64" i="4" a="1"/>
  <c r="CE64" i="4"/>
  <c r="CD64" i="4" a="1"/>
  <c r="CD64" i="4"/>
  <c r="CC64" i="4" a="1"/>
  <c r="CC64" i="4"/>
  <c r="CB64" i="4" a="1"/>
  <c r="CB64" i="4"/>
  <c r="CA64" i="4" a="1"/>
  <c r="CA64" i="4"/>
  <c r="BZ64" i="4" a="1"/>
  <c r="BZ64" i="4"/>
  <c r="BY64" i="4" a="1"/>
  <c r="BY64" i="4"/>
  <c r="BX64" i="4" a="1"/>
  <c r="BX64" i="4"/>
  <c r="BW64" i="4" a="1"/>
  <c r="BW64" i="4"/>
  <c r="BV64" i="4" a="1"/>
  <c r="BV64" i="4"/>
  <c r="BU64" i="4" a="1"/>
  <c r="BU64" i="4"/>
  <c r="BT64" i="4" a="1"/>
  <c r="BT64" i="4"/>
  <c r="BS64" i="4" a="1"/>
  <c r="BS64" i="4"/>
  <c r="BR64" i="4" a="1"/>
  <c r="BR64" i="4"/>
  <c r="BQ64" i="4" a="1"/>
  <c r="BQ64" i="4"/>
  <c r="BP64" i="4" a="1"/>
  <c r="BP64" i="4"/>
  <c r="BO64" i="4" a="1"/>
  <c r="BO64" i="4"/>
  <c r="BN64" i="4" a="1"/>
  <c r="BN64" i="4"/>
  <c r="BM64" i="4" a="1"/>
  <c r="BM64" i="4"/>
  <c r="BL64" i="4" a="1"/>
  <c r="BL64" i="4"/>
  <c r="BK64" i="4" a="1"/>
  <c r="BK64" i="4"/>
  <c r="BJ64" i="4" a="1"/>
  <c r="BJ64" i="4"/>
  <c r="BI64" i="4" a="1"/>
  <c r="BI64" i="4"/>
  <c r="BH64" i="4" a="1"/>
  <c r="BH64" i="4"/>
  <c r="BG64" i="4" a="1"/>
  <c r="BG64" i="4"/>
  <c r="BF64" i="4" a="1"/>
  <c r="BF64" i="4"/>
  <c r="BE64" i="4" a="1"/>
  <c r="BE64" i="4"/>
  <c r="BD64" i="4" a="1"/>
  <c r="BD64" i="4"/>
  <c r="BC64" i="4" a="1"/>
  <c r="BC64" i="4"/>
  <c r="BB64" i="4" a="1"/>
  <c r="BB64" i="4"/>
  <c r="BA64" i="4" a="1"/>
  <c r="BA64" i="4"/>
  <c r="AZ64" i="4" a="1"/>
  <c r="AZ64" i="4"/>
  <c r="AY64" i="4" a="1"/>
  <c r="AY64" i="4"/>
  <c r="AX64" i="4" a="1"/>
  <c r="AX64" i="4"/>
  <c r="CE63" i="4" a="1"/>
  <c r="CE63" i="4"/>
  <c r="CD63" i="4" a="1"/>
  <c r="CD63" i="4"/>
  <c r="CC63" i="4" a="1"/>
  <c r="CC63" i="4"/>
  <c r="CB63" i="4" a="1"/>
  <c r="CB63" i="4"/>
  <c r="CA63" i="4" a="1"/>
  <c r="CA63" i="4"/>
  <c r="BZ63" i="4" a="1"/>
  <c r="BZ63" i="4"/>
  <c r="BY63" i="4" a="1"/>
  <c r="BY63" i="4"/>
  <c r="BX63" i="4" a="1"/>
  <c r="BX63" i="4"/>
  <c r="BW63" i="4" a="1"/>
  <c r="BW63" i="4"/>
  <c r="BV63" i="4" a="1"/>
  <c r="BV63" i="4"/>
  <c r="BU63" i="4" a="1"/>
  <c r="BU63" i="4"/>
  <c r="BT63" i="4" a="1"/>
  <c r="BT63" i="4"/>
  <c r="BS63" i="4" a="1"/>
  <c r="BS63" i="4"/>
  <c r="BR63" i="4" a="1"/>
  <c r="BR63" i="4"/>
  <c r="BQ63" i="4" a="1"/>
  <c r="BQ63" i="4"/>
  <c r="BP63" i="4" a="1"/>
  <c r="BP63" i="4"/>
  <c r="BO63" i="4" a="1"/>
  <c r="BO63" i="4"/>
  <c r="BN63" i="4" a="1"/>
  <c r="BN63" i="4"/>
  <c r="BM63" i="4" a="1"/>
  <c r="BM63" i="4"/>
  <c r="BL63" i="4" a="1"/>
  <c r="BL63" i="4"/>
  <c r="BK63" i="4" a="1"/>
  <c r="BK63" i="4"/>
  <c r="BJ63" i="4" a="1"/>
  <c r="BJ63" i="4"/>
  <c r="BI63" i="4" a="1"/>
  <c r="BI63" i="4"/>
  <c r="BH63" i="4" a="1"/>
  <c r="BH63" i="4"/>
  <c r="BG63" i="4" a="1"/>
  <c r="BG63" i="4"/>
  <c r="BF63" i="4" a="1"/>
  <c r="BF63" i="4"/>
  <c r="BE63" i="4" a="1"/>
  <c r="BE63" i="4"/>
  <c r="BD63" i="4" a="1"/>
  <c r="BD63" i="4"/>
  <c r="BC63" i="4" a="1"/>
  <c r="BC63" i="4"/>
  <c r="BB63" i="4" a="1"/>
  <c r="BB63" i="4"/>
  <c r="BA63" i="4" a="1"/>
  <c r="BA63" i="4"/>
  <c r="AZ63" i="4" a="1"/>
  <c r="AZ63" i="4"/>
  <c r="AY63" i="4" a="1"/>
  <c r="AY63" i="4"/>
  <c r="AX63" i="4" a="1"/>
  <c r="AX63" i="4"/>
  <c r="CE62" i="4" a="1"/>
  <c r="CE62" i="4"/>
  <c r="CD62" i="4" a="1"/>
  <c r="CD62" i="4"/>
  <c r="CC62" i="4" a="1"/>
  <c r="CC62" i="4"/>
  <c r="CB62" i="4" a="1"/>
  <c r="CB62" i="4"/>
  <c r="CA62" i="4" a="1"/>
  <c r="CA62" i="4"/>
  <c r="BZ62" i="4" a="1"/>
  <c r="BZ62" i="4"/>
  <c r="BY62" i="4" a="1"/>
  <c r="BY62" i="4"/>
  <c r="BX62" i="4" a="1"/>
  <c r="BX62" i="4"/>
  <c r="BW62" i="4" a="1"/>
  <c r="BW62" i="4"/>
  <c r="BV62" i="4" a="1"/>
  <c r="BV62" i="4"/>
  <c r="BU62" i="4" a="1"/>
  <c r="BU62" i="4"/>
  <c r="BT62" i="4" a="1"/>
  <c r="BT62" i="4"/>
  <c r="BS62" i="4" a="1"/>
  <c r="BS62" i="4"/>
  <c r="BR62" i="4" a="1"/>
  <c r="BR62" i="4"/>
  <c r="BQ62" i="4" a="1"/>
  <c r="BQ62" i="4"/>
  <c r="BP62" i="4" a="1"/>
  <c r="BP62" i="4"/>
  <c r="BO62" i="4" a="1"/>
  <c r="BO62" i="4"/>
  <c r="BN62" i="4" a="1"/>
  <c r="BN62" i="4"/>
  <c r="BM62" i="4" a="1"/>
  <c r="BM62" i="4"/>
  <c r="BL62" i="4" a="1"/>
  <c r="BL62" i="4"/>
  <c r="BK62" i="4" a="1"/>
  <c r="BK62" i="4"/>
  <c r="BJ62" i="4" a="1"/>
  <c r="BJ62" i="4"/>
  <c r="BI62" i="4" a="1"/>
  <c r="BI62" i="4"/>
  <c r="BH62" i="4" a="1"/>
  <c r="BH62" i="4"/>
  <c r="BG62" i="4" a="1"/>
  <c r="BG62" i="4"/>
  <c r="BF62" i="4" a="1"/>
  <c r="BF62" i="4"/>
  <c r="BE62" i="4" a="1"/>
  <c r="BE62" i="4"/>
  <c r="BD62" i="4" a="1"/>
  <c r="BD62" i="4"/>
  <c r="BC62" i="4" a="1"/>
  <c r="BC62" i="4"/>
  <c r="BB62" i="4" a="1"/>
  <c r="BB62" i="4"/>
  <c r="BA62" i="4" a="1"/>
  <c r="BA62" i="4"/>
  <c r="AZ62" i="4" a="1"/>
  <c r="AZ62" i="4"/>
  <c r="AY62" i="4" a="1"/>
  <c r="AY62" i="4"/>
  <c r="AX62" i="4" a="1"/>
  <c r="AX62" i="4"/>
  <c r="CE61" i="4" a="1"/>
  <c r="CE61" i="4"/>
  <c r="CD61" i="4" a="1"/>
  <c r="CD61" i="4"/>
  <c r="CC61" i="4" a="1"/>
  <c r="CC61" i="4"/>
  <c r="CB61" i="4" a="1"/>
  <c r="CB61" i="4"/>
  <c r="CA61" i="4" a="1"/>
  <c r="CA61" i="4"/>
  <c r="BZ61" i="4" a="1"/>
  <c r="BZ61" i="4"/>
  <c r="BY61" i="4" a="1"/>
  <c r="BY61" i="4"/>
  <c r="BX61" i="4" a="1"/>
  <c r="BX61" i="4"/>
  <c r="BW61" i="4" a="1"/>
  <c r="BW61" i="4"/>
  <c r="BV61" i="4" a="1"/>
  <c r="BV61" i="4"/>
  <c r="BU61" i="4" a="1"/>
  <c r="BU61" i="4"/>
  <c r="BT61" i="4" a="1"/>
  <c r="BT61" i="4"/>
  <c r="BS61" i="4" a="1"/>
  <c r="BS61" i="4"/>
  <c r="BR61" i="4" a="1"/>
  <c r="BR61" i="4"/>
  <c r="BQ61" i="4" a="1"/>
  <c r="BQ61" i="4"/>
  <c r="BP61" i="4" a="1"/>
  <c r="BP61" i="4"/>
  <c r="BO61" i="4" a="1"/>
  <c r="BO61" i="4"/>
  <c r="BN61" i="4" a="1"/>
  <c r="BN61" i="4"/>
  <c r="BM61" i="4" a="1"/>
  <c r="BM61" i="4"/>
  <c r="BL61" i="4" a="1"/>
  <c r="BL61" i="4"/>
  <c r="BK61" i="4" a="1"/>
  <c r="BK61" i="4"/>
  <c r="BJ61" i="4" a="1"/>
  <c r="BJ61" i="4"/>
  <c r="BI61" i="4" a="1"/>
  <c r="BI61" i="4"/>
  <c r="BH61" i="4" a="1"/>
  <c r="BH61" i="4"/>
  <c r="BG61" i="4" a="1"/>
  <c r="BG61" i="4"/>
  <c r="BF61" i="4" a="1"/>
  <c r="BF61" i="4"/>
  <c r="BE61" i="4" a="1"/>
  <c r="BE61" i="4"/>
  <c r="BD61" i="4" a="1"/>
  <c r="BD61" i="4"/>
  <c r="BC61" i="4" a="1"/>
  <c r="BC61" i="4"/>
  <c r="BB61" i="4" a="1"/>
  <c r="BB61" i="4"/>
  <c r="BA61" i="4" a="1"/>
  <c r="BA61" i="4"/>
  <c r="AZ61" i="4" a="1"/>
  <c r="AZ61" i="4"/>
  <c r="AY61" i="4" a="1"/>
  <c r="AY61" i="4"/>
  <c r="AX61" i="4" a="1"/>
  <c r="AX61" i="4"/>
  <c r="CE60" i="4" a="1"/>
  <c r="CE60" i="4"/>
  <c r="CD60" i="4" a="1"/>
  <c r="CD60" i="4"/>
  <c r="CC60" i="4" a="1"/>
  <c r="CC60" i="4"/>
  <c r="CB60" i="4" a="1"/>
  <c r="CB60" i="4"/>
  <c r="CA60" i="4" a="1"/>
  <c r="CA60" i="4"/>
  <c r="BZ60" i="4" a="1"/>
  <c r="BZ60" i="4"/>
  <c r="BY60" i="4" a="1"/>
  <c r="BY60" i="4"/>
  <c r="BX60" i="4" a="1"/>
  <c r="BX60" i="4"/>
  <c r="BW60" i="4" a="1"/>
  <c r="BW60" i="4"/>
  <c r="BV60" i="4" a="1"/>
  <c r="BV60" i="4"/>
  <c r="BU60" i="4" a="1"/>
  <c r="BU60" i="4"/>
  <c r="BT60" i="4" a="1"/>
  <c r="BT60" i="4"/>
  <c r="BS60" i="4" a="1"/>
  <c r="BS60" i="4"/>
  <c r="BR60" i="4" a="1"/>
  <c r="BR60" i="4"/>
  <c r="BQ60" i="4" a="1"/>
  <c r="BQ60" i="4"/>
  <c r="BP60" i="4" a="1"/>
  <c r="BP60" i="4"/>
  <c r="BO60" i="4" a="1"/>
  <c r="BO60" i="4"/>
  <c r="BN60" i="4" a="1"/>
  <c r="BN60" i="4"/>
  <c r="BM60" i="4" a="1"/>
  <c r="BM60" i="4"/>
  <c r="BL60" i="4" a="1"/>
  <c r="BL60" i="4"/>
  <c r="BK60" i="4" a="1"/>
  <c r="BK60" i="4"/>
  <c r="BJ60" i="4" a="1"/>
  <c r="BJ60" i="4"/>
  <c r="BI60" i="4" a="1"/>
  <c r="BI60" i="4"/>
  <c r="BH60" i="4" a="1"/>
  <c r="BH60" i="4"/>
  <c r="BG60" i="4" a="1"/>
  <c r="BG60" i="4"/>
  <c r="BF60" i="4" a="1"/>
  <c r="BF60" i="4"/>
  <c r="BE60" i="4" a="1"/>
  <c r="BE60" i="4"/>
  <c r="BD60" i="4" a="1"/>
  <c r="BD60" i="4"/>
  <c r="BC60" i="4" a="1"/>
  <c r="BC60" i="4"/>
  <c r="BB60" i="4" a="1"/>
  <c r="BB60" i="4"/>
  <c r="BA60" i="4" a="1"/>
  <c r="BA60" i="4"/>
  <c r="AZ60" i="4" a="1"/>
  <c r="AZ60" i="4"/>
  <c r="AY60" i="4" a="1"/>
  <c r="AY60" i="4"/>
  <c r="AX60" i="4" a="1"/>
  <c r="AX60" i="4"/>
  <c r="CE59" i="4" a="1"/>
  <c r="CE59" i="4"/>
  <c r="CD59" i="4" a="1"/>
  <c r="CD59" i="4"/>
  <c r="CC59" i="4" a="1"/>
  <c r="CC59" i="4"/>
  <c r="CB59" i="4" a="1"/>
  <c r="CB59" i="4"/>
  <c r="CA59" i="4" a="1"/>
  <c r="CA59" i="4"/>
  <c r="BZ59" i="4" a="1"/>
  <c r="BZ59" i="4"/>
  <c r="BY59" i="4" a="1"/>
  <c r="BY59" i="4"/>
  <c r="BX59" i="4" a="1"/>
  <c r="BX59" i="4"/>
  <c r="BW59" i="4" a="1"/>
  <c r="BW59" i="4"/>
  <c r="BV59" i="4" a="1"/>
  <c r="BV59" i="4"/>
  <c r="BU59" i="4" a="1"/>
  <c r="BU59" i="4"/>
  <c r="BT59" i="4" a="1"/>
  <c r="BT59" i="4"/>
  <c r="BS59" i="4" a="1"/>
  <c r="BS59" i="4"/>
  <c r="BR59" i="4" a="1"/>
  <c r="BR59" i="4"/>
  <c r="BQ59" i="4" a="1"/>
  <c r="BQ59" i="4"/>
  <c r="BP59" i="4" a="1"/>
  <c r="BP59" i="4"/>
  <c r="BO59" i="4" a="1"/>
  <c r="BO59" i="4"/>
  <c r="BN59" i="4" a="1"/>
  <c r="BN59" i="4"/>
  <c r="BM59" i="4" a="1"/>
  <c r="BM59" i="4"/>
  <c r="BL59" i="4" a="1"/>
  <c r="BL59" i="4"/>
  <c r="BK59" i="4" a="1"/>
  <c r="BK59" i="4"/>
  <c r="BJ59" i="4" a="1"/>
  <c r="BJ59" i="4"/>
  <c r="BI59" i="4" a="1"/>
  <c r="BI59" i="4"/>
  <c r="BH59" i="4" a="1"/>
  <c r="BH59" i="4"/>
  <c r="BG59" i="4" a="1"/>
  <c r="BG59" i="4"/>
  <c r="BF59" i="4" a="1"/>
  <c r="BF59" i="4"/>
  <c r="BE59" i="4" a="1"/>
  <c r="BE59" i="4"/>
  <c r="BD59" i="4" a="1"/>
  <c r="BD59" i="4"/>
  <c r="BC59" i="4" a="1"/>
  <c r="BC59" i="4"/>
  <c r="BB59" i="4" a="1"/>
  <c r="BB59" i="4"/>
  <c r="BA59" i="4" a="1"/>
  <c r="BA59" i="4"/>
  <c r="AZ59" i="4" a="1"/>
  <c r="AZ59" i="4"/>
  <c r="AY59" i="4" a="1"/>
  <c r="AY59" i="4"/>
  <c r="AX59" i="4" a="1"/>
  <c r="AX59" i="4"/>
  <c r="CE58" i="4" a="1"/>
  <c r="CE58" i="4"/>
  <c r="CD58" i="4" a="1"/>
  <c r="CD58" i="4"/>
  <c r="CC58" i="4" a="1"/>
  <c r="CC58" i="4"/>
  <c r="CB58" i="4" a="1"/>
  <c r="CB58" i="4"/>
  <c r="CA58" i="4" a="1"/>
  <c r="CA58" i="4"/>
  <c r="BZ58" i="4" a="1"/>
  <c r="BZ58" i="4"/>
  <c r="BY58" i="4" a="1"/>
  <c r="BY58" i="4"/>
  <c r="BX58" i="4" a="1"/>
  <c r="BX58" i="4"/>
  <c r="BW58" i="4" a="1"/>
  <c r="BW58" i="4"/>
  <c r="BV58" i="4" a="1"/>
  <c r="BV58" i="4"/>
  <c r="BU58" i="4" a="1"/>
  <c r="BU58" i="4"/>
  <c r="BT58" i="4" a="1"/>
  <c r="BT58" i="4"/>
  <c r="BS58" i="4" a="1"/>
  <c r="BS58" i="4"/>
  <c r="BR58" i="4" a="1"/>
  <c r="BR58" i="4"/>
  <c r="BQ58" i="4" a="1"/>
  <c r="BQ58" i="4"/>
  <c r="BP58" i="4" a="1"/>
  <c r="BP58" i="4"/>
  <c r="BO58" i="4" a="1"/>
  <c r="BO58" i="4"/>
  <c r="BN58" i="4" a="1"/>
  <c r="BN58" i="4"/>
  <c r="BM58" i="4" a="1"/>
  <c r="BM58" i="4"/>
  <c r="BL58" i="4" a="1"/>
  <c r="BL58" i="4"/>
  <c r="BK58" i="4" a="1"/>
  <c r="BK58" i="4"/>
  <c r="BJ58" i="4" a="1"/>
  <c r="BJ58" i="4"/>
  <c r="BI58" i="4" a="1"/>
  <c r="BI58" i="4"/>
  <c r="BH58" i="4" a="1"/>
  <c r="BH58" i="4"/>
  <c r="BG58" i="4" a="1"/>
  <c r="BG58" i="4"/>
  <c r="BF58" i="4" a="1"/>
  <c r="BF58" i="4"/>
  <c r="BE58" i="4" a="1"/>
  <c r="BE58" i="4"/>
  <c r="BD58" i="4" a="1"/>
  <c r="BD58" i="4"/>
  <c r="BC58" i="4" a="1"/>
  <c r="BC58" i="4"/>
  <c r="BB58" i="4" a="1"/>
  <c r="BB58" i="4"/>
  <c r="BA58" i="4" a="1"/>
  <c r="BA58" i="4"/>
  <c r="AZ58" i="4" a="1"/>
  <c r="AZ58" i="4"/>
  <c r="AY58" i="4" a="1"/>
  <c r="AY58" i="4"/>
  <c r="AX58" i="4" a="1"/>
  <c r="AX58" i="4"/>
  <c r="CE57" i="4" a="1"/>
  <c r="CE57" i="4"/>
  <c r="CD57" i="4" a="1"/>
  <c r="CD57" i="4"/>
  <c r="CC57" i="4" a="1"/>
  <c r="CC57" i="4"/>
  <c r="CB57" i="4" a="1"/>
  <c r="CB57" i="4"/>
  <c r="CA57" i="4" a="1"/>
  <c r="CA57" i="4"/>
  <c r="BZ57" i="4" a="1"/>
  <c r="BZ57" i="4"/>
  <c r="BY57" i="4" a="1"/>
  <c r="BY57" i="4"/>
  <c r="BX57" i="4" a="1"/>
  <c r="BX57" i="4"/>
  <c r="BW57" i="4" a="1"/>
  <c r="BW57" i="4"/>
  <c r="BV57" i="4" a="1"/>
  <c r="BV57" i="4"/>
  <c r="BU57" i="4" a="1"/>
  <c r="BU57" i="4"/>
  <c r="BT57" i="4" a="1"/>
  <c r="BT57" i="4"/>
  <c r="BS57" i="4" a="1"/>
  <c r="BS57" i="4"/>
  <c r="BR57" i="4" a="1"/>
  <c r="BR57" i="4"/>
  <c r="BQ57" i="4" a="1"/>
  <c r="BQ57" i="4"/>
  <c r="BP57" i="4" a="1"/>
  <c r="BP57" i="4"/>
  <c r="BO57" i="4" a="1"/>
  <c r="BO57" i="4"/>
  <c r="BN57" i="4" a="1"/>
  <c r="BN57" i="4"/>
  <c r="BM57" i="4" a="1"/>
  <c r="BM57" i="4"/>
  <c r="BL57" i="4" a="1"/>
  <c r="BL57" i="4"/>
  <c r="BK57" i="4" a="1"/>
  <c r="BK57" i="4"/>
  <c r="BJ57" i="4" a="1"/>
  <c r="BJ57" i="4"/>
  <c r="BI57" i="4" a="1"/>
  <c r="BI57" i="4"/>
  <c r="BH57" i="4" a="1"/>
  <c r="BH57" i="4"/>
  <c r="BG57" i="4" a="1"/>
  <c r="BG57" i="4"/>
  <c r="BF57" i="4" a="1"/>
  <c r="BF57" i="4"/>
  <c r="BE57" i="4" a="1"/>
  <c r="BE57" i="4"/>
  <c r="BD57" i="4" a="1"/>
  <c r="BD57" i="4"/>
  <c r="BC57" i="4" a="1"/>
  <c r="BC57" i="4"/>
  <c r="BB57" i="4" a="1"/>
  <c r="BB57" i="4"/>
  <c r="BA57" i="4" a="1"/>
  <c r="BA57" i="4"/>
  <c r="AZ57" i="4" a="1"/>
  <c r="AZ57" i="4"/>
  <c r="AY57" i="4" a="1"/>
  <c r="AY57" i="4"/>
  <c r="AX57" i="4" a="1"/>
  <c r="AX57" i="4"/>
  <c r="CE56" i="4" a="1"/>
  <c r="CE56" i="4"/>
  <c r="CD56" i="4" a="1"/>
  <c r="CD56" i="4"/>
  <c r="CC56" i="4" a="1"/>
  <c r="CC56" i="4"/>
  <c r="CB56" i="4" a="1"/>
  <c r="CB56" i="4"/>
  <c r="CA56" i="4" a="1"/>
  <c r="CA56" i="4"/>
  <c r="BZ56" i="4" a="1"/>
  <c r="BZ56" i="4"/>
  <c r="BY56" i="4" a="1"/>
  <c r="BY56" i="4"/>
  <c r="BX56" i="4" a="1"/>
  <c r="BX56" i="4"/>
  <c r="BW56" i="4" a="1"/>
  <c r="BW56" i="4"/>
  <c r="BV56" i="4" a="1"/>
  <c r="BV56" i="4"/>
  <c r="BU56" i="4" a="1"/>
  <c r="BU56" i="4"/>
  <c r="BT56" i="4" a="1"/>
  <c r="BT56" i="4"/>
  <c r="BS56" i="4" a="1"/>
  <c r="BS56" i="4"/>
  <c r="BR56" i="4" a="1"/>
  <c r="BR56" i="4"/>
  <c r="BQ56" i="4" a="1"/>
  <c r="BQ56" i="4"/>
  <c r="BP56" i="4" a="1"/>
  <c r="BP56" i="4"/>
  <c r="BO56" i="4" a="1"/>
  <c r="BO56" i="4"/>
  <c r="BN56" i="4" a="1"/>
  <c r="BN56" i="4"/>
  <c r="BM56" i="4" a="1"/>
  <c r="BM56" i="4"/>
  <c r="BL56" i="4" a="1"/>
  <c r="BL56" i="4"/>
  <c r="BK56" i="4" a="1"/>
  <c r="BK56" i="4"/>
  <c r="BJ56" i="4" a="1"/>
  <c r="BJ56" i="4"/>
  <c r="BI56" i="4" a="1"/>
  <c r="BI56" i="4"/>
  <c r="BH56" i="4" a="1"/>
  <c r="BH56" i="4"/>
  <c r="BG56" i="4" a="1"/>
  <c r="BG56" i="4"/>
  <c r="BF56" i="4" a="1"/>
  <c r="BF56" i="4"/>
  <c r="BE56" i="4" a="1"/>
  <c r="BE56" i="4"/>
  <c r="BD56" i="4" a="1"/>
  <c r="BD56" i="4"/>
  <c r="BC56" i="4" a="1"/>
  <c r="BC56" i="4"/>
  <c r="BB56" i="4" a="1"/>
  <c r="BB56" i="4"/>
  <c r="BA56" i="4" a="1"/>
  <c r="BA56" i="4"/>
  <c r="AZ56" i="4" a="1"/>
  <c r="AZ56" i="4"/>
  <c r="AY56" i="4" a="1"/>
  <c r="AY56" i="4"/>
  <c r="AX56" i="4" a="1"/>
  <c r="AX56" i="4"/>
  <c r="CE55" i="4" a="1"/>
  <c r="CE55" i="4"/>
  <c r="CD55" i="4" a="1"/>
  <c r="CD55" i="4"/>
  <c r="CC55" i="4" a="1"/>
  <c r="CC55" i="4"/>
  <c r="CB55" i="4" a="1"/>
  <c r="CB55" i="4"/>
  <c r="CA55" i="4" a="1"/>
  <c r="CA55" i="4"/>
  <c r="BZ55" i="4" a="1"/>
  <c r="BZ55" i="4"/>
  <c r="BY55" i="4" a="1"/>
  <c r="BY55" i="4"/>
  <c r="BX55" i="4" a="1"/>
  <c r="BX55" i="4"/>
  <c r="BW55" i="4" a="1"/>
  <c r="BW55" i="4"/>
  <c r="BV55" i="4" a="1"/>
  <c r="BV55" i="4"/>
  <c r="BU55" i="4" a="1"/>
  <c r="BU55" i="4"/>
  <c r="BT55" i="4" a="1"/>
  <c r="BT55" i="4"/>
  <c r="BS55" i="4" a="1"/>
  <c r="BS55" i="4"/>
  <c r="BR55" i="4" a="1"/>
  <c r="BR55" i="4"/>
  <c r="BQ55" i="4" a="1"/>
  <c r="BQ55" i="4"/>
  <c r="BP55" i="4" a="1"/>
  <c r="BP55" i="4"/>
  <c r="BO55" i="4" a="1"/>
  <c r="BO55" i="4"/>
  <c r="BN55" i="4" a="1"/>
  <c r="BN55" i="4"/>
  <c r="BM55" i="4" a="1"/>
  <c r="BM55" i="4"/>
  <c r="BL55" i="4" a="1"/>
  <c r="BL55" i="4"/>
  <c r="BK55" i="4" a="1"/>
  <c r="BK55" i="4"/>
  <c r="BJ55" i="4" a="1"/>
  <c r="BJ55" i="4"/>
  <c r="BI55" i="4" a="1"/>
  <c r="BI55" i="4"/>
  <c r="BH55" i="4" a="1"/>
  <c r="BH55" i="4"/>
  <c r="BG55" i="4" a="1"/>
  <c r="BG55" i="4"/>
  <c r="BF55" i="4" a="1"/>
  <c r="BF55" i="4"/>
  <c r="BE55" i="4" a="1"/>
  <c r="BE55" i="4"/>
  <c r="BD55" i="4" a="1"/>
  <c r="BD55" i="4"/>
  <c r="BC55" i="4" a="1"/>
  <c r="BC55" i="4"/>
  <c r="BB55" i="4" a="1"/>
  <c r="BB55" i="4"/>
  <c r="BA55" i="4" a="1"/>
  <c r="BA55" i="4"/>
  <c r="AZ55" i="4" a="1"/>
  <c r="AZ55" i="4"/>
  <c r="AY55" i="4" a="1"/>
  <c r="AY55" i="4"/>
  <c r="AX55" i="4" a="1"/>
  <c r="AX55" i="4"/>
  <c r="CE54" i="4" a="1"/>
  <c r="CE54" i="4"/>
  <c r="CD54" i="4" a="1"/>
  <c r="CD54" i="4"/>
  <c r="CC54" i="4" a="1"/>
  <c r="CC54" i="4"/>
  <c r="CB54" i="4" a="1"/>
  <c r="CB54" i="4"/>
  <c r="CA54" i="4" a="1"/>
  <c r="CA54" i="4"/>
  <c r="BZ54" i="4" a="1"/>
  <c r="BZ54" i="4"/>
  <c r="BY54" i="4" a="1"/>
  <c r="BY54" i="4"/>
  <c r="BX54" i="4" a="1"/>
  <c r="BX54" i="4"/>
  <c r="BW54" i="4" a="1"/>
  <c r="BW54" i="4"/>
  <c r="BV54" i="4" a="1"/>
  <c r="BV54" i="4"/>
  <c r="BU54" i="4" a="1"/>
  <c r="BU54" i="4"/>
  <c r="BT54" i="4" a="1"/>
  <c r="BT54" i="4"/>
  <c r="BS54" i="4" a="1"/>
  <c r="BS54" i="4"/>
  <c r="BR54" i="4" a="1"/>
  <c r="BR54" i="4"/>
  <c r="BQ54" i="4" a="1"/>
  <c r="BQ54" i="4"/>
  <c r="BP54" i="4" a="1"/>
  <c r="BP54" i="4"/>
  <c r="BO54" i="4" a="1"/>
  <c r="BO54" i="4"/>
  <c r="BN54" i="4" a="1"/>
  <c r="BN54" i="4"/>
  <c r="BM54" i="4" a="1"/>
  <c r="BM54" i="4"/>
  <c r="BL54" i="4" a="1"/>
  <c r="BL54" i="4"/>
  <c r="BK54" i="4" a="1"/>
  <c r="BK54" i="4"/>
  <c r="BJ54" i="4" a="1"/>
  <c r="BJ54" i="4"/>
  <c r="BI54" i="4" a="1"/>
  <c r="BI54" i="4"/>
  <c r="BH54" i="4" a="1"/>
  <c r="BH54" i="4"/>
  <c r="BG54" i="4" a="1"/>
  <c r="BG54" i="4"/>
  <c r="BF54" i="4" a="1"/>
  <c r="BF54" i="4"/>
  <c r="BE54" i="4" a="1"/>
  <c r="BE54" i="4"/>
  <c r="BD54" i="4" a="1"/>
  <c r="BD54" i="4"/>
  <c r="BC54" i="4" a="1"/>
  <c r="BC54" i="4"/>
  <c r="BB54" i="4" a="1"/>
  <c r="BB54" i="4"/>
  <c r="BA54" i="4" a="1"/>
  <c r="BA54" i="4"/>
  <c r="AZ54" i="4" a="1"/>
  <c r="AZ54" i="4"/>
  <c r="AY54" i="4" a="1"/>
  <c r="AY54" i="4"/>
  <c r="AX54" i="4" a="1"/>
  <c r="AX54" i="4"/>
  <c r="CE53" i="4" a="1"/>
  <c r="CE53" i="4"/>
  <c r="CD53" i="4" a="1"/>
  <c r="CD53" i="4"/>
  <c r="CC53" i="4" a="1"/>
  <c r="CC53" i="4"/>
  <c r="CB53" i="4" a="1"/>
  <c r="CB53" i="4"/>
  <c r="CA53" i="4" a="1"/>
  <c r="CA53" i="4"/>
  <c r="BZ53" i="4" a="1"/>
  <c r="BZ53" i="4"/>
  <c r="BY53" i="4" a="1"/>
  <c r="BY53" i="4"/>
  <c r="BX53" i="4" a="1"/>
  <c r="BX53" i="4"/>
  <c r="BW53" i="4" a="1"/>
  <c r="BW53" i="4"/>
  <c r="BV53" i="4" a="1"/>
  <c r="BV53" i="4"/>
  <c r="BU53" i="4" a="1"/>
  <c r="BU53" i="4"/>
  <c r="BT53" i="4" a="1"/>
  <c r="BT53" i="4"/>
  <c r="BS53" i="4" a="1"/>
  <c r="BS53" i="4"/>
  <c r="BR53" i="4" a="1"/>
  <c r="BR53" i="4"/>
  <c r="BQ53" i="4" a="1"/>
  <c r="BQ53" i="4"/>
  <c r="BP53" i="4" a="1"/>
  <c r="BP53" i="4"/>
  <c r="BO53" i="4" a="1"/>
  <c r="BO53" i="4"/>
  <c r="BN53" i="4" a="1"/>
  <c r="BN53" i="4"/>
  <c r="BM53" i="4" a="1"/>
  <c r="BM53" i="4"/>
  <c r="BL53" i="4" a="1"/>
  <c r="BL53" i="4"/>
  <c r="BK53" i="4" a="1"/>
  <c r="BK53" i="4"/>
  <c r="BJ53" i="4" a="1"/>
  <c r="BJ53" i="4"/>
  <c r="BI53" i="4" a="1"/>
  <c r="BI53" i="4"/>
  <c r="BH53" i="4" a="1"/>
  <c r="BH53" i="4"/>
  <c r="BG53" i="4" a="1"/>
  <c r="BG53" i="4"/>
  <c r="BF53" i="4" a="1"/>
  <c r="BF53" i="4"/>
  <c r="BE53" i="4" a="1"/>
  <c r="BE53" i="4"/>
  <c r="BD53" i="4" a="1"/>
  <c r="BD53" i="4"/>
  <c r="BC53" i="4" a="1"/>
  <c r="BC53" i="4"/>
  <c r="BB53" i="4" a="1"/>
  <c r="BB53" i="4"/>
  <c r="BA53" i="4" a="1"/>
  <c r="BA53" i="4"/>
  <c r="AZ53" i="4" a="1"/>
  <c r="AZ53" i="4"/>
  <c r="AY53" i="4" a="1"/>
  <c r="AY53" i="4"/>
  <c r="AX53" i="4" a="1"/>
  <c r="AX53" i="4"/>
  <c r="CE52" i="4" a="1"/>
  <c r="CE52" i="4"/>
  <c r="CD52" i="4" a="1"/>
  <c r="CD52" i="4"/>
  <c r="CC52" i="4" a="1"/>
  <c r="CC52" i="4"/>
  <c r="CB52" i="4" a="1"/>
  <c r="CB52" i="4"/>
  <c r="CA52" i="4" a="1"/>
  <c r="CA52" i="4"/>
  <c r="BZ52" i="4" a="1"/>
  <c r="BZ52" i="4"/>
  <c r="BY52" i="4" a="1"/>
  <c r="BY52" i="4"/>
  <c r="BX52" i="4" a="1"/>
  <c r="BX52" i="4"/>
  <c r="BW52" i="4" a="1"/>
  <c r="BW52" i="4"/>
  <c r="BV52" i="4" a="1"/>
  <c r="BV52" i="4"/>
  <c r="BU52" i="4" a="1"/>
  <c r="BU52" i="4"/>
  <c r="BT52" i="4" a="1"/>
  <c r="BT52" i="4"/>
  <c r="BS52" i="4" a="1"/>
  <c r="BS52" i="4"/>
  <c r="BR52" i="4" a="1"/>
  <c r="BR52" i="4"/>
  <c r="BQ52" i="4" a="1"/>
  <c r="BQ52" i="4"/>
  <c r="BP52" i="4" a="1"/>
  <c r="BP52" i="4"/>
  <c r="BO52" i="4" a="1"/>
  <c r="BO52" i="4"/>
  <c r="BN52" i="4" a="1"/>
  <c r="BN52" i="4"/>
  <c r="BM52" i="4" a="1"/>
  <c r="BM52" i="4"/>
  <c r="BL52" i="4" a="1"/>
  <c r="BL52" i="4"/>
  <c r="BK52" i="4" a="1"/>
  <c r="BK52" i="4"/>
  <c r="BJ52" i="4" a="1"/>
  <c r="BJ52" i="4"/>
  <c r="BI52" i="4" a="1"/>
  <c r="BI52" i="4"/>
  <c r="BH52" i="4" a="1"/>
  <c r="BH52" i="4"/>
  <c r="BG52" i="4" a="1"/>
  <c r="BG52" i="4"/>
  <c r="BF52" i="4" a="1"/>
  <c r="BF52" i="4"/>
  <c r="BE52" i="4" a="1"/>
  <c r="BE52" i="4"/>
  <c r="BD52" i="4" a="1"/>
  <c r="BD52" i="4"/>
  <c r="BC52" i="4" a="1"/>
  <c r="BC52" i="4"/>
  <c r="BB52" i="4" a="1"/>
  <c r="BB52" i="4"/>
  <c r="BA52" i="4" a="1"/>
  <c r="BA52" i="4"/>
  <c r="AZ52" i="4" a="1"/>
  <c r="AZ52" i="4"/>
  <c r="AY52" i="4" a="1"/>
  <c r="AY52" i="4"/>
  <c r="AX52" i="4" a="1"/>
  <c r="AX52" i="4"/>
  <c r="CE51" i="4" a="1"/>
  <c r="CE51" i="4"/>
  <c r="CD51" i="4" a="1"/>
  <c r="CD51" i="4"/>
  <c r="CC51" i="4" a="1"/>
  <c r="CC51" i="4"/>
  <c r="CB51" i="4" a="1"/>
  <c r="CB51" i="4"/>
  <c r="CA51" i="4" a="1"/>
  <c r="CA51" i="4"/>
  <c r="BZ51" i="4" a="1"/>
  <c r="BZ51" i="4"/>
  <c r="BY51" i="4" a="1"/>
  <c r="BY51" i="4"/>
  <c r="BX51" i="4" a="1"/>
  <c r="BX51" i="4"/>
  <c r="BW51" i="4" a="1"/>
  <c r="BW51" i="4"/>
  <c r="BV51" i="4" a="1"/>
  <c r="BV51" i="4"/>
  <c r="BU51" i="4" a="1"/>
  <c r="BU51" i="4"/>
  <c r="BT51" i="4" a="1"/>
  <c r="BT51" i="4"/>
  <c r="BS51" i="4" a="1"/>
  <c r="BS51" i="4"/>
  <c r="BR51" i="4" a="1"/>
  <c r="BR51" i="4"/>
  <c r="BQ51" i="4" a="1"/>
  <c r="BQ51" i="4"/>
  <c r="BP51" i="4" a="1"/>
  <c r="BP51" i="4"/>
  <c r="BO51" i="4" a="1"/>
  <c r="BO51" i="4"/>
  <c r="BN51" i="4" a="1"/>
  <c r="BN51" i="4"/>
  <c r="BM51" i="4" a="1"/>
  <c r="BM51" i="4"/>
  <c r="BL51" i="4" a="1"/>
  <c r="BL51" i="4"/>
  <c r="BK51" i="4" a="1"/>
  <c r="BK51" i="4"/>
  <c r="BJ51" i="4" a="1"/>
  <c r="BJ51" i="4"/>
  <c r="BI51" i="4" a="1"/>
  <c r="BI51" i="4"/>
  <c r="BH51" i="4" a="1"/>
  <c r="BH51" i="4"/>
  <c r="BG51" i="4" a="1"/>
  <c r="BG51" i="4"/>
  <c r="BF51" i="4" a="1"/>
  <c r="BF51" i="4"/>
  <c r="BE51" i="4" a="1"/>
  <c r="BE51" i="4"/>
  <c r="BD51" i="4" a="1"/>
  <c r="BD51" i="4"/>
  <c r="BC51" i="4" a="1"/>
  <c r="BC51" i="4"/>
  <c r="BB51" i="4" a="1"/>
  <c r="BB51" i="4"/>
  <c r="BA51" i="4" a="1"/>
  <c r="BA51" i="4"/>
  <c r="AZ51" i="4" a="1"/>
  <c r="AZ51" i="4"/>
  <c r="AY51" i="4" a="1"/>
  <c r="AY51" i="4"/>
  <c r="AX51" i="4" a="1"/>
  <c r="AX51" i="4"/>
  <c r="CE50" i="4" a="1"/>
  <c r="CE50" i="4"/>
  <c r="CD50" i="4" a="1"/>
  <c r="CD50" i="4"/>
  <c r="CC50" i="4" a="1"/>
  <c r="CC50" i="4"/>
  <c r="CB50" i="4" a="1"/>
  <c r="CB50" i="4"/>
  <c r="CA50" i="4" a="1"/>
  <c r="CA50" i="4"/>
  <c r="BZ50" i="4" a="1"/>
  <c r="BZ50" i="4"/>
  <c r="BY50" i="4" a="1"/>
  <c r="BY50" i="4"/>
  <c r="BX50" i="4" a="1"/>
  <c r="BX50" i="4"/>
  <c r="BW50" i="4" a="1"/>
  <c r="BW50" i="4"/>
  <c r="BV50" i="4" a="1"/>
  <c r="BV50" i="4"/>
  <c r="BU50" i="4" a="1"/>
  <c r="BU50" i="4"/>
  <c r="BT50" i="4" a="1"/>
  <c r="BT50" i="4"/>
  <c r="BS50" i="4" a="1"/>
  <c r="BS50" i="4"/>
  <c r="BR50" i="4" a="1"/>
  <c r="BR50" i="4"/>
  <c r="BQ50" i="4" a="1"/>
  <c r="BQ50" i="4"/>
  <c r="BP50" i="4" a="1"/>
  <c r="BP50" i="4"/>
  <c r="BO50" i="4" a="1"/>
  <c r="BO50" i="4"/>
  <c r="BN50" i="4" a="1"/>
  <c r="BN50" i="4"/>
  <c r="BM50" i="4" a="1"/>
  <c r="BM50" i="4"/>
  <c r="BL50" i="4" a="1"/>
  <c r="BL50" i="4"/>
  <c r="BK50" i="4" a="1"/>
  <c r="BK50" i="4"/>
  <c r="BJ50" i="4" a="1"/>
  <c r="BJ50" i="4"/>
  <c r="BI50" i="4" a="1"/>
  <c r="BI50" i="4"/>
  <c r="BH50" i="4" a="1"/>
  <c r="BH50" i="4"/>
  <c r="BG50" i="4" a="1"/>
  <c r="BG50" i="4"/>
  <c r="BF50" i="4" a="1"/>
  <c r="BF50" i="4"/>
  <c r="BE50" i="4" a="1"/>
  <c r="BE50" i="4"/>
  <c r="BD50" i="4" a="1"/>
  <c r="BD50" i="4"/>
  <c r="BC50" i="4" a="1"/>
  <c r="BC50" i="4"/>
  <c r="BB50" i="4" a="1"/>
  <c r="BB50" i="4"/>
  <c r="BA50" i="4" a="1"/>
  <c r="BA50" i="4"/>
  <c r="AZ50" i="4" a="1"/>
  <c r="AZ50" i="4"/>
  <c r="AY50" i="4" a="1"/>
  <c r="AY50" i="4"/>
  <c r="AX50" i="4" a="1"/>
  <c r="AX50" i="4"/>
  <c r="CE49" i="4" a="1"/>
  <c r="CE49" i="4"/>
  <c r="CD49" i="4" a="1"/>
  <c r="CD49" i="4"/>
  <c r="CC49" i="4" a="1"/>
  <c r="CC49" i="4"/>
  <c r="CB49" i="4" a="1"/>
  <c r="CB49" i="4"/>
  <c r="CA49" i="4" a="1"/>
  <c r="CA49" i="4"/>
  <c r="BZ49" i="4" a="1"/>
  <c r="BZ49" i="4"/>
  <c r="BY49" i="4" a="1"/>
  <c r="BY49" i="4"/>
  <c r="BX49" i="4" a="1"/>
  <c r="BX49" i="4"/>
  <c r="BW49" i="4" a="1"/>
  <c r="BW49" i="4"/>
  <c r="BV49" i="4" a="1"/>
  <c r="BV49" i="4"/>
  <c r="BU49" i="4" a="1"/>
  <c r="BU49" i="4"/>
  <c r="BT49" i="4" a="1"/>
  <c r="BT49" i="4"/>
  <c r="BS49" i="4" a="1"/>
  <c r="BS49" i="4"/>
  <c r="BR49" i="4" a="1"/>
  <c r="BR49" i="4"/>
  <c r="BQ49" i="4" a="1"/>
  <c r="BQ49" i="4"/>
  <c r="BP49" i="4" a="1"/>
  <c r="BP49" i="4"/>
  <c r="BO49" i="4" a="1"/>
  <c r="BO49" i="4"/>
  <c r="BN49" i="4" a="1"/>
  <c r="BN49" i="4"/>
  <c r="BM49" i="4" a="1"/>
  <c r="BM49" i="4"/>
  <c r="BL49" i="4" a="1"/>
  <c r="BL49" i="4"/>
  <c r="BK49" i="4" a="1"/>
  <c r="BK49" i="4"/>
  <c r="BJ49" i="4" a="1"/>
  <c r="BJ49" i="4"/>
  <c r="BI49" i="4" a="1"/>
  <c r="BI49" i="4"/>
  <c r="BH49" i="4" a="1"/>
  <c r="BH49" i="4"/>
  <c r="BG49" i="4" a="1"/>
  <c r="BG49" i="4"/>
  <c r="BF49" i="4" a="1"/>
  <c r="BF49" i="4"/>
  <c r="BE49" i="4" a="1"/>
  <c r="BE49" i="4"/>
  <c r="BD49" i="4" a="1"/>
  <c r="BD49" i="4"/>
  <c r="BC49" i="4" a="1"/>
  <c r="BC49" i="4"/>
  <c r="BB49" i="4" a="1"/>
  <c r="BB49" i="4"/>
  <c r="BA49" i="4" a="1"/>
  <c r="BA49" i="4"/>
  <c r="AZ49" i="4" a="1"/>
  <c r="AZ49" i="4"/>
  <c r="AY49" i="4" a="1"/>
  <c r="AY49" i="4"/>
  <c r="AX49" i="4" a="1"/>
  <c r="AX49" i="4"/>
  <c r="CE48" i="4" a="1"/>
  <c r="CE48" i="4"/>
  <c r="CD48" i="4" a="1"/>
  <c r="CD48" i="4"/>
  <c r="CC48" i="4" a="1"/>
  <c r="CC48" i="4"/>
  <c r="CB48" i="4" a="1"/>
  <c r="CB48" i="4"/>
  <c r="CA48" i="4" a="1"/>
  <c r="CA48" i="4"/>
  <c r="BZ48" i="4" a="1"/>
  <c r="BZ48" i="4"/>
  <c r="BY48" i="4" a="1"/>
  <c r="BY48" i="4"/>
  <c r="BX48" i="4" a="1"/>
  <c r="BX48" i="4"/>
  <c r="BW48" i="4" a="1"/>
  <c r="BW48" i="4"/>
  <c r="BV48" i="4" a="1"/>
  <c r="BV48" i="4"/>
  <c r="BU48" i="4" a="1"/>
  <c r="BU48" i="4"/>
  <c r="BT48" i="4" a="1"/>
  <c r="BT48" i="4"/>
  <c r="BS48" i="4" a="1"/>
  <c r="BS48" i="4"/>
  <c r="BR48" i="4" a="1"/>
  <c r="BR48" i="4"/>
  <c r="BQ48" i="4" a="1"/>
  <c r="BQ48" i="4"/>
  <c r="BP48" i="4" a="1"/>
  <c r="BP48" i="4"/>
  <c r="BO48" i="4" a="1"/>
  <c r="BO48" i="4"/>
  <c r="BN48" i="4" a="1"/>
  <c r="BN48" i="4"/>
  <c r="BM48" i="4" a="1"/>
  <c r="BM48" i="4"/>
  <c r="BL48" i="4" a="1"/>
  <c r="BL48" i="4"/>
  <c r="BK48" i="4" a="1"/>
  <c r="BK48" i="4"/>
  <c r="BJ48" i="4" a="1"/>
  <c r="BJ48" i="4"/>
  <c r="BI48" i="4" a="1"/>
  <c r="BI48" i="4"/>
  <c r="BH48" i="4" a="1"/>
  <c r="BH48" i="4"/>
  <c r="BG48" i="4" a="1"/>
  <c r="BG48" i="4"/>
  <c r="BF48" i="4" a="1"/>
  <c r="BF48" i="4"/>
  <c r="BE48" i="4" a="1"/>
  <c r="BE48" i="4"/>
  <c r="BD48" i="4" a="1"/>
  <c r="BD48" i="4"/>
  <c r="BC48" i="4" a="1"/>
  <c r="BC48" i="4"/>
  <c r="BB48" i="4" a="1"/>
  <c r="BB48" i="4"/>
  <c r="BA48" i="4" a="1"/>
  <c r="BA48" i="4"/>
  <c r="AZ48" i="4" a="1"/>
  <c r="AZ48" i="4"/>
  <c r="AY48" i="4" a="1"/>
  <c r="AY48" i="4"/>
  <c r="AX48" i="4" a="1"/>
  <c r="AX48" i="4"/>
  <c r="CE47" i="4" a="1"/>
  <c r="CE47" i="4"/>
  <c r="CD47" i="4" a="1"/>
  <c r="CD47" i="4"/>
  <c r="CC47" i="4" a="1"/>
  <c r="CC47" i="4"/>
  <c r="CB47" i="4" a="1"/>
  <c r="CB47" i="4"/>
  <c r="CA47" i="4" a="1"/>
  <c r="CA47" i="4"/>
  <c r="BZ47" i="4" a="1"/>
  <c r="BZ47" i="4"/>
  <c r="BY47" i="4" a="1"/>
  <c r="BY47" i="4"/>
  <c r="BX47" i="4" a="1"/>
  <c r="BX47" i="4"/>
  <c r="BW47" i="4" a="1"/>
  <c r="BW47" i="4"/>
  <c r="BV47" i="4" a="1"/>
  <c r="BV47" i="4"/>
  <c r="BU47" i="4" a="1"/>
  <c r="BU47" i="4"/>
  <c r="BT47" i="4" a="1"/>
  <c r="BT47" i="4"/>
  <c r="BS47" i="4" a="1"/>
  <c r="BS47" i="4"/>
  <c r="BR47" i="4" a="1"/>
  <c r="BR47" i="4"/>
  <c r="BQ47" i="4" a="1"/>
  <c r="BQ47" i="4"/>
  <c r="BP47" i="4" a="1"/>
  <c r="BP47" i="4"/>
  <c r="BO47" i="4" a="1"/>
  <c r="BO47" i="4"/>
  <c r="BN47" i="4" a="1"/>
  <c r="BN47" i="4"/>
  <c r="BM47" i="4" a="1"/>
  <c r="BM47" i="4"/>
  <c r="BL47" i="4" a="1"/>
  <c r="BL47" i="4"/>
  <c r="BK47" i="4" a="1"/>
  <c r="BK47" i="4"/>
  <c r="BJ47" i="4" a="1"/>
  <c r="BJ47" i="4"/>
  <c r="BI47" i="4" a="1"/>
  <c r="BI47" i="4"/>
  <c r="BH47" i="4" a="1"/>
  <c r="BH47" i="4"/>
  <c r="BG47" i="4" a="1"/>
  <c r="BG47" i="4"/>
  <c r="BF47" i="4" a="1"/>
  <c r="BF47" i="4"/>
  <c r="BE47" i="4" a="1"/>
  <c r="BE47" i="4"/>
  <c r="BD47" i="4" a="1"/>
  <c r="BD47" i="4"/>
  <c r="BC47" i="4" a="1"/>
  <c r="BC47" i="4"/>
  <c r="BB47" i="4" a="1"/>
  <c r="BB47" i="4"/>
  <c r="BA47" i="4" a="1"/>
  <c r="BA47" i="4"/>
  <c r="AZ47" i="4" a="1"/>
  <c r="AZ47" i="4"/>
  <c r="AY47" i="4" a="1"/>
  <c r="AY47" i="4"/>
  <c r="AX47" i="4" a="1"/>
  <c r="AX47" i="4"/>
  <c r="CE46" i="4" a="1"/>
  <c r="CE46" i="4"/>
  <c r="CD46" i="4" a="1"/>
  <c r="CD46" i="4"/>
  <c r="CC46" i="4" a="1"/>
  <c r="CC46" i="4"/>
  <c r="CB46" i="4" a="1"/>
  <c r="CB46" i="4"/>
  <c r="CA46" i="4" a="1"/>
  <c r="CA46" i="4"/>
  <c r="BZ46" i="4" a="1"/>
  <c r="BZ46" i="4"/>
  <c r="BY46" i="4" a="1"/>
  <c r="BY46" i="4"/>
  <c r="BX46" i="4" a="1"/>
  <c r="BX46" i="4"/>
  <c r="BW46" i="4" a="1"/>
  <c r="BW46" i="4"/>
  <c r="BV46" i="4" a="1"/>
  <c r="BV46" i="4"/>
  <c r="BU46" i="4" a="1"/>
  <c r="BU46" i="4"/>
  <c r="BT46" i="4" a="1"/>
  <c r="BT46" i="4"/>
  <c r="BS46" i="4" a="1"/>
  <c r="BS46" i="4"/>
  <c r="BR46" i="4" a="1"/>
  <c r="BR46" i="4"/>
  <c r="BQ46" i="4" a="1"/>
  <c r="BQ46" i="4"/>
  <c r="BP46" i="4" a="1"/>
  <c r="BP46" i="4"/>
  <c r="BO46" i="4" a="1"/>
  <c r="BO46" i="4"/>
  <c r="BN46" i="4" a="1"/>
  <c r="BN46" i="4"/>
  <c r="BM46" i="4" a="1"/>
  <c r="BM46" i="4"/>
  <c r="BL46" i="4" a="1"/>
  <c r="BL46" i="4"/>
  <c r="BK46" i="4" a="1"/>
  <c r="BK46" i="4"/>
  <c r="BJ46" i="4" a="1"/>
  <c r="BJ46" i="4"/>
  <c r="BI46" i="4" a="1"/>
  <c r="BI46" i="4"/>
  <c r="BH46" i="4" a="1"/>
  <c r="BH46" i="4"/>
  <c r="BG46" i="4" a="1"/>
  <c r="BG46" i="4"/>
  <c r="BF46" i="4" a="1"/>
  <c r="BF46" i="4"/>
  <c r="BE46" i="4" a="1"/>
  <c r="BE46" i="4"/>
  <c r="BD46" i="4" a="1"/>
  <c r="BD46" i="4"/>
  <c r="BC46" i="4" a="1"/>
  <c r="BC46" i="4"/>
  <c r="BB46" i="4" a="1"/>
  <c r="BB46" i="4"/>
  <c r="BA46" i="4" a="1"/>
  <c r="BA46" i="4"/>
  <c r="AZ46" i="4" a="1"/>
  <c r="AZ46" i="4"/>
  <c r="AY46" i="4" a="1"/>
  <c r="AY46" i="4"/>
  <c r="AX46" i="4" a="1"/>
  <c r="AX46" i="4"/>
  <c r="CE45" i="4" a="1"/>
  <c r="CE45" i="4"/>
  <c r="CD45" i="4" a="1"/>
  <c r="CD45" i="4"/>
  <c r="CC45" i="4" a="1"/>
  <c r="CC45" i="4"/>
  <c r="CB45" i="4" a="1"/>
  <c r="CB45" i="4"/>
  <c r="CA45" i="4" a="1"/>
  <c r="CA45" i="4"/>
  <c r="BZ45" i="4" a="1"/>
  <c r="BZ45" i="4"/>
  <c r="BY45" i="4" a="1"/>
  <c r="BY45" i="4"/>
  <c r="BX45" i="4" a="1"/>
  <c r="BX45" i="4"/>
  <c r="BW45" i="4" a="1"/>
  <c r="BW45" i="4"/>
  <c r="BV45" i="4" a="1"/>
  <c r="BV45" i="4"/>
  <c r="BU45" i="4" a="1"/>
  <c r="BU45" i="4"/>
  <c r="BT45" i="4" a="1"/>
  <c r="BT45" i="4"/>
  <c r="BS45" i="4" a="1"/>
  <c r="BS45" i="4"/>
  <c r="BR45" i="4" a="1"/>
  <c r="BR45" i="4"/>
  <c r="BQ45" i="4" a="1"/>
  <c r="BQ45" i="4"/>
  <c r="BP45" i="4" a="1"/>
  <c r="BP45" i="4"/>
  <c r="BO45" i="4" a="1"/>
  <c r="BO45" i="4"/>
  <c r="BN45" i="4" a="1"/>
  <c r="BN45" i="4"/>
  <c r="BM45" i="4" a="1"/>
  <c r="BM45" i="4"/>
  <c r="BL45" i="4" a="1"/>
  <c r="BL45" i="4"/>
  <c r="BK45" i="4" a="1"/>
  <c r="BK45" i="4"/>
  <c r="BJ45" i="4" a="1"/>
  <c r="BJ45" i="4"/>
  <c r="BI45" i="4" a="1"/>
  <c r="BI45" i="4"/>
  <c r="BH45" i="4" a="1"/>
  <c r="BH45" i="4"/>
  <c r="BG45" i="4" a="1"/>
  <c r="BG45" i="4"/>
  <c r="BF45" i="4" a="1"/>
  <c r="BF45" i="4"/>
  <c r="BE45" i="4" a="1"/>
  <c r="BE45" i="4"/>
  <c r="BD45" i="4" a="1"/>
  <c r="BD45" i="4"/>
  <c r="BC45" i="4" a="1"/>
  <c r="BC45" i="4"/>
  <c r="BB45" i="4" a="1"/>
  <c r="BB45" i="4"/>
  <c r="BA45" i="4" a="1"/>
  <c r="BA45" i="4"/>
  <c r="AZ45" i="4" a="1"/>
  <c r="AZ45" i="4"/>
  <c r="AY45" i="4" a="1"/>
  <c r="AY45" i="4"/>
  <c r="AX45" i="4" a="1"/>
  <c r="AX45" i="4"/>
  <c r="CE44" i="4" a="1"/>
  <c r="CE44" i="4"/>
  <c r="CD44" i="4" a="1"/>
  <c r="CD44" i="4"/>
  <c r="CC44" i="4" a="1"/>
  <c r="CC44" i="4"/>
  <c r="CB44" i="4" a="1"/>
  <c r="CB44" i="4"/>
  <c r="CA44" i="4" a="1"/>
  <c r="CA44" i="4"/>
  <c r="BZ44" i="4" a="1"/>
  <c r="BZ44" i="4"/>
  <c r="BY44" i="4" a="1"/>
  <c r="BY44" i="4"/>
  <c r="BX44" i="4" a="1"/>
  <c r="BX44" i="4"/>
  <c r="BW44" i="4" a="1"/>
  <c r="BW44" i="4"/>
  <c r="BV44" i="4" a="1"/>
  <c r="BV44" i="4"/>
  <c r="BU44" i="4" a="1"/>
  <c r="BU44" i="4"/>
  <c r="BT44" i="4" a="1"/>
  <c r="BT44" i="4"/>
  <c r="BS44" i="4" a="1"/>
  <c r="BS44" i="4"/>
  <c r="BR44" i="4" a="1"/>
  <c r="BR44" i="4"/>
  <c r="BQ44" i="4" a="1"/>
  <c r="BQ44" i="4"/>
  <c r="BP44" i="4" a="1"/>
  <c r="BP44" i="4"/>
  <c r="BO44" i="4" a="1"/>
  <c r="BO44" i="4"/>
  <c r="BN44" i="4" a="1"/>
  <c r="BN44" i="4"/>
  <c r="BM44" i="4" a="1"/>
  <c r="BM44" i="4"/>
  <c r="BL44" i="4" a="1"/>
  <c r="BL44" i="4"/>
  <c r="BK44" i="4" a="1"/>
  <c r="BK44" i="4"/>
  <c r="BJ44" i="4" a="1"/>
  <c r="BJ44" i="4"/>
  <c r="BI44" i="4" a="1"/>
  <c r="BI44" i="4"/>
  <c r="BH44" i="4" a="1"/>
  <c r="BH44" i="4"/>
  <c r="BG44" i="4" a="1"/>
  <c r="BG44" i="4"/>
  <c r="BF44" i="4" a="1"/>
  <c r="BF44" i="4"/>
  <c r="BE44" i="4" a="1"/>
  <c r="BE44" i="4"/>
  <c r="BD44" i="4" a="1"/>
  <c r="BD44" i="4"/>
  <c r="BC44" i="4" a="1"/>
  <c r="BC44" i="4"/>
  <c r="BB44" i="4" a="1"/>
  <c r="BB44" i="4"/>
  <c r="BA44" i="4" a="1"/>
  <c r="BA44" i="4"/>
  <c r="AZ44" i="4" a="1"/>
  <c r="AZ44" i="4"/>
  <c r="AY44" i="4" a="1"/>
  <c r="AY44" i="4"/>
  <c r="AX44" i="4" a="1"/>
  <c r="AX44" i="4"/>
  <c r="CE43" i="4" a="1"/>
  <c r="CE43" i="4"/>
  <c r="CD43" i="4" a="1"/>
  <c r="CD43" i="4"/>
  <c r="CC43" i="4" a="1"/>
  <c r="CC43" i="4"/>
  <c r="CB43" i="4" a="1"/>
  <c r="CB43" i="4"/>
  <c r="CA43" i="4" a="1"/>
  <c r="CA43" i="4"/>
  <c r="BZ43" i="4" a="1"/>
  <c r="BZ43" i="4"/>
  <c r="BY43" i="4" a="1"/>
  <c r="BY43" i="4"/>
  <c r="BX43" i="4" a="1"/>
  <c r="BX43" i="4"/>
  <c r="BW43" i="4" a="1"/>
  <c r="BW43" i="4"/>
  <c r="BV43" i="4" a="1"/>
  <c r="BV43" i="4"/>
  <c r="BU43" i="4" a="1"/>
  <c r="BU43" i="4"/>
  <c r="BT43" i="4" a="1"/>
  <c r="BT43" i="4"/>
  <c r="BS43" i="4" a="1"/>
  <c r="BS43" i="4"/>
  <c r="BR43" i="4" a="1"/>
  <c r="BR43" i="4"/>
  <c r="BQ43" i="4" a="1"/>
  <c r="BQ43" i="4"/>
  <c r="BP43" i="4" a="1"/>
  <c r="BP43" i="4"/>
  <c r="BO43" i="4" a="1"/>
  <c r="BO43" i="4"/>
  <c r="BN43" i="4" a="1"/>
  <c r="BN43" i="4"/>
  <c r="BM43" i="4" a="1"/>
  <c r="BM43" i="4"/>
  <c r="BL43" i="4" a="1"/>
  <c r="BL43" i="4"/>
  <c r="BK43" i="4" a="1"/>
  <c r="BK43" i="4"/>
  <c r="BJ43" i="4" a="1"/>
  <c r="BJ43" i="4"/>
  <c r="BI43" i="4" a="1"/>
  <c r="BI43" i="4"/>
  <c r="BH43" i="4" a="1"/>
  <c r="BH43" i="4"/>
  <c r="BG43" i="4" a="1"/>
  <c r="BG43" i="4"/>
  <c r="BF43" i="4" a="1"/>
  <c r="BF43" i="4"/>
  <c r="BE43" i="4" a="1"/>
  <c r="BE43" i="4"/>
  <c r="BD43" i="4" a="1"/>
  <c r="BD43" i="4"/>
  <c r="BC43" i="4" a="1"/>
  <c r="BC43" i="4"/>
  <c r="BB43" i="4" a="1"/>
  <c r="BB43" i="4"/>
  <c r="BA43" i="4" a="1"/>
  <c r="BA43" i="4"/>
  <c r="AZ43" i="4" a="1"/>
  <c r="AZ43" i="4"/>
  <c r="AY43" i="4" a="1"/>
  <c r="AY43" i="4"/>
  <c r="AX43" i="4" a="1"/>
  <c r="AX43" i="4"/>
  <c r="CE42" i="4" a="1"/>
  <c r="CE42" i="4"/>
  <c r="CD42" i="4" a="1"/>
  <c r="CD42" i="4"/>
  <c r="CC42" i="4" a="1"/>
  <c r="CC42" i="4"/>
  <c r="CB42" i="4" a="1"/>
  <c r="CB42" i="4"/>
  <c r="CA42" i="4" a="1"/>
  <c r="CA42" i="4"/>
  <c r="BZ42" i="4" a="1"/>
  <c r="BZ42" i="4"/>
  <c r="BY42" i="4" a="1"/>
  <c r="BY42" i="4"/>
  <c r="BX42" i="4" a="1"/>
  <c r="BX42" i="4"/>
  <c r="BW42" i="4" a="1"/>
  <c r="BW42" i="4"/>
  <c r="BV42" i="4" a="1"/>
  <c r="BV42" i="4"/>
  <c r="BU42" i="4" a="1"/>
  <c r="BU42" i="4"/>
  <c r="BT42" i="4" a="1"/>
  <c r="BT42" i="4"/>
  <c r="BS42" i="4" a="1"/>
  <c r="BS42" i="4"/>
  <c r="BR42" i="4" a="1"/>
  <c r="BR42" i="4"/>
  <c r="BQ42" i="4" a="1"/>
  <c r="BQ42" i="4"/>
  <c r="BP42" i="4" a="1"/>
  <c r="BP42" i="4"/>
  <c r="BO42" i="4" a="1"/>
  <c r="BO42" i="4"/>
  <c r="BN42" i="4" a="1"/>
  <c r="BN42" i="4"/>
  <c r="BM42" i="4" a="1"/>
  <c r="BM42" i="4"/>
  <c r="BL42" i="4" a="1"/>
  <c r="BL42" i="4"/>
  <c r="BK42" i="4" a="1"/>
  <c r="BK42" i="4"/>
  <c r="BJ42" i="4" a="1"/>
  <c r="BJ42" i="4"/>
  <c r="BI42" i="4" a="1"/>
  <c r="BI42" i="4"/>
  <c r="BH42" i="4" a="1"/>
  <c r="BH42" i="4"/>
  <c r="BG42" i="4" a="1"/>
  <c r="BG42" i="4"/>
  <c r="BF42" i="4" a="1"/>
  <c r="BF42" i="4"/>
  <c r="BE42" i="4" a="1"/>
  <c r="BE42" i="4"/>
  <c r="BD42" i="4" a="1"/>
  <c r="BD42" i="4"/>
  <c r="BC42" i="4" a="1"/>
  <c r="BC42" i="4"/>
  <c r="BB42" i="4" a="1"/>
  <c r="BB42" i="4"/>
  <c r="BA42" i="4" a="1"/>
  <c r="BA42" i="4"/>
  <c r="AZ42" i="4" a="1"/>
  <c r="AZ42" i="4"/>
  <c r="AY42" i="4" a="1"/>
  <c r="AY42" i="4"/>
  <c r="AX42" i="4" a="1"/>
  <c r="AX42" i="4"/>
  <c r="CE41" i="4" a="1"/>
  <c r="CE41" i="4"/>
  <c r="CD41" i="4" a="1"/>
  <c r="CD41" i="4"/>
  <c r="CC41" i="4" a="1"/>
  <c r="CC41" i="4"/>
  <c r="CB41" i="4" a="1"/>
  <c r="CB41" i="4"/>
  <c r="CA41" i="4" a="1"/>
  <c r="CA41" i="4"/>
  <c r="BZ41" i="4" a="1"/>
  <c r="BZ41" i="4"/>
  <c r="BY41" i="4" a="1"/>
  <c r="BY41" i="4"/>
  <c r="BX41" i="4" a="1"/>
  <c r="BX41" i="4"/>
  <c r="BW41" i="4" a="1"/>
  <c r="BW41" i="4"/>
  <c r="BV41" i="4" a="1"/>
  <c r="BV41" i="4"/>
  <c r="BU41" i="4" a="1"/>
  <c r="BU41" i="4"/>
  <c r="BT41" i="4" a="1"/>
  <c r="BT41" i="4"/>
  <c r="BS41" i="4" a="1"/>
  <c r="BS41" i="4"/>
  <c r="BR41" i="4" a="1"/>
  <c r="BR41" i="4"/>
  <c r="BQ41" i="4" a="1"/>
  <c r="BQ41" i="4"/>
  <c r="BP41" i="4" a="1"/>
  <c r="BP41" i="4"/>
  <c r="BO41" i="4" a="1"/>
  <c r="BO41" i="4"/>
  <c r="BN41" i="4" a="1"/>
  <c r="BN41" i="4"/>
  <c r="BM41" i="4" a="1"/>
  <c r="BM41" i="4"/>
  <c r="BL41" i="4" a="1"/>
  <c r="BL41" i="4"/>
  <c r="BK41" i="4" a="1"/>
  <c r="BK41" i="4"/>
  <c r="BJ41" i="4" a="1"/>
  <c r="BJ41" i="4"/>
  <c r="BI41" i="4" a="1"/>
  <c r="BI41" i="4"/>
  <c r="BH41" i="4" a="1"/>
  <c r="BH41" i="4"/>
  <c r="BG41" i="4" a="1"/>
  <c r="BG41" i="4"/>
  <c r="BF41" i="4" a="1"/>
  <c r="BF41" i="4"/>
  <c r="BE41" i="4" a="1"/>
  <c r="BE41" i="4"/>
  <c r="BD41" i="4" a="1"/>
  <c r="BD41" i="4"/>
  <c r="BC41" i="4" a="1"/>
  <c r="BC41" i="4"/>
  <c r="BB41" i="4" a="1"/>
  <c r="BB41" i="4"/>
  <c r="BA41" i="4" a="1"/>
  <c r="BA41" i="4"/>
  <c r="AZ41" i="4" a="1"/>
  <c r="AZ41" i="4"/>
  <c r="AY41" i="4" a="1"/>
  <c r="AY41" i="4"/>
  <c r="AX41" i="4" a="1"/>
  <c r="AX41" i="4"/>
  <c r="CE40" i="4" a="1"/>
  <c r="CE40" i="4"/>
  <c r="CD40" i="4" a="1"/>
  <c r="CD40" i="4"/>
  <c r="CC40" i="4" a="1"/>
  <c r="CC40" i="4"/>
  <c r="CB40" i="4" a="1"/>
  <c r="CB40" i="4"/>
  <c r="CA40" i="4" a="1"/>
  <c r="CA40" i="4"/>
  <c r="BZ40" i="4" a="1"/>
  <c r="BZ40" i="4"/>
  <c r="BY40" i="4" a="1"/>
  <c r="BY40" i="4"/>
  <c r="BX40" i="4" a="1"/>
  <c r="BX40" i="4"/>
  <c r="BW40" i="4" a="1"/>
  <c r="BW40" i="4"/>
  <c r="BV40" i="4" a="1"/>
  <c r="BV40" i="4"/>
  <c r="BU40" i="4" a="1"/>
  <c r="BU40" i="4"/>
  <c r="BT40" i="4" a="1"/>
  <c r="BT40" i="4"/>
  <c r="BS40" i="4" a="1"/>
  <c r="BS40" i="4"/>
  <c r="BR40" i="4" a="1"/>
  <c r="BR40" i="4"/>
  <c r="BQ40" i="4" a="1"/>
  <c r="BQ40" i="4"/>
  <c r="BP40" i="4" a="1"/>
  <c r="BP40" i="4"/>
  <c r="BO40" i="4" a="1"/>
  <c r="BO40" i="4"/>
  <c r="BN40" i="4" a="1"/>
  <c r="BN40" i="4"/>
  <c r="BM40" i="4" a="1"/>
  <c r="BM40" i="4"/>
  <c r="BL40" i="4" a="1"/>
  <c r="BL40" i="4"/>
  <c r="BK40" i="4" a="1"/>
  <c r="BK40" i="4"/>
  <c r="BJ40" i="4" a="1"/>
  <c r="BJ40" i="4"/>
  <c r="BI40" i="4" a="1"/>
  <c r="BI40" i="4"/>
  <c r="BH40" i="4" a="1"/>
  <c r="BH40" i="4"/>
  <c r="BG40" i="4" a="1"/>
  <c r="BG40" i="4"/>
  <c r="BF40" i="4" a="1"/>
  <c r="BF40" i="4"/>
  <c r="BE40" i="4" a="1"/>
  <c r="BE40" i="4"/>
  <c r="BD40" i="4" a="1"/>
  <c r="BD40" i="4"/>
  <c r="BC40" i="4" a="1"/>
  <c r="BC40" i="4"/>
  <c r="BB40" i="4" a="1"/>
  <c r="BB40" i="4"/>
  <c r="BA40" i="4" a="1"/>
  <c r="BA40" i="4"/>
  <c r="AZ40" i="4" a="1"/>
  <c r="AZ40" i="4"/>
  <c r="AY40" i="4" a="1"/>
  <c r="AY40" i="4"/>
  <c r="AX40" i="4" a="1"/>
  <c r="AX40" i="4"/>
  <c r="CE39" i="4" a="1"/>
  <c r="CE39" i="4"/>
  <c r="CD39" i="4" a="1"/>
  <c r="CD39" i="4"/>
  <c r="CC39" i="4" a="1"/>
  <c r="CC39" i="4"/>
  <c r="CB39" i="4" a="1"/>
  <c r="CB39" i="4"/>
  <c r="CA39" i="4" a="1"/>
  <c r="CA39" i="4"/>
  <c r="BZ39" i="4" a="1"/>
  <c r="BZ39" i="4"/>
  <c r="BY39" i="4" a="1"/>
  <c r="BY39" i="4"/>
  <c r="BX39" i="4" a="1"/>
  <c r="BX39" i="4"/>
  <c r="BW39" i="4" a="1"/>
  <c r="BW39" i="4"/>
  <c r="BV39" i="4" a="1"/>
  <c r="BV39" i="4"/>
  <c r="BU39" i="4" a="1"/>
  <c r="BU39" i="4"/>
  <c r="BT39" i="4" a="1"/>
  <c r="BT39" i="4"/>
  <c r="BS39" i="4" a="1"/>
  <c r="BS39" i="4"/>
  <c r="BR39" i="4" a="1"/>
  <c r="BR39" i="4"/>
  <c r="BQ39" i="4" a="1"/>
  <c r="BQ39" i="4"/>
  <c r="BP39" i="4" a="1"/>
  <c r="BP39" i="4"/>
  <c r="BO39" i="4" a="1"/>
  <c r="BO39" i="4"/>
  <c r="BN39" i="4" a="1"/>
  <c r="BN39" i="4"/>
  <c r="BM39" i="4" a="1"/>
  <c r="BM39" i="4"/>
  <c r="BL39" i="4" a="1"/>
  <c r="BL39" i="4"/>
  <c r="BK39" i="4" a="1"/>
  <c r="BK39" i="4"/>
  <c r="BJ39" i="4" a="1"/>
  <c r="BJ39" i="4"/>
  <c r="BI39" i="4" a="1"/>
  <c r="BI39" i="4"/>
  <c r="BH39" i="4" a="1"/>
  <c r="BH39" i="4"/>
  <c r="BG39" i="4" a="1"/>
  <c r="BG39" i="4"/>
  <c r="BF39" i="4" a="1"/>
  <c r="BF39" i="4"/>
  <c r="BE39" i="4" a="1"/>
  <c r="BE39" i="4"/>
  <c r="BD39" i="4" a="1"/>
  <c r="BD39" i="4"/>
  <c r="BC39" i="4" a="1"/>
  <c r="BC39" i="4"/>
  <c r="BB39" i="4" a="1"/>
  <c r="BB39" i="4"/>
  <c r="BA39" i="4" a="1"/>
  <c r="BA39" i="4"/>
  <c r="AZ39" i="4" a="1"/>
  <c r="AZ39" i="4"/>
  <c r="AY39" i="4" a="1"/>
  <c r="AY39" i="4"/>
  <c r="AX39" i="4" a="1"/>
  <c r="AX39" i="4"/>
  <c r="CE38" i="4" a="1"/>
  <c r="CE38" i="4"/>
  <c r="CD38" i="4" a="1"/>
  <c r="CD38" i="4"/>
  <c r="CC38" i="4" a="1"/>
  <c r="CC38" i="4"/>
  <c r="CB38" i="4" a="1"/>
  <c r="CB38" i="4"/>
  <c r="CA38" i="4" a="1"/>
  <c r="CA38" i="4"/>
  <c r="BZ38" i="4" a="1"/>
  <c r="BZ38" i="4"/>
  <c r="BY38" i="4" a="1"/>
  <c r="BY38" i="4"/>
  <c r="BX38" i="4" a="1"/>
  <c r="BX38" i="4"/>
  <c r="BW38" i="4" a="1"/>
  <c r="BW38" i="4"/>
  <c r="BV38" i="4" a="1"/>
  <c r="BV38" i="4"/>
  <c r="BU38" i="4" a="1"/>
  <c r="BU38" i="4"/>
  <c r="BT38" i="4" a="1"/>
  <c r="BT38" i="4"/>
  <c r="BS38" i="4" a="1"/>
  <c r="BS38" i="4"/>
  <c r="BR38" i="4" a="1"/>
  <c r="BR38" i="4"/>
  <c r="BQ38" i="4" a="1"/>
  <c r="BQ38" i="4"/>
  <c r="BP38" i="4" a="1"/>
  <c r="BP38" i="4"/>
  <c r="BO38" i="4" a="1"/>
  <c r="BO38" i="4"/>
  <c r="BN38" i="4" a="1"/>
  <c r="BN38" i="4"/>
  <c r="BM38" i="4" a="1"/>
  <c r="BM38" i="4"/>
  <c r="BL38" i="4" a="1"/>
  <c r="BL38" i="4"/>
  <c r="BK38" i="4" a="1"/>
  <c r="BK38" i="4"/>
  <c r="BJ38" i="4" a="1"/>
  <c r="BJ38" i="4"/>
  <c r="BI38" i="4" a="1"/>
  <c r="BI38" i="4"/>
  <c r="BH38" i="4" a="1"/>
  <c r="BH38" i="4"/>
  <c r="BG38" i="4" a="1"/>
  <c r="BG38" i="4"/>
  <c r="BF38" i="4" a="1"/>
  <c r="BF38" i="4"/>
  <c r="BE38" i="4" a="1"/>
  <c r="BE38" i="4"/>
  <c r="BD38" i="4" a="1"/>
  <c r="BD38" i="4"/>
  <c r="BC38" i="4" a="1"/>
  <c r="BC38" i="4"/>
  <c r="BB38" i="4" a="1"/>
  <c r="BB38" i="4"/>
  <c r="BA38" i="4" a="1"/>
  <c r="BA38" i="4"/>
  <c r="AZ38" i="4" a="1"/>
  <c r="AZ38" i="4"/>
  <c r="AY38" i="4" a="1"/>
  <c r="AY38" i="4"/>
  <c r="AX38" i="4" a="1"/>
  <c r="AX38" i="4"/>
  <c r="CE37" i="4" a="1"/>
  <c r="CE37" i="4"/>
  <c r="CD37" i="4" a="1"/>
  <c r="CD37" i="4"/>
  <c r="CC37" i="4" a="1"/>
  <c r="CC37" i="4"/>
  <c r="CB37" i="4" a="1"/>
  <c r="CB37" i="4"/>
  <c r="CA37" i="4" a="1"/>
  <c r="CA37" i="4"/>
  <c r="BZ37" i="4" a="1"/>
  <c r="BZ37" i="4"/>
  <c r="BY37" i="4" a="1"/>
  <c r="BY37" i="4"/>
  <c r="BX37" i="4" a="1"/>
  <c r="BX37" i="4"/>
  <c r="BW37" i="4" a="1"/>
  <c r="BW37" i="4"/>
  <c r="BV37" i="4" a="1"/>
  <c r="BV37" i="4"/>
  <c r="BU37" i="4" a="1"/>
  <c r="BU37" i="4"/>
  <c r="BT37" i="4" a="1"/>
  <c r="BT37" i="4"/>
  <c r="BS37" i="4" a="1"/>
  <c r="BS37" i="4"/>
  <c r="BR37" i="4" a="1"/>
  <c r="BR37" i="4"/>
  <c r="BQ37" i="4" a="1"/>
  <c r="BQ37" i="4"/>
  <c r="BP37" i="4" a="1"/>
  <c r="BP37" i="4"/>
  <c r="BO37" i="4" a="1"/>
  <c r="BO37" i="4"/>
  <c r="BN37" i="4" a="1"/>
  <c r="BN37" i="4"/>
  <c r="BM37" i="4" a="1"/>
  <c r="BM37" i="4"/>
  <c r="BL37" i="4" a="1"/>
  <c r="BL37" i="4"/>
  <c r="BK37" i="4" a="1"/>
  <c r="BK37" i="4"/>
  <c r="BJ37" i="4" a="1"/>
  <c r="BJ37" i="4"/>
  <c r="BI37" i="4" a="1"/>
  <c r="BI37" i="4"/>
  <c r="BH37" i="4" a="1"/>
  <c r="BH37" i="4"/>
  <c r="BG37" i="4" a="1"/>
  <c r="BG37" i="4"/>
  <c r="BF37" i="4" a="1"/>
  <c r="BF37" i="4"/>
  <c r="BE37" i="4" a="1"/>
  <c r="BE37" i="4"/>
  <c r="BD37" i="4" a="1"/>
  <c r="BD37" i="4"/>
  <c r="BC37" i="4" a="1"/>
  <c r="BC37" i="4"/>
  <c r="BB37" i="4" a="1"/>
  <c r="BB37" i="4"/>
  <c r="BA37" i="4" a="1"/>
  <c r="BA37" i="4"/>
  <c r="AZ37" i="4" a="1"/>
  <c r="AZ37" i="4"/>
  <c r="AY37" i="4" a="1"/>
  <c r="AY37" i="4"/>
  <c r="AX37" i="4" a="1"/>
  <c r="AX37" i="4"/>
  <c r="CE36" i="4" a="1"/>
  <c r="CE36" i="4"/>
  <c r="CD36" i="4" a="1"/>
  <c r="CD36" i="4"/>
  <c r="CC36" i="4" a="1"/>
  <c r="CC36" i="4"/>
  <c r="CB36" i="4" a="1"/>
  <c r="CB36" i="4"/>
  <c r="CA36" i="4" a="1"/>
  <c r="CA36" i="4"/>
  <c r="BZ36" i="4" a="1"/>
  <c r="BZ36" i="4"/>
  <c r="BY36" i="4" a="1"/>
  <c r="BY36" i="4"/>
  <c r="BX36" i="4" a="1"/>
  <c r="BX36" i="4"/>
  <c r="BW36" i="4" a="1"/>
  <c r="BW36" i="4"/>
  <c r="BV36" i="4" a="1"/>
  <c r="BV36" i="4"/>
  <c r="BU36" i="4" a="1"/>
  <c r="BU36" i="4"/>
  <c r="BT36" i="4" a="1"/>
  <c r="BT36" i="4"/>
  <c r="BS36" i="4" a="1"/>
  <c r="BS36" i="4"/>
  <c r="BR36" i="4" a="1"/>
  <c r="BR36" i="4"/>
  <c r="BQ36" i="4" a="1"/>
  <c r="BQ36" i="4"/>
  <c r="BP36" i="4" a="1"/>
  <c r="BP36" i="4"/>
  <c r="BO36" i="4" a="1"/>
  <c r="BO36" i="4"/>
  <c r="BN36" i="4" a="1"/>
  <c r="BN36" i="4"/>
  <c r="BM36" i="4" a="1"/>
  <c r="BM36" i="4"/>
  <c r="BL36" i="4" a="1"/>
  <c r="BL36" i="4"/>
  <c r="BK36" i="4" a="1"/>
  <c r="BK36" i="4"/>
  <c r="BJ36" i="4" a="1"/>
  <c r="BJ36" i="4"/>
  <c r="BI36" i="4" a="1"/>
  <c r="BI36" i="4"/>
  <c r="BH36" i="4" a="1"/>
  <c r="BH36" i="4"/>
  <c r="BG36" i="4" a="1"/>
  <c r="BG36" i="4"/>
  <c r="BF36" i="4" a="1"/>
  <c r="BF36" i="4"/>
  <c r="BE36" i="4" a="1"/>
  <c r="BE36" i="4"/>
  <c r="BD36" i="4" a="1"/>
  <c r="BD36" i="4"/>
  <c r="BC36" i="4" a="1"/>
  <c r="BC36" i="4"/>
  <c r="BB36" i="4" a="1"/>
  <c r="BB36" i="4"/>
  <c r="BA36" i="4" a="1"/>
  <c r="BA36" i="4"/>
  <c r="AZ36" i="4" a="1"/>
  <c r="AZ36" i="4"/>
  <c r="AY36" i="4" a="1"/>
  <c r="AY36" i="4"/>
  <c r="AX36" i="4" a="1"/>
  <c r="AX36" i="4"/>
  <c r="CE35" i="4" a="1"/>
  <c r="CE35" i="4"/>
  <c r="CD35" i="4" a="1"/>
  <c r="CD35" i="4"/>
  <c r="CC35" i="4" a="1"/>
  <c r="CC35" i="4"/>
  <c r="CB35" i="4" a="1"/>
  <c r="CB35" i="4"/>
  <c r="CA35" i="4" a="1"/>
  <c r="CA35" i="4"/>
  <c r="BZ35" i="4" a="1"/>
  <c r="BZ35" i="4"/>
  <c r="BY35" i="4" a="1"/>
  <c r="BY35" i="4"/>
  <c r="BX35" i="4" a="1"/>
  <c r="BX35" i="4"/>
  <c r="BW35" i="4" a="1"/>
  <c r="BW35" i="4"/>
  <c r="BV35" i="4" a="1"/>
  <c r="BV35" i="4"/>
  <c r="BU35" i="4" a="1"/>
  <c r="BU35" i="4"/>
  <c r="BT35" i="4" a="1"/>
  <c r="BT35" i="4"/>
  <c r="BS35" i="4" a="1"/>
  <c r="BS35" i="4"/>
  <c r="BR35" i="4" a="1"/>
  <c r="BR35" i="4"/>
  <c r="BQ35" i="4" a="1"/>
  <c r="BQ35" i="4"/>
  <c r="BP35" i="4" a="1"/>
  <c r="BP35" i="4"/>
  <c r="BO35" i="4" a="1"/>
  <c r="BO35" i="4"/>
  <c r="BN35" i="4" a="1"/>
  <c r="BN35" i="4"/>
  <c r="BM35" i="4" a="1"/>
  <c r="BM35" i="4"/>
  <c r="BL35" i="4" a="1"/>
  <c r="BL35" i="4"/>
  <c r="BK35" i="4" a="1"/>
  <c r="BK35" i="4"/>
  <c r="BJ35" i="4" a="1"/>
  <c r="BJ35" i="4"/>
  <c r="BI35" i="4" a="1"/>
  <c r="BI35" i="4"/>
  <c r="BH35" i="4" a="1"/>
  <c r="BH35" i="4"/>
  <c r="BG35" i="4" a="1"/>
  <c r="BG35" i="4"/>
  <c r="BF35" i="4" a="1"/>
  <c r="BF35" i="4"/>
  <c r="BE35" i="4" a="1"/>
  <c r="BE35" i="4"/>
  <c r="BD35" i="4" a="1"/>
  <c r="BD35" i="4"/>
  <c r="BC35" i="4" a="1"/>
  <c r="BC35" i="4"/>
  <c r="BB35" i="4" a="1"/>
  <c r="BB35" i="4"/>
  <c r="BA35" i="4" a="1"/>
  <c r="BA35" i="4"/>
  <c r="AZ35" i="4" a="1"/>
  <c r="AZ35" i="4"/>
  <c r="AY35" i="4" a="1"/>
  <c r="AY35" i="4"/>
  <c r="AX35" i="4" a="1"/>
  <c r="AX35" i="4"/>
  <c r="CE34" i="4" a="1"/>
  <c r="CE34" i="4"/>
  <c r="CD34" i="4" a="1"/>
  <c r="CD34" i="4"/>
  <c r="CC34" i="4" a="1"/>
  <c r="CC34" i="4"/>
  <c r="CB34" i="4" a="1"/>
  <c r="CB34" i="4"/>
  <c r="CA34" i="4" a="1"/>
  <c r="CA34" i="4"/>
  <c r="BZ34" i="4" a="1"/>
  <c r="BZ34" i="4"/>
  <c r="BY34" i="4" a="1"/>
  <c r="BY34" i="4"/>
  <c r="BX34" i="4" a="1"/>
  <c r="BX34" i="4"/>
  <c r="BW34" i="4" a="1"/>
  <c r="BW34" i="4"/>
  <c r="BV34" i="4" a="1"/>
  <c r="BV34" i="4"/>
  <c r="BU34" i="4" a="1"/>
  <c r="BU34" i="4"/>
  <c r="BT34" i="4" a="1"/>
  <c r="BT34" i="4"/>
  <c r="BS34" i="4" a="1"/>
  <c r="BS34" i="4"/>
  <c r="BR34" i="4" a="1"/>
  <c r="BR34" i="4"/>
  <c r="BQ34" i="4" a="1"/>
  <c r="BQ34" i="4"/>
  <c r="BP34" i="4" a="1"/>
  <c r="BP34" i="4"/>
  <c r="BO34" i="4" a="1"/>
  <c r="BO34" i="4"/>
  <c r="BN34" i="4" a="1"/>
  <c r="BN34" i="4"/>
  <c r="BM34" i="4" a="1"/>
  <c r="BM34" i="4"/>
  <c r="BL34" i="4" a="1"/>
  <c r="BL34" i="4"/>
  <c r="BK34" i="4" a="1"/>
  <c r="BK34" i="4"/>
  <c r="BJ34" i="4" a="1"/>
  <c r="BJ34" i="4"/>
  <c r="BI34" i="4" a="1"/>
  <c r="BI34" i="4"/>
  <c r="BH34" i="4" a="1"/>
  <c r="BH34" i="4"/>
  <c r="BG34" i="4" a="1"/>
  <c r="BG34" i="4"/>
  <c r="BF34" i="4" a="1"/>
  <c r="BF34" i="4"/>
  <c r="BE34" i="4" a="1"/>
  <c r="BE34" i="4"/>
  <c r="BD34" i="4" a="1"/>
  <c r="BD34" i="4"/>
  <c r="BC34" i="4" a="1"/>
  <c r="BC34" i="4"/>
  <c r="BB34" i="4" a="1"/>
  <c r="BB34" i="4"/>
  <c r="BA34" i="4" a="1"/>
  <c r="BA34" i="4"/>
  <c r="AZ34" i="4" a="1"/>
  <c r="AZ34" i="4"/>
  <c r="AY34" i="4" a="1"/>
  <c r="AY34" i="4"/>
  <c r="AX34" i="4" a="1"/>
  <c r="AX34" i="4"/>
  <c r="CE33" i="4" a="1"/>
  <c r="CE33" i="4"/>
  <c r="CD33" i="4" a="1"/>
  <c r="CD33" i="4"/>
  <c r="CC33" i="4" a="1"/>
  <c r="CC33" i="4"/>
  <c r="CB33" i="4" a="1"/>
  <c r="CB33" i="4"/>
  <c r="CA33" i="4" a="1"/>
  <c r="CA33" i="4"/>
  <c r="BZ33" i="4" a="1"/>
  <c r="BZ33" i="4"/>
  <c r="BY33" i="4" a="1"/>
  <c r="BY33" i="4"/>
  <c r="BX33" i="4" a="1"/>
  <c r="BX33" i="4"/>
  <c r="BW33" i="4" a="1"/>
  <c r="BW33" i="4"/>
  <c r="BV33" i="4" a="1"/>
  <c r="BV33" i="4"/>
  <c r="BU33" i="4" a="1"/>
  <c r="BU33" i="4"/>
  <c r="BT33" i="4" a="1"/>
  <c r="BT33" i="4"/>
  <c r="BS33" i="4" a="1"/>
  <c r="BS33" i="4"/>
  <c r="BR33" i="4" a="1"/>
  <c r="BR33" i="4"/>
  <c r="BQ33" i="4" a="1"/>
  <c r="BQ33" i="4"/>
  <c r="BP33" i="4" a="1"/>
  <c r="BP33" i="4"/>
  <c r="BO33" i="4" a="1"/>
  <c r="BO33" i="4"/>
  <c r="BN33" i="4" a="1"/>
  <c r="BN33" i="4"/>
  <c r="BM33" i="4" a="1"/>
  <c r="BM33" i="4"/>
  <c r="BL33" i="4" a="1"/>
  <c r="BL33" i="4"/>
  <c r="BK33" i="4" a="1"/>
  <c r="BK33" i="4"/>
  <c r="BJ33" i="4" a="1"/>
  <c r="BJ33" i="4"/>
  <c r="BI33" i="4" a="1"/>
  <c r="BI33" i="4"/>
  <c r="BH33" i="4" a="1"/>
  <c r="BH33" i="4"/>
  <c r="BG33" i="4" a="1"/>
  <c r="BG33" i="4"/>
  <c r="BF33" i="4" a="1"/>
  <c r="BF33" i="4"/>
  <c r="BE33" i="4" a="1"/>
  <c r="BE33" i="4"/>
  <c r="BD33" i="4" a="1"/>
  <c r="BD33" i="4"/>
  <c r="BC33" i="4" a="1"/>
  <c r="BC33" i="4"/>
  <c r="BB33" i="4" a="1"/>
  <c r="BB33" i="4"/>
  <c r="BA33" i="4" a="1"/>
  <c r="BA33" i="4"/>
  <c r="AZ33" i="4" a="1"/>
  <c r="AZ33" i="4"/>
  <c r="AY33" i="4" a="1"/>
  <c r="AY33" i="4"/>
  <c r="AX33" i="4" a="1"/>
  <c r="AX33" i="4"/>
  <c r="CE32" i="4" a="1"/>
  <c r="CE32" i="4"/>
  <c r="CD32" i="4" a="1"/>
  <c r="CD32" i="4"/>
  <c r="CC32" i="4" a="1"/>
  <c r="CC32" i="4"/>
  <c r="CB32" i="4" a="1"/>
  <c r="CB32" i="4"/>
  <c r="CA32" i="4" a="1"/>
  <c r="CA32" i="4"/>
  <c r="BZ32" i="4" a="1"/>
  <c r="BZ32" i="4"/>
  <c r="BY32" i="4" a="1"/>
  <c r="BY32" i="4"/>
  <c r="BX32" i="4" a="1"/>
  <c r="BX32" i="4"/>
  <c r="BW32" i="4" a="1"/>
  <c r="BW32" i="4"/>
  <c r="BV32" i="4" a="1"/>
  <c r="BV32" i="4"/>
  <c r="BU32" i="4" a="1"/>
  <c r="BU32" i="4"/>
  <c r="BT32" i="4" a="1"/>
  <c r="BT32" i="4"/>
  <c r="BS32" i="4" a="1"/>
  <c r="BS32" i="4"/>
  <c r="BR32" i="4" a="1"/>
  <c r="BR32" i="4"/>
  <c r="BQ32" i="4" a="1"/>
  <c r="BQ32" i="4"/>
  <c r="BP32" i="4" a="1"/>
  <c r="BP32" i="4"/>
  <c r="BO32" i="4" a="1"/>
  <c r="BO32" i="4"/>
  <c r="BN32" i="4" a="1"/>
  <c r="BN32" i="4"/>
  <c r="BM32" i="4" a="1"/>
  <c r="BM32" i="4"/>
  <c r="BL32" i="4" a="1"/>
  <c r="BL32" i="4"/>
  <c r="BK32" i="4" a="1"/>
  <c r="BK32" i="4"/>
  <c r="BJ32" i="4" a="1"/>
  <c r="BJ32" i="4"/>
  <c r="BI32" i="4" a="1"/>
  <c r="BI32" i="4"/>
  <c r="BH32" i="4" a="1"/>
  <c r="BH32" i="4"/>
  <c r="BG32" i="4" a="1"/>
  <c r="BG32" i="4"/>
  <c r="BF32" i="4" a="1"/>
  <c r="BF32" i="4"/>
  <c r="BE32" i="4" a="1"/>
  <c r="BE32" i="4"/>
  <c r="BD32" i="4" a="1"/>
  <c r="BD32" i="4"/>
  <c r="BC32" i="4" a="1"/>
  <c r="BC32" i="4"/>
  <c r="BB32" i="4" a="1"/>
  <c r="BB32" i="4"/>
  <c r="BA32" i="4" a="1"/>
  <c r="BA32" i="4"/>
  <c r="AZ32" i="4" a="1"/>
  <c r="AZ32" i="4"/>
  <c r="AY32" i="4" a="1"/>
  <c r="AY32" i="4"/>
  <c r="AX32" i="4" a="1"/>
  <c r="AX32" i="4"/>
  <c r="CE31" i="4" a="1"/>
  <c r="CE31" i="4"/>
  <c r="CD31" i="4" a="1"/>
  <c r="CD31" i="4"/>
  <c r="CC31" i="4" a="1"/>
  <c r="CC31" i="4"/>
  <c r="CB31" i="4" a="1"/>
  <c r="CB31" i="4"/>
  <c r="CA31" i="4" a="1"/>
  <c r="CA31" i="4"/>
  <c r="BZ31" i="4" a="1"/>
  <c r="BZ31" i="4"/>
  <c r="BY31" i="4" a="1"/>
  <c r="BY31" i="4"/>
  <c r="BX31" i="4" a="1"/>
  <c r="BX31" i="4"/>
  <c r="BW31" i="4" a="1"/>
  <c r="BW31" i="4"/>
  <c r="BV31" i="4" a="1"/>
  <c r="BV31" i="4"/>
  <c r="BU31" i="4" a="1"/>
  <c r="BU31" i="4"/>
  <c r="BT31" i="4" a="1"/>
  <c r="BT31" i="4"/>
  <c r="BS31" i="4" a="1"/>
  <c r="BS31" i="4"/>
  <c r="BR31" i="4" a="1"/>
  <c r="BR31" i="4"/>
  <c r="BQ31" i="4" a="1"/>
  <c r="BQ31" i="4"/>
  <c r="BP31" i="4" a="1"/>
  <c r="BP31" i="4"/>
  <c r="BO31" i="4" a="1"/>
  <c r="BO31" i="4"/>
  <c r="BN31" i="4" a="1"/>
  <c r="BN31" i="4"/>
  <c r="BM31" i="4" a="1"/>
  <c r="BM31" i="4"/>
  <c r="BL31" i="4" a="1"/>
  <c r="BL31" i="4"/>
  <c r="BK31" i="4" a="1"/>
  <c r="BK31" i="4"/>
  <c r="BJ31" i="4" a="1"/>
  <c r="BJ31" i="4"/>
  <c r="BI31" i="4" a="1"/>
  <c r="BI31" i="4"/>
  <c r="BH31" i="4" a="1"/>
  <c r="BH31" i="4"/>
  <c r="BG31" i="4" a="1"/>
  <c r="BG31" i="4"/>
  <c r="BF31" i="4" a="1"/>
  <c r="BF31" i="4"/>
  <c r="BE31" i="4" a="1"/>
  <c r="BE31" i="4"/>
  <c r="BD31" i="4" a="1"/>
  <c r="BD31" i="4"/>
  <c r="BC31" i="4" a="1"/>
  <c r="BC31" i="4"/>
  <c r="BB31" i="4" a="1"/>
  <c r="BB31" i="4"/>
  <c r="BA31" i="4" a="1"/>
  <c r="BA31" i="4"/>
  <c r="AZ31" i="4" a="1"/>
  <c r="AZ31" i="4"/>
  <c r="AY31" i="4" a="1"/>
  <c r="AY31" i="4"/>
  <c r="AX31" i="4" a="1"/>
  <c r="AX31" i="4"/>
  <c r="CE30" i="4" a="1"/>
  <c r="CE30" i="4"/>
  <c r="CD30" i="4" a="1"/>
  <c r="CD30" i="4"/>
  <c r="CC30" i="4" a="1"/>
  <c r="CC30" i="4"/>
  <c r="CB30" i="4" a="1"/>
  <c r="CB30" i="4"/>
  <c r="CA30" i="4" a="1"/>
  <c r="CA30" i="4"/>
  <c r="BZ30" i="4" a="1"/>
  <c r="BZ30" i="4"/>
  <c r="BY30" i="4" a="1"/>
  <c r="BY30" i="4"/>
  <c r="BX30" i="4" a="1"/>
  <c r="BX30" i="4"/>
  <c r="BW30" i="4" a="1"/>
  <c r="BW30" i="4"/>
  <c r="BV30" i="4" a="1"/>
  <c r="BV30" i="4"/>
  <c r="BU30" i="4" a="1"/>
  <c r="BU30" i="4"/>
  <c r="BT30" i="4" a="1"/>
  <c r="BT30" i="4"/>
  <c r="BS30" i="4" a="1"/>
  <c r="BS30" i="4"/>
  <c r="BR30" i="4" a="1"/>
  <c r="BR30" i="4"/>
  <c r="BQ30" i="4" a="1"/>
  <c r="BQ30" i="4"/>
  <c r="BP30" i="4" a="1"/>
  <c r="BP30" i="4"/>
  <c r="BO30" i="4" a="1"/>
  <c r="BO30" i="4"/>
  <c r="BN30" i="4" a="1"/>
  <c r="BN30" i="4"/>
  <c r="BM30" i="4" a="1"/>
  <c r="BM30" i="4"/>
  <c r="BL30" i="4" a="1"/>
  <c r="BL30" i="4"/>
  <c r="BK30" i="4" a="1"/>
  <c r="BK30" i="4"/>
  <c r="BJ30" i="4" a="1"/>
  <c r="BJ30" i="4"/>
  <c r="BI30" i="4" a="1"/>
  <c r="BI30" i="4"/>
  <c r="BH30" i="4" a="1"/>
  <c r="BH30" i="4"/>
  <c r="BG30" i="4" a="1"/>
  <c r="BG30" i="4"/>
  <c r="BF30" i="4" a="1"/>
  <c r="BF30" i="4"/>
  <c r="BE30" i="4" a="1"/>
  <c r="BE30" i="4"/>
  <c r="BD30" i="4" a="1"/>
  <c r="BD30" i="4"/>
  <c r="BC30" i="4" a="1"/>
  <c r="BC30" i="4"/>
  <c r="BB30" i="4" a="1"/>
  <c r="BB30" i="4"/>
  <c r="BA30" i="4" a="1"/>
  <c r="BA30" i="4"/>
  <c r="AZ30" i="4" a="1"/>
  <c r="AZ30" i="4"/>
  <c r="AY30" i="4" a="1"/>
  <c r="AY30" i="4"/>
  <c r="AX30" i="4" a="1"/>
  <c r="AX30" i="4"/>
  <c r="CE29" i="4" a="1"/>
  <c r="CE29" i="4"/>
  <c r="CD29" i="4" a="1"/>
  <c r="CD29" i="4"/>
  <c r="CC29" i="4" a="1"/>
  <c r="CC29" i="4"/>
  <c r="CB29" i="4" a="1"/>
  <c r="CB29" i="4"/>
  <c r="CA29" i="4" a="1"/>
  <c r="CA29" i="4"/>
  <c r="BZ29" i="4" a="1"/>
  <c r="BZ29" i="4"/>
  <c r="BY29" i="4" a="1"/>
  <c r="BY29" i="4"/>
  <c r="BX29" i="4" a="1"/>
  <c r="BX29" i="4"/>
  <c r="BW29" i="4" a="1"/>
  <c r="BW29" i="4"/>
  <c r="BV29" i="4" a="1"/>
  <c r="BV29" i="4"/>
  <c r="BU29" i="4" a="1"/>
  <c r="BU29" i="4"/>
  <c r="BT29" i="4" a="1"/>
  <c r="BT29" i="4"/>
  <c r="BS29" i="4" a="1"/>
  <c r="BS29" i="4"/>
  <c r="BR29" i="4" a="1"/>
  <c r="BR29" i="4"/>
  <c r="BQ29" i="4" a="1"/>
  <c r="BQ29" i="4"/>
  <c r="BP29" i="4" a="1"/>
  <c r="BP29" i="4"/>
  <c r="BO29" i="4" a="1"/>
  <c r="BO29" i="4"/>
  <c r="BN29" i="4" a="1"/>
  <c r="BN29" i="4"/>
  <c r="BM29" i="4" a="1"/>
  <c r="BM29" i="4"/>
  <c r="BL29" i="4" a="1"/>
  <c r="BL29" i="4"/>
  <c r="BK29" i="4" a="1"/>
  <c r="BK29" i="4"/>
  <c r="BJ29" i="4" a="1"/>
  <c r="BJ29" i="4"/>
  <c r="BI29" i="4" a="1"/>
  <c r="BI29" i="4"/>
  <c r="BH29" i="4" a="1"/>
  <c r="BH29" i="4"/>
  <c r="BG29" i="4" a="1"/>
  <c r="BG29" i="4"/>
  <c r="BF29" i="4" a="1"/>
  <c r="BF29" i="4"/>
  <c r="BE29" i="4" a="1"/>
  <c r="BE29" i="4"/>
  <c r="BD29" i="4" a="1"/>
  <c r="BD29" i="4"/>
  <c r="BC29" i="4" a="1"/>
  <c r="BC29" i="4"/>
  <c r="BB29" i="4" a="1"/>
  <c r="BB29" i="4"/>
  <c r="BA29" i="4" a="1"/>
  <c r="BA29" i="4"/>
  <c r="AZ29" i="4" a="1"/>
  <c r="AZ29" i="4"/>
  <c r="AY29" i="4" a="1"/>
  <c r="AY29" i="4"/>
  <c r="AX29" i="4" a="1"/>
  <c r="AX29" i="4"/>
  <c r="CE28" i="4" a="1"/>
  <c r="CE28" i="4"/>
  <c r="CD28" i="4" a="1"/>
  <c r="CD28" i="4"/>
  <c r="CC28" i="4" a="1"/>
  <c r="CC28" i="4"/>
  <c r="CB28" i="4" a="1"/>
  <c r="CB28" i="4"/>
  <c r="CA28" i="4" a="1"/>
  <c r="CA28" i="4"/>
  <c r="BZ28" i="4" a="1"/>
  <c r="BZ28" i="4"/>
  <c r="BY28" i="4" a="1"/>
  <c r="BY28" i="4"/>
  <c r="BX28" i="4" a="1"/>
  <c r="BX28" i="4"/>
  <c r="BW28" i="4" a="1"/>
  <c r="BW28" i="4"/>
  <c r="BV28" i="4" a="1"/>
  <c r="BV28" i="4"/>
  <c r="BU28" i="4" a="1"/>
  <c r="BU28" i="4"/>
  <c r="BT28" i="4" a="1"/>
  <c r="BT28" i="4"/>
  <c r="BS28" i="4" a="1"/>
  <c r="BS28" i="4"/>
  <c r="BR28" i="4" a="1"/>
  <c r="BR28" i="4"/>
  <c r="BQ28" i="4" a="1"/>
  <c r="BQ28" i="4"/>
  <c r="BP28" i="4" a="1"/>
  <c r="BP28" i="4"/>
  <c r="BO28" i="4" a="1"/>
  <c r="BO28" i="4"/>
  <c r="BN28" i="4" a="1"/>
  <c r="BN28" i="4"/>
  <c r="BM28" i="4" a="1"/>
  <c r="BM28" i="4"/>
  <c r="BL28" i="4" a="1"/>
  <c r="BL28" i="4"/>
  <c r="BK28" i="4" a="1"/>
  <c r="BK28" i="4"/>
  <c r="BJ28" i="4" a="1"/>
  <c r="BJ28" i="4"/>
  <c r="BI28" i="4" a="1"/>
  <c r="BI28" i="4"/>
  <c r="BH28" i="4" a="1"/>
  <c r="BH28" i="4"/>
  <c r="BG28" i="4" a="1"/>
  <c r="BG28" i="4"/>
  <c r="BF28" i="4" a="1"/>
  <c r="BF28" i="4"/>
  <c r="BE28" i="4" a="1"/>
  <c r="BE28" i="4"/>
  <c r="BD28" i="4" a="1"/>
  <c r="BD28" i="4"/>
  <c r="BC28" i="4" a="1"/>
  <c r="BC28" i="4"/>
  <c r="BB28" i="4" a="1"/>
  <c r="BB28" i="4"/>
  <c r="BA28" i="4" a="1"/>
  <c r="BA28" i="4"/>
  <c r="AZ28" i="4" a="1"/>
  <c r="AZ28" i="4"/>
  <c r="AY28" i="4" a="1"/>
  <c r="AY28" i="4"/>
  <c r="AX28" i="4" a="1"/>
  <c r="AX28" i="4"/>
  <c r="CE27" i="4" a="1"/>
  <c r="CE27" i="4"/>
  <c r="CD27" i="4" a="1"/>
  <c r="CD27" i="4"/>
  <c r="CC27" i="4" a="1"/>
  <c r="CC27" i="4"/>
  <c r="CB27" i="4" a="1"/>
  <c r="CB27" i="4"/>
  <c r="CA27" i="4" a="1"/>
  <c r="CA27" i="4"/>
  <c r="BZ27" i="4" a="1"/>
  <c r="BZ27" i="4"/>
  <c r="BY27" i="4" a="1"/>
  <c r="BY27" i="4"/>
  <c r="BX27" i="4" a="1"/>
  <c r="BX27" i="4"/>
  <c r="BW27" i="4" a="1"/>
  <c r="BW27" i="4"/>
  <c r="BV27" i="4" a="1"/>
  <c r="BV27" i="4"/>
  <c r="BU27" i="4" a="1"/>
  <c r="BU27" i="4"/>
  <c r="BT27" i="4" a="1"/>
  <c r="BT27" i="4"/>
  <c r="BS27" i="4" a="1"/>
  <c r="BS27" i="4"/>
  <c r="BR27" i="4" a="1"/>
  <c r="BR27" i="4"/>
  <c r="BQ27" i="4" a="1"/>
  <c r="BQ27" i="4"/>
  <c r="BP27" i="4" a="1"/>
  <c r="BP27" i="4"/>
  <c r="BO27" i="4" a="1"/>
  <c r="BO27" i="4"/>
  <c r="BN27" i="4" a="1"/>
  <c r="BN27" i="4"/>
  <c r="BM27" i="4" a="1"/>
  <c r="BM27" i="4"/>
  <c r="BL27" i="4" a="1"/>
  <c r="BL27" i="4"/>
  <c r="BK27" i="4" a="1"/>
  <c r="BK27" i="4"/>
  <c r="BJ27" i="4" a="1"/>
  <c r="BJ27" i="4"/>
  <c r="BI27" i="4" a="1"/>
  <c r="BI27" i="4"/>
  <c r="BH27" i="4" a="1"/>
  <c r="BH27" i="4"/>
  <c r="BG27" i="4" a="1"/>
  <c r="BG27" i="4"/>
  <c r="BF27" i="4" a="1"/>
  <c r="BF27" i="4"/>
  <c r="BE27" i="4" a="1"/>
  <c r="BE27" i="4"/>
  <c r="BD27" i="4" a="1"/>
  <c r="BD27" i="4"/>
  <c r="BC27" i="4" a="1"/>
  <c r="BC27" i="4"/>
  <c r="BB27" i="4" a="1"/>
  <c r="BB27" i="4"/>
  <c r="BA27" i="4" a="1"/>
  <c r="BA27" i="4"/>
  <c r="AZ27" i="4" a="1"/>
  <c r="AZ27" i="4"/>
  <c r="AY27" i="4" a="1"/>
  <c r="AY27" i="4"/>
  <c r="AX27" i="4" a="1"/>
  <c r="AX27" i="4"/>
  <c r="CE26" i="4" a="1"/>
  <c r="CE26" i="4"/>
  <c r="CD26" i="4" a="1"/>
  <c r="CD26" i="4"/>
  <c r="CC26" i="4" a="1"/>
  <c r="CC26" i="4"/>
  <c r="CB26" i="4" a="1"/>
  <c r="CB26" i="4"/>
  <c r="CA26" i="4" a="1"/>
  <c r="CA26" i="4"/>
  <c r="BZ26" i="4" a="1"/>
  <c r="BZ26" i="4"/>
  <c r="BY26" i="4" a="1"/>
  <c r="BY26" i="4"/>
  <c r="BX26" i="4" a="1"/>
  <c r="BX26" i="4"/>
  <c r="BW26" i="4" a="1"/>
  <c r="BW26" i="4"/>
  <c r="BV26" i="4" a="1"/>
  <c r="BV26" i="4"/>
  <c r="BU26" i="4" a="1"/>
  <c r="BU26" i="4"/>
  <c r="BT26" i="4" a="1"/>
  <c r="BT26" i="4"/>
  <c r="BS26" i="4" a="1"/>
  <c r="BS26" i="4"/>
  <c r="BR26" i="4" a="1"/>
  <c r="BR26" i="4"/>
  <c r="BQ26" i="4" a="1"/>
  <c r="BQ26" i="4"/>
  <c r="BP26" i="4" a="1"/>
  <c r="BP26" i="4"/>
  <c r="BO26" i="4" a="1"/>
  <c r="BO26" i="4"/>
  <c r="BN26" i="4" a="1"/>
  <c r="BN26" i="4"/>
  <c r="BM26" i="4" a="1"/>
  <c r="BM26" i="4"/>
  <c r="BL26" i="4" a="1"/>
  <c r="BL26" i="4"/>
  <c r="BK26" i="4" a="1"/>
  <c r="BK26" i="4"/>
  <c r="BJ26" i="4" a="1"/>
  <c r="BJ26" i="4"/>
  <c r="BI26" i="4" a="1"/>
  <c r="BI26" i="4"/>
  <c r="BH26" i="4" a="1"/>
  <c r="BH26" i="4"/>
  <c r="BG26" i="4" a="1"/>
  <c r="BG26" i="4"/>
  <c r="BF26" i="4" a="1"/>
  <c r="BF26" i="4"/>
  <c r="BE26" i="4" a="1"/>
  <c r="BE26" i="4"/>
  <c r="BD26" i="4" a="1"/>
  <c r="BD26" i="4"/>
  <c r="BC26" i="4" a="1"/>
  <c r="BC26" i="4"/>
  <c r="BB26" i="4" a="1"/>
  <c r="BB26" i="4"/>
  <c r="BA26" i="4" a="1"/>
  <c r="BA26" i="4"/>
  <c r="AZ26" i="4" a="1"/>
  <c r="AZ26" i="4"/>
  <c r="AY26" i="4" a="1"/>
  <c r="AY26" i="4"/>
  <c r="AX26" i="4" a="1"/>
  <c r="AX26" i="4"/>
  <c r="CE25" i="4" a="1"/>
  <c r="CE25" i="4"/>
  <c r="CD25" i="4" a="1"/>
  <c r="CD25" i="4"/>
  <c r="CC25" i="4" a="1"/>
  <c r="CC25" i="4"/>
  <c r="CB25" i="4" a="1"/>
  <c r="CB25" i="4"/>
  <c r="CA25" i="4" a="1"/>
  <c r="CA25" i="4"/>
  <c r="BZ25" i="4" a="1"/>
  <c r="BZ25" i="4"/>
  <c r="BY25" i="4" a="1"/>
  <c r="BY25" i="4"/>
  <c r="BX25" i="4" a="1"/>
  <c r="BX25" i="4"/>
  <c r="BW25" i="4" a="1"/>
  <c r="BW25" i="4"/>
  <c r="BV25" i="4" a="1"/>
  <c r="BV25" i="4"/>
  <c r="BU25" i="4" a="1"/>
  <c r="BU25" i="4"/>
  <c r="BT25" i="4" a="1"/>
  <c r="BT25" i="4"/>
  <c r="BS25" i="4" a="1"/>
  <c r="BS25" i="4"/>
  <c r="BR25" i="4" a="1"/>
  <c r="BR25" i="4"/>
  <c r="BQ25" i="4" a="1"/>
  <c r="BQ25" i="4"/>
  <c r="BP25" i="4" a="1"/>
  <c r="BP25" i="4"/>
  <c r="BO25" i="4" a="1"/>
  <c r="BO25" i="4"/>
  <c r="BN25" i="4" a="1"/>
  <c r="BN25" i="4"/>
  <c r="BM25" i="4" a="1"/>
  <c r="BM25" i="4"/>
  <c r="BL25" i="4" a="1"/>
  <c r="BL25" i="4"/>
  <c r="BK25" i="4" a="1"/>
  <c r="BK25" i="4"/>
  <c r="BJ25" i="4" a="1"/>
  <c r="BJ25" i="4"/>
  <c r="BI25" i="4" a="1"/>
  <c r="BI25" i="4"/>
  <c r="BH25" i="4" a="1"/>
  <c r="BH25" i="4"/>
  <c r="BG25" i="4" a="1"/>
  <c r="BG25" i="4"/>
  <c r="BF25" i="4" a="1"/>
  <c r="BF25" i="4"/>
  <c r="BE25" i="4" a="1"/>
  <c r="BE25" i="4"/>
  <c r="BD25" i="4" a="1"/>
  <c r="BD25" i="4"/>
  <c r="BC25" i="4" a="1"/>
  <c r="BC25" i="4"/>
  <c r="BB25" i="4" a="1"/>
  <c r="BB25" i="4"/>
  <c r="BA25" i="4" a="1"/>
  <c r="BA25" i="4"/>
  <c r="AZ25" i="4" a="1"/>
  <c r="AZ25" i="4"/>
  <c r="AY25" i="4" a="1"/>
  <c r="AY25" i="4"/>
  <c r="AX25" i="4" a="1"/>
  <c r="AX25" i="4"/>
  <c r="CE24" i="4" a="1"/>
  <c r="CE24" i="4"/>
  <c r="CD24" i="4" a="1"/>
  <c r="CD24" i="4"/>
  <c r="CC24" i="4" a="1"/>
  <c r="CC24" i="4"/>
  <c r="CB24" i="4" a="1"/>
  <c r="CB24" i="4"/>
  <c r="CA24" i="4" a="1"/>
  <c r="CA24" i="4"/>
  <c r="BZ24" i="4" a="1"/>
  <c r="BZ24" i="4"/>
  <c r="BY24" i="4" a="1"/>
  <c r="BY24" i="4"/>
  <c r="BX24" i="4" a="1"/>
  <c r="BX24" i="4"/>
  <c r="BW24" i="4" a="1"/>
  <c r="BW24" i="4"/>
  <c r="BV24" i="4" a="1"/>
  <c r="BV24" i="4"/>
  <c r="BU24" i="4" a="1"/>
  <c r="BU24" i="4"/>
  <c r="BT24" i="4" a="1"/>
  <c r="BT24" i="4"/>
  <c r="BS24" i="4" a="1"/>
  <c r="BS24" i="4"/>
  <c r="BR24" i="4" a="1"/>
  <c r="BR24" i="4"/>
  <c r="BQ24" i="4" a="1"/>
  <c r="BQ24" i="4"/>
  <c r="BP24" i="4" a="1"/>
  <c r="BP24" i="4"/>
  <c r="BO24" i="4" a="1"/>
  <c r="BO24" i="4"/>
  <c r="BN24" i="4" a="1"/>
  <c r="BN24" i="4"/>
  <c r="BM24" i="4" a="1"/>
  <c r="BM24" i="4"/>
  <c r="BL24" i="4" a="1"/>
  <c r="BL24" i="4"/>
  <c r="BK24" i="4" a="1"/>
  <c r="BK24" i="4"/>
  <c r="BJ24" i="4" a="1"/>
  <c r="BJ24" i="4"/>
  <c r="BI24" i="4" a="1"/>
  <c r="BI24" i="4"/>
  <c r="BH24" i="4" a="1"/>
  <c r="BH24" i="4"/>
  <c r="BG24" i="4" a="1"/>
  <c r="BG24" i="4"/>
  <c r="BF24" i="4" a="1"/>
  <c r="BF24" i="4"/>
  <c r="BE24" i="4" a="1"/>
  <c r="BE24" i="4"/>
  <c r="BD24" i="4" a="1"/>
  <c r="BD24" i="4"/>
  <c r="BC24" i="4" a="1"/>
  <c r="BC24" i="4"/>
  <c r="BB24" i="4" a="1"/>
  <c r="BB24" i="4"/>
  <c r="BA24" i="4" a="1"/>
  <c r="BA24" i="4"/>
  <c r="AZ24" i="4" a="1"/>
  <c r="AZ24" i="4"/>
  <c r="AY24" i="4" a="1"/>
  <c r="AY24" i="4"/>
  <c r="AX24" i="4" a="1"/>
  <c r="AX24" i="4"/>
  <c r="CE23" i="4" a="1"/>
  <c r="CE23" i="4"/>
  <c r="CD23" i="4" a="1"/>
  <c r="CD23" i="4"/>
  <c r="CC23" i="4" a="1"/>
  <c r="CC23" i="4"/>
  <c r="CB23" i="4" a="1"/>
  <c r="CB23" i="4"/>
  <c r="CA23" i="4" a="1"/>
  <c r="CA23" i="4"/>
  <c r="BZ23" i="4" a="1"/>
  <c r="BZ23" i="4"/>
  <c r="BY23" i="4" a="1"/>
  <c r="BY23" i="4"/>
  <c r="BX23" i="4" a="1"/>
  <c r="BX23" i="4"/>
  <c r="BW23" i="4" a="1"/>
  <c r="BW23" i="4"/>
  <c r="BV23" i="4" a="1"/>
  <c r="BV23" i="4"/>
  <c r="BU23" i="4" a="1"/>
  <c r="BU23" i="4"/>
  <c r="BT23" i="4" a="1"/>
  <c r="BT23" i="4"/>
  <c r="BS23" i="4" a="1"/>
  <c r="BS23" i="4"/>
  <c r="BR23" i="4" a="1"/>
  <c r="BR23" i="4"/>
  <c r="BQ23" i="4" a="1"/>
  <c r="BQ23" i="4"/>
  <c r="BP23" i="4" a="1"/>
  <c r="BP23" i="4"/>
  <c r="BO23" i="4" a="1"/>
  <c r="BO23" i="4"/>
  <c r="BN23" i="4" a="1"/>
  <c r="BN23" i="4"/>
  <c r="BM23" i="4" a="1"/>
  <c r="BM23" i="4"/>
  <c r="BL23" i="4" a="1"/>
  <c r="BL23" i="4"/>
  <c r="BK23" i="4" a="1"/>
  <c r="BK23" i="4"/>
  <c r="BJ23" i="4" a="1"/>
  <c r="BJ23" i="4"/>
  <c r="BI23" i="4" a="1"/>
  <c r="BI23" i="4"/>
  <c r="BH23" i="4" a="1"/>
  <c r="BH23" i="4"/>
  <c r="BG23" i="4" a="1"/>
  <c r="BG23" i="4"/>
  <c r="BF23" i="4" a="1"/>
  <c r="BF23" i="4"/>
  <c r="BE23" i="4" a="1"/>
  <c r="BE23" i="4"/>
  <c r="BD23" i="4" a="1"/>
  <c r="BD23" i="4"/>
  <c r="BC23" i="4" a="1"/>
  <c r="BC23" i="4"/>
  <c r="BB23" i="4" a="1"/>
  <c r="BB23" i="4"/>
  <c r="BA23" i="4" a="1"/>
  <c r="BA23" i="4"/>
  <c r="AZ23" i="4" a="1"/>
  <c r="AZ23" i="4"/>
  <c r="AY23" i="4" a="1"/>
  <c r="AY23" i="4"/>
  <c r="AX23" i="4" a="1"/>
  <c r="AX23" i="4"/>
  <c r="CE22" i="4" a="1"/>
  <c r="CE22" i="4"/>
  <c r="CD22" i="4" a="1"/>
  <c r="CD22" i="4"/>
  <c r="CC22" i="4" a="1"/>
  <c r="CC22" i="4"/>
  <c r="CB22" i="4" a="1"/>
  <c r="CB22" i="4"/>
  <c r="CA22" i="4" a="1"/>
  <c r="CA22" i="4"/>
  <c r="BZ22" i="4" a="1"/>
  <c r="BZ22" i="4"/>
  <c r="BY22" i="4" a="1"/>
  <c r="BY22" i="4"/>
  <c r="BX22" i="4" a="1"/>
  <c r="BX22" i="4"/>
  <c r="BW22" i="4" a="1"/>
  <c r="BW22" i="4"/>
  <c r="BV22" i="4" a="1"/>
  <c r="BV22" i="4"/>
  <c r="BU22" i="4" a="1"/>
  <c r="BU22" i="4"/>
  <c r="BT22" i="4" a="1"/>
  <c r="BT22" i="4"/>
  <c r="BS22" i="4" a="1"/>
  <c r="BS22" i="4"/>
  <c r="BR22" i="4" a="1"/>
  <c r="BR22" i="4"/>
  <c r="BQ22" i="4" a="1"/>
  <c r="BQ22" i="4"/>
  <c r="BP22" i="4" a="1"/>
  <c r="BP22" i="4"/>
  <c r="BO22" i="4" a="1"/>
  <c r="BO22" i="4"/>
  <c r="BN22" i="4" a="1"/>
  <c r="BN22" i="4"/>
  <c r="BM22" i="4" a="1"/>
  <c r="BM22" i="4"/>
  <c r="BL22" i="4" a="1"/>
  <c r="BL22" i="4"/>
  <c r="BK22" i="4" a="1"/>
  <c r="BK22" i="4"/>
  <c r="BJ22" i="4" a="1"/>
  <c r="BJ22" i="4"/>
  <c r="BI22" i="4" a="1"/>
  <c r="BI22" i="4"/>
  <c r="BH22" i="4" a="1"/>
  <c r="BH22" i="4"/>
  <c r="BG22" i="4" a="1"/>
  <c r="BG22" i="4"/>
  <c r="BF22" i="4" a="1"/>
  <c r="BF22" i="4"/>
  <c r="BE22" i="4" a="1"/>
  <c r="BE22" i="4"/>
  <c r="BD22" i="4" a="1"/>
  <c r="BD22" i="4"/>
  <c r="BC22" i="4" a="1"/>
  <c r="BC22" i="4"/>
  <c r="BB22" i="4" a="1"/>
  <c r="BB22" i="4"/>
  <c r="BA22" i="4" a="1"/>
  <c r="BA22" i="4"/>
  <c r="AZ22" i="4" a="1"/>
  <c r="AZ22" i="4"/>
  <c r="AY22" i="4" a="1"/>
  <c r="AY22" i="4"/>
  <c r="AX22" i="4" a="1"/>
  <c r="AX22" i="4"/>
  <c r="CE21" i="4" a="1"/>
  <c r="CE21" i="4"/>
  <c r="CD21" i="4" a="1"/>
  <c r="CD21" i="4"/>
  <c r="CC21" i="4" a="1"/>
  <c r="CC21" i="4"/>
  <c r="CB21" i="4" a="1"/>
  <c r="CB21" i="4"/>
  <c r="CA21" i="4" a="1"/>
  <c r="CA21" i="4"/>
  <c r="BZ21" i="4" a="1"/>
  <c r="BZ21" i="4"/>
  <c r="BY21" i="4" a="1"/>
  <c r="BY21" i="4"/>
  <c r="BX21" i="4" a="1"/>
  <c r="BX21" i="4"/>
  <c r="BW21" i="4" a="1"/>
  <c r="BW21" i="4"/>
  <c r="BV21" i="4" a="1"/>
  <c r="BV21" i="4"/>
  <c r="BU21" i="4" a="1"/>
  <c r="BU21" i="4"/>
  <c r="BT21" i="4" a="1"/>
  <c r="BT21" i="4"/>
  <c r="BS21" i="4" a="1"/>
  <c r="BS21" i="4"/>
  <c r="BR21" i="4" a="1"/>
  <c r="BR21" i="4"/>
  <c r="BQ21" i="4" a="1"/>
  <c r="BQ21" i="4"/>
  <c r="BP21" i="4" a="1"/>
  <c r="BP21" i="4"/>
  <c r="BO21" i="4" a="1"/>
  <c r="BO21" i="4"/>
  <c r="BN21" i="4" a="1"/>
  <c r="BN21" i="4"/>
  <c r="BM21" i="4" a="1"/>
  <c r="BM21" i="4"/>
  <c r="BL21" i="4" a="1"/>
  <c r="BL21" i="4"/>
  <c r="BK21" i="4" a="1"/>
  <c r="BK21" i="4"/>
  <c r="BJ21" i="4" a="1"/>
  <c r="BJ21" i="4"/>
  <c r="BI21" i="4" a="1"/>
  <c r="BI21" i="4"/>
  <c r="BH21" i="4" a="1"/>
  <c r="BH21" i="4"/>
  <c r="BG21" i="4" a="1"/>
  <c r="BG21" i="4"/>
  <c r="BF21" i="4" a="1"/>
  <c r="BF21" i="4"/>
  <c r="BE21" i="4" a="1"/>
  <c r="BE21" i="4"/>
  <c r="BD21" i="4" a="1"/>
  <c r="BD21" i="4"/>
  <c r="BC21" i="4" a="1"/>
  <c r="BC21" i="4"/>
  <c r="BB21" i="4" a="1"/>
  <c r="BB21" i="4"/>
  <c r="BA21" i="4" a="1"/>
  <c r="BA21" i="4"/>
  <c r="AZ21" i="4" a="1"/>
  <c r="AZ21" i="4"/>
  <c r="AY21" i="4" a="1"/>
  <c r="AY21" i="4"/>
  <c r="AX21" i="4" a="1"/>
  <c r="AX21" i="4"/>
  <c r="CE20" i="4" a="1"/>
  <c r="CE20" i="4"/>
  <c r="CD20" i="4" a="1"/>
  <c r="CD20" i="4"/>
  <c r="CC20" i="4" a="1"/>
  <c r="CC20" i="4"/>
  <c r="CB20" i="4" a="1"/>
  <c r="CB20" i="4"/>
  <c r="CA20" i="4" a="1"/>
  <c r="CA20" i="4"/>
  <c r="BZ20" i="4" a="1"/>
  <c r="BZ20" i="4"/>
  <c r="BY20" i="4" a="1"/>
  <c r="BY20" i="4"/>
  <c r="BX20" i="4" a="1"/>
  <c r="BX20" i="4"/>
  <c r="BW20" i="4" a="1"/>
  <c r="BW20" i="4"/>
  <c r="BV20" i="4" a="1"/>
  <c r="BV20" i="4"/>
  <c r="BU20" i="4" a="1"/>
  <c r="BU20" i="4"/>
  <c r="BT20" i="4" a="1"/>
  <c r="BT20" i="4"/>
  <c r="BS20" i="4" a="1"/>
  <c r="BS20" i="4"/>
  <c r="BR20" i="4" a="1"/>
  <c r="BR20" i="4"/>
  <c r="BQ20" i="4" a="1"/>
  <c r="BQ20" i="4"/>
  <c r="BP20" i="4" a="1"/>
  <c r="BP20" i="4"/>
  <c r="BO20" i="4" a="1"/>
  <c r="BO20" i="4"/>
  <c r="BN20" i="4" a="1"/>
  <c r="BN20" i="4"/>
  <c r="BM20" i="4" a="1"/>
  <c r="BM20" i="4"/>
  <c r="BL20" i="4" a="1"/>
  <c r="BL20" i="4"/>
  <c r="BK20" i="4" a="1"/>
  <c r="BK20" i="4"/>
  <c r="BJ20" i="4" a="1"/>
  <c r="BJ20" i="4"/>
  <c r="BI20" i="4" a="1"/>
  <c r="BI20" i="4"/>
  <c r="BH20" i="4" a="1"/>
  <c r="BH20" i="4"/>
  <c r="BG20" i="4" a="1"/>
  <c r="BG20" i="4"/>
  <c r="BF20" i="4" a="1"/>
  <c r="BF20" i="4"/>
  <c r="BE20" i="4" a="1"/>
  <c r="BE20" i="4"/>
  <c r="BD20" i="4" a="1"/>
  <c r="BD20" i="4"/>
  <c r="BC20" i="4" a="1"/>
  <c r="BC20" i="4"/>
  <c r="BB20" i="4" a="1"/>
  <c r="BB20" i="4"/>
  <c r="BA20" i="4" a="1"/>
  <c r="BA20" i="4"/>
  <c r="AZ20" i="4" a="1"/>
  <c r="AZ20" i="4"/>
  <c r="AY20" i="4" a="1"/>
  <c r="AY20" i="4"/>
  <c r="AX20" i="4" a="1"/>
  <c r="AX20" i="4"/>
  <c r="CE19" i="4" a="1"/>
  <c r="CE19" i="4"/>
  <c r="CD19" i="4" a="1"/>
  <c r="CD19" i="4"/>
  <c r="CC19" i="4" a="1"/>
  <c r="CC19" i="4"/>
  <c r="CB19" i="4" a="1"/>
  <c r="CB19" i="4"/>
  <c r="CA19" i="4" a="1"/>
  <c r="CA19" i="4"/>
  <c r="BZ19" i="4" a="1"/>
  <c r="BZ19" i="4"/>
  <c r="BY19" i="4" a="1"/>
  <c r="BY19" i="4"/>
  <c r="BX19" i="4" a="1"/>
  <c r="BX19" i="4"/>
  <c r="BW19" i="4" a="1"/>
  <c r="BW19" i="4"/>
  <c r="BV19" i="4" a="1"/>
  <c r="BV19" i="4"/>
  <c r="BU19" i="4" a="1"/>
  <c r="BU19" i="4"/>
  <c r="BT19" i="4" a="1"/>
  <c r="BT19" i="4"/>
  <c r="BS19" i="4" a="1"/>
  <c r="BS19" i="4"/>
  <c r="BR19" i="4" a="1"/>
  <c r="BR19" i="4"/>
  <c r="BQ19" i="4" a="1"/>
  <c r="BQ19" i="4"/>
  <c r="BP19" i="4" a="1"/>
  <c r="BP19" i="4"/>
  <c r="BO19" i="4" a="1"/>
  <c r="BO19" i="4"/>
  <c r="BN19" i="4" a="1"/>
  <c r="BN19" i="4"/>
  <c r="BM19" i="4" a="1"/>
  <c r="BM19" i="4"/>
  <c r="BL19" i="4" a="1"/>
  <c r="BL19" i="4"/>
  <c r="BK19" i="4" a="1"/>
  <c r="BK19" i="4"/>
  <c r="BJ19" i="4" a="1"/>
  <c r="BJ19" i="4"/>
  <c r="BI19" i="4" a="1"/>
  <c r="BI19" i="4"/>
  <c r="BH19" i="4" a="1"/>
  <c r="BH19" i="4"/>
  <c r="BG19" i="4" a="1"/>
  <c r="BG19" i="4"/>
  <c r="BF19" i="4" a="1"/>
  <c r="BF19" i="4"/>
  <c r="BE19" i="4" a="1"/>
  <c r="BE19" i="4"/>
  <c r="BD19" i="4" a="1"/>
  <c r="BD19" i="4"/>
  <c r="BC19" i="4" a="1"/>
  <c r="BC19" i="4"/>
  <c r="BB19" i="4" a="1"/>
  <c r="BB19" i="4"/>
  <c r="BA19" i="4" a="1"/>
  <c r="BA19" i="4"/>
  <c r="AZ19" i="4" a="1"/>
  <c r="AZ19" i="4"/>
  <c r="AY19" i="4" a="1"/>
  <c r="AY19" i="4"/>
  <c r="AX19" i="4" a="1"/>
  <c r="AX19" i="4"/>
  <c r="CE18" i="4" a="1"/>
  <c r="CE18" i="4"/>
  <c r="CD18" i="4" a="1"/>
  <c r="CD18" i="4"/>
  <c r="CC18" i="4" a="1"/>
  <c r="CC18" i="4"/>
  <c r="CB18" i="4" a="1"/>
  <c r="CB18" i="4"/>
  <c r="CA18" i="4" a="1"/>
  <c r="CA18" i="4"/>
  <c r="BZ18" i="4" a="1"/>
  <c r="BZ18" i="4"/>
  <c r="BY18" i="4" a="1"/>
  <c r="BY18" i="4"/>
  <c r="BX18" i="4" a="1"/>
  <c r="BX18" i="4"/>
  <c r="BW18" i="4" a="1"/>
  <c r="BW18" i="4"/>
  <c r="BV18" i="4" a="1"/>
  <c r="BV18" i="4"/>
  <c r="BU18" i="4" a="1"/>
  <c r="BU18" i="4"/>
  <c r="BT18" i="4" a="1"/>
  <c r="BT18" i="4"/>
  <c r="BS18" i="4" a="1"/>
  <c r="BS18" i="4"/>
  <c r="BR18" i="4" a="1"/>
  <c r="BR18" i="4"/>
  <c r="BQ18" i="4" a="1"/>
  <c r="BQ18" i="4"/>
  <c r="BP18" i="4" a="1"/>
  <c r="BP18" i="4"/>
  <c r="BO18" i="4" a="1"/>
  <c r="BO18" i="4"/>
  <c r="BN18" i="4" a="1"/>
  <c r="BN18" i="4"/>
  <c r="BM18" i="4" a="1"/>
  <c r="BM18" i="4"/>
  <c r="BL18" i="4" a="1"/>
  <c r="BL18" i="4"/>
  <c r="BK18" i="4" a="1"/>
  <c r="BK18" i="4"/>
  <c r="BJ18" i="4" a="1"/>
  <c r="BJ18" i="4"/>
  <c r="BI18" i="4" a="1"/>
  <c r="BI18" i="4"/>
  <c r="BH18" i="4" a="1"/>
  <c r="BH18" i="4"/>
  <c r="BG18" i="4" a="1"/>
  <c r="BG18" i="4"/>
  <c r="BF18" i="4" a="1"/>
  <c r="BF18" i="4"/>
  <c r="BE18" i="4" a="1"/>
  <c r="BE18" i="4"/>
  <c r="BD18" i="4" a="1"/>
  <c r="BD18" i="4"/>
  <c r="BC18" i="4" a="1"/>
  <c r="BC18" i="4"/>
  <c r="BB18" i="4" a="1"/>
  <c r="BB18" i="4"/>
  <c r="BA18" i="4" a="1"/>
  <c r="BA18" i="4"/>
  <c r="AZ18" i="4" a="1"/>
  <c r="AZ18" i="4"/>
  <c r="AY18" i="4" a="1"/>
  <c r="AY18" i="4"/>
  <c r="AX18" i="4" a="1"/>
  <c r="AX18" i="4"/>
  <c r="CE17" i="4" a="1"/>
  <c r="CE17" i="4"/>
  <c r="CD17" i="4" a="1"/>
  <c r="CD17" i="4"/>
  <c r="CC17" i="4" a="1"/>
  <c r="CC17" i="4"/>
  <c r="CB17" i="4" a="1"/>
  <c r="CB17" i="4"/>
  <c r="CA17" i="4" a="1"/>
  <c r="CA17" i="4"/>
  <c r="BZ17" i="4" a="1"/>
  <c r="BZ17" i="4"/>
  <c r="BY17" i="4" a="1"/>
  <c r="BY17" i="4"/>
  <c r="BX17" i="4" a="1"/>
  <c r="BX17" i="4"/>
  <c r="BW17" i="4" a="1"/>
  <c r="BW17" i="4"/>
  <c r="BV17" i="4" a="1"/>
  <c r="BV17" i="4"/>
  <c r="BU17" i="4" a="1"/>
  <c r="BU17" i="4"/>
  <c r="BT17" i="4" a="1"/>
  <c r="BT17" i="4"/>
  <c r="BS17" i="4" a="1"/>
  <c r="BS17" i="4"/>
  <c r="BR17" i="4" a="1"/>
  <c r="BR17" i="4"/>
  <c r="BQ17" i="4" a="1"/>
  <c r="BQ17" i="4"/>
  <c r="BP17" i="4" a="1"/>
  <c r="BP17" i="4"/>
  <c r="BO17" i="4" a="1"/>
  <c r="BO17" i="4"/>
  <c r="BN17" i="4" a="1"/>
  <c r="BN17" i="4"/>
  <c r="BM17" i="4" a="1"/>
  <c r="BM17" i="4"/>
  <c r="BL17" i="4" a="1"/>
  <c r="BL17" i="4"/>
  <c r="BK17" i="4" a="1"/>
  <c r="BK17" i="4"/>
  <c r="BJ17" i="4" a="1"/>
  <c r="BJ17" i="4"/>
  <c r="BI17" i="4" a="1"/>
  <c r="BI17" i="4"/>
  <c r="BH17" i="4" a="1"/>
  <c r="BH17" i="4"/>
  <c r="BG17" i="4" a="1"/>
  <c r="BG17" i="4"/>
  <c r="BF17" i="4" a="1"/>
  <c r="BF17" i="4"/>
  <c r="BE17" i="4" a="1"/>
  <c r="BE17" i="4"/>
  <c r="BD17" i="4" a="1"/>
  <c r="BD17" i="4"/>
  <c r="BC17" i="4" a="1"/>
  <c r="BC17" i="4"/>
  <c r="BB17" i="4" a="1"/>
  <c r="BB17" i="4"/>
  <c r="BA17" i="4" a="1"/>
  <c r="BA17" i="4"/>
  <c r="AZ17" i="4" a="1"/>
  <c r="AZ17" i="4"/>
  <c r="AY17" i="4" a="1"/>
  <c r="AY17" i="4"/>
  <c r="AX17" i="4" a="1"/>
  <c r="AX17" i="4"/>
  <c r="CE16" i="4" a="1"/>
  <c r="CE16" i="4"/>
  <c r="CD16" i="4" a="1"/>
  <c r="CD16" i="4"/>
  <c r="CC16" i="4" a="1"/>
  <c r="CC16" i="4"/>
  <c r="CB16" i="4" a="1"/>
  <c r="CB16" i="4"/>
  <c r="CA16" i="4" a="1"/>
  <c r="CA16" i="4"/>
  <c r="BZ16" i="4" a="1"/>
  <c r="BZ16" i="4"/>
  <c r="BY16" i="4" a="1"/>
  <c r="BY16" i="4"/>
  <c r="BX16" i="4" a="1"/>
  <c r="BX16" i="4"/>
  <c r="BW16" i="4" a="1"/>
  <c r="BW16" i="4"/>
  <c r="BV16" i="4" a="1"/>
  <c r="BV16" i="4"/>
  <c r="BU16" i="4" a="1"/>
  <c r="BU16" i="4"/>
  <c r="BT16" i="4" a="1"/>
  <c r="BT16" i="4"/>
  <c r="BS16" i="4" a="1"/>
  <c r="BS16" i="4"/>
  <c r="BR16" i="4" a="1"/>
  <c r="BR16" i="4"/>
  <c r="BQ16" i="4" a="1"/>
  <c r="BQ16" i="4"/>
  <c r="BP16" i="4" a="1"/>
  <c r="BP16" i="4"/>
  <c r="BO16" i="4" a="1"/>
  <c r="BO16" i="4"/>
  <c r="BN16" i="4" a="1"/>
  <c r="BN16" i="4"/>
  <c r="BM16" i="4" a="1"/>
  <c r="BM16" i="4"/>
  <c r="BL16" i="4" a="1"/>
  <c r="BL16" i="4"/>
  <c r="BK16" i="4" a="1"/>
  <c r="BK16" i="4"/>
  <c r="BJ16" i="4" a="1"/>
  <c r="BJ16" i="4"/>
  <c r="BI16" i="4" a="1"/>
  <c r="BI16" i="4"/>
  <c r="BH16" i="4" a="1"/>
  <c r="BH16" i="4"/>
  <c r="BG16" i="4" a="1"/>
  <c r="BG16" i="4"/>
  <c r="BF16" i="4" a="1"/>
  <c r="BF16" i="4"/>
  <c r="BE16" i="4" a="1"/>
  <c r="BE16" i="4"/>
  <c r="BD16" i="4" a="1"/>
  <c r="BD16" i="4"/>
  <c r="BC16" i="4" a="1"/>
  <c r="BC16" i="4"/>
  <c r="BB16" i="4" a="1"/>
  <c r="BB16" i="4"/>
  <c r="BA16" i="4" a="1"/>
  <c r="BA16" i="4"/>
  <c r="AZ16" i="4" a="1"/>
  <c r="AZ16" i="4"/>
  <c r="AY16" i="4" a="1"/>
  <c r="AY16" i="4"/>
  <c r="AX16" i="4" a="1"/>
  <c r="AX16" i="4"/>
  <c r="CE15" i="4" a="1"/>
  <c r="CE15" i="4"/>
  <c r="CD15" i="4" a="1"/>
  <c r="CD15" i="4"/>
  <c r="CC15" i="4" a="1"/>
  <c r="CC15" i="4"/>
  <c r="CB15" i="4" a="1"/>
  <c r="CB15" i="4"/>
  <c r="CA15" i="4" a="1"/>
  <c r="CA15" i="4"/>
  <c r="BZ15" i="4" a="1"/>
  <c r="BZ15" i="4"/>
  <c r="BY15" i="4" a="1"/>
  <c r="BY15" i="4"/>
  <c r="BX15" i="4" a="1"/>
  <c r="BX15" i="4"/>
  <c r="BW15" i="4" a="1"/>
  <c r="BW15" i="4"/>
  <c r="BV15" i="4" a="1"/>
  <c r="BV15" i="4"/>
  <c r="BU15" i="4" a="1"/>
  <c r="BU15" i="4"/>
  <c r="BT15" i="4" a="1"/>
  <c r="BT15" i="4"/>
  <c r="BS15" i="4" a="1"/>
  <c r="BS15" i="4"/>
  <c r="BR15" i="4" a="1"/>
  <c r="BR15" i="4"/>
  <c r="BQ15" i="4" a="1"/>
  <c r="BQ15" i="4"/>
  <c r="BP15" i="4" a="1"/>
  <c r="BP15" i="4"/>
  <c r="BO15" i="4" a="1"/>
  <c r="BO15" i="4"/>
  <c r="BN15" i="4" a="1"/>
  <c r="BN15" i="4"/>
  <c r="BM15" i="4" a="1"/>
  <c r="BM15" i="4"/>
  <c r="BL15" i="4" a="1"/>
  <c r="BL15" i="4"/>
  <c r="BK15" i="4" a="1"/>
  <c r="BK15" i="4"/>
  <c r="BJ15" i="4" a="1"/>
  <c r="BJ15" i="4"/>
  <c r="BI15" i="4" a="1"/>
  <c r="BI15" i="4"/>
  <c r="BH15" i="4" a="1"/>
  <c r="BH15" i="4"/>
  <c r="BG15" i="4" a="1"/>
  <c r="BG15" i="4"/>
  <c r="BF15" i="4" a="1"/>
  <c r="BF15" i="4"/>
  <c r="BE15" i="4" a="1"/>
  <c r="BE15" i="4"/>
  <c r="BD15" i="4" a="1"/>
  <c r="BD15" i="4"/>
  <c r="BC15" i="4" a="1"/>
  <c r="BC15" i="4"/>
  <c r="BB15" i="4" a="1"/>
  <c r="BB15" i="4"/>
  <c r="BA15" i="4" a="1"/>
  <c r="BA15" i="4"/>
  <c r="AZ15" i="4" a="1"/>
  <c r="AZ15" i="4"/>
  <c r="AY15" i="4" a="1"/>
  <c r="AY15" i="4"/>
  <c r="AX15" i="4" a="1"/>
  <c r="AX15" i="4"/>
  <c r="CE14" i="4" a="1"/>
  <c r="CE14" i="4"/>
  <c r="CD14" i="4" a="1"/>
  <c r="CD14" i="4"/>
  <c r="CC14" i="4" a="1"/>
  <c r="CC14" i="4"/>
  <c r="CB14" i="4" a="1"/>
  <c r="CB14" i="4"/>
  <c r="CA14" i="4" a="1"/>
  <c r="CA14" i="4"/>
  <c r="BZ14" i="4" a="1"/>
  <c r="BZ14" i="4"/>
  <c r="BY14" i="4" a="1"/>
  <c r="BY14" i="4"/>
  <c r="BX14" i="4" a="1"/>
  <c r="BX14" i="4"/>
  <c r="BW14" i="4" a="1"/>
  <c r="BW14" i="4"/>
  <c r="BV14" i="4" a="1"/>
  <c r="BV14" i="4"/>
  <c r="BU14" i="4" a="1"/>
  <c r="BU14" i="4"/>
  <c r="BT14" i="4" a="1"/>
  <c r="BT14" i="4"/>
  <c r="BS14" i="4" a="1"/>
  <c r="BS14" i="4"/>
  <c r="BR14" i="4" a="1"/>
  <c r="BR14" i="4"/>
  <c r="BQ14" i="4" a="1"/>
  <c r="BQ14" i="4"/>
  <c r="BP14" i="4" a="1"/>
  <c r="BP14" i="4"/>
  <c r="BO14" i="4" a="1"/>
  <c r="BO14" i="4"/>
  <c r="BN14" i="4" a="1"/>
  <c r="BN14" i="4"/>
  <c r="BM14" i="4" a="1"/>
  <c r="BM14" i="4"/>
  <c r="BL14" i="4" a="1"/>
  <c r="BL14" i="4"/>
  <c r="BK14" i="4" a="1"/>
  <c r="BK14" i="4"/>
  <c r="BJ14" i="4" a="1"/>
  <c r="BJ14" i="4"/>
  <c r="BI14" i="4" a="1"/>
  <c r="BI14" i="4"/>
  <c r="BH14" i="4" a="1"/>
  <c r="BH14" i="4"/>
  <c r="BG14" i="4" a="1"/>
  <c r="BG14" i="4"/>
  <c r="BF14" i="4" a="1"/>
  <c r="BF14" i="4"/>
  <c r="BE14" i="4" a="1"/>
  <c r="BE14" i="4"/>
  <c r="BD14" i="4" a="1"/>
  <c r="BD14" i="4"/>
  <c r="BC14" i="4" a="1"/>
  <c r="BC14" i="4"/>
  <c r="BB14" i="4" a="1"/>
  <c r="BB14" i="4"/>
  <c r="BA14" i="4" a="1"/>
  <c r="BA14" i="4"/>
  <c r="AZ14" i="4" a="1"/>
  <c r="AZ14" i="4"/>
  <c r="AY14" i="4" a="1"/>
  <c r="AY14" i="4"/>
  <c r="AX14" i="4" a="1"/>
  <c r="AX14" i="4"/>
  <c r="CE13" i="4" a="1"/>
  <c r="CE13" i="4"/>
  <c r="CD13" i="4" a="1"/>
  <c r="CD13" i="4"/>
  <c r="CC13" i="4" a="1"/>
  <c r="CC13" i="4"/>
  <c r="CB13" i="4" a="1"/>
  <c r="CB13" i="4"/>
  <c r="CA13" i="4" a="1"/>
  <c r="CA13" i="4"/>
  <c r="BZ13" i="4" a="1"/>
  <c r="BZ13" i="4"/>
  <c r="BY13" i="4" a="1"/>
  <c r="BY13" i="4"/>
  <c r="BX13" i="4" a="1"/>
  <c r="BX13" i="4"/>
  <c r="BW13" i="4" a="1"/>
  <c r="BW13" i="4"/>
  <c r="BV13" i="4" a="1"/>
  <c r="BV13" i="4"/>
  <c r="BU13" i="4" a="1"/>
  <c r="BU13" i="4"/>
  <c r="BT13" i="4" a="1"/>
  <c r="BT13" i="4"/>
  <c r="BS13" i="4" a="1"/>
  <c r="BS13" i="4"/>
  <c r="BR13" i="4" a="1"/>
  <c r="BR13" i="4"/>
  <c r="BQ13" i="4" a="1"/>
  <c r="BQ13" i="4"/>
  <c r="BP13" i="4" a="1"/>
  <c r="BP13" i="4"/>
  <c r="BO13" i="4" a="1"/>
  <c r="BO13" i="4"/>
  <c r="BN13" i="4" a="1"/>
  <c r="BN13" i="4"/>
  <c r="BM13" i="4" a="1"/>
  <c r="BM13" i="4"/>
  <c r="BL13" i="4" a="1"/>
  <c r="BL13" i="4"/>
  <c r="BK13" i="4" a="1"/>
  <c r="BK13" i="4"/>
  <c r="BJ13" i="4" a="1"/>
  <c r="BJ13" i="4"/>
  <c r="BI13" i="4" a="1"/>
  <c r="BI13" i="4"/>
  <c r="BH13" i="4" a="1"/>
  <c r="BH13" i="4"/>
  <c r="BG13" i="4" a="1"/>
  <c r="BG13" i="4"/>
  <c r="BF13" i="4" a="1"/>
  <c r="BF13" i="4"/>
  <c r="BE13" i="4" a="1"/>
  <c r="BE13" i="4"/>
  <c r="BD13" i="4" a="1"/>
  <c r="BD13" i="4"/>
  <c r="BC13" i="4" a="1"/>
  <c r="BC13" i="4"/>
  <c r="BB13" i="4" a="1"/>
  <c r="BB13" i="4"/>
  <c r="BA13" i="4" a="1"/>
  <c r="BA13" i="4"/>
  <c r="AZ13" i="4" a="1"/>
  <c r="AZ13" i="4"/>
  <c r="AY13" i="4" a="1"/>
  <c r="AY13" i="4"/>
  <c r="AX13" i="4" a="1"/>
  <c r="AX13" i="4"/>
  <c r="AC13" i="4" a="1"/>
  <c r="AC13" i="4"/>
  <c r="AB13" i="4" a="1"/>
  <c r="AB13" i="4"/>
  <c r="AA13" i="4" a="1"/>
  <c r="AA13" i="4"/>
  <c r="Z13" i="4" a="1"/>
  <c r="Z13" i="4"/>
  <c r="Y13" i="4" a="1"/>
  <c r="Y13" i="4"/>
  <c r="X13" i="4" a="1"/>
  <c r="X13" i="4"/>
  <c r="W13" i="4" a="1"/>
  <c r="W13" i="4"/>
  <c r="V13" i="4" a="1"/>
  <c r="V13" i="4"/>
  <c r="CE12" i="4" a="1"/>
  <c r="CE12" i="4"/>
  <c r="CD12" i="4" a="1"/>
  <c r="CD12" i="4"/>
  <c r="CC12" i="4" a="1"/>
  <c r="CC12" i="4"/>
  <c r="CB12" i="4" a="1"/>
  <c r="CB12" i="4"/>
  <c r="CA12" i="4" a="1"/>
  <c r="CA12" i="4"/>
  <c r="BZ12" i="4" a="1"/>
  <c r="BZ12" i="4"/>
  <c r="BY12" i="4" a="1"/>
  <c r="BY12" i="4"/>
  <c r="BX12" i="4" a="1"/>
  <c r="BX12" i="4"/>
  <c r="BW12" i="4" a="1"/>
  <c r="BW12" i="4"/>
  <c r="BV12" i="4" a="1"/>
  <c r="BV12" i="4"/>
  <c r="BU12" i="4" a="1"/>
  <c r="BU12" i="4"/>
  <c r="BT12" i="4" a="1"/>
  <c r="BT12" i="4"/>
  <c r="BS12" i="4" a="1"/>
  <c r="BS12" i="4"/>
  <c r="BR12" i="4" a="1"/>
  <c r="BR12" i="4"/>
  <c r="BQ12" i="4" a="1"/>
  <c r="BQ12" i="4"/>
  <c r="BP12" i="4" a="1"/>
  <c r="BP12" i="4"/>
  <c r="BO12" i="4" a="1"/>
  <c r="BO12" i="4"/>
  <c r="BN12" i="4" a="1"/>
  <c r="BN12" i="4"/>
  <c r="BM12" i="4" a="1"/>
  <c r="BM12" i="4"/>
  <c r="BL12" i="4" a="1"/>
  <c r="BL12" i="4"/>
  <c r="BK12" i="4" a="1"/>
  <c r="BK12" i="4"/>
  <c r="BJ12" i="4" a="1"/>
  <c r="BJ12" i="4"/>
  <c r="BI12" i="4" a="1"/>
  <c r="BI12" i="4"/>
  <c r="BH12" i="4" a="1"/>
  <c r="BH12" i="4"/>
  <c r="BG12" i="4" a="1"/>
  <c r="BG12" i="4"/>
  <c r="BF12" i="4" a="1"/>
  <c r="BF12" i="4"/>
  <c r="BE12" i="4" a="1"/>
  <c r="BE12" i="4"/>
  <c r="BD12" i="4" a="1"/>
  <c r="BD12" i="4"/>
  <c r="BC12" i="4" a="1"/>
  <c r="BC12" i="4"/>
  <c r="BB12" i="4" a="1"/>
  <c r="BB12" i="4"/>
  <c r="BA12" i="4" a="1"/>
  <c r="BA12" i="4"/>
  <c r="AZ12" i="4" a="1"/>
  <c r="AZ12" i="4"/>
  <c r="AY12" i="4" a="1"/>
  <c r="AY12" i="4"/>
  <c r="AX12" i="4" a="1"/>
  <c r="AX12" i="4"/>
  <c r="AC12" i="4" a="1"/>
  <c r="AC12" i="4"/>
  <c r="AB12" i="4" a="1"/>
  <c r="AB12" i="4"/>
  <c r="AA12" i="4" a="1"/>
  <c r="AA12" i="4"/>
  <c r="Z12" i="4" a="1"/>
  <c r="Z12" i="4"/>
  <c r="Y12" i="4" a="1"/>
  <c r="Y12" i="4"/>
  <c r="X12" i="4" a="1"/>
  <c r="X12" i="4"/>
  <c r="W12" i="4" a="1"/>
  <c r="W12" i="4"/>
  <c r="V12" i="4" a="1"/>
  <c r="V12" i="4"/>
  <c r="CE11" i="4" a="1"/>
  <c r="CE11" i="4"/>
  <c r="CD11" i="4" a="1"/>
  <c r="CD11" i="4"/>
  <c r="CC11" i="4" a="1"/>
  <c r="CC11" i="4"/>
  <c r="CB11" i="4" a="1"/>
  <c r="CB11" i="4"/>
  <c r="CA11" i="4" a="1"/>
  <c r="CA11" i="4"/>
  <c r="BZ11" i="4" a="1"/>
  <c r="BZ11" i="4"/>
  <c r="BY11" i="4" a="1"/>
  <c r="BY11" i="4"/>
  <c r="BX11" i="4" a="1"/>
  <c r="BX11" i="4"/>
  <c r="BW11" i="4" a="1"/>
  <c r="BW11" i="4"/>
  <c r="BV11" i="4" a="1"/>
  <c r="BV11" i="4"/>
  <c r="BU11" i="4" a="1"/>
  <c r="BU11" i="4"/>
  <c r="BT11" i="4" a="1"/>
  <c r="BT11" i="4"/>
  <c r="BS11" i="4" a="1"/>
  <c r="BS11" i="4"/>
  <c r="BR11" i="4" a="1"/>
  <c r="BR11" i="4"/>
  <c r="BQ11" i="4" a="1"/>
  <c r="BQ11" i="4"/>
  <c r="BP11" i="4" a="1"/>
  <c r="BP11" i="4"/>
  <c r="BO11" i="4" a="1"/>
  <c r="BO11" i="4"/>
  <c r="BN11" i="4" a="1"/>
  <c r="BN11" i="4"/>
  <c r="BM11" i="4" a="1"/>
  <c r="BM11" i="4"/>
  <c r="BL11" i="4" a="1"/>
  <c r="BL11" i="4"/>
  <c r="BK11" i="4" a="1"/>
  <c r="BK11" i="4"/>
  <c r="BJ11" i="4" a="1"/>
  <c r="BJ11" i="4"/>
  <c r="BI11" i="4" a="1"/>
  <c r="BI11" i="4"/>
  <c r="BH11" i="4" a="1"/>
  <c r="BH11" i="4"/>
  <c r="BG11" i="4" a="1"/>
  <c r="BG11" i="4"/>
  <c r="BF11" i="4" a="1"/>
  <c r="BF11" i="4"/>
  <c r="BE11" i="4" a="1"/>
  <c r="BE11" i="4"/>
  <c r="BD11" i="4" a="1"/>
  <c r="BD11" i="4"/>
  <c r="BC11" i="4" a="1"/>
  <c r="BC11" i="4"/>
  <c r="BB11" i="4" a="1"/>
  <c r="BB11" i="4"/>
  <c r="BA11" i="4" a="1"/>
  <c r="BA11" i="4"/>
  <c r="AZ11" i="4" a="1"/>
  <c r="AZ11" i="4"/>
  <c r="AY11" i="4" a="1"/>
  <c r="AY11" i="4"/>
  <c r="AX11" i="4" a="1"/>
  <c r="AX11" i="4"/>
  <c r="AC11" i="4" a="1"/>
  <c r="AC11" i="4"/>
  <c r="AB11" i="4" a="1"/>
  <c r="AB11" i="4"/>
  <c r="AA11" i="4" a="1"/>
  <c r="AA11" i="4"/>
  <c r="Z11" i="4" a="1"/>
  <c r="Z11" i="4"/>
  <c r="Y11" i="4" a="1"/>
  <c r="Y11" i="4"/>
  <c r="X11" i="4" a="1"/>
  <c r="X11" i="4"/>
  <c r="W11" i="4" a="1"/>
  <c r="W11" i="4"/>
  <c r="V11" i="4" a="1"/>
  <c r="V11" i="4"/>
  <c r="CE10" i="4" a="1"/>
  <c r="CE10" i="4"/>
  <c r="CD10" i="4" a="1"/>
  <c r="CD10" i="4"/>
  <c r="CC10" i="4" a="1"/>
  <c r="CC10" i="4"/>
  <c r="CB10" i="4" a="1"/>
  <c r="CB10" i="4"/>
  <c r="CA10" i="4" a="1"/>
  <c r="CA10" i="4"/>
  <c r="BZ10" i="4" a="1"/>
  <c r="BZ10" i="4"/>
  <c r="BY10" i="4" a="1"/>
  <c r="BY10" i="4"/>
  <c r="BX10" i="4" a="1"/>
  <c r="BX10" i="4"/>
  <c r="BW10" i="4" a="1"/>
  <c r="BW10" i="4"/>
  <c r="BV10" i="4" a="1"/>
  <c r="BV10" i="4"/>
  <c r="BU10" i="4" a="1"/>
  <c r="BU10" i="4"/>
  <c r="BT10" i="4" a="1"/>
  <c r="BT10" i="4"/>
  <c r="BS10" i="4" a="1"/>
  <c r="BS10" i="4"/>
  <c r="BR10" i="4" a="1"/>
  <c r="BR10" i="4"/>
  <c r="BQ10" i="4" a="1"/>
  <c r="BQ10" i="4"/>
  <c r="BP10" i="4" a="1"/>
  <c r="BP10" i="4"/>
  <c r="BO10" i="4" a="1"/>
  <c r="BO10" i="4"/>
  <c r="BN10" i="4" a="1"/>
  <c r="BN10" i="4"/>
  <c r="BM10" i="4" a="1"/>
  <c r="BM10" i="4"/>
  <c r="BL10" i="4" a="1"/>
  <c r="BL10" i="4"/>
  <c r="BK10" i="4" a="1"/>
  <c r="BK10" i="4"/>
  <c r="BJ10" i="4" a="1"/>
  <c r="BJ10" i="4"/>
  <c r="BI10" i="4" a="1"/>
  <c r="BI10" i="4"/>
  <c r="BH10" i="4" a="1"/>
  <c r="BH10" i="4"/>
  <c r="BG10" i="4" a="1"/>
  <c r="BG10" i="4"/>
  <c r="BF10" i="4" a="1"/>
  <c r="BF10" i="4"/>
  <c r="BE10" i="4" a="1"/>
  <c r="BE10" i="4"/>
  <c r="BD10" i="4" a="1"/>
  <c r="BD10" i="4"/>
  <c r="BC10" i="4" a="1"/>
  <c r="BC10" i="4"/>
  <c r="BB10" i="4" a="1"/>
  <c r="BB10" i="4"/>
  <c r="BA10" i="4" a="1"/>
  <c r="BA10" i="4"/>
  <c r="AZ10" i="4" a="1"/>
  <c r="AZ10" i="4"/>
  <c r="AY10" i="4" a="1"/>
  <c r="AY10" i="4"/>
  <c r="AX10" i="4" a="1"/>
  <c r="AX10" i="4"/>
  <c r="AC10" i="4" a="1"/>
  <c r="AC10" i="4"/>
  <c r="AB10" i="4" a="1"/>
  <c r="AB10" i="4"/>
  <c r="AA10" i="4" a="1"/>
  <c r="AA10" i="4"/>
  <c r="Z10" i="4" a="1"/>
  <c r="Z10" i="4"/>
  <c r="Y10" i="4" a="1"/>
  <c r="Y10" i="4"/>
  <c r="X10" i="4" a="1"/>
  <c r="X10" i="4"/>
  <c r="W10" i="4" a="1"/>
  <c r="W10" i="4"/>
  <c r="V10" i="4" a="1"/>
  <c r="V10" i="4"/>
  <c r="CE9" i="4" a="1"/>
  <c r="CE9" i="4"/>
  <c r="CD9" i="4" a="1"/>
  <c r="CD9" i="4"/>
  <c r="CC9" i="4" a="1"/>
  <c r="CC9" i="4"/>
  <c r="CB9" i="4" a="1"/>
  <c r="CB9" i="4"/>
  <c r="CA9" i="4" a="1"/>
  <c r="CA9" i="4"/>
  <c r="BZ9" i="4" a="1"/>
  <c r="BZ9" i="4"/>
  <c r="BY9" i="4" a="1"/>
  <c r="BY9" i="4"/>
  <c r="BX9" i="4" a="1"/>
  <c r="BX9" i="4"/>
  <c r="BW9" i="4" a="1"/>
  <c r="BW9" i="4"/>
  <c r="BV9" i="4" a="1"/>
  <c r="BV9" i="4"/>
  <c r="BU9" i="4" a="1"/>
  <c r="BU9" i="4"/>
  <c r="BT9" i="4" a="1"/>
  <c r="BT9" i="4"/>
  <c r="BS9" i="4" a="1"/>
  <c r="BS9" i="4"/>
  <c r="BR9" i="4" a="1"/>
  <c r="BR9" i="4"/>
  <c r="BQ9" i="4" a="1"/>
  <c r="BQ9" i="4"/>
  <c r="BP9" i="4" a="1"/>
  <c r="BP9" i="4"/>
  <c r="BO9" i="4" a="1"/>
  <c r="BO9" i="4"/>
  <c r="BN9" i="4" a="1"/>
  <c r="BN9" i="4"/>
  <c r="BM9" i="4" a="1"/>
  <c r="BM9" i="4"/>
  <c r="BL9" i="4" a="1"/>
  <c r="BL9" i="4"/>
  <c r="BK9" i="4" a="1"/>
  <c r="BK9" i="4"/>
  <c r="BJ9" i="4" a="1"/>
  <c r="BJ9" i="4"/>
  <c r="BI9" i="4" a="1"/>
  <c r="BI9" i="4"/>
  <c r="BH9" i="4" a="1"/>
  <c r="BH9" i="4"/>
  <c r="BG9" i="4" a="1"/>
  <c r="BG9" i="4"/>
  <c r="BF9" i="4" a="1"/>
  <c r="BF9" i="4"/>
  <c r="BE9" i="4" a="1"/>
  <c r="BE9" i="4"/>
  <c r="BD9" i="4" a="1"/>
  <c r="BD9" i="4"/>
  <c r="BC9" i="4" a="1"/>
  <c r="BC9" i="4"/>
  <c r="BB9" i="4" a="1"/>
  <c r="BB9" i="4"/>
  <c r="BA9" i="4" a="1"/>
  <c r="BA9" i="4"/>
  <c r="AZ9" i="4" a="1"/>
  <c r="AZ9" i="4"/>
  <c r="AY9" i="4" a="1"/>
  <c r="AY9" i="4"/>
  <c r="AX9" i="4" a="1"/>
  <c r="AX9" i="4"/>
  <c r="AC9" i="4" a="1"/>
  <c r="AC9" i="4"/>
  <c r="AB9" i="4" a="1"/>
  <c r="AB9" i="4"/>
  <c r="AA9" i="4" a="1"/>
  <c r="AA9" i="4"/>
  <c r="Z9" i="4" a="1"/>
  <c r="Z9" i="4"/>
  <c r="Y9" i="4" a="1"/>
  <c r="Y9" i="4"/>
  <c r="X9" i="4" a="1"/>
  <c r="X9" i="4"/>
  <c r="W9" i="4" a="1"/>
  <c r="W9" i="4"/>
  <c r="V9" i="4" a="1"/>
  <c r="V9" i="4"/>
  <c r="CE8" i="4" a="1"/>
  <c r="CE8" i="4"/>
  <c r="CD8" i="4" a="1"/>
  <c r="CD8" i="4"/>
  <c r="CC8" i="4" a="1"/>
  <c r="CC8" i="4"/>
  <c r="CB8" i="4" a="1"/>
  <c r="CB8" i="4"/>
  <c r="CA8" i="4" a="1"/>
  <c r="CA8" i="4"/>
  <c r="BZ8" i="4" a="1"/>
  <c r="BZ8" i="4"/>
  <c r="BY8" i="4" a="1"/>
  <c r="BY8" i="4"/>
  <c r="BX8" i="4" a="1"/>
  <c r="BX8" i="4"/>
  <c r="BW8" i="4" a="1"/>
  <c r="BW8" i="4"/>
  <c r="BV8" i="4" a="1"/>
  <c r="BV8" i="4"/>
  <c r="BU8" i="4" a="1"/>
  <c r="BU8" i="4"/>
  <c r="BT8" i="4" a="1"/>
  <c r="BT8" i="4"/>
  <c r="BS8" i="4" a="1"/>
  <c r="BS8" i="4"/>
  <c r="BR8" i="4" a="1"/>
  <c r="BR8" i="4"/>
  <c r="BQ8" i="4" a="1"/>
  <c r="BQ8" i="4"/>
  <c r="BP8" i="4" a="1"/>
  <c r="BP8" i="4"/>
  <c r="BO8" i="4" a="1"/>
  <c r="BO8" i="4"/>
  <c r="BN8" i="4" a="1"/>
  <c r="BN8" i="4"/>
  <c r="BM8" i="4" a="1"/>
  <c r="BM8" i="4"/>
  <c r="BL8" i="4" a="1"/>
  <c r="BL8" i="4"/>
  <c r="BK8" i="4" a="1"/>
  <c r="BK8" i="4"/>
  <c r="BJ8" i="4" a="1"/>
  <c r="BJ8" i="4"/>
  <c r="BI8" i="4" a="1"/>
  <c r="BI8" i="4"/>
  <c r="BH8" i="4" a="1"/>
  <c r="BH8" i="4"/>
  <c r="BG8" i="4" a="1"/>
  <c r="BG8" i="4"/>
  <c r="BF8" i="4" a="1"/>
  <c r="BF8" i="4"/>
  <c r="BE8" i="4" a="1"/>
  <c r="BE8" i="4"/>
  <c r="BD8" i="4" a="1"/>
  <c r="BD8" i="4"/>
  <c r="BC8" i="4" a="1"/>
  <c r="BC8" i="4"/>
  <c r="BB8" i="4" a="1"/>
  <c r="BB8" i="4"/>
  <c r="BA8" i="4" a="1"/>
  <c r="BA8" i="4"/>
  <c r="AZ8" i="4" a="1"/>
  <c r="AZ8" i="4"/>
  <c r="AY8" i="4" a="1"/>
  <c r="AY8" i="4"/>
  <c r="AX8" i="4" a="1"/>
  <c r="AX8" i="4"/>
  <c r="AC8" i="4" a="1"/>
  <c r="AC8" i="4"/>
  <c r="AB8" i="4" a="1"/>
  <c r="AB8" i="4"/>
  <c r="AA8" i="4" a="1"/>
  <c r="AA8" i="4"/>
  <c r="Z8" i="4" a="1"/>
  <c r="Z8" i="4"/>
  <c r="Y8" i="4" a="1"/>
  <c r="Y8" i="4"/>
  <c r="X8" i="4" a="1"/>
  <c r="X8" i="4"/>
  <c r="W8" i="4" a="1"/>
  <c r="W8" i="4"/>
  <c r="V8" i="4" a="1"/>
  <c r="V8" i="4"/>
  <c r="CE7" i="4" a="1"/>
  <c r="CE7" i="4"/>
  <c r="CD7" i="4" a="1"/>
  <c r="CD7" i="4"/>
  <c r="CC7" i="4" a="1"/>
  <c r="CC7" i="4"/>
  <c r="CB7" i="4" a="1"/>
  <c r="CB7" i="4"/>
  <c r="CA7" i="4" a="1"/>
  <c r="CA7" i="4"/>
  <c r="BZ7" i="4" a="1"/>
  <c r="BZ7" i="4"/>
  <c r="BY7" i="4" a="1"/>
  <c r="BY7" i="4"/>
  <c r="BX7" i="4" a="1"/>
  <c r="BX7" i="4"/>
  <c r="BW7" i="4" a="1"/>
  <c r="BW7" i="4"/>
  <c r="BV7" i="4" a="1"/>
  <c r="BV7" i="4"/>
  <c r="BU7" i="4" a="1"/>
  <c r="BU7" i="4"/>
  <c r="BT7" i="4" a="1"/>
  <c r="BT7" i="4"/>
  <c r="BS7" i="4" a="1"/>
  <c r="BS7" i="4"/>
  <c r="BR7" i="4" a="1"/>
  <c r="BR7" i="4"/>
  <c r="BQ7" i="4" a="1"/>
  <c r="BQ7" i="4"/>
  <c r="BP7" i="4" a="1"/>
  <c r="BP7" i="4"/>
  <c r="BO7" i="4" a="1"/>
  <c r="BO7" i="4"/>
  <c r="BN7" i="4" a="1"/>
  <c r="BN7" i="4"/>
  <c r="BM7" i="4" a="1"/>
  <c r="BM7" i="4"/>
  <c r="BL7" i="4" a="1"/>
  <c r="BL7" i="4"/>
  <c r="BK7" i="4" a="1"/>
  <c r="BK7" i="4"/>
  <c r="BJ7" i="4" a="1"/>
  <c r="BJ7" i="4"/>
  <c r="BI7" i="4" a="1"/>
  <c r="BI7" i="4"/>
  <c r="BH7" i="4" a="1"/>
  <c r="BH7" i="4"/>
  <c r="BG7" i="4" a="1"/>
  <c r="BG7" i="4"/>
  <c r="BF7" i="4" a="1"/>
  <c r="BF7" i="4"/>
  <c r="BE7" i="4" a="1"/>
  <c r="BE7" i="4"/>
  <c r="BD7" i="4" a="1"/>
  <c r="BD7" i="4"/>
  <c r="BC7" i="4" a="1"/>
  <c r="BC7" i="4"/>
  <c r="BB7" i="4" a="1"/>
  <c r="BB7" i="4"/>
  <c r="BA7" i="4" a="1"/>
  <c r="BA7" i="4"/>
  <c r="AZ7" i="4" a="1"/>
  <c r="AZ7" i="4"/>
  <c r="AY7" i="4" a="1"/>
  <c r="AY7" i="4"/>
  <c r="AX7" i="4" a="1"/>
  <c r="AX7" i="4"/>
  <c r="AC7" i="4" a="1"/>
  <c r="AC7" i="4"/>
  <c r="AB7" i="4" a="1"/>
  <c r="AB7" i="4"/>
  <c r="AA7" i="4" a="1"/>
  <c r="AA7" i="4"/>
  <c r="Z7" i="4" a="1"/>
  <c r="Z7" i="4"/>
  <c r="Y7" i="4" a="1"/>
  <c r="Y7" i="4"/>
  <c r="X7" i="4" a="1"/>
  <c r="X7" i="4"/>
  <c r="W7" i="4" a="1"/>
  <c r="W7" i="4"/>
  <c r="V7" i="4" a="1"/>
  <c r="V7" i="4"/>
  <c r="CE6" i="4" a="1"/>
  <c r="CE6" i="4"/>
  <c r="CD6" i="4" a="1"/>
  <c r="CD6" i="4"/>
  <c r="CC6" i="4" a="1"/>
  <c r="CC6" i="4"/>
  <c r="CB6" i="4" a="1"/>
  <c r="CB6" i="4"/>
  <c r="CA6" i="4" a="1"/>
  <c r="CA6" i="4"/>
  <c r="BZ6" i="4" a="1"/>
  <c r="BZ6" i="4"/>
  <c r="BY6" i="4" a="1"/>
  <c r="BY6" i="4"/>
  <c r="BX6" i="4" a="1"/>
  <c r="BX6" i="4"/>
  <c r="BW6" i="4" a="1"/>
  <c r="BW6" i="4"/>
  <c r="BV6" i="4" a="1"/>
  <c r="BV6" i="4"/>
  <c r="BU6" i="4" a="1"/>
  <c r="BU6" i="4"/>
  <c r="BT6" i="4" a="1"/>
  <c r="BT6" i="4"/>
  <c r="BS6" i="4" a="1"/>
  <c r="BS6" i="4"/>
  <c r="BR6" i="4" a="1"/>
  <c r="BR6" i="4"/>
  <c r="BQ6" i="4" a="1"/>
  <c r="BQ6" i="4"/>
  <c r="BP6" i="4" a="1"/>
  <c r="BP6" i="4"/>
  <c r="BO6" i="4" a="1"/>
  <c r="BO6" i="4"/>
  <c r="BN6" i="4" a="1"/>
  <c r="BN6" i="4"/>
  <c r="BM6" i="4" a="1"/>
  <c r="BM6" i="4"/>
  <c r="BL6" i="4" a="1"/>
  <c r="BL6" i="4"/>
  <c r="BK6" i="4" a="1"/>
  <c r="BK6" i="4"/>
  <c r="BJ6" i="4" a="1"/>
  <c r="BJ6" i="4"/>
  <c r="BI6" i="4" a="1"/>
  <c r="BI6" i="4"/>
  <c r="BH6" i="4" a="1"/>
  <c r="BH6" i="4"/>
  <c r="BG6" i="4" a="1"/>
  <c r="BG6" i="4"/>
  <c r="BF6" i="4" a="1"/>
  <c r="BF6" i="4"/>
  <c r="BE6" i="4" a="1"/>
  <c r="BE6" i="4"/>
  <c r="BD6" i="4" a="1"/>
  <c r="BD6" i="4"/>
  <c r="BC6" i="4" a="1"/>
  <c r="BC6" i="4"/>
  <c r="BB6" i="4" a="1"/>
  <c r="BB6" i="4"/>
  <c r="BA6" i="4" a="1"/>
  <c r="BA6" i="4"/>
  <c r="AZ6" i="4" a="1"/>
  <c r="AZ6" i="4"/>
  <c r="AY6" i="4" a="1"/>
  <c r="AY6" i="4"/>
  <c r="AX6" i="4" a="1"/>
  <c r="AX6" i="4"/>
  <c r="AC6" i="4" a="1"/>
  <c r="AC6" i="4"/>
  <c r="AB6" i="4" a="1"/>
  <c r="AB6" i="4"/>
  <c r="AA6" i="4" a="1"/>
  <c r="AA6" i="4"/>
  <c r="Z6" i="4" a="1"/>
  <c r="Z6" i="4"/>
  <c r="Y6" i="4" a="1"/>
  <c r="Y6" i="4"/>
  <c r="X6" i="4" a="1"/>
  <c r="X6" i="4"/>
  <c r="W6" i="4" a="1"/>
  <c r="W6" i="4"/>
  <c r="V6" i="4" a="1"/>
  <c r="V6" i="4"/>
  <c r="CE5" i="4" a="1"/>
  <c r="CE5" i="4"/>
  <c r="CD5" i="4" a="1"/>
  <c r="CD5" i="4"/>
  <c r="CC5" i="4" a="1"/>
  <c r="CC5" i="4"/>
  <c r="CB5" i="4" a="1"/>
  <c r="CB5" i="4"/>
  <c r="CA5" i="4" a="1"/>
  <c r="CA5" i="4"/>
  <c r="BZ5" i="4" a="1"/>
  <c r="BZ5" i="4"/>
  <c r="BY5" i="4" a="1"/>
  <c r="BY5" i="4"/>
  <c r="BX5" i="4" a="1"/>
  <c r="BX5" i="4"/>
  <c r="BW5" i="4" a="1"/>
  <c r="BW5" i="4"/>
  <c r="BV5" i="4" a="1"/>
  <c r="BV5" i="4"/>
  <c r="BU5" i="4" a="1"/>
  <c r="BU5" i="4"/>
  <c r="BT5" i="4" a="1"/>
  <c r="BT5" i="4"/>
  <c r="BS5" i="4" a="1"/>
  <c r="BS5" i="4"/>
  <c r="BR5" i="4" a="1"/>
  <c r="BR5" i="4"/>
  <c r="BQ5" i="4" a="1"/>
  <c r="BQ5" i="4"/>
  <c r="BP5" i="4" a="1"/>
  <c r="BP5" i="4"/>
  <c r="BO5" i="4" a="1"/>
  <c r="BO5" i="4"/>
  <c r="BN5" i="4" a="1"/>
  <c r="BN5" i="4"/>
  <c r="BM5" i="4" a="1"/>
  <c r="BM5" i="4"/>
  <c r="BL5" i="4" a="1"/>
  <c r="BL5" i="4"/>
  <c r="BK5" i="4" a="1"/>
  <c r="BK5" i="4"/>
  <c r="BJ5" i="4" a="1"/>
  <c r="BJ5" i="4"/>
  <c r="BI5" i="4" a="1"/>
  <c r="BI5" i="4"/>
  <c r="BH5" i="4" a="1"/>
  <c r="BH5" i="4"/>
  <c r="BG5" i="4" a="1"/>
  <c r="BG5" i="4"/>
  <c r="BF5" i="4" a="1"/>
  <c r="BF5" i="4"/>
  <c r="BE5" i="4" a="1"/>
  <c r="BE5" i="4"/>
  <c r="BD5" i="4" a="1"/>
  <c r="BD5" i="4"/>
  <c r="BC5" i="4" a="1"/>
  <c r="BC5" i="4"/>
  <c r="BB5" i="4" a="1"/>
  <c r="BB5" i="4"/>
  <c r="BA5" i="4" a="1"/>
  <c r="BA5" i="4"/>
  <c r="AZ5" i="4" a="1"/>
  <c r="AZ5" i="4"/>
  <c r="AY5" i="4" a="1"/>
  <c r="AY5" i="4"/>
  <c r="AX5" i="4" a="1"/>
  <c r="AX5" i="4"/>
  <c r="AC5" i="4" a="1"/>
  <c r="AC5" i="4"/>
  <c r="AB5" i="4" a="1"/>
  <c r="AB5" i="4"/>
  <c r="AA5" i="4" a="1"/>
  <c r="AA5" i="4"/>
  <c r="Z5" i="4" a="1"/>
  <c r="Z5" i="4"/>
  <c r="Y5" i="4" a="1"/>
  <c r="Y5" i="4"/>
  <c r="X5" i="4" a="1"/>
  <c r="X5" i="4"/>
  <c r="W5" i="4" a="1"/>
  <c r="W5" i="4"/>
  <c r="V5" i="4" a="1"/>
  <c r="V5" i="4"/>
  <c r="CE4" i="4" a="1"/>
  <c r="CE4" i="4"/>
  <c r="CD4" i="4" a="1"/>
  <c r="CD4" i="4"/>
  <c r="CC4" i="4" a="1"/>
  <c r="CC4" i="4"/>
  <c r="CB4" i="4" a="1"/>
  <c r="CB4" i="4"/>
  <c r="CA4" i="4" a="1"/>
  <c r="CA4" i="4"/>
  <c r="BZ4" i="4" a="1"/>
  <c r="BZ4" i="4"/>
  <c r="BY4" i="4" a="1"/>
  <c r="BY4" i="4"/>
  <c r="BX4" i="4" a="1"/>
  <c r="BX4" i="4"/>
  <c r="BW4" i="4" a="1"/>
  <c r="BW4" i="4"/>
  <c r="BV4" i="4" a="1"/>
  <c r="BV4" i="4"/>
  <c r="BU4" i="4" a="1"/>
  <c r="BU4" i="4"/>
  <c r="BT4" i="4" a="1"/>
  <c r="BT4" i="4"/>
  <c r="BS4" i="4" a="1"/>
  <c r="BS4" i="4"/>
  <c r="BR4" i="4" a="1"/>
  <c r="BR4" i="4"/>
  <c r="BQ4" i="4" a="1"/>
  <c r="BQ4" i="4"/>
  <c r="BP4" i="4" a="1"/>
  <c r="BP4" i="4"/>
  <c r="BO4" i="4" a="1"/>
  <c r="BO4" i="4"/>
  <c r="BN4" i="4" a="1"/>
  <c r="BN4" i="4"/>
  <c r="BM4" i="4" a="1"/>
  <c r="BM4" i="4"/>
  <c r="BL4" i="4" a="1"/>
  <c r="BL4" i="4"/>
  <c r="BK4" i="4" a="1"/>
  <c r="BK4" i="4"/>
  <c r="BJ4" i="4" a="1"/>
  <c r="BJ4" i="4"/>
  <c r="BI4" i="4" a="1"/>
  <c r="BI4" i="4"/>
  <c r="BH4" i="4" a="1"/>
  <c r="BH4" i="4"/>
  <c r="BG4" i="4" a="1"/>
  <c r="BG4" i="4"/>
  <c r="BF4" i="4" a="1"/>
  <c r="BF4" i="4"/>
  <c r="BE4" i="4" a="1"/>
  <c r="BE4" i="4"/>
  <c r="BD4" i="4" a="1"/>
  <c r="BD4" i="4"/>
  <c r="BC4" i="4" a="1"/>
  <c r="BC4" i="4"/>
  <c r="BB4" i="4" a="1"/>
  <c r="BB4" i="4"/>
  <c r="BA4" i="4" a="1"/>
  <c r="BA4" i="4"/>
  <c r="AZ4" i="4" a="1"/>
  <c r="AZ4" i="4"/>
  <c r="AY4" i="4" a="1"/>
  <c r="AY4" i="4"/>
  <c r="AX4" i="4" a="1"/>
  <c r="AX4" i="4"/>
  <c r="AC4" i="4" a="1"/>
  <c r="AC4" i="4"/>
  <c r="AB4" i="4" a="1"/>
  <c r="AB4" i="4"/>
  <c r="AA4" i="4" a="1"/>
  <c r="AA4" i="4"/>
  <c r="Z4" i="4" a="1"/>
  <c r="Z4" i="4"/>
  <c r="Y4" i="4" a="1"/>
  <c r="Y4" i="4"/>
  <c r="X4" i="4" a="1"/>
  <c r="X4" i="4"/>
  <c r="W4" i="4" a="1"/>
  <c r="W4" i="4"/>
  <c r="V4" i="4" a="1"/>
  <c r="V4" i="4"/>
  <c r="K168" i="2" a="1"/>
  <c r="K168" i="2"/>
  <c r="I168" i="2" a="1"/>
  <c r="I168" i="2"/>
  <c r="H168" i="2" a="1"/>
  <c r="H168" i="2"/>
  <c r="G168" i="2" a="1"/>
  <c r="G168" i="2"/>
  <c r="F168" i="2" a="1"/>
  <c r="F168" i="2"/>
  <c r="E168" i="2" a="1"/>
  <c r="E168" i="2"/>
  <c r="K167" i="2" a="1"/>
  <c r="K167" i="2"/>
  <c r="I167" i="2" a="1"/>
  <c r="I167" i="2"/>
  <c r="H167" i="2" a="1"/>
  <c r="H167" i="2"/>
  <c r="G167" i="2" a="1"/>
  <c r="G167" i="2"/>
  <c r="F167" i="2" a="1"/>
  <c r="F167" i="2"/>
  <c r="E167" i="2" a="1"/>
  <c r="E167" i="2"/>
  <c r="K166" i="2" a="1"/>
  <c r="K166" i="2"/>
  <c r="I166" i="2" a="1"/>
  <c r="I166" i="2"/>
  <c r="H166" i="2" a="1"/>
  <c r="H166" i="2"/>
  <c r="G166" i="2" a="1"/>
  <c r="G166" i="2"/>
  <c r="F166" i="2" a="1"/>
  <c r="F166" i="2"/>
  <c r="E166" i="2" a="1"/>
  <c r="E166" i="2"/>
  <c r="K165" i="2" a="1"/>
  <c r="K165" i="2"/>
  <c r="I165" i="2" a="1"/>
  <c r="I165" i="2"/>
  <c r="H165" i="2" a="1"/>
  <c r="H165" i="2"/>
  <c r="G165" i="2" a="1"/>
  <c r="G165" i="2"/>
  <c r="F165" i="2" a="1"/>
  <c r="F165" i="2"/>
  <c r="E165" i="2" a="1"/>
  <c r="E165" i="2"/>
  <c r="K164" i="2" a="1"/>
  <c r="K164" i="2"/>
  <c r="I164" i="2" a="1"/>
  <c r="I164" i="2"/>
  <c r="H164" i="2" a="1"/>
  <c r="H164" i="2"/>
  <c r="G164" i="2" a="1"/>
  <c r="G164" i="2"/>
  <c r="F164" i="2" a="1"/>
  <c r="F164" i="2"/>
  <c r="E164" i="2" a="1"/>
  <c r="E164" i="2"/>
  <c r="K163" i="2" a="1"/>
  <c r="K163" i="2"/>
  <c r="I163" i="2" a="1"/>
  <c r="I163" i="2"/>
  <c r="H163" i="2" a="1"/>
  <c r="H163" i="2"/>
  <c r="G163" i="2" a="1"/>
  <c r="G163" i="2"/>
  <c r="F163" i="2" a="1"/>
  <c r="F163" i="2"/>
  <c r="E163" i="2" a="1"/>
  <c r="E163" i="2"/>
  <c r="K162" i="2" a="1"/>
  <c r="K162" i="2"/>
  <c r="I162" i="2" a="1"/>
  <c r="I162" i="2"/>
  <c r="H162" i="2" a="1"/>
  <c r="H162" i="2"/>
  <c r="G162" i="2" a="1"/>
  <c r="G162" i="2"/>
  <c r="F162" i="2" a="1"/>
  <c r="F162" i="2"/>
  <c r="E162" i="2" a="1"/>
  <c r="E162" i="2"/>
  <c r="K161" i="2" a="1"/>
  <c r="K161" i="2"/>
  <c r="I161" i="2" a="1"/>
  <c r="I161" i="2"/>
  <c r="H161" i="2" a="1"/>
  <c r="H161" i="2"/>
  <c r="G161" i="2" a="1"/>
  <c r="G161" i="2"/>
  <c r="F161" i="2" a="1"/>
  <c r="F161" i="2"/>
  <c r="E161" i="2" a="1"/>
  <c r="E161" i="2"/>
  <c r="K160" i="2" a="1"/>
  <c r="K160" i="2"/>
  <c r="I160" i="2" a="1"/>
  <c r="I160" i="2"/>
  <c r="H160" i="2" a="1"/>
  <c r="H160" i="2"/>
  <c r="G160" i="2" a="1"/>
  <c r="G160" i="2"/>
  <c r="F160" i="2" a="1"/>
  <c r="F160" i="2"/>
  <c r="E160" i="2" a="1"/>
  <c r="E160" i="2"/>
  <c r="K159" i="2" a="1"/>
  <c r="K159" i="2"/>
  <c r="I159" i="2" a="1"/>
  <c r="I159" i="2"/>
  <c r="H159" i="2" a="1"/>
  <c r="H159" i="2"/>
  <c r="G159" i="2" a="1"/>
  <c r="G159" i="2"/>
  <c r="F159" i="2" a="1"/>
  <c r="F159" i="2"/>
  <c r="E159" i="2" a="1"/>
  <c r="E159" i="2"/>
  <c r="K158" i="2" a="1"/>
  <c r="K158" i="2"/>
  <c r="I158" i="2" a="1"/>
  <c r="I158" i="2"/>
  <c r="H158" i="2" a="1"/>
  <c r="H158" i="2"/>
  <c r="G158" i="2" a="1"/>
  <c r="G158" i="2"/>
  <c r="F158" i="2" a="1"/>
  <c r="F158" i="2"/>
  <c r="E158" i="2" a="1"/>
  <c r="E158" i="2"/>
  <c r="K157" i="2" a="1"/>
  <c r="K157" i="2"/>
  <c r="I157" i="2" a="1"/>
  <c r="I157" i="2"/>
  <c r="H157" i="2" a="1"/>
  <c r="H157" i="2"/>
  <c r="G157" i="2" a="1"/>
  <c r="G157" i="2"/>
  <c r="F157" i="2" a="1"/>
  <c r="F157" i="2"/>
  <c r="E157" i="2" a="1"/>
  <c r="E157" i="2"/>
  <c r="K156" i="2" a="1"/>
  <c r="K156" i="2"/>
  <c r="I156" i="2" a="1"/>
  <c r="I156" i="2"/>
  <c r="H156" i="2" a="1"/>
  <c r="H156" i="2"/>
  <c r="G156" i="2" a="1"/>
  <c r="G156" i="2"/>
  <c r="F156" i="2" a="1"/>
  <c r="F156" i="2"/>
  <c r="E156" i="2" a="1"/>
  <c r="E156" i="2"/>
  <c r="K155" i="2" a="1"/>
  <c r="K155" i="2"/>
  <c r="I155" i="2" a="1"/>
  <c r="I155" i="2"/>
  <c r="H155" i="2" a="1"/>
  <c r="H155" i="2"/>
  <c r="G155" i="2" a="1"/>
  <c r="G155" i="2"/>
  <c r="F155" i="2" a="1"/>
  <c r="F155" i="2"/>
  <c r="E155" i="2" a="1"/>
  <c r="E155" i="2"/>
  <c r="K154" i="2" a="1"/>
  <c r="K154" i="2"/>
  <c r="I154" i="2" a="1"/>
  <c r="I154" i="2"/>
  <c r="H154" i="2" a="1"/>
  <c r="H154" i="2"/>
  <c r="G154" i="2" a="1"/>
  <c r="G154" i="2"/>
  <c r="F154" i="2" a="1"/>
  <c r="F154" i="2"/>
  <c r="E154" i="2" a="1"/>
  <c r="E154" i="2"/>
  <c r="K153" i="2" a="1"/>
  <c r="K153" i="2"/>
  <c r="I153" i="2" a="1"/>
  <c r="I153" i="2"/>
  <c r="H153" i="2" a="1"/>
  <c r="H153" i="2"/>
  <c r="G153" i="2" a="1"/>
  <c r="G153" i="2"/>
  <c r="F153" i="2" a="1"/>
  <c r="F153" i="2"/>
  <c r="E153" i="2" a="1"/>
  <c r="E153" i="2"/>
  <c r="K152" i="2" a="1"/>
  <c r="K152" i="2"/>
  <c r="I152" i="2" a="1"/>
  <c r="I152" i="2"/>
  <c r="H152" i="2" a="1"/>
  <c r="H152" i="2"/>
  <c r="G152" i="2" a="1"/>
  <c r="G152" i="2"/>
  <c r="F152" i="2" a="1"/>
  <c r="F152" i="2"/>
  <c r="E152" i="2" a="1"/>
  <c r="E152" i="2"/>
  <c r="K151" i="2" a="1"/>
  <c r="K151" i="2"/>
  <c r="I151" i="2" a="1"/>
  <c r="I151" i="2"/>
  <c r="H151" i="2" a="1"/>
  <c r="H151" i="2"/>
  <c r="G151" i="2" a="1"/>
  <c r="G151" i="2"/>
  <c r="F151" i="2" a="1"/>
  <c r="F151" i="2"/>
  <c r="E151" i="2" a="1"/>
  <c r="E151" i="2"/>
  <c r="K150" i="2" a="1"/>
  <c r="K150" i="2"/>
  <c r="I150" i="2" a="1"/>
  <c r="I150" i="2"/>
  <c r="H150" i="2" a="1"/>
  <c r="H150" i="2"/>
  <c r="G150" i="2" a="1"/>
  <c r="G150" i="2"/>
  <c r="F150" i="2" a="1"/>
  <c r="F150" i="2"/>
  <c r="E150" i="2" a="1"/>
  <c r="E150" i="2"/>
  <c r="K149" i="2" a="1"/>
  <c r="K149" i="2"/>
  <c r="I149" i="2" a="1"/>
  <c r="I149" i="2"/>
  <c r="H149" i="2" a="1"/>
  <c r="H149" i="2"/>
  <c r="G149" i="2" a="1"/>
  <c r="G149" i="2"/>
  <c r="F149" i="2" a="1"/>
  <c r="F149" i="2"/>
  <c r="E149" i="2" a="1"/>
  <c r="E149" i="2"/>
  <c r="K148" i="2" a="1"/>
  <c r="K148" i="2"/>
  <c r="I148" i="2" a="1"/>
  <c r="I148" i="2"/>
  <c r="H148" i="2" a="1"/>
  <c r="H148" i="2"/>
  <c r="G148" i="2" a="1"/>
  <c r="G148" i="2"/>
  <c r="F148" i="2" a="1"/>
  <c r="F148" i="2"/>
  <c r="E148" i="2" a="1"/>
  <c r="E148" i="2"/>
  <c r="K147" i="2" a="1"/>
  <c r="K147" i="2"/>
  <c r="I147" i="2" a="1"/>
  <c r="I147" i="2"/>
  <c r="H147" i="2" a="1"/>
  <c r="H147" i="2"/>
  <c r="G147" i="2" a="1"/>
  <c r="G147" i="2"/>
  <c r="F147" i="2" a="1"/>
  <c r="F147" i="2"/>
  <c r="E147" i="2" a="1"/>
  <c r="E147" i="2"/>
  <c r="K146" i="2" a="1"/>
  <c r="K146" i="2"/>
  <c r="I146" i="2" a="1"/>
  <c r="I146" i="2"/>
  <c r="H146" i="2" a="1"/>
  <c r="H146" i="2"/>
  <c r="G146" i="2" a="1"/>
  <c r="G146" i="2"/>
  <c r="F146" i="2" a="1"/>
  <c r="F146" i="2"/>
  <c r="E146" i="2" a="1"/>
  <c r="E146" i="2"/>
  <c r="K145" i="2" a="1"/>
  <c r="K145" i="2"/>
  <c r="I145" i="2" a="1"/>
  <c r="I145" i="2"/>
  <c r="H145" i="2" a="1"/>
  <c r="H145" i="2"/>
  <c r="G145" i="2" a="1"/>
  <c r="G145" i="2"/>
  <c r="F145" i="2" a="1"/>
  <c r="F145" i="2"/>
  <c r="E145" i="2" a="1"/>
  <c r="E145" i="2"/>
  <c r="K144" i="2" a="1"/>
  <c r="K144" i="2"/>
  <c r="I144" i="2" a="1"/>
  <c r="I144" i="2"/>
  <c r="H144" i="2" a="1"/>
  <c r="H144" i="2"/>
  <c r="G144" i="2" a="1"/>
  <c r="G144" i="2"/>
  <c r="F144" i="2" a="1"/>
  <c r="F144" i="2"/>
  <c r="E144" i="2" a="1"/>
  <c r="E144" i="2"/>
  <c r="K143" i="2" a="1"/>
  <c r="K143" i="2"/>
  <c r="I143" i="2" a="1"/>
  <c r="I143" i="2"/>
  <c r="H143" i="2" a="1"/>
  <c r="H143" i="2"/>
  <c r="G143" i="2" a="1"/>
  <c r="G143" i="2"/>
  <c r="F143" i="2" a="1"/>
  <c r="F143" i="2"/>
  <c r="E143" i="2" a="1"/>
  <c r="E143" i="2"/>
  <c r="K142" i="2" a="1"/>
  <c r="K142" i="2"/>
  <c r="I142" i="2" a="1"/>
  <c r="I142" i="2"/>
  <c r="H142" i="2" a="1"/>
  <c r="H142" i="2"/>
  <c r="G142" i="2" a="1"/>
  <c r="G142" i="2"/>
  <c r="F142" i="2" a="1"/>
  <c r="F142" i="2"/>
  <c r="E142" i="2" a="1"/>
  <c r="E142" i="2"/>
  <c r="K141" i="2" a="1"/>
  <c r="K141" i="2"/>
  <c r="I141" i="2" a="1"/>
  <c r="I141" i="2"/>
  <c r="H141" i="2" a="1"/>
  <c r="H141" i="2"/>
  <c r="G141" i="2" a="1"/>
  <c r="G141" i="2"/>
  <c r="F141" i="2" a="1"/>
  <c r="F141" i="2"/>
  <c r="E141" i="2" a="1"/>
  <c r="E141" i="2"/>
  <c r="K140" i="2" a="1"/>
  <c r="K140" i="2"/>
  <c r="I140" i="2" a="1"/>
  <c r="I140" i="2"/>
  <c r="H140" i="2" a="1"/>
  <c r="H140" i="2"/>
  <c r="G140" i="2" a="1"/>
  <c r="G140" i="2"/>
  <c r="F140" i="2" a="1"/>
  <c r="F140" i="2"/>
  <c r="E140" i="2" a="1"/>
  <c r="E140" i="2"/>
  <c r="K139" i="2" a="1"/>
  <c r="K139" i="2"/>
  <c r="I139" i="2" a="1"/>
  <c r="I139" i="2"/>
  <c r="H139" i="2" a="1"/>
  <c r="H139" i="2"/>
  <c r="G139" i="2" a="1"/>
  <c r="G139" i="2"/>
  <c r="F139" i="2" a="1"/>
  <c r="F139" i="2"/>
  <c r="E139" i="2" a="1"/>
  <c r="E139" i="2"/>
  <c r="K138" i="2" a="1"/>
  <c r="K138" i="2"/>
  <c r="I138" i="2" a="1"/>
  <c r="I138" i="2"/>
  <c r="H138" i="2" a="1"/>
  <c r="H138" i="2"/>
  <c r="G138" i="2" a="1"/>
  <c r="G138" i="2"/>
  <c r="F138" i="2" a="1"/>
  <c r="F138" i="2"/>
  <c r="E138" i="2" a="1"/>
  <c r="E138" i="2"/>
  <c r="K137" i="2" a="1"/>
  <c r="K137" i="2"/>
  <c r="I137" i="2" a="1"/>
  <c r="I137" i="2"/>
  <c r="H137" i="2" a="1"/>
  <c r="H137" i="2"/>
  <c r="G137" i="2" a="1"/>
  <c r="G137" i="2"/>
  <c r="F137" i="2" a="1"/>
  <c r="F137" i="2"/>
  <c r="E137" i="2" a="1"/>
  <c r="E137" i="2"/>
  <c r="K136" i="2" a="1"/>
  <c r="K136" i="2"/>
  <c r="I136" i="2" a="1"/>
  <c r="I136" i="2"/>
  <c r="H136" i="2" a="1"/>
  <c r="H136" i="2"/>
  <c r="G136" i="2" a="1"/>
  <c r="G136" i="2"/>
  <c r="F136" i="2" a="1"/>
  <c r="F136" i="2"/>
  <c r="E136" i="2" a="1"/>
  <c r="E136" i="2"/>
  <c r="K135" i="2" a="1"/>
  <c r="K135" i="2"/>
  <c r="I135" i="2" a="1"/>
  <c r="I135" i="2"/>
  <c r="H135" i="2" a="1"/>
  <c r="H135" i="2"/>
  <c r="G135" i="2" a="1"/>
  <c r="G135" i="2"/>
  <c r="F135" i="2" a="1"/>
  <c r="F135" i="2"/>
  <c r="E135" i="2" a="1"/>
  <c r="E135" i="2"/>
  <c r="K134" i="2" a="1"/>
  <c r="K134" i="2"/>
  <c r="I134" i="2" a="1"/>
  <c r="I134" i="2"/>
  <c r="H134" i="2" a="1"/>
  <c r="H134" i="2"/>
  <c r="G134" i="2" a="1"/>
  <c r="G134" i="2"/>
  <c r="F134" i="2" a="1"/>
  <c r="F134" i="2"/>
  <c r="E134" i="2" a="1"/>
  <c r="E134" i="2"/>
  <c r="K133" i="2" a="1"/>
  <c r="K133" i="2"/>
  <c r="I133" i="2" a="1"/>
  <c r="I133" i="2"/>
  <c r="H133" i="2" a="1"/>
  <c r="H133" i="2"/>
  <c r="G133" i="2" a="1"/>
  <c r="G133" i="2"/>
  <c r="F133" i="2" a="1"/>
  <c r="F133" i="2"/>
  <c r="E133" i="2" a="1"/>
  <c r="E133" i="2"/>
  <c r="K132" i="2" a="1"/>
  <c r="K132" i="2"/>
  <c r="I132" i="2" a="1"/>
  <c r="I132" i="2"/>
  <c r="H132" i="2" a="1"/>
  <c r="H132" i="2"/>
  <c r="G132" i="2" a="1"/>
  <c r="G132" i="2"/>
  <c r="F132" i="2" a="1"/>
  <c r="F132" i="2"/>
  <c r="E132" i="2" a="1"/>
  <c r="E132" i="2"/>
  <c r="K131" i="2" a="1"/>
  <c r="K131" i="2"/>
  <c r="I131" i="2" a="1"/>
  <c r="I131" i="2"/>
  <c r="H131" i="2" a="1"/>
  <c r="H131" i="2"/>
  <c r="G131" i="2" a="1"/>
  <c r="G131" i="2"/>
  <c r="F131" i="2" a="1"/>
  <c r="F131" i="2"/>
  <c r="E131" i="2" a="1"/>
  <c r="E131" i="2"/>
  <c r="K130" i="2" a="1"/>
  <c r="K130" i="2"/>
  <c r="I130" i="2" a="1"/>
  <c r="I130" i="2"/>
  <c r="H130" i="2" a="1"/>
  <c r="H130" i="2"/>
  <c r="G130" i="2" a="1"/>
  <c r="G130" i="2"/>
  <c r="F130" i="2" a="1"/>
  <c r="F130" i="2"/>
  <c r="E130" i="2" a="1"/>
  <c r="E130" i="2"/>
  <c r="K129" i="2" a="1"/>
  <c r="K129" i="2"/>
  <c r="I129" i="2" a="1"/>
  <c r="I129" i="2"/>
  <c r="H129" i="2" a="1"/>
  <c r="H129" i="2"/>
  <c r="G129" i="2" a="1"/>
  <c r="G129" i="2"/>
  <c r="F129" i="2" a="1"/>
  <c r="F129" i="2"/>
  <c r="E129" i="2" a="1"/>
  <c r="E129" i="2"/>
  <c r="K128" i="2" a="1"/>
  <c r="K128" i="2"/>
  <c r="I128" i="2" a="1"/>
  <c r="I128" i="2"/>
  <c r="H128" i="2" a="1"/>
  <c r="H128" i="2"/>
  <c r="G128" i="2" a="1"/>
  <c r="G128" i="2"/>
  <c r="F128" i="2" a="1"/>
  <c r="F128" i="2"/>
  <c r="E128" i="2" a="1"/>
  <c r="E128" i="2"/>
  <c r="K127" i="2" a="1"/>
  <c r="K127" i="2"/>
  <c r="I127" i="2" a="1"/>
  <c r="I127" i="2"/>
  <c r="H127" i="2" a="1"/>
  <c r="H127" i="2"/>
  <c r="G127" i="2" a="1"/>
  <c r="G127" i="2"/>
  <c r="F127" i="2" a="1"/>
  <c r="F127" i="2"/>
  <c r="E127" i="2" a="1"/>
  <c r="E127" i="2"/>
  <c r="K126" i="2" a="1"/>
  <c r="K126" i="2"/>
  <c r="I126" i="2" a="1"/>
  <c r="I126" i="2"/>
  <c r="H126" i="2" a="1"/>
  <c r="H126" i="2"/>
  <c r="G126" i="2" a="1"/>
  <c r="G126" i="2"/>
  <c r="F126" i="2" a="1"/>
  <c r="F126" i="2"/>
  <c r="E126" i="2" a="1"/>
  <c r="E126" i="2"/>
  <c r="K125" i="2" a="1"/>
  <c r="K125" i="2"/>
  <c r="I125" i="2" a="1"/>
  <c r="I125" i="2"/>
  <c r="H125" i="2" a="1"/>
  <c r="H125" i="2"/>
  <c r="G125" i="2" a="1"/>
  <c r="G125" i="2"/>
  <c r="F125" i="2" a="1"/>
  <c r="F125" i="2"/>
  <c r="E125" i="2" a="1"/>
  <c r="E125" i="2"/>
  <c r="K124" i="2" a="1"/>
  <c r="K124" i="2"/>
  <c r="I124" i="2" a="1"/>
  <c r="I124" i="2"/>
  <c r="H124" i="2" a="1"/>
  <c r="H124" i="2"/>
  <c r="G124" i="2" a="1"/>
  <c r="G124" i="2"/>
  <c r="F124" i="2" a="1"/>
  <c r="F124" i="2"/>
  <c r="E124" i="2" a="1"/>
  <c r="E124" i="2"/>
  <c r="K123" i="2" a="1"/>
  <c r="K123" i="2"/>
  <c r="I123" i="2" a="1"/>
  <c r="I123" i="2"/>
  <c r="H123" i="2" a="1"/>
  <c r="H123" i="2"/>
  <c r="G123" i="2" a="1"/>
  <c r="G123" i="2"/>
  <c r="F123" i="2" a="1"/>
  <c r="F123" i="2"/>
  <c r="E123" i="2" a="1"/>
  <c r="E123" i="2"/>
  <c r="K122" i="2" a="1"/>
  <c r="K122" i="2"/>
  <c r="I122" i="2" a="1"/>
  <c r="I122" i="2"/>
  <c r="H122" i="2" a="1"/>
  <c r="H122" i="2"/>
  <c r="G122" i="2" a="1"/>
  <c r="G122" i="2"/>
  <c r="F122" i="2" a="1"/>
  <c r="F122" i="2"/>
  <c r="E122" i="2" a="1"/>
  <c r="E122" i="2"/>
  <c r="K121" i="2" a="1"/>
  <c r="K121" i="2"/>
  <c r="I121" i="2" a="1"/>
  <c r="I121" i="2"/>
  <c r="H121" i="2" a="1"/>
  <c r="H121" i="2"/>
  <c r="G121" i="2" a="1"/>
  <c r="G121" i="2"/>
  <c r="F121" i="2" a="1"/>
  <c r="F121" i="2"/>
  <c r="E121" i="2" a="1"/>
  <c r="E121" i="2"/>
  <c r="K120" i="2" a="1"/>
  <c r="K120" i="2"/>
  <c r="I120" i="2" a="1"/>
  <c r="I120" i="2"/>
  <c r="H120" i="2" a="1"/>
  <c r="H120" i="2"/>
  <c r="G120" i="2" a="1"/>
  <c r="G120" i="2"/>
  <c r="F120" i="2" a="1"/>
  <c r="F120" i="2"/>
  <c r="E120" i="2" a="1"/>
  <c r="E120" i="2"/>
  <c r="K119" i="2" a="1"/>
  <c r="K119" i="2"/>
  <c r="I119" i="2" a="1"/>
  <c r="I119" i="2"/>
  <c r="H119" i="2" a="1"/>
  <c r="H119" i="2"/>
  <c r="G119" i="2" a="1"/>
  <c r="G119" i="2"/>
  <c r="F119" i="2" a="1"/>
  <c r="F119" i="2"/>
  <c r="E119" i="2" a="1"/>
  <c r="E119" i="2"/>
  <c r="K118" i="2" a="1"/>
  <c r="K118" i="2"/>
  <c r="I118" i="2" a="1"/>
  <c r="I118" i="2"/>
  <c r="H118" i="2" a="1"/>
  <c r="H118" i="2"/>
  <c r="G118" i="2" a="1"/>
  <c r="G118" i="2"/>
  <c r="F118" i="2" a="1"/>
  <c r="F118" i="2"/>
  <c r="E118" i="2" a="1"/>
  <c r="E118" i="2"/>
  <c r="K117" i="2" a="1"/>
  <c r="K117" i="2"/>
  <c r="I117" i="2" a="1"/>
  <c r="I117" i="2"/>
  <c r="H117" i="2" a="1"/>
  <c r="H117" i="2"/>
  <c r="G117" i="2" a="1"/>
  <c r="G117" i="2"/>
  <c r="F117" i="2" a="1"/>
  <c r="F117" i="2"/>
  <c r="E117" i="2" a="1"/>
  <c r="E117" i="2"/>
  <c r="K116" i="2" a="1"/>
  <c r="K116" i="2"/>
  <c r="I116" i="2" a="1"/>
  <c r="I116" i="2"/>
  <c r="H116" i="2" a="1"/>
  <c r="H116" i="2"/>
  <c r="G116" i="2" a="1"/>
  <c r="G116" i="2"/>
  <c r="F116" i="2" a="1"/>
  <c r="F116" i="2"/>
  <c r="E116" i="2" a="1"/>
  <c r="E116" i="2"/>
  <c r="K115" i="2" a="1"/>
  <c r="K115" i="2"/>
  <c r="I115" i="2" a="1"/>
  <c r="I115" i="2"/>
  <c r="H115" i="2" a="1"/>
  <c r="H115" i="2"/>
  <c r="G115" i="2" a="1"/>
  <c r="G115" i="2"/>
  <c r="F115" i="2" a="1"/>
  <c r="F115" i="2"/>
  <c r="E115" i="2" a="1"/>
  <c r="E115" i="2"/>
  <c r="K114" i="2" a="1"/>
  <c r="K114" i="2"/>
  <c r="I114" i="2" a="1"/>
  <c r="I114" i="2"/>
  <c r="H114" i="2" a="1"/>
  <c r="H114" i="2"/>
  <c r="G114" i="2" a="1"/>
  <c r="G114" i="2"/>
  <c r="F114" i="2" a="1"/>
  <c r="F114" i="2"/>
  <c r="E114" i="2" a="1"/>
  <c r="E114" i="2"/>
  <c r="K113" i="2" a="1"/>
  <c r="K113" i="2"/>
  <c r="I113" i="2" a="1"/>
  <c r="I113" i="2"/>
  <c r="H113" i="2" a="1"/>
  <c r="H113" i="2"/>
  <c r="G113" i="2" a="1"/>
  <c r="G113" i="2"/>
  <c r="F113" i="2" a="1"/>
  <c r="F113" i="2"/>
  <c r="E113" i="2" a="1"/>
  <c r="E113" i="2"/>
  <c r="K112" i="2" a="1"/>
  <c r="K112" i="2"/>
  <c r="I112" i="2" a="1"/>
  <c r="I112" i="2"/>
  <c r="H112" i="2" a="1"/>
  <c r="H112" i="2"/>
  <c r="G112" i="2" a="1"/>
  <c r="G112" i="2"/>
  <c r="F112" i="2" a="1"/>
  <c r="F112" i="2"/>
  <c r="E112" i="2" a="1"/>
  <c r="E112" i="2"/>
  <c r="K111" i="2" a="1"/>
  <c r="K111" i="2"/>
  <c r="I111" i="2" a="1"/>
  <c r="I111" i="2"/>
  <c r="H111" i="2" a="1"/>
  <c r="H111" i="2"/>
  <c r="G111" i="2" a="1"/>
  <c r="G111" i="2"/>
  <c r="F111" i="2" a="1"/>
  <c r="F111" i="2"/>
  <c r="E111" i="2" a="1"/>
  <c r="E111" i="2"/>
  <c r="K110" i="2" a="1"/>
  <c r="K110" i="2"/>
  <c r="I110" i="2" a="1"/>
  <c r="I110" i="2"/>
  <c r="H110" i="2" a="1"/>
  <c r="H110" i="2"/>
  <c r="G110" i="2" a="1"/>
  <c r="G110" i="2"/>
  <c r="F110" i="2" a="1"/>
  <c r="F110" i="2"/>
  <c r="E110" i="2" a="1"/>
  <c r="E110" i="2"/>
  <c r="K109" i="2" a="1"/>
  <c r="K109" i="2"/>
  <c r="I109" i="2" a="1"/>
  <c r="I109" i="2"/>
  <c r="H109" i="2" a="1"/>
  <c r="H109" i="2"/>
  <c r="G109" i="2" a="1"/>
  <c r="G109" i="2"/>
  <c r="F109" i="2" a="1"/>
  <c r="F109" i="2"/>
  <c r="E109" i="2" a="1"/>
  <c r="E109" i="2"/>
  <c r="K108" i="2" a="1"/>
  <c r="K108" i="2"/>
  <c r="I108" i="2" a="1"/>
  <c r="I108" i="2"/>
  <c r="H108" i="2" a="1"/>
  <c r="H108" i="2"/>
  <c r="G108" i="2" a="1"/>
  <c r="G108" i="2"/>
  <c r="F108" i="2" a="1"/>
  <c r="F108" i="2"/>
  <c r="E108" i="2" a="1"/>
  <c r="E108" i="2"/>
  <c r="K107" i="2" a="1"/>
  <c r="K107" i="2"/>
  <c r="I107" i="2" a="1"/>
  <c r="I107" i="2"/>
  <c r="H107" i="2" a="1"/>
  <c r="H107" i="2"/>
  <c r="G107" i="2" a="1"/>
  <c r="G107" i="2"/>
  <c r="F107" i="2" a="1"/>
  <c r="F107" i="2"/>
  <c r="E107" i="2" a="1"/>
  <c r="E107" i="2"/>
  <c r="K106" i="2" a="1"/>
  <c r="K106" i="2"/>
  <c r="I106" i="2" a="1"/>
  <c r="I106" i="2"/>
  <c r="H106" i="2" a="1"/>
  <c r="H106" i="2"/>
  <c r="G106" i="2" a="1"/>
  <c r="G106" i="2"/>
  <c r="F106" i="2" a="1"/>
  <c r="F106" i="2"/>
  <c r="E106" i="2" a="1"/>
  <c r="E106" i="2"/>
  <c r="K105" i="2" a="1"/>
  <c r="K105" i="2"/>
  <c r="I105" i="2" a="1"/>
  <c r="I105" i="2"/>
  <c r="H105" i="2" a="1"/>
  <c r="H105" i="2"/>
  <c r="G105" i="2" a="1"/>
  <c r="G105" i="2"/>
  <c r="F105" i="2" a="1"/>
  <c r="F105" i="2"/>
  <c r="E105" i="2" a="1"/>
  <c r="E105" i="2"/>
  <c r="K104" i="2" a="1"/>
  <c r="K104" i="2"/>
  <c r="I104" i="2" a="1"/>
  <c r="I104" i="2"/>
  <c r="H104" i="2" a="1"/>
  <c r="H104" i="2"/>
  <c r="G104" i="2" a="1"/>
  <c r="G104" i="2"/>
  <c r="F104" i="2" a="1"/>
  <c r="F104" i="2"/>
  <c r="E104" i="2" a="1"/>
  <c r="E104" i="2"/>
  <c r="K103" i="2" a="1"/>
  <c r="K103" i="2"/>
  <c r="I103" i="2" a="1"/>
  <c r="I103" i="2"/>
  <c r="H103" i="2" a="1"/>
  <c r="H103" i="2"/>
  <c r="G103" i="2" a="1"/>
  <c r="G103" i="2"/>
  <c r="F103" i="2" a="1"/>
  <c r="F103" i="2"/>
  <c r="E103" i="2" a="1"/>
  <c r="E103" i="2"/>
  <c r="K102" i="2" a="1"/>
  <c r="K102" i="2"/>
  <c r="I102" i="2" a="1"/>
  <c r="I102" i="2"/>
  <c r="H102" i="2" a="1"/>
  <c r="H102" i="2"/>
  <c r="G102" i="2" a="1"/>
  <c r="G102" i="2"/>
  <c r="F102" i="2" a="1"/>
  <c r="F102" i="2"/>
  <c r="E102" i="2" a="1"/>
  <c r="E102" i="2"/>
  <c r="K101" i="2" a="1"/>
  <c r="K101" i="2"/>
  <c r="I101" i="2" a="1"/>
  <c r="I101" i="2"/>
  <c r="H101" i="2" a="1"/>
  <c r="H101" i="2"/>
  <c r="G101" i="2" a="1"/>
  <c r="G101" i="2"/>
  <c r="F101" i="2" a="1"/>
  <c r="F101" i="2"/>
  <c r="E101" i="2" a="1"/>
  <c r="E101" i="2"/>
  <c r="K100" i="2" a="1"/>
  <c r="K100" i="2"/>
  <c r="I100" i="2" a="1"/>
  <c r="I100" i="2"/>
  <c r="H100" i="2" a="1"/>
  <c r="H100" i="2"/>
  <c r="G100" i="2" a="1"/>
  <c r="G100" i="2"/>
  <c r="F100" i="2" a="1"/>
  <c r="F100" i="2"/>
  <c r="E100" i="2" a="1"/>
  <c r="E100" i="2"/>
  <c r="K99" i="2" a="1"/>
  <c r="K99" i="2"/>
  <c r="I99" i="2" a="1"/>
  <c r="I99" i="2"/>
  <c r="H99" i="2" a="1"/>
  <c r="H99" i="2"/>
  <c r="G99" i="2" a="1"/>
  <c r="G99" i="2"/>
  <c r="F99" i="2" a="1"/>
  <c r="F99" i="2"/>
  <c r="E99" i="2" a="1"/>
  <c r="E99" i="2"/>
  <c r="K98" i="2" a="1"/>
  <c r="K98" i="2"/>
  <c r="I98" i="2" a="1"/>
  <c r="I98" i="2"/>
  <c r="H98" i="2" a="1"/>
  <c r="H98" i="2"/>
  <c r="G98" i="2" a="1"/>
  <c r="G98" i="2"/>
  <c r="F98" i="2" a="1"/>
  <c r="F98" i="2"/>
  <c r="E98" i="2" a="1"/>
  <c r="E98" i="2"/>
  <c r="K97" i="2" a="1"/>
  <c r="K97" i="2"/>
  <c r="I97" i="2" a="1"/>
  <c r="I97" i="2"/>
  <c r="H97" i="2" a="1"/>
  <c r="H97" i="2"/>
  <c r="G97" i="2" a="1"/>
  <c r="G97" i="2"/>
  <c r="F97" i="2" a="1"/>
  <c r="F97" i="2"/>
  <c r="E97" i="2" a="1"/>
  <c r="E97" i="2"/>
  <c r="K96" i="2" a="1"/>
  <c r="K96" i="2"/>
  <c r="I96" i="2" a="1"/>
  <c r="I96" i="2"/>
  <c r="H96" i="2" a="1"/>
  <c r="H96" i="2"/>
  <c r="G96" i="2" a="1"/>
  <c r="G96" i="2"/>
  <c r="F96" i="2" a="1"/>
  <c r="F96" i="2"/>
  <c r="E96" i="2" a="1"/>
  <c r="E96" i="2"/>
  <c r="K95" i="2" a="1"/>
  <c r="K95" i="2"/>
  <c r="I95" i="2" a="1"/>
  <c r="I95" i="2"/>
  <c r="H95" i="2" a="1"/>
  <c r="H95" i="2"/>
  <c r="G95" i="2" a="1"/>
  <c r="G95" i="2"/>
  <c r="F95" i="2" a="1"/>
  <c r="F95" i="2"/>
  <c r="E95" i="2" a="1"/>
  <c r="E95" i="2"/>
  <c r="K94" i="2" a="1"/>
  <c r="K94" i="2"/>
  <c r="I94" i="2" a="1"/>
  <c r="I94" i="2"/>
  <c r="H94" i="2" a="1"/>
  <c r="H94" i="2"/>
  <c r="G94" i="2" a="1"/>
  <c r="G94" i="2"/>
  <c r="F94" i="2" a="1"/>
  <c r="F94" i="2"/>
  <c r="E94" i="2" a="1"/>
  <c r="E94" i="2"/>
  <c r="K93" i="2" a="1"/>
  <c r="K93" i="2"/>
  <c r="I93" i="2" a="1"/>
  <c r="I93" i="2"/>
  <c r="H93" i="2" a="1"/>
  <c r="H93" i="2"/>
  <c r="G93" i="2" a="1"/>
  <c r="G93" i="2"/>
  <c r="F93" i="2" a="1"/>
  <c r="F93" i="2"/>
  <c r="E93" i="2" a="1"/>
  <c r="E93" i="2"/>
  <c r="K92" i="2" a="1"/>
  <c r="K92" i="2"/>
  <c r="I92" i="2" a="1"/>
  <c r="I92" i="2"/>
  <c r="H92" i="2" a="1"/>
  <c r="H92" i="2"/>
  <c r="G92" i="2" a="1"/>
  <c r="G92" i="2"/>
  <c r="F92" i="2" a="1"/>
  <c r="F92" i="2"/>
  <c r="E92" i="2" a="1"/>
  <c r="E92" i="2"/>
  <c r="K91" i="2" a="1"/>
  <c r="K91" i="2"/>
  <c r="I91" i="2" a="1"/>
  <c r="I91" i="2"/>
  <c r="H91" i="2" a="1"/>
  <c r="H91" i="2"/>
  <c r="G91" i="2" a="1"/>
  <c r="G91" i="2"/>
  <c r="F91" i="2" a="1"/>
  <c r="F91" i="2"/>
  <c r="E91" i="2" a="1"/>
  <c r="E91" i="2"/>
  <c r="K90" i="2" a="1"/>
  <c r="K90" i="2"/>
  <c r="I90" i="2" a="1"/>
  <c r="I90" i="2"/>
  <c r="H90" i="2" a="1"/>
  <c r="H90" i="2"/>
  <c r="G90" i="2" a="1"/>
  <c r="G90" i="2"/>
  <c r="F90" i="2" a="1"/>
  <c r="F90" i="2"/>
  <c r="E90" i="2" a="1"/>
  <c r="E90" i="2"/>
  <c r="K89" i="2" a="1"/>
  <c r="K89" i="2"/>
  <c r="I89" i="2" a="1"/>
  <c r="I89" i="2"/>
  <c r="H89" i="2" a="1"/>
  <c r="H89" i="2"/>
  <c r="G89" i="2" a="1"/>
  <c r="G89" i="2"/>
  <c r="F89" i="2" a="1"/>
  <c r="F89" i="2"/>
  <c r="E89" i="2" a="1"/>
  <c r="E89" i="2"/>
  <c r="K88" i="2" a="1"/>
  <c r="K88" i="2"/>
  <c r="I88" i="2" a="1"/>
  <c r="I88" i="2"/>
  <c r="H88" i="2" a="1"/>
  <c r="H88" i="2"/>
  <c r="G88" i="2" a="1"/>
  <c r="G88" i="2"/>
  <c r="F88" i="2" a="1"/>
  <c r="F88" i="2"/>
  <c r="E88" i="2" a="1"/>
  <c r="E88" i="2"/>
  <c r="K87" i="2" a="1"/>
  <c r="K87" i="2"/>
  <c r="I87" i="2" a="1"/>
  <c r="I87" i="2"/>
  <c r="H87" i="2" a="1"/>
  <c r="H87" i="2"/>
  <c r="G87" i="2" a="1"/>
  <c r="G87" i="2"/>
  <c r="F87" i="2" a="1"/>
  <c r="F87" i="2"/>
  <c r="E87" i="2" a="1"/>
  <c r="E87" i="2"/>
  <c r="K86" i="2" a="1"/>
  <c r="K86" i="2"/>
  <c r="I86" i="2" a="1"/>
  <c r="I86" i="2"/>
  <c r="H86" i="2" a="1"/>
  <c r="H86" i="2"/>
  <c r="G86" i="2" a="1"/>
  <c r="G86" i="2"/>
  <c r="F86" i="2" a="1"/>
  <c r="F86" i="2"/>
  <c r="E86" i="2" a="1"/>
  <c r="E86" i="2"/>
  <c r="K85" i="2" a="1"/>
  <c r="K85" i="2"/>
  <c r="I85" i="2" a="1"/>
  <c r="I85" i="2"/>
  <c r="H85" i="2" a="1"/>
  <c r="H85" i="2"/>
  <c r="G85" i="2" a="1"/>
  <c r="G85" i="2"/>
  <c r="F85" i="2" a="1"/>
  <c r="F85" i="2"/>
  <c r="E85" i="2" a="1"/>
  <c r="E85" i="2"/>
  <c r="K84" i="2" a="1"/>
  <c r="K84" i="2"/>
  <c r="I84" i="2" a="1"/>
  <c r="I84" i="2"/>
  <c r="H84" i="2" a="1"/>
  <c r="H84" i="2"/>
  <c r="G84" i="2" a="1"/>
  <c r="G84" i="2"/>
  <c r="F84" i="2" a="1"/>
  <c r="F84" i="2"/>
  <c r="E84" i="2" a="1"/>
  <c r="E84" i="2"/>
  <c r="K83" i="2" a="1"/>
  <c r="K83" i="2"/>
  <c r="I83" i="2" a="1"/>
  <c r="I83" i="2"/>
  <c r="H83" i="2" a="1"/>
  <c r="H83" i="2"/>
  <c r="G83" i="2" a="1"/>
  <c r="G83" i="2"/>
  <c r="F83" i="2" a="1"/>
  <c r="F83" i="2"/>
  <c r="E83" i="2" a="1"/>
  <c r="E83" i="2"/>
  <c r="S82" i="2"/>
  <c r="K82" i="2" a="1"/>
  <c r="K82" i="2"/>
  <c r="I82" i="2" a="1"/>
  <c r="I82" i="2"/>
  <c r="H82" i="2" a="1"/>
  <c r="H82" i="2"/>
  <c r="G82" i="2" a="1"/>
  <c r="G82" i="2"/>
  <c r="F82" i="2" a="1"/>
  <c r="F82" i="2"/>
  <c r="E82" i="2" a="1"/>
  <c r="E82" i="2"/>
  <c r="K81" i="2" a="1"/>
  <c r="K81" i="2"/>
  <c r="I81" i="2" a="1"/>
  <c r="I81" i="2"/>
  <c r="H81" i="2" a="1"/>
  <c r="H81" i="2"/>
  <c r="G81" i="2" a="1"/>
  <c r="G81" i="2"/>
  <c r="F81" i="2" a="1"/>
  <c r="F81" i="2"/>
  <c r="E81" i="2" a="1"/>
  <c r="E81" i="2"/>
  <c r="T80" i="2"/>
  <c r="K80" i="2" a="1"/>
  <c r="K80" i="2"/>
  <c r="I80" i="2" a="1"/>
  <c r="I80" i="2"/>
  <c r="H80" i="2" a="1"/>
  <c r="H80" i="2"/>
  <c r="G80" i="2" a="1"/>
  <c r="G80" i="2"/>
  <c r="F80" i="2" a="1"/>
  <c r="F80" i="2"/>
  <c r="E80" i="2" a="1"/>
  <c r="E80" i="2"/>
  <c r="K79" i="2" a="1"/>
  <c r="K79" i="2"/>
  <c r="I79" i="2" a="1"/>
  <c r="I79" i="2"/>
  <c r="H79" i="2" a="1"/>
  <c r="H79" i="2"/>
  <c r="G79" i="2" a="1"/>
  <c r="G79" i="2"/>
  <c r="F79" i="2" a="1"/>
  <c r="F79" i="2"/>
  <c r="E79" i="2" a="1"/>
  <c r="E79" i="2"/>
  <c r="X78" i="2"/>
  <c r="W78" i="2"/>
  <c r="U78" i="2"/>
  <c r="T78" i="2"/>
  <c r="S78" i="2"/>
  <c r="K78" i="2" a="1"/>
  <c r="K78" i="2"/>
  <c r="I78" i="2" a="1"/>
  <c r="I78" i="2"/>
  <c r="H78" i="2" a="1"/>
  <c r="H78" i="2"/>
  <c r="G78" i="2" a="1"/>
  <c r="G78" i="2"/>
  <c r="F78" i="2" a="1"/>
  <c r="F78" i="2"/>
  <c r="E78" i="2" a="1"/>
  <c r="E78" i="2"/>
  <c r="Z77" i="2"/>
  <c r="Y77" i="2"/>
  <c r="X77" i="2"/>
  <c r="W77" i="2"/>
  <c r="U77" i="2"/>
  <c r="T77" i="2"/>
  <c r="S77" i="2"/>
  <c r="K77" i="2" a="1"/>
  <c r="K77" i="2"/>
  <c r="I77" i="2" a="1"/>
  <c r="I77" i="2"/>
  <c r="H77" i="2" a="1"/>
  <c r="H77" i="2"/>
  <c r="G77" i="2" a="1"/>
  <c r="G77" i="2"/>
  <c r="F77" i="2" a="1"/>
  <c r="F77" i="2"/>
  <c r="E77" i="2" a="1"/>
  <c r="E77" i="2"/>
  <c r="Z76" i="2"/>
  <c r="Y76" i="2"/>
  <c r="X76" i="2"/>
  <c r="W76" i="2"/>
  <c r="U76" i="2"/>
  <c r="T76" i="2"/>
  <c r="S76" i="2"/>
  <c r="K76" i="2" a="1"/>
  <c r="K76" i="2"/>
  <c r="I76" i="2" a="1"/>
  <c r="I76" i="2"/>
  <c r="H76" i="2" a="1"/>
  <c r="H76" i="2"/>
  <c r="G76" i="2" a="1"/>
  <c r="G76" i="2"/>
  <c r="F76" i="2" a="1"/>
  <c r="F76" i="2"/>
  <c r="E76" i="2" a="1"/>
  <c r="E76" i="2"/>
  <c r="Z75" i="2"/>
  <c r="Y75" i="2"/>
  <c r="X75" i="2"/>
  <c r="W75" i="2"/>
  <c r="U75" i="2"/>
  <c r="T75" i="2"/>
  <c r="S75" i="2"/>
  <c r="K75" i="2" a="1"/>
  <c r="K75" i="2"/>
  <c r="I75" i="2" a="1"/>
  <c r="I75" i="2"/>
  <c r="H75" i="2" a="1"/>
  <c r="H75" i="2"/>
  <c r="G75" i="2" a="1"/>
  <c r="G75" i="2"/>
  <c r="F75" i="2" a="1"/>
  <c r="F75" i="2"/>
  <c r="E75" i="2" a="1"/>
  <c r="E75" i="2"/>
  <c r="Z74" i="2"/>
  <c r="Y74" i="2"/>
  <c r="X74" i="2"/>
  <c r="W74" i="2"/>
  <c r="U74" i="2"/>
  <c r="T74" i="2"/>
  <c r="S74" i="2"/>
  <c r="K74" i="2" a="1"/>
  <c r="K74" i="2"/>
  <c r="I74" i="2" a="1"/>
  <c r="I74" i="2"/>
  <c r="H74" i="2" a="1"/>
  <c r="H74" i="2"/>
  <c r="G74" i="2" a="1"/>
  <c r="G74" i="2"/>
  <c r="F74" i="2" a="1"/>
  <c r="F74" i="2"/>
  <c r="E74" i="2" a="1"/>
  <c r="E74" i="2"/>
  <c r="Z73" i="2"/>
  <c r="Y73" i="2"/>
  <c r="X73" i="2"/>
  <c r="W73" i="2"/>
  <c r="U73" i="2"/>
  <c r="T73" i="2"/>
  <c r="S73" i="2"/>
  <c r="K73" i="2" a="1"/>
  <c r="K73" i="2"/>
  <c r="I73" i="2" a="1"/>
  <c r="I73" i="2"/>
  <c r="H73" i="2" a="1"/>
  <c r="H73" i="2"/>
  <c r="G73" i="2" a="1"/>
  <c r="G73" i="2"/>
  <c r="F73" i="2" a="1"/>
  <c r="F73" i="2"/>
  <c r="E73" i="2" a="1"/>
  <c r="E73" i="2"/>
  <c r="Z72" i="2"/>
  <c r="Y72" i="2"/>
  <c r="X72" i="2"/>
  <c r="W72" i="2"/>
  <c r="U72" i="2"/>
  <c r="S72" i="2"/>
  <c r="K72" i="2" a="1"/>
  <c r="K72" i="2"/>
  <c r="I72" i="2" a="1"/>
  <c r="I72" i="2"/>
  <c r="H72" i="2" a="1"/>
  <c r="H72" i="2"/>
  <c r="G72" i="2" a="1"/>
  <c r="G72" i="2"/>
  <c r="F72" i="2" a="1"/>
  <c r="F72" i="2"/>
  <c r="E72" i="2" a="1"/>
  <c r="E72" i="2"/>
  <c r="Z71" i="2"/>
  <c r="Y71" i="2"/>
  <c r="X71" i="2"/>
  <c r="W71" i="2"/>
  <c r="U71" i="2"/>
  <c r="S71" i="2"/>
  <c r="K71" i="2" a="1"/>
  <c r="K71" i="2"/>
  <c r="I71" i="2" a="1"/>
  <c r="I71" i="2"/>
  <c r="H71" i="2" a="1"/>
  <c r="H71" i="2"/>
  <c r="G71" i="2" a="1"/>
  <c r="G71" i="2"/>
  <c r="F71" i="2" a="1"/>
  <c r="F71" i="2"/>
  <c r="E71" i="2" a="1"/>
  <c r="E71" i="2"/>
  <c r="Z70" i="2"/>
  <c r="Y70" i="2"/>
  <c r="X70" i="2"/>
  <c r="W70" i="2"/>
  <c r="U70" i="2"/>
  <c r="S70" i="2"/>
  <c r="K70" i="2" a="1"/>
  <c r="K70" i="2"/>
  <c r="I70" i="2" a="1"/>
  <c r="I70" i="2"/>
  <c r="H70" i="2" a="1"/>
  <c r="H70" i="2"/>
  <c r="G70" i="2" a="1"/>
  <c r="G70" i="2"/>
  <c r="F70" i="2" a="1"/>
  <c r="F70" i="2"/>
  <c r="E70" i="2" a="1"/>
  <c r="E70" i="2"/>
  <c r="Z69" i="2"/>
  <c r="Y69" i="2"/>
  <c r="X69" i="2"/>
  <c r="W69" i="2"/>
  <c r="U69" i="2"/>
  <c r="S69" i="2"/>
  <c r="K69" i="2" a="1"/>
  <c r="K69" i="2"/>
  <c r="I69" i="2" a="1"/>
  <c r="I69" i="2"/>
  <c r="H69" i="2" a="1"/>
  <c r="H69" i="2"/>
  <c r="G69" i="2" a="1"/>
  <c r="G69" i="2"/>
  <c r="F69" i="2" a="1"/>
  <c r="F69" i="2"/>
  <c r="E69" i="2" a="1"/>
  <c r="E69" i="2"/>
  <c r="T67" i="2"/>
  <c r="I67" i="2"/>
  <c r="H67" i="2"/>
  <c r="G67" i="2"/>
  <c r="F67" i="2"/>
  <c r="E67" i="2"/>
  <c r="M64" i="2"/>
  <c r="L64" i="2"/>
  <c r="M61" i="2"/>
  <c r="N60" i="2"/>
  <c r="L60" i="2"/>
  <c r="J60" i="2" a="1"/>
  <c r="J60" i="2"/>
  <c r="I60" i="2" a="1"/>
  <c r="I60" i="2"/>
  <c r="H60" i="2" a="1"/>
  <c r="H60" i="2"/>
  <c r="G60" i="2" a="1"/>
  <c r="G60" i="2"/>
  <c r="F60" i="2" a="1"/>
  <c r="F60" i="2"/>
  <c r="E60" i="2" a="1"/>
  <c r="E60" i="2"/>
  <c r="D60" i="2" a="1"/>
  <c r="D60" i="2"/>
  <c r="C60" i="2" a="1"/>
  <c r="C60" i="2"/>
  <c r="N59" i="2"/>
  <c r="M59" i="2"/>
  <c r="L59" i="2"/>
  <c r="J59" i="2"/>
  <c r="I59" i="2"/>
  <c r="H59" i="2"/>
  <c r="G59" i="2"/>
  <c r="F59" i="2"/>
  <c r="E59" i="2"/>
  <c r="D59" i="2"/>
  <c r="C59" i="2"/>
  <c r="N58" i="2"/>
  <c r="L58" i="2"/>
  <c r="J58" i="2"/>
  <c r="I58" i="2"/>
  <c r="H58" i="2"/>
  <c r="G58" i="2"/>
  <c r="F58" i="2"/>
  <c r="E58" i="2"/>
  <c r="D58" i="2"/>
  <c r="C58" i="2"/>
  <c r="N57" i="2"/>
  <c r="L57" i="2"/>
  <c r="J57" i="2"/>
  <c r="I57" i="2"/>
  <c r="H57" i="2"/>
  <c r="G57" i="2"/>
  <c r="F57" i="2"/>
  <c r="E57" i="2"/>
  <c r="D57" i="2"/>
  <c r="C57" i="2"/>
  <c r="N56" i="2"/>
  <c r="L56" i="2"/>
  <c r="J56" i="2"/>
  <c r="I56" i="2"/>
  <c r="H56" i="2"/>
  <c r="G56" i="2"/>
  <c r="F56" i="2"/>
  <c r="E56" i="2"/>
  <c r="D56" i="2"/>
  <c r="C56" i="2"/>
  <c r="N55" i="2"/>
  <c r="M55" i="2"/>
  <c r="L55" i="2"/>
  <c r="J55" i="2"/>
  <c r="I55" i="2"/>
  <c r="H55" i="2"/>
  <c r="G55" i="2"/>
  <c r="F55" i="2"/>
  <c r="E55" i="2"/>
  <c r="D55" i="2"/>
  <c r="C55" i="2"/>
  <c r="N54" i="2"/>
  <c r="L54" i="2"/>
  <c r="J54" i="2"/>
  <c r="I54" i="2"/>
  <c r="H54" i="2"/>
  <c r="G54" i="2"/>
  <c r="F54" i="2"/>
  <c r="E54" i="2"/>
  <c r="D54" i="2"/>
  <c r="C54" i="2"/>
  <c r="N53" i="2"/>
  <c r="L53" i="2"/>
  <c r="J53" i="2"/>
  <c r="I53" i="2"/>
  <c r="H53" i="2"/>
  <c r="G53" i="2"/>
  <c r="F53" i="2"/>
  <c r="E53" i="2"/>
  <c r="D53" i="2"/>
  <c r="C53" i="2"/>
  <c r="N52" i="2"/>
  <c r="L52" i="2"/>
  <c r="J52" i="2"/>
  <c r="I52" i="2"/>
  <c r="H52" i="2"/>
  <c r="G52" i="2"/>
  <c r="F52" i="2"/>
  <c r="E52" i="2"/>
  <c r="D52" i="2"/>
  <c r="C52" i="2"/>
  <c r="N51" i="2"/>
  <c r="L51" i="2"/>
  <c r="J51" i="2"/>
  <c r="I51" i="2"/>
  <c r="H51" i="2"/>
  <c r="G51" i="2"/>
  <c r="F51" i="2"/>
  <c r="E51" i="2"/>
  <c r="D51" i="2"/>
  <c r="C51" i="2"/>
  <c r="N50" i="2"/>
  <c r="L50" i="2"/>
  <c r="J50" i="2"/>
  <c r="I50" i="2"/>
  <c r="H50" i="2"/>
  <c r="G50" i="2"/>
  <c r="F50" i="2"/>
  <c r="E50" i="2"/>
  <c r="D50" i="2"/>
  <c r="C50" i="2"/>
  <c r="N49" i="2"/>
  <c r="M49" i="2"/>
  <c r="L49" i="2"/>
  <c r="J49" i="2"/>
  <c r="I49" i="2"/>
  <c r="H49" i="2"/>
  <c r="G49" i="2"/>
  <c r="F49" i="2"/>
  <c r="E49" i="2"/>
  <c r="D49" i="2"/>
  <c r="C49" i="2"/>
  <c r="N48" i="2"/>
  <c r="L48" i="2"/>
  <c r="J48" i="2"/>
  <c r="I48" i="2"/>
  <c r="H48" i="2"/>
  <c r="G48" i="2"/>
  <c r="F48" i="2"/>
  <c r="E48" i="2"/>
  <c r="D48" i="2"/>
  <c r="C48" i="2"/>
  <c r="N47" i="2"/>
  <c r="L47" i="2"/>
  <c r="J47" i="2"/>
  <c r="I47" i="2"/>
  <c r="H47" i="2"/>
  <c r="G47" i="2"/>
  <c r="F47" i="2"/>
  <c r="E47" i="2"/>
  <c r="D47" i="2"/>
  <c r="C47" i="2"/>
  <c r="N46" i="2"/>
  <c r="L46" i="2"/>
  <c r="J46" i="2"/>
  <c r="I46" i="2"/>
  <c r="H46" i="2"/>
  <c r="G46" i="2"/>
  <c r="F46" i="2"/>
  <c r="E46" i="2"/>
  <c r="D46" i="2"/>
  <c r="C46" i="2"/>
  <c r="N45" i="2"/>
  <c r="M45" i="2"/>
  <c r="L45" i="2"/>
  <c r="J45" i="2"/>
  <c r="I45" i="2"/>
  <c r="H45" i="2"/>
  <c r="G45" i="2"/>
  <c r="F45" i="2"/>
  <c r="E45" i="2"/>
  <c r="D45" i="2"/>
  <c r="C45" i="2"/>
  <c r="N44" i="2"/>
  <c r="L44" i="2"/>
  <c r="J44" i="2"/>
  <c r="I44" i="2"/>
  <c r="H44" i="2"/>
  <c r="G44" i="2"/>
  <c r="F44" i="2"/>
  <c r="E44" i="2"/>
  <c r="D44" i="2"/>
  <c r="C44" i="2"/>
  <c r="N43" i="2"/>
  <c r="L43" i="2"/>
  <c r="J43" i="2"/>
  <c r="I43" i="2"/>
  <c r="H43" i="2"/>
  <c r="G43" i="2"/>
  <c r="F43" i="2"/>
  <c r="E43" i="2"/>
  <c r="D43" i="2"/>
  <c r="C43" i="2"/>
  <c r="N42" i="2"/>
  <c r="L42" i="2"/>
  <c r="J42" i="2"/>
  <c r="I42" i="2"/>
  <c r="H42" i="2"/>
  <c r="G42" i="2"/>
  <c r="F42" i="2"/>
  <c r="E42" i="2"/>
  <c r="D42" i="2"/>
  <c r="C42" i="2"/>
  <c r="N41" i="2"/>
  <c r="L41" i="2"/>
  <c r="J41" i="2"/>
  <c r="I41" i="2"/>
  <c r="H41" i="2"/>
  <c r="G41" i="2"/>
  <c r="F41" i="2"/>
  <c r="E41" i="2"/>
  <c r="D41" i="2"/>
  <c r="C41" i="2"/>
  <c r="R37" i="2"/>
  <c r="P35" i="2"/>
  <c r="J34" i="2" a="1"/>
  <c r="J34" i="2"/>
  <c r="I34" i="2" a="1"/>
  <c r="I34" i="2"/>
  <c r="H34" i="2" a="1"/>
  <c r="H34" i="2"/>
  <c r="G34" i="2" a="1"/>
  <c r="G34" i="2"/>
  <c r="F34" i="2" a="1"/>
  <c r="F34" i="2"/>
  <c r="E34" i="2" a="1"/>
  <c r="E34" i="2"/>
  <c r="D34" i="2" a="1"/>
  <c r="D34" i="2"/>
  <c r="C34" i="2" a="1"/>
  <c r="C34" i="2"/>
  <c r="J33" i="2" a="1"/>
  <c r="J33" i="2"/>
  <c r="I33" i="2" a="1"/>
  <c r="I33" i="2"/>
  <c r="H33" i="2" a="1"/>
  <c r="H33" i="2"/>
  <c r="G33" i="2" a="1"/>
  <c r="G33" i="2"/>
  <c r="F33" i="2" a="1"/>
  <c r="F33" i="2"/>
  <c r="E33" i="2" a="1"/>
  <c r="E33" i="2"/>
  <c r="D33" i="2" a="1"/>
  <c r="D33" i="2"/>
  <c r="C33" i="2" a="1"/>
  <c r="C33" i="2"/>
  <c r="J32" i="2" a="1"/>
  <c r="J32" i="2"/>
  <c r="I32" i="2" a="1"/>
  <c r="I32" i="2"/>
  <c r="H32" i="2" a="1"/>
  <c r="H32" i="2"/>
  <c r="G32" i="2" a="1"/>
  <c r="G32" i="2"/>
  <c r="F32" i="2" a="1"/>
  <c r="F32" i="2"/>
  <c r="E32" i="2" a="1"/>
  <c r="E32" i="2"/>
  <c r="D32" i="2" a="1"/>
  <c r="D32" i="2"/>
  <c r="C32" i="2" a="1"/>
  <c r="C32" i="2"/>
  <c r="J31" i="2" a="1"/>
  <c r="J31" i="2"/>
  <c r="I31" i="2" a="1"/>
  <c r="I31" i="2"/>
  <c r="H31" i="2" a="1"/>
  <c r="H31" i="2"/>
  <c r="G31" i="2" a="1"/>
  <c r="G31" i="2"/>
  <c r="F31" i="2" a="1"/>
  <c r="F31" i="2"/>
  <c r="E31" i="2" a="1"/>
  <c r="E31" i="2"/>
  <c r="D31" i="2" a="1"/>
  <c r="D31" i="2"/>
  <c r="C31" i="2" a="1"/>
  <c r="C31" i="2"/>
  <c r="J30" i="2" a="1"/>
  <c r="J30" i="2"/>
  <c r="I30" i="2" a="1"/>
  <c r="I30" i="2"/>
  <c r="H30" i="2" a="1"/>
  <c r="H30" i="2"/>
  <c r="G30" i="2" a="1"/>
  <c r="G30" i="2"/>
  <c r="F30" i="2" a="1"/>
  <c r="F30" i="2"/>
  <c r="E30" i="2" a="1"/>
  <c r="E30" i="2"/>
  <c r="D30" i="2" a="1"/>
  <c r="D30" i="2"/>
  <c r="C30" i="2" a="1"/>
  <c r="C30" i="2"/>
  <c r="J29" i="2" a="1"/>
  <c r="J29" i="2"/>
  <c r="I29" i="2" a="1"/>
  <c r="I29" i="2"/>
  <c r="H29" i="2" a="1"/>
  <c r="H29" i="2"/>
  <c r="G29" i="2" a="1"/>
  <c r="G29" i="2"/>
  <c r="F29" i="2" a="1"/>
  <c r="F29" i="2"/>
  <c r="E29" i="2" a="1"/>
  <c r="E29" i="2"/>
  <c r="D29" i="2" a="1"/>
  <c r="D29" i="2"/>
  <c r="C29" i="2" a="1"/>
  <c r="C29" i="2"/>
  <c r="U25" i="2" a="1"/>
  <c r="U25" i="2"/>
  <c r="T25" i="2" a="1"/>
  <c r="T25" i="2"/>
  <c r="S25" i="2" a="1"/>
  <c r="S25" i="2"/>
  <c r="R25" i="2" a="1"/>
  <c r="R25" i="2"/>
  <c r="Q25" i="2" a="1"/>
  <c r="Q25" i="2"/>
  <c r="P25" i="2" a="1"/>
  <c r="P25" i="2"/>
  <c r="O25" i="2" a="1"/>
  <c r="O25" i="2"/>
  <c r="N25" i="2" a="1"/>
  <c r="N25" i="2"/>
  <c r="K25" i="2" a="1"/>
  <c r="K25" i="2"/>
  <c r="J25" i="2" a="1"/>
  <c r="J25" i="2"/>
  <c r="I25" i="2" a="1"/>
  <c r="I25" i="2"/>
  <c r="H25" i="2" a="1"/>
  <c r="H25" i="2"/>
  <c r="G25" i="2" a="1"/>
  <c r="G25" i="2"/>
  <c r="F25" i="2" a="1"/>
  <c r="F25" i="2"/>
  <c r="E25" i="2" a="1"/>
  <c r="E25" i="2"/>
  <c r="D25" i="2" a="1"/>
  <c r="D25" i="2"/>
  <c r="C25" i="2" a="1"/>
  <c r="C25" i="2"/>
  <c r="U24" i="2" a="1"/>
  <c r="U24" i="2"/>
  <c r="T24" i="2" a="1"/>
  <c r="T24" i="2"/>
  <c r="S24" i="2" a="1"/>
  <c r="S24" i="2"/>
  <c r="R24" i="2" a="1"/>
  <c r="R24" i="2"/>
  <c r="Q24" i="2" a="1"/>
  <c r="Q24" i="2"/>
  <c r="P24" i="2" a="1"/>
  <c r="P24" i="2"/>
  <c r="O24" i="2" a="1"/>
  <c r="O24" i="2"/>
  <c r="N24" i="2" a="1"/>
  <c r="N24" i="2"/>
  <c r="K24" i="2" a="1"/>
  <c r="K24" i="2"/>
  <c r="J24" i="2" a="1"/>
  <c r="J24" i="2"/>
  <c r="I24" i="2" a="1"/>
  <c r="I24" i="2"/>
  <c r="H24" i="2" a="1"/>
  <c r="H24" i="2"/>
  <c r="G24" i="2" a="1"/>
  <c r="G24" i="2"/>
  <c r="F24" i="2" a="1"/>
  <c r="F24" i="2"/>
  <c r="E24" i="2" a="1"/>
  <c r="E24" i="2"/>
  <c r="D24" i="2" a="1"/>
  <c r="D24" i="2"/>
  <c r="C24" i="2" a="1"/>
  <c r="C24" i="2"/>
  <c r="U23" i="2" a="1"/>
  <c r="U23" i="2"/>
  <c r="T23" i="2" a="1"/>
  <c r="T23" i="2"/>
  <c r="S23" i="2" a="1"/>
  <c r="S23" i="2"/>
  <c r="R23" i="2" a="1"/>
  <c r="R23" i="2"/>
  <c r="Q23" i="2" a="1"/>
  <c r="Q23" i="2"/>
  <c r="P23" i="2" a="1"/>
  <c r="P23" i="2"/>
  <c r="O23" i="2" a="1"/>
  <c r="O23" i="2"/>
  <c r="N23" i="2" a="1"/>
  <c r="N23" i="2"/>
  <c r="K23" i="2" a="1"/>
  <c r="K23" i="2"/>
  <c r="J23" i="2" a="1"/>
  <c r="J23" i="2"/>
  <c r="I23" i="2" a="1"/>
  <c r="I23" i="2"/>
  <c r="H23" i="2" a="1"/>
  <c r="H23" i="2"/>
  <c r="G23" i="2" a="1"/>
  <c r="G23" i="2"/>
  <c r="F23" i="2" a="1"/>
  <c r="F23" i="2"/>
  <c r="E23" i="2" a="1"/>
  <c r="E23" i="2"/>
  <c r="D23" i="2" a="1"/>
  <c r="D23" i="2"/>
  <c r="C23" i="2" a="1"/>
  <c r="C23" i="2"/>
  <c r="U22" i="2" a="1"/>
  <c r="U22" i="2"/>
  <c r="T22" i="2" a="1"/>
  <c r="T22" i="2"/>
  <c r="S22" i="2" a="1"/>
  <c r="S22" i="2"/>
  <c r="R22" i="2" a="1"/>
  <c r="R22" i="2"/>
  <c r="Q22" i="2" a="1"/>
  <c r="Q22" i="2"/>
  <c r="P22" i="2" a="1"/>
  <c r="P22" i="2"/>
  <c r="O22" i="2" a="1"/>
  <c r="O22" i="2"/>
  <c r="N22" i="2" a="1"/>
  <c r="N22" i="2"/>
  <c r="K22" i="2" a="1"/>
  <c r="K22" i="2"/>
  <c r="J22" i="2" a="1"/>
  <c r="J22" i="2"/>
  <c r="I22" i="2" a="1"/>
  <c r="I22" i="2"/>
  <c r="H22" i="2" a="1"/>
  <c r="H22" i="2"/>
  <c r="G22" i="2" a="1"/>
  <c r="G22" i="2"/>
  <c r="F22" i="2" a="1"/>
  <c r="F22" i="2"/>
  <c r="E22" i="2" a="1"/>
  <c r="E22" i="2"/>
  <c r="D22" i="2" a="1"/>
  <c r="D22" i="2"/>
  <c r="C22" i="2" a="1"/>
  <c r="C22" i="2"/>
  <c r="U21" i="2" a="1"/>
  <c r="U21" i="2"/>
  <c r="T21" i="2" a="1"/>
  <c r="T21" i="2"/>
  <c r="S21" i="2" a="1"/>
  <c r="S21" i="2"/>
  <c r="R21" i="2" a="1"/>
  <c r="R21" i="2"/>
  <c r="Q21" i="2" a="1"/>
  <c r="Q21" i="2"/>
  <c r="P21" i="2" a="1"/>
  <c r="P21" i="2"/>
  <c r="O21" i="2" a="1"/>
  <c r="O21" i="2"/>
  <c r="N21" i="2" a="1"/>
  <c r="N21" i="2"/>
  <c r="K21" i="2" a="1"/>
  <c r="K21" i="2"/>
  <c r="J21" i="2" a="1"/>
  <c r="J21" i="2"/>
  <c r="I21" i="2" a="1"/>
  <c r="I21" i="2"/>
  <c r="H21" i="2" a="1"/>
  <c r="H21" i="2"/>
  <c r="G21" i="2" a="1"/>
  <c r="G21" i="2"/>
  <c r="F21" i="2" a="1"/>
  <c r="F21" i="2"/>
  <c r="E21" i="2" a="1"/>
  <c r="E21" i="2"/>
  <c r="D21" i="2" a="1"/>
  <c r="D21" i="2"/>
  <c r="C21" i="2" a="1"/>
  <c r="C21" i="2"/>
  <c r="U20" i="2" a="1"/>
  <c r="U20" i="2"/>
  <c r="T20" i="2" a="1"/>
  <c r="T20" i="2"/>
  <c r="S20" i="2" a="1"/>
  <c r="S20" i="2"/>
  <c r="R20" i="2" a="1"/>
  <c r="R20" i="2"/>
  <c r="Q20" i="2" a="1"/>
  <c r="Q20" i="2"/>
  <c r="P20" i="2" a="1"/>
  <c r="P20" i="2"/>
  <c r="O20" i="2" a="1"/>
  <c r="O20" i="2"/>
  <c r="N20" i="2" a="1"/>
  <c r="N20" i="2"/>
  <c r="K20" i="2" a="1"/>
  <c r="K20" i="2"/>
  <c r="J20" i="2" a="1"/>
  <c r="J20" i="2"/>
  <c r="I20" i="2" a="1"/>
  <c r="I20" i="2"/>
  <c r="H20" i="2" a="1"/>
  <c r="H20" i="2"/>
  <c r="G20" i="2" a="1"/>
  <c r="G20" i="2"/>
  <c r="F20" i="2" a="1"/>
  <c r="F20" i="2"/>
  <c r="E20" i="2" a="1"/>
  <c r="E20" i="2"/>
  <c r="D20" i="2" a="1"/>
  <c r="D20" i="2"/>
  <c r="C20" i="2" a="1"/>
  <c r="C20" i="2"/>
  <c r="U19" i="2" a="1"/>
  <c r="U19" i="2"/>
  <c r="T19" i="2" a="1"/>
  <c r="T19" i="2"/>
  <c r="S19" i="2" a="1"/>
  <c r="S19" i="2"/>
  <c r="R19" i="2" a="1"/>
  <c r="R19" i="2"/>
  <c r="Q19" i="2" a="1"/>
  <c r="Q19" i="2"/>
  <c r="P19" i="2" a="1"/>
  <c r="P19" i="2"/>
  <c r="O19" i="2" a="1"/>
  <c r="O19" i="2"/>
  <c r="N19" i="2" a="1"/>
  <c r="N19" i="2"/>
  <c r="K19" i="2" a="1"/>
  <c r="K19" i="2"/>
  <c r="J19" i="2" a="1"/>
  <c r="J19" i="2"/>
  <c r="I19" i="2" a="1"/>
  <c r="I19" i="2"/>
  <c r="H19" i="2" a="1"/>
  <c r="H19" i="2"/>
  <c r="G19" i="2" a="1"/>
  <c r="G19" i="2"/>
  <c r="F19" i="2" a="1"/>
  <c r="F19" i="2"/>
  <c r="E19" i="2" a="1"/>
  <c r="E19" i="2"/>
  <c r="D19" i="2" a="1"/>
  <c r="D19" i="2"/>
  <c r="C19" i="2" a="1"/>
  <c r="C19" i="2"/>
  <c r="U18" i="2" a="1"/>
  <c r="U18" i="2"/>
  <c r="T18" i="2" a="1"/>
  <c r="T18" i="2"/>
  <c r="S18" i="2" a="1"/>
  <c r="S18" i="2"/>
  <c r="R18" i="2" a="1"/>
  <c r="R18" i="2"/>
  <c r="Q18" i="2" a="1"/>
  <c r="Q18" i="2"/>
  <c r="P18" i="2" a="1"/>
  <c r="P18" i="2"/>
  <c r="O18" i="2" a="1"/>
  <c r="O18" i="2"/>
  <c r="N18" i="2" a="1"/>
  <c r="N18" i="2"/>
  <c r="K18" i="2" a="1"/>
  <c r="K18" i="2"/>
  <c r="J18" i="2" a="1"/>
  <c r="J18" i="2"/>
  <c r="I18" i="2" a="1"/>
  <c r="I18" i="2"/>
  <c r="H18" i="2" a="1"/>
  <c r="H18" i="2"/>
  <c r="G18" i="2" a="1"/>
  <c r="G18" i="2"/>
  <c r="F18" i="2" a="1"/>
  <c r="F18" i="2"/>
  <c r="E18" i="2" a="1"/>
  <c r="E18" i="2"/>
  <c r="D18" i="2" a="1"/>
  <c r="D18" i="2"/>
  <c r="C18" i="2" a="1"/>
  <c r="C18" i="2"/>
  <c r="G14" i="2"/>
  <c r="F14" i="2"/>
  <c r="E14" i="2"/>
  <c r="D14" i="2"/>
  <c r="C14" i="2"/>
  <c r="Y12" i="2"/>
  <c r="W12" i="2" a="1"/>
  <c r="W12" i="2"/>
  <c r="U12" i="2"/>
  <c r="T12" i="2"/>
  <c r="S12" i="2"/>
  <c r="R12" i="2"/>
  <c r="Q12" i="2"/>
  <c r="P12" i="2"/>
  <c r="O12" i="2"/>
  <c r="N12" i="2"/>
  <c r="Y11" i="2"/>
  <c r="W11" i="2" a="1"/>
  <c r="W11" i="2"/>
  <c r="U11" i="2"/>
  <c r="T11" i="2"/>
  <c r="S11" i="2"/>
  <c r="R11" i="2"/>
  <c r="Q11" i="2"/>
  <c r="P11" i="2"/>
  <c r="O11" i="2"/>
  <c r="N11" i="2"/>
  <c r="Y10" i="2"/>
  <c r="W10" i="2" a="1"/>
  <c r="W10" i="2"/>
  <c r="U10" i="2"/>
  <c r="T10" i="2"/>
  <c r="S10" i="2"/>
  <c r="R10" i="2"/>
  <c r="Q10" i="2"/>
  <c r="P10" i="2"/>
  <c r="O10" i="2"/>
  <c r="N10" i="2"/>
  <c r="Y9" i="2"/>
  <c r="W9" i="2" a="1"/>
  <c r="W9" i="2"/>
  <c r="U9" i="2"/>
  <c r="T9" i="2"/>
  <c r="S9" i="2"/>
  <c r="R9" i="2"/>
  <c r="Q9" i="2"/>
  <c r="P9" i="2"/>
  <c r="O9" i="2"/>
  <c r="N9" i="2"/>
  <c r="Y8" i="2"/>
  <c r="W8" i="2" a="1"/>
  <c r="W8" i="2"/>
  <c r="U8" i="2"/>
  <c r="T8" i="2"/>
  <c r="S8" i="2"/>
  <c r="R8" i="2"/>
  <c r="Q8" i="2"/>
  <c r="P8" i="2"/>
  <c r="O8" i="2"/>
  <c r="N8" i="2"/>
  <c r="Y7" i="2"/>
  <c r="W7" i="2" a="1"/>
  <c r="W7" i="2"/>
  <c r="U7" i="2"/>
  <c r="T7" i="2"/>
  <c r="S7" i="2"/>
  <c r="R7" i="2"/>
  <c r="Q7" i="2"/>
  <c r="P7" i="2"/>
  <c r="O7" i="2"/>
  <c r="N7" i="2"/>
  <c r="Y6" i="2"/>
  <c r="W6" i="2" a="1"/>
  <c r="W6" i="2"/>
  <c r="U6" i="2"/>
  <c r="T6" i="2"/>
  <c r="S6" i="2"/>
  <c r="R6" i="2"/>
  <c r="Q6" i="2"/>
  <c r="P6" i="2"/>
  <c r="O6" i="2"/>
  <c r="N6" i="2"/>
  <c r="Y5" i="2"/>
  <c r="W5" i="2" a="1"/>
  <c r="W5" i="2"/>
  <c r="U5" i="2"/>
  <c r="T5" i="2"/>
  <c r="S5" i="2"/>
  <c r="R5" i="2"/>
  <c r="Q5" i="2"/>
  <c r="P5" i="2"/>
  <c r="O5" i="2"/>
  <c r="N5" i="2"/>
  <c r="Y4" i="2"/>
  <c r="W4" i="2" a="1"/>
  <c r="W4" i="2"/>
  <c r="U4" i="2" a="1"/>
  <c r="U4" i="2"/>
  <c r="T4" i="2" a="1"/>
  <c r="T4" i="2"/>
  <c r="S4" i="2" a="1"/>
  <c r="S4" i="2"/>
  <c r="R4" i="2" a="1"/>
  <c r="R4" i="2"/>
  <c r="Q4" i="2" a="1"/>
  <c r="Q4" i="2"/>
  <c r="P4" i="2" a="1"/>
  <c r="P4" i="2"/>
  <c r="O4" i="2" a="1"/>
  <c r="O4" i="2"/>
  <c r="N4" i="2" a="1"/>
  <c r="N4" i="2"/>
  <c r="C33" i="1"/>
  <c r="K32" i="1"/>
  <c r="J32" i="1"/>
  <c r="I32" i="1"/>
  <c r="H32" i="1"/>
  <c r="G32" i="1"/>
  <c r="F32" i="1"/>
  <c r="E32" i="1"/>
  <c r="D32" i="1"/>
  <c r="C32" i="1"/>
  <c r="C30" i="1"/>
  <c r="J29" i="1"/>
  <c r="I29" i="1"/>
  <c r="H29" i="1"/>
  <c r="G29" i="1"/>
  <c r="F29" i="1"/>
  <c r="E29" i="1"/>
  <c r="D29" i="1"/>
  <c r="C29" i="1"/>
  <c r="J28" i="1"/>
  <c r="I28" i="1"/>
  <c r="H28" i="1"/>
  <c r="G28" i="1"/>
  <c r="F28" i="1"/>
  <c r="E28" i="1"/>
  <c r="D28" i="1"/>
  <c r="C28" i="1"/>
  <c r="E24" i="1"/>
  <c r="D24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J8" i="1"/>
  <c r="I8" i="1"/>
  <c r="H8" i="1"/>
  <c r="G8" i="1"/>
  <c r="F8" i="1"/>
  <c r="E8" i="1"/>
  <c r="D8" i="1"/>
  <c r="C8" i="1"/>
  <c r="J6" i="1"/>
  <c r="I6" i="1"/>
  <c r="H6" i="1"/>
  <c r="G6" i="1"/>
  <c r="F6" i="1"/>
  <c r="E6" i="1"/>
  <c r="D6" i="1"/>
  <c r="C6" i="1"/>
  <c r="C5" i="1"/>
  <c r="S223" i="6"/>
  <c r="R223" i="6"/>
  <c r="Q223" i="6"/>
  <c r="P223" i="6"/>
  <c r="O223" i="6"/>
  <c r="N223" i="6"/>
  <c r="M223" i="6"/>
  <c r="L223" i="6"/>
  <c r="K223" i="6"/>
  <c r="J223" i="6"/>
  <c r="H223" i="6" a="1"/>
  <c r="H223" i="6"/>
  <c r="S222" i="6"/>
  <c r="R222" i="6"/>
  <c r="Q222" i="6"/>
  <c r="P222" i="6"/>
  <c r="O222" i="6"/>
  <c r="N222" i="6"/>
  <c r="M222" i="6"/>
  <c r="L222" i="6"/>
  <c r="K222" i="6"/>
  <c r="J222" i="6"/>
  <c r="H222" i="6" a="1"/>
  <c r="H222" i="6"/>
  <c r="S221" i="6"/>
  <c r="R221" i="6"/>
  <c r="Q221" i="6"/>
  <c r="P221" i="6"/>
  <c r="O221" i="6"/>
  <c r="N221" i="6"/>
  <c r="M221" i="6"/>
  <c r="L221" i="6"/>
  <c r="K221" i="6"/>
  <c r="J221" i="6"/>
  <c r="H221" i="6" a="1"/>
  <c r="H221" i="6"/>
  <c r="S220" i="6"/>
  <c r="R220" i="6"/>
  <c r="Q220" i="6"/>
  <c r="P220" i="6"/>
  <c r="O220" i="6"/>
  <c r="N220" i="6"/>
  <c r="M220" i="6"/>
  <c r="L220" i="6"/>
  <c r="K220" i="6"/>
  <c r="J220" i="6"/>
  <c r="H220" i="6" a="1"/>
  <c r="H220" i="6"/>
  <c r="S219" i="6"/>
  <c r="R219" i="6"/>
  <c r="Q219" i="6"/>
  <c r="P219" i="6"/>
  <c r="O219" i="6"/>
  <c r="N219" i="6"/>
  <c r="M219" i="6"/>
  <c r="L219" i="6"/>
  <c r="K219" i="6"/>
  <c r="J219" i="6"/>
  <c r="H219" i="6" a="1"/>
  <c r="H219" i="6"/>
  <c r="I218" i="6"/>
  <c r="H218" i="6" a="1"/>
  <c r="H218" i="6"/>
  <c r="I217" i="6"/>
  <c r="H217" i="6" a="1"/>
  <c r="H217" i="6"/>
  <c r="I216" i="6"/>
  <c r="H216" i="6" a="1"/>
  <c r="H216" i="6"/>
  <c r="I215" i="6"/>
  <c r="H215" i="6" a="1"/>
  <c r="H215" i="6"/>
  <c r="I214" i="6"/>
  <c r="H214" i="6" a="1"/>
  <c r="H214" i="6"/>
  <c r="R170" i="6" a="1"/>
  <c r="R170" i="6"/>
  <c r="Q170" i="6" a="1"/>
  <c r="Q170" i="6"/>
  <c r="P170" i="6" a="1"/>
  <c r="P170" i="6"/>
  <c r="O170" i="6" a="1"/>
  <c r="O170" i="6"/>
  <c r="N170" i="6" a="1"/>
  <c r="N170" i="6"/>
  <c r="M170" i="6" a="1"/>
  <c r="M170" i="6"/>
  <c r="I170" i="6" a="1"/>
  <c r="I170" i="6"/>
  <c r="H170" i="6" a="1"/>
  <c r="H170" i="6"/>
  <c r="G170" i="6" a="1"/>
  <c r="G170" i="6"/>
  <c r="F170" i="6" a="1"/>
  <c r="F170" i="6"/>
  <c r="E170" i="6" a="1"/>
  <c r="E170" i="6"/>
  <c r="D170" i="6" a="1"/>
  <c r="D170" i="6"/>
  <c r="R169" i="6" a="1"/>
  <c r="R169" i="6"/>
  <c r="Q169" i="6" a="1"/>
  <c r="Q169" i="6"/>
  <c r="P169" i="6" a="1"/>
  <c r="P169" i="6"/>
  <c r="O169" i="6" a="1"/>
  <c r="O169" i="6"/>
  <c r="N169" i="6" a="1"/>
  <c r="N169" i="6"/>
  <c r="M169" i="6" a="1"/>
  <c r="M169" i="6"/>
  <c r="I169" i="6" a="1"/>
  <c r="I169" i="6"/>
  <c r="H169" i="6" a="1"/>
  <c r="H169" i="6"/>
  <c r="G169" i="6" a="1"/>
  <c r="G169" i="6"/>
  <c r="F169" i="6" a="1"/>
  <c r="F169" i="6"/>
  <c r="E169" i="6" a="1"/>
  <c r="E169" i="6"/>
  <c r="D169" i="6" a="1"/>
  <c r="D169" i="6"/>
  <c r="R168" i="6" a="1"/>
  <c r="R168" i="6"/>
  <c r="Q168" i="6" a="1"/>
  <c r="Q168" i="6"/>
  <c r="P168" i="6" a="1"/>
  <c r="P168" i="6"/>
  <c r="O168" i="6" a="1"/>
  <c r="O168" i="6"/>
  <c r="N168" i="6" a="1"/>
  <c r="N168" i="6"/>
  <c r="M168" i="6" a="1"/>
  <c r="M168" i="6"/>
  <c r="I168" i="6" a="1"/>
  <c r="I168" i="6"/>
  <c r="H168" i="6" a="1"/>
  <c r="H168" i="6"/>
  <c r="G168" i="6" a="1"/>
  <c r="G168" i="6"/>
  <c r="F168" i="6" a="1"/>
  <c r="F168" i="6"/>
  <c r="E168" i="6" a="1"/>
  <c r="E168" i="6"/>
  <c r="D168" i="6" a="1"/>
  <c r="D168" i="6"/>
  <c r="R167" i="6" a="1"/>
  <c r="R167" i="6"/>
  <c r="Q167" i="6" a="1"/>
  <c r="Q167" i="6"/>
  <c r="P167" i="6" a="1"/>
  <c r="P167" i="6"/>
  <c r="O167" i="6" a="1"/>
  <c r="O167" i="6"/>
  <c r="N167" i="6" a="1"/>
  <c r="N167" i="6"/>
  <c r="M167" i="6" a="1"/>
  <c r="M167" i="6"/>
  <c r="I167" i="6" a="1"/>
  <c r="I167" i="6"/>
  <c r="H167" i="6" a="1"/>
  <c r="H167" i="6"/>
  <c r="G167" i="6" a="1"/>
  <c r="G167" i="6"/>
  <c r="F167" i="6" a="1"/>
  <c r="F167" i="6"/>
  <c r="E167" i="6" a="1"/>
  <c r="E167" i="6"/>
  <c r="D167" i="6" a="1"/>
  <c r="D167" i="6"/>
  <c r="R166" i="6" a="1"/>
  <c r="R166" i="6"/>
  <c r="Q166" i="6" a="1"/>
  <c r="Q166" i="6"/>
  <c r="P166" i="6" a="1"/>
  <c r="P166" i="6"/>
  <c r="O166" i="6" a="1"/>
  <c r="O166" i="6"/>
  <c r="N166" i="6" a="1"/>
  <c r="N166" i="6"/>
  <c r="M166" i="6" a="1"/>
  <c r="M166" i="6"/>
  <c r="I166" i="6" a="1"/>
  <c r="I166" i="6"/>
  <c r="H166" i="6" a="1"/>
  <c r="H166" i="6"/>
  <c r="G166" i="6" a="1"/>
  <c r="G166" i="6"/>
  <c r="F166" i="6" a="1"/>
  <c r="F166" i="6"/>
  <c r="E166" i="6" a="1"/>
  <c r="E166" i="6"/>
  <c r="D166" i="6" a="1"/>
  <c r="D166" i="6"/>
  <c r="R165" i="6" a="1"/>
  <c r="R165" i="6"/>
  <c r="Q165" i="6" a="1"/>
  <c r="Q165" i="6"/>
  <c r="P165" i="6" a="1"/>
  <c r="P165" i="6"/>
  <c r="O165" i="6" a="1"/>
  <c r="O165" i="6"/>
  <c r="N165" i="6" a="1"/>
  <c r="N165" i="6"/>
  <c r="M165" i="6" a="1"/>
  <c r="M165" i="6"/>
  <c r="I165" i="6" a="1"/>
  <c r="I165" i="6"/>
  <c r="H165" i="6" a="1"/>
  <c r="H165" i="6"/>
  <c r="G165" i="6" a="1"/>
  <c r="G165" i="6"/>
  <c r="F165" i="6" a="1"/>
  <c r="F165" i="6"/>
  <c r="E165" i="6" a="1"/>
  <c r="E165" i="6"/>
  <c r="D165" i="6" a="1"/>
  <c r="D165" i="6"/>
  <c r="R164" i="6" a="1"/>
  <c r="R164" i="6"/>
  <c r="Q164" i="6" a="1"/>
  <c r="Q164" i="6"/>
  <c r="P164" i="6" a="1"/>
  <c r="P164" i="6"/>
  <c r="O164" i="6" a="1"/>
  <c r="O164" i="6"/>
  <c r="N164" i="6" a="1"/>
  <c r="N164" i="6"/>
  <c r="M164" i="6" a="1"/>
  <c r="M164" i="6"/>
  <c r="I164" i="6" a="1"/>
  <c r="I164" i="6"/>
  <c r="H164" i="6" a="1"/>
  <c r="H164" i="6"/>
  <c r="G164" i="6" a="1"/>
  <c r="G164" i="6"/>
  <c r="F164" i="6" a="1"/>
  <c r="F164" i="6"/>
  <c r="E164" i="6" a="1"/>
  <c r="E164" i="6"/>
  <c r="D164" i="6" a="1"/>
  <c r="D164" i="6"/>
  <c r="R163" i="6" a="1"/>
  <c r="R163" i="6"/>
  <c r="Q163" i="6" a="1"/>
  <c r="Q163" i="6"/>
  <c r="P163" i="6" a="1"/>
  <c r="P163" i="6"/>
  <c r="O163" i="6" a="1"/>
  <c r="O163" i="6"/>
  <c r="N163" i="6" a="1"/>
  <c r="N163" i="6"/>
  <c r="M163" i="6" a="1"/>
  <c r="M163" i="6"/>
  <c r="I163" i="6" a="1"/>
  <c r="I163" i="6"/>
  <c r="H163" i="6" a="1"/>
  <c r="H163" i="6"/>
  <c r="G163" i="6" a="1"/>
  <c r="G163" i="6"/>
  <c r="F163" i="6" a="1"/>
  <c r="F163" i="6"/>
  <c r="E163" i="6" a="1"/>
  <c r="E163" i="6"/>
  <c r="D163" i="6" a="1"/>
  <c r="D163" i="6"/>
  <c r="R162" i="6" a="1"/>
  <c r="R162" i="6"/>
  <c r="Q162" i="6" a="1"/>
  <c r="Q162" i="6"/>
  <c r="P162" i="6" a="1"/>
  <c r="P162" i="6"/>
  <c r="O162" i="6" a="1"/>
  <c r="O162" i="6"/>
  <c r="N162" i="6" a="1"/>
  <c r="N162" i="6"/>
  <c r="M162" i="6" a="1"/>
  <c r="M162" i="6"/>
  <c r="I162" i="6" a="1"/>
  <c r="I162" i="6"/>
  <c r="H162" i="6" a="1"/>
  <c r="H162" i="6"/>
  <c r="G162" i="6" a="1"/>
  <c r="G162" i="6"/>
  <c r="F162" i="6" a="1"/>
  <c r="F162" i="6"/>
  <c r="E162" i="6" a="1"/>
  <c r="E162" i="6"/>
  <c r="D162" i="6" a="1"/>
  <c r="D162" i="6"/>
  <c r="R161" i="6" a="1"/>
  <c r="R161" i="6"/>
  <c r="Q161" i="6" a="1"/>
  <c r="Q161" i="6"/>
  <c r="P161" i="6" a="1"/>
  <c r="P161" i="6"/>
  <c r="O161" i="6" a="1"/>
  <c r="O161" i="6"/>
  <c r="N161" i="6" a="1"/>
  <c r="N161" i="6"/>
  <c r="M161" i="6" a="1"/>
  <c r="M161" i="6"/>
  <c r="I161" i="6" a="1"/>
  <c r="I161" i="6"/>
  <c r="H161" i="6" a="1"/>
  <c r="H161" i="6"/>
  <c r="G161" i="6" a="1"/>
  <c r="G161" i="6"/>
  <c r="F161" i="6" a="1"/>
  <c r="F161" i="6"/>
  <c r="E161" i="6" a="1"/>
  <c r="E161" i="6"/>
  <c r="D161" i="6" a="1"/>
  <c r="D161" i="6"/>
  <c r="R160" i="6" a="1"/>
  <c r="R160" i="6"/>
  <c r="Q160" i="6" a="1"/>
  <c r="Q160" i="6"/>
  <c r="P160" i="6" a="1"/>
  <c r="P160" i="6"/>
  <c r="O160" i="6" a="1"/>
  <c r="O160" i="6"/>
  <c r="N160" i="6" a="1"/>
  <c r="N160" i="6"/>
  <c r="M160" i="6" a="1"/>
  <c r="M160" i="6"/>
  <c r="I160" i="6" a="1"/>
  <c r="I160" i="6"/>
  <c r="H160" i="6" a="1"/>
  <c r="H160" i="6"/>
  <c r="G160" i="6" a="1"/>
  <c r="G160" i="6"/>
  <c r="F160" i="6" a="1"/>
  <c r="F160" i="6"/>
  <c r="E160" i="6" a="1"/>
  <c r="E160" i="6"/>
  <c r="D160" i="6" a="1"/>
  <c r="D160" i="6"/>
  <c r="R159" i="6" a="1"/>
  <c r="R159" i="6"/>
  <c r="Q159" i="6" a="1"/>
  <c r="Q159" i="6"/>
  <c r="P159" i="6" a="1"/>
  <c r="P159" i="6"/>
  <c r="O159" i="6" a="1"/>
  <c r="O159" i="6"/>
  <c r="N159" i="6" a="1"/>
  <c r="N159" i="6"/>
  <c r="M159" i="6" a="1"/>
  <c r="M159" i="6"/>
  <c r="I159" i="6" a="1"/>
  <c r="I159" i="6"/>
  <c r="H159" i="6" a="1"/>
  <c r="H159" i="6"/>
  <c r="G159" i="6" a="1"/>
  <c r="G159" i="6"/>
  <c r="F159" i="6" a="1"/>
  <c r="F159" i="6"/>
  <c r="E159" i="6" a="1"/>
  <c r="E159" i="6"/>
  <c r="D159" i="6" a="1"/>
  <c r="D159" i="6"/>
  <c r="R158" i="6" a="1"/>
  <c r="R158" i="6"/>
  <c r="Q158" i="6" a="1"/>
  <c r="Q158" i="6"/>
  <c r="P158" i="6" a="1"/>
  <c r="P158" i="6"/>
  <c r="O158" i="6" a="1"/>
  <c r="O158" i="6"/>
  <c r="N158" i="6" a="1"/>
  <c r="N158" i="6"/>
  <c r="M158" i="6" a="1"/>
  <c r="M158" i="6"/>
  <c r="I158" i="6" a="1"/>
  <c r="I158" i="6"/>
  <c r="H158" i="6" a="1"/>
  <c r="H158" i="6"/>
  <c r="G158" i="6" a="1"/>
  <c r="G158" i="6"/>
  <c r="F158" i="6" a="1"/>
  <c r="F158" i="6"/>
  <c r="E158" i="6" a="1"/>
  <c r="E158" i="6"/>
  <c r="D158" i="6" a="1"/>
  <c r="D158" i="6"/>
  <c r="R157" i="6" a="1"/>
  <c r="R157" i="6"/>
  <c r="Q157" i="6" a="1"/>
  <c r="Q157" i="6"/>
  <c r="P157" i="6" a="1"/>
  <c r="P157" i="6"/>
  <c r="O157" i="6" a="1"/>
  <c r="O157" i="6"/>
  <c r="N157" i="6" a="1"/>
  <c r="N157" i="6"/>
  <c r="M157" i="6" a="1"/>
  <c r="M157" i="6"/>
  <c r="I157" i="6" a="1"/>
  <c r="I157" i="6"/>
  <c r="H157" i="6" a="1"/>
  <c r="H157" i="6"/>
  <c r="G157" i="6" a="1"/>
  <c r="G157" i="6"/>
  <c r="F157" i="6" a="1"/>
  <c r="F157" i="6"/>
  <c r="E157" i="6" a="1"/>
  <c r="E157" i="6"/>
  <c r="D157" i="6" a="1"/>
  <c r="D157" i="6"/>
  <c r="R156" i="6" a="1"/>
  <c r="R156" i="6"/>
  <c r="Q156" i="6" a="1"/>
  <c r="Q156" i="6"/>
  <c r="P156" i="6" a="1"/>
  <c r="P156" i="6"/>
  <c r="O156" i="6" a="1"/>
  <c r="O156" i="6"/>
  <c r="N156" i="6" a="1"/>
  <c r="N156" i="6"/>
  <c r="M156" i="6" a="1"/>
  <c r="M156" i="6"/>
  <c r="I156" i="6" a="1"/>
  <c r="I156" i="6"/>
  <c r="H156" i="6" a="1"/>
  <c r="H156" i="6"/>
  <c r="G156" i="6" a="1"/>
  <c r="G156" i="6"/>
  <c r="F156" i="6" a="1"/>
  <c r="F156" i="6"/>
  <c r="E156" i="6" a="1"/>
  <c r="E156" i="6"/>
  <c r="D156" i="6" a="1"/>
  <c r="D156" i="6"/>
  <c r="R155" i="6" a="1"/>
  <c r="R155" i="6"/>
  <c r="Q155" i="6" a="1"/>
  <c r="Q155" i="6"/>
  <c r="P155" i="6" a="1"/>
  <c r="P155" i="6"/>
  <c r="O155" i="6" a="1"/>
  <c r="O155" i="6"/>
  <c r="N155" i="6" a="1"/>
  <c r="N155" i="6"/>
  <c r="M155" i="6" a="1"/>
  <c r="M155" i="6"/>
  <c r="I155" i="6" a="1"/>
  <c r="I155" i="6"/>
  <c r="H155" i="6" a="1"/>
  <c r="H155" i="6"/>
  <c r="G155" i="6" a="1"/>
  <c r="G155" i="6"/>
  <c r="F155" i="6" a="1"/>
  <c r="F155" i="6"/>
  <c r="E155" i="6" a="1"/>
  <c r="E155" i="6"/>
  <c r="D155" i="6" a="1"/>
  <c r="D155" i="6"/>
  <c r="R154" i="6" a="1"/>
  <c r="R154" i="6"/>
  <c r="Q154" i="6" a="1"/>
  <c r="Q154" i="6"/>
  <c r="P154" i="6" a="1"/>
  <c r="P154" i="6"/>
  <c r="O154" i="6" a="1"/>
  <c r="O154" i="6"/>
  <c r="N154" i="6" a="1"/>
  <c r="N154" i="6"/>
  <c r="M154" i="6" a="1"/>
  <c r="M154" i="6"/>
  <c r="I154" i="6" a="1"/>
  <c r="I154" i="6"/>
  <c r="H154" i="6" a="1"/>
  <c r="H154" i="6"/>
  <c r="G154" i="6" a="1"/>
  <c r="G154" i="6"/>
  <c r="F154" i="6" a="1"/>
  <c r="F154" i="6"/>
  <c r="E154" i="6" a="1"/>
  <c r="E154" i="6"/>
  <c r="D154" i="6" a="1"/>
  <c r="D154" i="6"/>
  <c r="R153" i="6" a="1"/>
  <c r="R153" i="6"/>
  <c r="Q153" i="6" a="1"/>
  <c r="Q153" i="6"/>
  <c r="P153" i="6" a="1"/>
  <c r="P153" i="6"/>
  <c r="O153" i="6" a="1"/>
  <c r="O153" i="6"/>
  <c r="N153" i="6" a="1"/>
  <c r="N153" i="6"/>
  <c r="M153" i="6" a="1"/>
  <c r="M153" i="6"/>
  <c r="I153" i="6" a="1"/>
  <c r="I153" i="6"/>
  <c r="H153" i="6" a="1"/>
  <c r="H153" i="6"/>
  <c r="G153" i="6" a="1"/>
  <c r="G153" i="6"/>
  <c r="F153" i="6" a="1"/>
  <c r="F153" i="6"/>
  <c r="E153" i="6" a="1"/>
  <c r="E153" i="6"/>
  <c r="D153" i="6" a="1"/>
  <c r="D153" i="6"/>
  <c r="R152" i="6" a="1"/>
  <c r="R152" i="6"/>
  <c r="Q152" i="6" a="1"/>
  <c r="Q152" i="6"/>
  <c r="P152" i="6" a="1"/>
  <c r="P152" i="6"/>
  <c r="O152" i="6" a="1"/>
  <c r="O152" i="6"/>
  <c r="N152" i="6" a="1"/>
  <c r="N152" i="6"/>
  <c r="M152" i="6" a="1"/>
  <c r="M152" i="6"/>
  <c r="I152" i="6" a="1"/>
  <c r="I152" i="6"/>
  <c r="H152" i="6" a="1"/>
  <c r="H152" i="6"/>
  <c r="G152" i="6" a="1"/>
  <c r="G152" i="6"/>
  <c r="F152" i="6" a="1"/>
  <c r="F152" i="6"/>
  <c r="E152" i="6" a="1"/>
  <c r="E152" i="6"/>
  <c r="D152" i="6" a="1"/>
  <c r="D152" i="6"/>
  <c r="R151" i="6" a="1"/>
  <c r="R151" i="6"/>
  <c r="Q151" i="6" a="1"/>
  <c r="Q151" i="6"/>
  <c r="P151" i="6" a="1"/>
  <c r="P151" i="6"/>
  <c r="O151" i="6" a="1"/>
  <c r="O151" i="6"/>
  <c r="N151" i="6" a="1"/>
  <c r="N151" i="6"/>
  <c r="M151" i="6" a="1"/>
  <c r="M151" i="6"/>
  <c r="I151" i="6" a="1"/>
  <c r="I151" i="6"/>
  <c r="H151" i="6" a="1"/>
  <c r="H151" i="6"/>
  <c r="G151" i="6" a="1"/>
  <c r="G151" i="6"/>
  <c r="F151" i="6" a="1"/>
  <c r="F151" i="6"/>
  <c r="E151" i="6" a="1"/>
  <c r="E151" i="6"/>
  <c r="D151" i="6" a="1"/>
  <c r="D151" i="6"/>
  <c r="R147" i="6" a="1"/>
  <c r="R147" i="6"/>
  <c r="Q147" i="6" a="1"/>
  <c r="Q147" i="6"/>
  <c r="P147" i="6" a="1"/>
  <c r="P147" i="6"/>
  <c r="O147" i="6" a="1"/>
  <c r="O147" i="6"/>
  <c r="N147" i="6" a="1"/>
  <c r="N147" i="6"/>
  <c r="M147" i="6" a="1"/>
  <c r="M147" i="6"/>
  <c r="I147" i="6" a="1"/>
  <c r="I147" i="6"/>
  <c r="H147" i="6" a="1"/>
  <c r="H147" i="6"/>
  <c r="G147" i="6" a="1"/>
  <c r="G147" i="6"/>
  <c r="F147" i="6" a="1"/>
  <c r="F147" i="6"/>
  <c r="E147" i="6" a="1"/>
  <c r="E147" i="6"/>
  <c r="D147" i="6" a="1"/>
  <c r="D147" i="6"/>
  <c r="R146" i="6" a="1"/>
  <c r="R146" i="6"/>
  <c r="Q146" i="6" a="1"/>
  <c r="Q146" i="6"/>
  <c r="P146" i="6" a="1"/>
  <c r="P146" i="6"/>
  <c r="O146" i="6" a="1"/>
  <c r="O146" i="6"/>
  <c r="N146" i="6" a="1"/>
  <c r="N146" i="6"/>
  <c r="M146" i="6" a="1"/>
  <c r="M146" i="6"/>
  <c r="I146" i="6" a="1"/>
  <c r="I146" i="6"/>
  <c r="H146" i="6" a="1"/>
  <c r="H146" i="6"/>
  <c r="G146" i="6" a="1"/>
  <c r="G146" i="6"/>
  <c r="F146" i="6" a="1"/>
  <c r="F146" i="6"/>
  <c r="E146" i="6" a="1"/>
  <c r="E146" i="6"/>
  <c r="D146" i="6" a="1"/>
  <c r="D146" i="6"/>
  <c r="R145" i="6" a="1"/>
  <c r="R145" i="6"/>
  <c r="Q145" i="6" a="1"/>
  <c r="Q145" i="6"/>
  <c r="P145" i="6" a="1"/>
  <c r="P145" i="6"/>
  <c r="O145" i="6" a="1"/>
  <c r="O145" i="6"/>
  <c r="N145" i="6" a="1"/>
  <c r="N145" i="6"/>
  <c r="M145" i="6" a="1"/>
  <c r="M145" i="6"/>
  <c r="I145" i="6" a="1"/>
  <c r="I145" i="6"/>
  <c r="H145" i="6" a="1"/>
  <c r="H145" i="6"/>
  <c r="G145" i="6" a="1"/>
  <c r="G145" i="6"/>
  <c r="F145" i="6" a="1"/>
  <c r="F145" i="6"/>
  <c r="E145" i="6" a="1"/>
  <c r="E145" i="6"/>
  <c r="D145" i="6" a="1"/>
  <c r="D145" i="6"/>
  <c r="R144" i="6" a="1"/>
  <c r="R144" i="6"/>
  <c r="Q144" i="6" a="1"/>
  <c r="Q144" i="6"/>
  <c r="P144" i="6" a="1"/>
  <c r="P144" i="6"/>
  <c r="O144" i="6" a="1"/>
  <c r="O144" i="6"/>
  <c r="N144" i="6" a="1"/>
  <c r="N144" i="6"/>
  <c r="M144" i="6" a="1"/>
  <c r="M144" i="6"/>
  <c r="I144" i="6" a="1"/>
  <c r="I144" i="6"/>
  <c r="H144" i="6" a="1"/>
  <c r="H144" i="6"/>
  <c r="G144" i="6" a="1"/>
  <c r="G144" i="6"/>
  <c r="F144" i="6" a="1"/>
  <c r="F144" i="6"/>
  <c r="E144" i="6" a="1"/>
  <c r="E144" i="6"/>
  <c r="D144" i="6" a="1"/>
  <c r="D144" i="6"/>
  <c r="R143" i="6" a="1"/>
  <c r="R143" i="6"/>
  <c r="Q143" i="6" a="1"/>
  <c r="Q143" i="6"/>
  <c r="P143" i="6" a="1"/>
  <c r="P143" i="6"/>
  <c r="O143" i="6" a="1"/>
  <c r="O143" i="6"/>
  <c r="N143" i="6" a="1"/>
  <c r="N143" i="6"/>
  <c r="M143" i="6" a="1"/>
  <c r="M143" i="6"/>
  <c r="I143" i="6" a="1"/>
  <c r="I143" i="6"/>
  <c r="H143" i="6" a="1"/>
  <c r="H143" i="6"/>
  <c r="G143" i="6" a="1"/>
  <c r="G143" i="6"/>
  <c r="F143" i="6" a="1"/>
  <c r="F143" i="6"/>
  <c r="E143" i="6" a="1"/>
  <c r="E143" i="6"/>
  <c r="D143" i="6" a="1"/>
  <c r="D143" i="6"/>
  <c r="R142" i="6" a="1"/>
  <c r="R142" i="6"/>
  <c r="Q142" i="6" a="1"/>
  <c r="Q142" i="6"/>
  <c r="P142" i="6" a="1"/>
  <c r="P142" i="6"/>
  <c r="O142" i="6" a="1"/>
  <c r="O142" i="6"/>
  <c r="N142" i="6" a="1"/>
  <c r="N142" i="6"/>
  <c r="M142" i="6" a="1"/>
  <c r="M142" i="6"/>
  <c r="I142" i="6" a="1"/>
  <c r="I142" i="6"/>
  <c r="H142" i="6" a="1"/>
  <c r="H142" i="6"/>
  <c r="G142" i="6" a="1"/>
  <c r="G142" i="6"/>
  <c r="F142" i="6" a="1"/>
  <c r="F142" i="6"/>
  <c r="E142" i="6" a="1"/>
  <c r="E142" i="6"/>
  <c r="D142" i="6" a="1"/>
  <c r="D142" i="6"/>
  <c r="R141" i="6" a="1"/>
  <c r="R141" i="6"/>
  <c r="Q141" i="6" a="1"/>
  <c r="Q141" i="6"/>
  <c r="P141" i="6" a="1"/>
  <c r="P141" i="6"/>
  <c r="O141" i="6" a="1"/>
  <c r="O141" i="6"/>
  <c r="N141" i="6" a="1"/>
  <c r="N141" i="6"/>
  <c r="M141" i="6" a="1"/>
  <c r="M141" i="6"/>
  <c r="I141" i="6" a="1"/>
  <c r="I141" i="6"/>
  <c r="H141" i="6" a="1"/>
  <c r="H141" i="6"/>
  <c r="G141" i="6" a="1"/>
  <c r="G141" i="6"/>
  <c r="F141" i="6" a="1"/>
  <c r="F141" i="6"/>
  <c r="E141" i="6" a="1"/>
  <c r="E141" i="6"/>
  <c r="D141" i="6" a="1"/>
  <c r="D141" i="6"/>
  <c r="R140" i="6" a="1"/>
  <c r="R140" i="6"/>
  <c r="Q140" i="6" a="1"/>
  <c r="Q140" i="6"/>
  <c r="P140" i="6" a="1"/>
  <c r="P140" i="6"/>
  <c r="O140" i="6" a="1"/>
  <c r="O140" i="6"/>
  <c r="N140" i="6" a="1"/>
  <c r="N140" i="6"/>
  <c r="M140" i="6" a="1"/>
  <c r="M140" i="6"/>
  <c r="I140" i="6" a="1"/>
  <c r="I140" i="6"/>
  <c r="H140" i="6" a="1"/>
  <c r="H140" i="6"/>
  <c r="G140" i="6" a="1"/>
  <c r="G140" i="6"/>
  <c r="F140" i="6" a="1"/>
  <c r="F140" i="6"/>
  <c r="E140" i="6" a="1"/>
  <c r="E140" i="6"/>
  <c r="D140" i="6" a="1"/>
  <c r="D140" i="6"/>
  <c r="R139" i="6" a="1"/>
  <c r="R139" i="6"/>
  <c r="Q139" i="6" a="1"/>
  <c r="Q139" i="6"/>
  <c r="P139" i="6" a="1"/>
  <c r="P139" i="6"/>
  <c r="O139" i="6" a="1"/>
  <c r="O139" i="6"/>
  <c r="N139" i="6" a="1"/>
  <c r="N139" i="6"/>
  <c r="M139" i="6" a="1"/>
  <c r="M139" i="6"/>
  <c r="I139" i="6" a="1"/>
  <c r="I139" i="6"/>
  <c r="H139" i="6" a="1"/>
  <c r="H139" i="6"/>
  <c r="G139" i="6" a="1"/>
  <c r="G139" i="6"/>
  <c r="F139" i="6" a="1"/>
  <c r="F139" i="6"/>
  <c r="E139" i="6" a="1"/>
  <c r="E139" i="6"/>
  <c r="D139" i="6" a="1"/>
  <c r="D139" i="6"/>
  <c r="R138" i="6" a="1"/>
  <c r="R138" i="6"/>
  <c r="Q138" i="6" a="1"/>
  <c r="Q138" i="6"/>
  <c r="P138" i="6" a="1"/>
  <c r="P138" i="6"/>
  <c r="O138" i="6" a="1"/>
  <c r="O138" i="6"/>
  <c r="N138" i="6" a="1"/>
  <c r="N138" i="6"/>
  <c r="M138" i="6" a="1"/>
  <c r="M138" i="6"/>
  <c r="I138" i="6" a="1"/>
  <c r="I138" i="6"/>
  <c r="H138" i="6" a="1"/>
  <c r="H138" i="6"/>
  <c r="G138" i="6" a="1"/>
  <c r="G138" i="6"/>
  <c r="F138" i="6" a="1"/>
  <c r="F138" i="6"/>
  <c r="E138" i="6" a="1"/>
  <c r="E138" i="6"/>
  <c r="D138" i="6" a="1"/>
  <c r="D138" i="6"/>
  <c r="R137" i="6" a="1"/>
  <c r="R137" i="6"/>
  <c r="Q137" i="6" a="1"/>
  <c r="Q137" i="6"/>
  <c r="P137" i="6" a="1"/>
  <c r="P137" i="6"/>
  <c r="O137" i="6" a="1"/>
  <c r="O137" i="6"/>
  <c r="N137" i="6" a="1"/>
  <c r="N137" i="6"/>
  <c r="M137" i="6" a="1"/>
  <c r="M137" i="6"/>
  <c r="I137" i="6" a="1"/>
  <c r="I137" i="6"/>
  <c r="H137" i="6" a="1"/>
  <c r="H137" i="6"/>
  <c r="G137" i="6" a="1"/>
  <c r="G137" i="6"/>
  <c r="F137" i="6" a="1"/>
  <c r="F137" i="6"/>
  <c r="E137" i="6" a="1"/>
  <c r="E137" i="6"/>
  <c r="D137" i="6" a="1"/>
  <c r="D137" i="6"/>
  <c r="R136" i="6" a="1"/>
  <c r="R136" i="6"/>
  <c r="Q136" i="6" a="1"/>
  <c r="Q136" i="6"/>
  <c r="P136" i="6" a="1"/>
  <c r="P136" i="6"/>
  <c r="O136" i="6" a="1"/>
  <c r="O136" i="6"/>
  <c r="N136" i="6" a="1"/>
  <c r="N136" i="6"/>
  <c r="M136" i="6" a="1"/>
  <c r="M136" i="6"/>
  <c r="I136" i="6" a="1"/>
  <c r="I136" i="6"/>
  <c r="H136" i="6" a="1"/>
  <c r="H136" i="6"/>
  <c r="G136" i="6" a="1"/>
  <c r="G136" i="6"/>
  <c r="F136" i="6" a="1"/>
  <c r="F136" i="6"/>
  <c r="E136" i="6" a="1"/>
  <c r="E136" i="6"/>
  <c r="D136" i="6" a="1"/>
  <c r="D136" i="6"/>
  <c r="R135" i="6" a="1"/>
  <c r="R135" i="6"/>
  <c r="Q135" i="6" a="1"/>
  <c r="Q135" i="6"/>
  <c r="P135" i="6" a="1"/>
  <c r="P135" i="6"/>
  <c r="O135" i="6" a="1"/>
  <c r="O135" i="6"/>
  <c r="N135" i="6" a="1"/>
  <c r="N135" i="6"/>
  <c r="M135" i="6" a="1"/>
  <c r="M135" i="6"/>
  <c r="I135" i="6" a="1"/>
  <c r="I135" i="6"/>
  <c r="H135" i="6" a="1"/>
  <c r="H135" i="6"/>
  <c r="G135" i="6" a="1"/>
  <c r="G135" i="6"/>
  <c r="F135" i="6" a="1"/>
  <c r="F135" i="6"/>
  <c r="E135" i="6" a="1"/>
  <c r="E135" i="6"/>
  <c r="D135" i="6" a="1"/>
  <c r="D135" i="6"/>
  <c r="R134" i="6" a="1"/>
  <c r="R134" i="6"/>
  <c r="Q134" i="6" a="1"/>
  <c r="Q134" i="6"/>
  <c r="P134" i="6" a="1"/>
  <c r="P134" i="6"/>
  <c r="O134" i="6" a="1"/>
  <c r="O134" i="6"/>
  <c r="N134" i="6" a="1"/>
  <c r="N134" i="6"/>
  <c r="M134" i="6" a="1"/>
  <c r="M134" i="6"/>
  <c r="I134" i="6" a="1"/>
  <c r="I134" i="6"/>
  <c r="H134" i="6" a="1"/>
  <c r="H134" i="6"/>
  <c r="G134" i="6" a="1"/>
  <c r="G134" i="6"/>
  <c r="F134" i="6" a="1"/>
  <c r="F134" i="6"/>
  <c r="E134" i="6" a="1"/>
  <c r="E134" i="6"/>
  <c r="D134" i="6" a="1"/>
  <c r="D134" i="6"/>
  <c r="R133" i="6" a="1"/>
  <c r="R133" i="6"/>
  <c r="Q133" i="6" a="1"/>
  <c r="Q133" i="6"/>
  <c r="P133" i="6" a="1"/>
  <c r="P133" i="6"/>
  <c r="O133" i="6" a="1"/>
  <c r="O133" i="6"/>
  <c r="N133" i="6" a="1"/>
  <c r="N133" i="6"/>
  <c r="M133" i="6" a="1"/>
  <c r="M133" i="6"/>
  <c r="I133" i="6" a="1"/>
  <c r="I133" i="6"/>
  <c r="H133" i="6" a="1"/>
  <c r="H133" i="6"/>
  <c r="G133" i="6" a="1"/>
  <c r="G133" i="6"/>
  <c r="F133" i="6" a="1"/>
  <c r="F133" i="6"/>
  <c r="E133" i="6" a="1"/>
  <c r="E133" i="6"/>
  <c r="D133" i="6" a="1"/>
  <c r="D133" i="6"/>
  <c r="R132" i="6" a="1"/>
  <c r="R132" i="6"/>
  <c r="Q132" i="6" a="1"/>
  <c r="Q132" i="6"/>
  <c r="P132" i="6" a="1"/>
  <c r="P132" i="6"/>
  <c r="O132" i="6" a="1"/>
  <c r="O132" i="6"/>
  <c r="N132" i="6" a="1"/>
  <c r="N132" i="6"/>
  <c r="M132" i="6" a="1"/>
  <c r="M132" i="6"/>
  <c r="I132" i="6" a="1"/>
  <c r="I132" i="6"/>
  <c r="H132" i="6" a="1"/>
  <c r="H132" i="6"/>
  <c r="G132" i="6" a="1"/>
  <c r="G132" i="6"/>
  <c r="F132" i="6" a="1"/>
  <c r="F132" i="6"/>
  <c r="E132" i="6" a="1"/>
  <c r="E132" i="6"/>
  <c r="D132" i="6" a="1"/>
  <c r="D132" i="6"/>
  <c r="R131" i="6" a="1"/>
  <c r="R131" i="6"/>
  <c r="Q131" i="6" a="1"/>
  <c r="Q131" i="6"/>
  <c r="P131" i="6" a="1"/>
  <c r="P131" i="6"/>
  <c r="O131" i="6" a="1"/>
  <c r="O131" i="6"/>
  <c r="N131" i="6" a="1"/>
  <c r="N131" i="6"/>
  <c r="M131" i="6" a="1"/>
  <c r="M131" i="6"/>
  <c r="I131" i="6" a="1"/>
  <c r="I131" i="6"/>
  <c r="H131" i="6" a="1"/>
  <c r="H131" i="6"/>
  <c r="G131" i="6" a="1"/>
  <c r="G131" i="6"/>
  <c r="F131" i="6" a="1"/>
  <c r="F131" i="6"/>
  <c r="E131" i="6" a="1"/>
  <c r="E131" i="6"/>
  <c r="D131" i="6" a="1"/>
  <c r="D131" i="6"/>
  <c r="R130" i="6" a="1"/>
  <c r="R130" i="6"/>
  <c r="Q130" i="6" a="1"/>
  <c r="Q130" i="6"/>
  <c r="P130" i="6" a="1"/>
  <c r="P130" i="6"/>
  <c r="O130" i="6" a="1"/>
  <c r="O130" i="6"/>
  <c r="N130" i="6" a="1"/>
  <c r="N130" i="6"/>
  <c r="M130" i="6" a="1"/>
  <c r="M130" i="6"/>
  <c r="I130" i="6" a="1"/>
  <c r="I130" i="6"/>
  <c r="H130" i="6" a="1"/>
  <c r="H130" i="6"/>
  <c r="G130" i="6" a="1"/>
  <c r="G130" i="6"/>
  <c r="F130" i="6" a="1"/>
  <c r="F130" i="6"/>
  <c r="E130" i="6" a="1"/>
  <c r="E130" i="6"/>
  <c r="D130" i="6" a="1"/>
  <c r="D130" i="6"/>
  <c r="R129" i="6" a="1"/>
  <c r="R129" i="6"/>
  <c r="Q129" i="6" a="1"/>
  <c r="Q129" i="6"/>
  <c r="P129" i="6" a="1"/>
  <c r="P129" i="6"/>
  <c r="O129" i="6" a="1"/>
  <c r="O129" i="6"/>
  <c r="N129" i="6" a="1"/>
  <c r="N129" i="6"/>
  <c r="M129" i="6" a="1"/>
  <c r="M129" i="6"/>
  <c r="I129" i="6" a="1"/>
  <c r="I129" i="6"/>
  <c r="H129" i="6" a="1"/>
  <c r="H129" i="6"/>
  <c r="G129" i="6" a="1"/>
  <c r="G129" i="6"/>
  <c r="F129" i="6" a="1"/>
  <c r="F129" i="6"/>
  <c r="E129" i="6" a="1"/>
  <c r="E129" i="6"/>
  <c r="D129" i="6" a="1"/>
  <c r="D129" i="6"/>
  <c r="R128" i="6" a="1"/>
  <c r="R128" i="6"/>
  <c r="Q128" i="6" a="1"/>
  <c r="Q128" i="6"/>
  <c r="P128" i="6" a="1"/>
  <c r="P128" i="6"/>
  <c r="O128" i="6" a="1"/>
  <c r="O128" i="6"/>
  <c r="N128" i="6" a="1"/>
  <c r="N128" i="6"/>
  <c r="M128" i="6" a="1"/>
  <c r="M128" i="6"/>
  <c r="I128" i="6" a="1"/>
  <c r="I128" i="6"/>
  <c r="H128" i="6" a="1"/>
  <c r="H128" i="6"/>
  <c r="G128" i="6" a="1"/>
  <c r="G128" i="6"/>
  <c r="F128" i="6" a="1"/>
  <c r="F128" i="6"/>
  <c r="E128" i="6" a="1"/>
  <c r="E128" i="6"/>
  <c r="D128" i="6" a="1"/>
  <c r="D128" i="6"/>
  <c r="H124" i="6"/>
  <c r="G124" i="6"/>
  <c r="F124" i="6"/>
  <c r="E124" i="6"/>
  <c r="D124" i="6"/>
  <c r="H122" i="6"/>
  <c r="G122" i="6"/>
  <c r="H121" i="6"/>
  <c r="G121" i="6"/>
  <c r="H120" i="6"/>
  <c r="G120" i="6"/>
  <c r="H119" i="6"/>
  <c r="G119" i="6"/>
  <c r="H118" i="6"/>
  <c r="G118" i="6"/>
  <c r="F118" i="6"/>
  <c r="H117" i="6"/>
  <c r="G117" i="6"/>
  <c r="F117" i="6"/>
  <c r="H116" i="6"/>
  <c r="G116" i="6"/>
  <c r="F116" i="6"/>
  <c r="H115" i="6"/>
  <c r="G115" i="6"/>
  <c r="F115" i="6"/>
  <c r="H114" i="6"/>
  <c r="G114" i="6"/>
  <c r="F114" i="6"/>
  <c r="E114" i="6"/>
  <c r="H113" i="6"/>
  <c r="G113" i="6"/>
  <c r="F113" i="6"/>
  <c r="E113" i="6"/>
  <c r="H112" i="6"/>
  <c r="G112" i="6"/>
  <c r="F112" i="6"/>
  <c r="E112" i="6"/>
  <c r="H111" i="6"/>
  <c r="G111" i="6"/>
  <c r="F111" i="6"/>
  <c r="E111" i="6"/>
  <c r="H110" i="6"/>
  <c r="G110" i="6"/>
  <c r="F110" i="6"/>
  <c r="E110" i="6"/>
  <c r="D110" i="6"/>
  <c r="H109" i="6"/>
  <c r="G109" i="6"/>
  <c r="F109" i="6"/>
  <c r="E109" i="6"/>
  <c r="D109" i="6"/>
  <c r="H108" i="6"/>
  <c r="G108" i="6"/>
  <c r="F108" i="6"/>
  <c r="E108" i="6"/>
  <c r="D108" i="6"/>
  <c r="H107" i="6"/>
  <c r="G107" i="6"/>
  <c r="F107" i="6"/>
  <c r="E107" i="6"/>
  <c r="D107" i="6"/>
  <c r="H106" i="6"/>
  <c r="G106" i="6"/>
  <c r="F106" i="6"/>
  <c r="E106" i="6"/>
  <c r="D106" i="6"/>
  <c r="H105" i="6"/>
  <c r="G105" i="6"/>
  <c r="F105" i="6"/>
  <c r="E105" i="6"/>
  <c r="D105" i="6"/>
  <c r="H104" i="6"/>
  <c r="G104" i="6"/>
  <c r="F104" i="6"/>
  <c r="E104" i="6"/>
  <c r="D104" i="6"/>
  <c r="H101" i="6"/>
  <c r="G101" i="6"/>
  <c r="F101" i="6"/>
  <c r="E101" i="6"/>
  <c r="D101" i="6"/>
  <c r="K93" i="6"/>
  <c r="J93" i="6"/>
  <c r="I93" i="6"/>
  <c r="H93" i="6"/>
  <c r="G93" i="6"/>
  <c r="F93" i="6"/>
  <c r="E93" i="6"/>
  <c r="D93" i="6"/>
  <c r="C93" i="6"/>
  <c r="M92" i="6"/>
  <c r="L92" i="6"/>
  <c r="K92" i="6"/>
  <c r="J92" i="6"/>
  <c r="I92" i="6"/>
  <c r="H92" i="6"/>
  <c r="G92" i="6"/>
  <c r="F92" i="6"/>
  <c r="E92" i="6"/>
  <c r="D92" i="6"/>
  <c r="C92" i="6"/>
  <c r="M91" i="6"/>
  <c r="L91" i="6"/>
  <c r="K91" i="6"/>
  <c r="J91" i="6"/>
  <c r="I91" i="6"/>
  <c r="H91" i="6"/>
  <c r="G91" i="6"/>
  <c r="F91" i="6"/>
  <c r="E91" i="6"/>
  <c r="D91" i="6"/>
  <c r="C91" i="6"/>
  <c r="G68" i="6" a="1"/>
  <c r="G68" i="6"/>
  <c r="F68" i="6" a="1"/>
  <c r="F68" i="6"/>
  <c r="E68" i="6" a="1"/>
  <c r="E68" i="6"/>
  <c r="D68" i="6" a="1"/>
  <c r="D68" i="6"/>
  <c r="C68" i="6" a="1"/>
  <c r="C68" i="6"/>
  <c r="G67" i="6" a="1"/>
  <c r="G67" i="6"/>
  <c r="F67" i="6" a="1"/>
  <c r="F67" i="6"/>
  <c r="E67" i="6" a="1"/>
  <c r="E67" i="6"/>
  <c r="D67" i="6" a="1"/>
  <c r="D67" i="6"/>
  <c r="C67" i="6" a="1"/>
  <c r="C67" i="6"/>
  <c r="N66" i="6"/>
  <c r="M66" i="6"/>
  <c r="L66" i="6"/>
  <c r="K66" i="6"/>
  <c r="J66" i="6"/>
  <c r="G66" i="6" a="1"/>
  <c r="G66" i="6"/>
  <c r="F66" i="6" a="1"/>
  <c r="F66" i="6"/>
  <c r="E66" i="6" a="1"/>
  <c r="E66" i="6"/>
  <c r="D66" i="6" a="1"/>
  <c r="D66" i="6"/>
  <c r="C66" i="6" a="1"/>
  <c r="C66" i="6"/>
  <c r="U65" i="6"/>
  <c r="T65" i="6"/>
  <c r="S65" i="6"/>
  <c r="R65" i="6"/>
  <c r="Q65" i="6"/>
  <c r="P65" i="6"/>
  <c r="O65" i="6"/>
  <c r="N65" i="6"/>
  <c r="M65" i="6"/>
  <c r="L65" i="6"/>
  <c r="K65" i="6"/>
  <c r="J65" i="6"/>
  <c r="G65" i="6" a="1"/>
  <c r="G65" i="6"/>
  <c r="F65" i="6" a="1"/>
  <c r="F65" i="6"/>
  <c r="E65" i="6" a="1"/>
  <c r="E65" i="6"/>
  <c r="D65" i="6" a="1"/>
  <c r="D65" i="6"/>
  <c r="C65" i="6" a="1"/>
  <c r="C65" i="6"/>
  <c r="N60" i="6"/>
  <c r="M60" i="6"/>
  <c r="L60" i="6"/>
  <c r="K60" i="6"/>
  <c r="J60" i="6"/>
  <c r="N59" i="6"/>
  <c r="M59" i="6"/>
  <c r="L59" i="6"/>
  <c r="K59" i="6"/>
  <c r="J59" i="6"/>
  <c r="N58" i="6"/>
  <c r="M58" i="6"/>
  <c r="L58" i="6"/>
  <c r="K58" i="6"/>
  <c r="J58" i="6"/>
  <c r="N54" i="6"/>
  <c r="M54" i="6"/>
  <c r="L54" i="6"/>
  <c r="K54" i="6"/>
  <c r="J54" i="6"/>
  <c r="G54" i="6"/>
  <c r="F54" i="6"/>
  <c r="E54" i="6"/>
  <c r="D54" i="6"/>
  <c r="C54" i="6"/>
  <c r="N53" i="6"/>
  <c r="M53" i="6"/>
  <c r="L53" i="6"/>
  <c r="K53" i="6"/>
  <c r="J53" i="6"/>
  <c r="G53" i="6"/>
  <c r="F53" i="6"/>
  <c r="E53" i="6"/>
  <c r="D53" i="6"/>
  <c r="C53" i="6"/>
  <c r="U52" i="6"/>
  <c r="T52" i="6"/>
  <c r="S52" i="6"/>
  <c r="R52" i="6"/>
  <c r="Q52" i="6"/>
  <c r="P52" i="6"/>
  <c r="O52" i="6"/>
  <c r="N52" i="6"/>
  <c r="M52" i="6"/>
  <c r="L52" i="6"/>
  <c r="K52" i="6"/>
  <c r="J52" i="6"/>
  <c r="G52" i="6"/>
  <c r="F52" i="6"/>
  <c r="E52" i="6"/>
  <c r="D52" i="6"/>
  <c r="C52" i="6"/>
  <c r="G48" i="6"/>
  <c r="F48" i="6"/>
  <c r="E48" i="6"/>
  <c r="D48" i="6"/>
  <c r="C48" i="6"/>
  <c r="G47" i="6"/>
  <c r="F47" i="6"/>
  <c r="E47" i="6"/>
  <c r="D47" i="6"/>
  <c r="C47" i="6"/>
  <c r="M46" i="6"/>
  <c r="L46" i="6"/>
  <c r="K46" i="6"/>
  <c r="J46" i="6"/>
  <c r="I46" i="6"/>
  <c r="H46" i="6"/>
  <c r="G46" i="6"/>
  <c r="F46" i="6"/>
  <c r="E46" i="6"/>
  <c r="D46" i="6"/>
  <c r="C4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MyPC</author>
  </authors>
  <commentList>
    <comment ref="N2" authorId="0" shapeId="0" xr:uid="{00000000-0006-0000-0000-000001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LD:
弟子初始的二级属性不参与战斗力计算。后续获取的战斗力则会加入计算
</t>
        </r>
      </text>
    </comment>
    <comment ref="E3" authorId="0" shapeId="0" xr:uid="{00000000-0006-0000-0000-000002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攻击^2/(攻击+防御)
初期防御投放少，后期多。
攻击防御投放比例预期 2:1，也就是减伤33.3%为属性投放预期预期
调控方式为装备攻击比例高于2:1，体验上初期减伤少
属性成长上，攻击比例高于2:1，体验上初期减伤少
</t>
        </r>
      </text>
    </comment>
    <comment ref="B4" authorId="0" shapeId="0" xr:uid="{00000000-0006-0000-0000-000003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Base
</t>
        </r>
      </text>
    </comment>
    <comment ref="C5" authorId="0" shapeId="0" xr:uid="{00000000-0006-0000-0000-000004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攻击在技能伤害上会有加成。在保持节奏方面需要提升生命值投放的比例
</t>
        </r>
      </text>
    </comment>
    <comment ref="F5" authorId="0" shapeId="0" xr:uid="{00000000-0006-0000-0000-000005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满防御投放为攻击的66%
设计原因：
当前防御减伤的预期比例在40%。
按照伤害计算 攻击^2/(攻击 + 防御) = 0.6*攻击
那么攻击 和 防御 对应比例为 0.6 和 0.4
</t>
        </r>
      </text>
    </comment>
    <comment ref="AA6" authorId="0" shapeId="0" xr:uid="{00000000-0006-0000-0000-000006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100/（100+3000）
</t>
        </r>
      </text>
    </comment>
    <comment ref="B11" authorId="0" shapeId="0" xr:uid="{00000000-0006-0000-0000-000007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BaseAdd
</t>
        </r>
      </text>
    </comment>
    <comment ref="B12" authorId="0" shapeId="0" xr:uid="{00000000-0006-0000-0000-000008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BasePct
突破使用单项属性获得一定比例提升。</t>
        </r>
      </text>
    </comment>
    <comment ref="B13" authorId="0" shapeId="0" xr:uid="{00000000-0006-0000-0000-000009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BasePct
</t>
        </r>
      </text>
    </comment>
    <comment ref="B15" authorId="0" shapeId="0" xr:uid="{00000000-0006-0000-0000-00000A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FinaPct
</t>
        </r>
      </text>
    </comment>
    <comment ref="B16" authorId="0" shapeId="0" xr:uid="{00000000-0006-0000-0000-00000B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属性体系的 FinalAdd
装备体系中的Base
</t>
        </r>
      </text>
    </comment>
    <comment ref="B17" authorId="0" shapeId="0" xr:uid="{00000000-0006-0000-0000-00000C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装备体系的BaseAdd
</t>
        </r>
      </text>
    </comment>
    <comment ref="B18" authorId="0" shapeId="0" xr:uid="{00000000-0006-0000-0000-00000D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装备体系的FinalAdd
</t>
        </r>
      </text>
    </comment>
    <comment ref="B19" authorId="0" shapeId="0" xr:uid="{00000000-0006-0000-0000-00000E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装备属性的FinalPct或FinalAdd
投放二级属性为主。
</t>
        </r>
      </text>
    </comment>
    <comment ref="B20" authorId="0" shapeId="0" xr:uid="{00000000-0006-0000-0000-00000F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装备基础属性和成长的20%
装备属性中的FinalPct
</t>
        </r>
      </text>
    </comment>
    <comment ref="B21" authorId="0" shapeId="0" xr:uid="{00000000-0006-0000-0000-000010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FinalPct
</t>
        </r>
      </text>
    </comment>
    <comment ref="B27" authorId="0" shapeId="0" xr:uid="{00000000-0006-0000-0000-000011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特殊装备
</t>
        </r>
      </text>
    </comment>
    <comment ref="B35" authorId="0" shapeId="0" xr:uid="{00000000-0006-0000-0000-000012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删除了升星修正的属性加成。
将升星修正调整为了伤害修正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MyPC</author>
  </authors>
  <commentList>
    <comment ref="L39" authorId="0" shapeId="0" xr:uid="{00000000-0006-0000-0100-000001000000}">
      <text>
        <r>
          <rPr>
            <b/>
            <sz val="9"/>
            <rFont val="宋体"/>
            <charset val="134"/>
          </rPr>
          <t>MyPC:</t>
        </r>
        <r>
          <rPr>
            <sz val="9"/>
            <rFont val="宋体"/>
            <charset val="134"/>
          </rPr>
          <t xml:space="preserve">
</t>
        </r>
        <r>
          <rPr>
            <sz val="12"/>
            <rFont val="宋体"/>
            <charset val="134"/>
          </rPr>
          <t xml:space="preserve">
举例：基础攻击增加 22.5%</t>
        </r>
      </text>
    </comment>
    <comment ref="C41" authorId="0" shapeId="0" xr:uid="{00000000-0006-0000-0100-000002000000}">
      <text>
        <r>
          <rPr>
            <b/>
            <sz val="9"/>
            <rFont val="宋体"/>
            <charset val="134"/>
          </rPr>
          <t>MyPC:</t>
        </r>
        <r>
          <rPr>
            <sz val="9"/>
            <rFont val="宋体"/>
            <charset val="134"/>
          </rPr>
          <t xml:space="preserve">
以 Base + BaseAdd作为比例系数
这里是总的成长幅度。</t>
        </r>
      </text>
    </comment>
    <comment ref="E69" authorId="0" shapeId="0" xr:uid="{00000000-0006-0000-0100-000003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属性计算使用公式
(Base+BaseAdd)*(1+BasePct)
Base为0级属性
BaseAdd为升级属性+突破进阶
BasePct包含升星增加属性比例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MyPC</author>
  </authors>
  <commentList>
    <comment ref="C3" authorId="0" shapeId="0" xr:uid="{00000000-0006-0000-0200-000001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职业会提供职业修正
</t>
        </r>
      </text>
    </comment>
    <comment ref="D3" authorId="0" shapeId="0" xr:uid="{00000000-0006-0000-0200-000002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1.白色
2.绿色
3.蓝色
4.紫色
5.橙色
6.
</t>
        </r>
      </text>
    </comment>
    <comment ref="V3" authorId="0" shapeId="0" xr:uid="{00000000-0006-0000-0200-000003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(Base + BaseAdd)*(1+BasePct) *品质强度 * 属性修正
Base是基础属性
BaseAdd是目前初始1级的属性 突破境界附加的属性  
BasePct 星级提升的属性比例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MyPC</author>
  </authors>
  <commentList>
    <comment ref="B91" authorId="0" shapeId="0" xr:uid="{00000000-0006-0000-0300-000001000000}">
      <text>
        <r>
          <rPr>
            <b/>
            <sz val="9"/>
            <rFont val="宋体"/>
            <charset val="134"/>
          </rPr>
          <t>MyPC:</t>
        </r>
        <r>
          <rPr>
            <sz val="9"/>
            <rFont val="宋体"/>
            <charset val="134"/>
          </rPr>
          <t xml:space="preserve">
对应弟子
base + baseAdd的比例</t>
        </r>
      </text>
    </comment>
    <comment ref="C91" authorId="0" shapeId="0" xr:uid="{00000000-0006-0000-0300-000002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除以6是根据精炼次数分拆。
原始附加属性1，精炼属性5次合计为6
除以2是分为两件装备
</t>
        </r>
      </text>
    </comment>
    <comment ref="D91" authorId="0" shapeId="0" xr:uid="{00000000-0006-0000-0300-000003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除以6是根据精炼次数分拆。
原始附加属性1，精炼属性5次合计为6
除以2是分为两件装备
</t>
        </r>
      </text>
    </comment>
    <comment ref="E91" authorId="0" shapeId="0" xr:uid="{00000000-0006-0000-0300-000004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除以6是根据精炼次数分拆。
原始附加属性1，精炼属性5次合计为6
除以2是分为两件装备
</t>
        </r>
      </text>
    </comment>
    <comment ref="G177" authorId="0" shapeId="0" xr:uid="{00000000-0006-0000-0300-000005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白色 1
绿色 2
蓝色 3
紫色 4
橙   5
红   6
红2  7
</t>
        </r>
      </text>
    </comment>
    <comment ref="H177" authorId="0" shapeId="0" xr:uid="{00000000-0006-0000-0300-000006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衣服 1
帽子 2
配饰 3
护腕 4
</t>
        </r>
      </text>
    </comment>
    <comment ref="H213" authorId="0" shapeId="0" xr:uid="{00000000-0006-0000-0300-000007000000}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MyPC:
绿 0.7
蓝 0.8
紫 0.9
橙 1
红 1.1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MyPC</author>
  </authors>
  <commentList>
    <comment ref="P8" authorId="0" shapeId="0" xr:uid="{00000000-0006-0000-0400-000001000000}">
      <text>
        <r>
          <rPr>
            <b/>
            <sz val="9"/>
            <rFont val="宋体"/>
            <charset val="134"/>
          </rPr>
          <t>MyPC:</t>
        </r>
        <r>
          <rPr>
            <sz val="9"/>
            <rFont val="宋体"/>
            <charset val="134"/>
          </rPr>
          <t xml:space="preserve">
1 白色
2 绿色
3.蓝色
4.紫色
5.橙色
6.红色</t>
        </r>
      </text>
    </comment>
    <comment ref="S8" authorId="0" shapeId="0" xr:uid="{00000000-0006-0000-0400-000002000000}">
      <text>
        <r>
          <rPr>
            <b/>
            <sz val="9"/>
            <rFont val="宋体"/>
            <charset val="134"/>
          </rPr>
          <t>MyPC:</t>
        </r>
        <r>
          <rPr>
            <sz val="9"/>
            <rFont val="宋体"/>
            <charset val="134"/>
          </rPr>
          <t xml:space="preserve">
附加属性使用均分的形式。</t>
        </r>
      </text>
    </comment>
    <comment ref="T8" authorId="0" shapeId="0" xr:uid="{00000000-0006-0000-0400-000003000000}">
      <text>
        <r>
          <rPr>
            <b/>
            <sz val="9"/>
            <rFont val="宋体"/>
            <charset val="134"/>
          </rPr>
          <t>MyPC:</t>
        </r>
        <r>
          <rPr>
            <sz val="9"/>
            <rFont val="宋体"/>
            <charset val="134"/>
          </rPr>
          <t xml:space="preserve">
目前是全部属性拆成了6份</t>
        </r>
      </text>
    </comment>
    <comment ref="U8" authorId="0" shapeId="0" xr:uid="{00000000-0006-0000-0400-000004000000}">
      <text>
        <r>
          <rPr>
            <b/>
            <sz val="9"/>
            <rFont val="宋体"/>
            <charset val="134"/>
          </rPr>
          <t>MyPC:</t>
        </r>
        <r>
          <rPr>
            <sz val="9"/>
            <rFont val="宋体"/>
            <charset val="134"/>
          </rPr>
          <t xml:space="preserve">
5种情况，概率均分则为0.2
</t>
        </r>
      </text>
    </comment>
    <comment ref="V8" authorId="0" shapeId="0" xr:uid="{00000000-0006-0000-0400-000005000000}">
      <text>
        <r>
          <rPr>
            <b/>
            <sz val="14"/>
            <rFont val="微软雅黑"/>
            <charset val="134"/>
          </rPr>
          <t>MyPC:</t>
        </r>
        <r>
          <rPr>
            <sz val="14"/>
            <rFont val="微软雅黑"/>
            <charset val="134"/>
          </rPr>
          <t xml:space="preserve">
品质系数*(装备基础属性 + 强化属性) + 初始附加属性比例*弟子基础属性*精炼比例*精炼品质系数 +  附加属性次数*精炼投放属性比例 * 精炼比例 * 精炼品质系数
</t>
        </r>
        <r>
          <rPr>
            <b/>
            <sz val="14"/>
            <rFont val="微软雅黑"/>
            <charset val="134"/>
          </rPr>
          <t>品质系数和 精炼品质系数二者不是同一个数值。
品质系数决定了装备基础属性和升级属性的比例
精炼品质系数决定了装备升级每4级，初始附加属性对应精炼属性的比例。</t>
        </r>
        <r>
          <rPr>
            <sz val="14"/>
            <rFont val="微软雅黑"/>
            <charset val="134"/>
          </rPr>
          <t xml:space="preserve">
此公式未乘以精炼比例是因为再装备中已经做了处理。
精炼的加成是基于弟子当前属性的比例。所以公式后续精炼 是加上弟子属性比例。也就是弟子越强，这部分加成越大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MyPC</author>
  </authors>
  <commentList>
    <comment ref="A2" authorId="0" shapeId="0" xr:uid="{00000000-0006-0000-0500-000001000000}">
      <text>
        <r>
          <rPr>
            <b/>
            <sz val="9"/>
            <rFont val="宋体"/>
            <charset val="134"/>
          </rPr>
          <t>MyPC:</t>
        </r>
        <r>
          <rPr>
            <sz val="9"/>
            <rFont val="宋体"/>
            <charset val="134"/>
          </rPr>
          <t xml:space="preserve">
构建准备
1.构建关卡强度基于人物实力模型
2.构建基于标准模型构建。
3.后期关卡配置怪物时候，根据标准模型的怪物，套入弟子配置表中的职业模板和对应角色的模板
4.关卡怪物对比角色，肯定有对应的修正。并且修正随着关卡的进行逐渐进行平衡。
</t>
        </r>
      </text>
    </comment>
    <comment ref="F2" authorId="0" shapeId="0" xr:uid="{00000000-0006-0000-0500-000002000000}">
      <text>
        <r>
          <rPr>
            <b/>
            <sz val="9"/>
            <rFont val="宋体"/>
            <charset val="134"/>
          </rPr>
          <t>MyPC:</t>
        </r>
        <r>
          <rPr>
            <sz val="9"/>
            <rFont val="宋体"/>
            <charset val="134"/>
          </rPr>
          <t xml:space="preserve">
需要比设定的平滑。
所以取了等级段的平均成长值作为计算
1.先判定关卡的id属于那V序列中的那一个。获取基础值
2.获得对应W列中的血量的成长和等级。即可得到生命值。同理攻击是一样的计算方式
</t>
        </r>
        <r>
          <rPr>
            <sz val="12"/>
            <rFont val="宋体"/>
            <charset val="134"/>
          </rPr>
          <t xml:space="preserve">
公式解析：
搜索关卡id对应基础生命，然后加上对应等级差乘以对应成长值，得出了最终的生命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MyPC</author>
  </authors>
  <commentList>
    <comment ref="B4" authorId="0" shapeId="0" xr:uid="{00000000-0006-0000-0600-000001000000}">
      <text>
        <r>
          <rPr>
            <b/>
            <sz val="9"/>
            <rFont val="宋体"/>
            <charset val="134"/>
          </rPr>
          <t>MyPC:</t>
        </r>
        <r>
          <rPr>
            <sz val="9"/>
            <rFont val="宋体"/>
            <charset val="134"/>
          </rPr>
          <t xml:space="preserve">
使用的怪物的基础等级。</t>
        </r>
      </text>
    </comment>
    <comment ref="C4" authorId="0" shapeId="0" xr:uid="{00000000-0006-0000-0600-000002000000}">
      <text>
        <r>
          <rPr>
            <b/>
            <sz val="9"/>
            <rFont val="宋体"/>
            <charset val="134"/>
          </rPr>
          <t>MyPC:</t>
        </r>
        <r>
          <rPr>
            <sz val="9"/>
            <rFont val="宋体"/>
            <charset val="134"/>
          </rPr>
          <t xml:space="preserve">
通过怪物等级，定位在常规关卡中对应的关卡id。
这样可以获取怪物的基础生命等信息</t>
        </r>
      </text>
    </comment>
    <comment ref="G4" authorId="0" shapeId="0" xr:uid="{00000000-0006-0000-0600-000003000000}">
      <text>
        <r>
          <rPr>
            <b/>
            <sz val="9"/>
            <rFont val="宋体"/>
            <charset val="134"/>
          </rPr>
          <t>MyPC:</t>
        </r>
        <r>
          <rPr>
            <sz val="9"/>
            <rFont val="宋体"/>
            <charset val="134"/>
          </rPr>
          <t xml:space="preserve">
60级后加防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<sst xmlns="http://schemas.openxmlformats.org/spreadsheetml/2006/main" count="1278" uniqueCount="480">
  <si>
    <t>属性投放</t>
  </si>
  <si>
    <t>基础属性</t>
  </si>
  <si>
    <t>基础属性-经营属性</t>
  </si>
  <si>
    <t>二级属性</t>
  </si>
  <si>
    <t>10000 = 1</t>
  </si>
  <si>
    <t>FinalPct</t>
  </si>
  <si>
    <t>FinalAdd</t>
  </si>
  <si>
    <t>生命值</t>
  </si>
  <si>
    <t>外攻</t>
  </si>
  <si>
    <t>内攻</t>
  </si>
  <si>
    <t>外防</t>
  </si>
  <si>
    <t>内防</t>
  </si>
  <si>
    <t>农牧</t>
  </si>
  <si>
    <t>学识</t>
  </si>
  <si>
    <t>手工</t>
  </si>
  <si>
    <t>攻击速度</t>
  </si>
  <si>
    <t>暴击</t>
  </si>
  <si>
    <t>抗暴击</t>
  </si>
  <si>
    <t>命中</t>
  </si>
  <si>
    <t>闪避</t>
  </si>
  <si>
    <t>暴击增伤</t>
  </si>
  <si>
    <t>暴击减伤</t>
  </si>
  <si>
    <t>增伤率</t>
  </si>
  <si>
    <t>护甲穿透率</t>
  </si>
  <si>
    <t>法术穿透率</t>
  </si>
  <si>
    <t>吸血</t>
  </si>
  <si>
    <t>治疗率</t>
  </si>
  <si>
    <t>受治疗率</t>
  </si>
  <si>
    <t>招式冷却</t>
  </si>
  <si>
    <t>预期投放比例</t>
  </si>
  <si>
    <t>预计最终属性</t>
  </si>
  <si>
    <t>战力系数</t>
  </si>
  <si>
    <t>战力计算</t>
  </si>
  <si>
    <t>实际属性投放比</t>
  </si>
  <si>
    <t>卡牌</t>
  </si>
  <si>
    <t>卡牌升级</t>
  </si>
  <si>
    <t>卡牌突破</t>
  </si>
  <si>
    <t>卡牌升星</t>
  </si>
  <si>
    <t>突破实际投放属性</t>
  </si>
  <si>
    <t>羁绊</t>
  </si>
  <si>
    <t>装备</t>
  </si>
  <si>
    <t>生命</t>
  </si>
  <si>
    <t>装备强化</t>
  </si>
  <si>
    <t>装备进阶(升星)</t>
  </si>
  <si>
    <t>属性洗练</t>
  </si>
  <si>
    <t>套装</t>
  </si>
  <si>
    <t>其他</t>
  </si>
  <si>
    <t>藏经阁</t>
  </si>
  <si>
    <t>联盟</t>
  </si>
  <si>
    <t>坐骑</t>
  </si>
  <si>
    <t>神兵</t>
  </si>
  <si>
    <t>名号（声望）</t>
  </si>
  <si>
    <t>友人</t>
  </si>
  <si>
    <t>宝物</t>
  </si>
  <si>
    <t>总计</t>
  </si>
  <si>
    <t>总计-投放比</t>
  </si>
  <si>
    <t>攻血比</t>
  </si>
  <si>
    <t>战力统计</t>
  </si>
  <si>
    <t>面板属性：</t>
  </si>
  <si>
    <r>
      <rPr>
        <sz val="11"/>
        <color rgb="FFFF0000"/>
        <rFont val="微软雅黑"/>
        <charset val="134"/>
      </rPr>
      <t>(弟子属性+弟子等级*弟子成长属性+升阶提升比)*(1+卡牌升星)</t>
    </r>
    <r>
      <rPr>
        <sz val="11"/>
        <color theme="1"/>
        <rFont val="微软雅黑"/>
        <charset val="134"/>
      </rPr>
      <t>*(1+科技加成比例)+（装备基础属性+装备等级*装备成长属性)*（1+套装加成比例+属性洗练比例）+被动技能固定值+宝物固定属性+门派藏经阁固定属性</t>
    </r>
  </si>
  <si>
    <t>(base+baseAdd)*(1+basePct)*(1+FinalPct)+FinalAdd</t>
  </si>
  <si>
    <t>base</t>
  </si>
  <si>
    <t>弟子原始属性</t>
  </si>
  <si>
    <t>baseAdd</t>
  </si>
  <si>
    <t>弟子升级所增加的属性，弟子突破进阶</t>
  </si>
  <si>
    <t>basePct</t>
  </si>
  <si>
    <t>升星附加的属性</t>
  </si>
  <si>
    <t>属性增益，比如科技加成比例等类似的加成</t>
  </si>
  <si>
    <t>增加的固定属性，比如装备增加的这种属性</t>
  </si>
  <si>
    <t>战斗计算流程</t>
  </si>
  <si>
    <t>战斗中属性</t>
  </si>
  <si>
    <t>面板属性*（1+阵营属性加成+buff属性）</t>
  </si>
  <si>
    <t>buff属性</t>
  </si>
  <si>
    <t>战力压制-NPC攻击修正</t>
  </si>
  <si>
    <t>min(max(战力A-战力B)/(战力A+战力B),0),0.5)，只有NPC对玩家有战力压制，压制通常加成在攻击或者伤害上。防御生命看情况是否添加。</t>
  </si>
  <si>
    <t>特殊加成</t>
  </si>
  <si>
    <t>举例：竞技场内，攻击和内攻属性增加10%</t>
  </si>
  <si>
    <t>技能加成</t>
  </si>
  <si>
    <t>举例：技能buff效果是增加10%的攻击和内力(内攻)</t>
  </si>
  <si>
    <t>命中判定</t>
  </si>
  <si>
    <t>命中率 = (基础命中率 + 命中率 - 闪避率)</t>
  </si>
  <si>
    <t>命中普攻专用，技能伤害默认命中100%。普攻命中最大100%，最小为0</t>
  </si>
  <si>
    <t>暴击判定</t>
  </si>
  <si>
    <t>暴击概率 = (基础暴击率 + 暴击率 - 抗暴率)</t>
  </si>
  <si>
    <t>暴击普攻专用。暴击概率最小为0，最大为100%</t>
  </si>
  <si>
    <t>暴击修正</t>
  </si>
  <si>
    <t>暴伤修正 = 暴击伤害比 + 暴击增伤 - 暴击减伤</t>
  </si>
  <si>
    <t>基础伤害值</t>
  </si>
  <si>
    <t>攻击^2/(攻击+(防御*(1-防御穿透比) - 防御穿透))</t>
  </si>
  <si>
    <t>防御最小值设定为0</t>
  </si>
  <si>
    <t>攻击 = 自身当前生命*系数 + 自身已损生命*系数 + 自身生命上限*系数+ 目标当前生命*系数 + 目标生命上限*系数 + 目标已损生命*系数+ 外防*系数 + 内防*系数 + 固定值+外攻*系数+内攻*系数</t>
  </si>
  <si>
    <t>无特殊说明时，上面的攻击系数默认为0</t>
  </si>
  <si>
    <t>伤害计算流程</t>
  </si>
  <si>
    <r>
      <rPr>
        <sz val="11"/>
        <color rgb="FF000000"/>
        <rFont val="微软雅黑"/>
        <charset val="134"/>
      </rPr>
      <t xml:space="preserve">暴击修正*基础伤害值 * 技能伤害比 *( 1 +技能特定阵营加成+ 技能特定职业加成) * ( 1 +  技能伤害加成 ) * ( 1 + 技能增伤修正 - 技能减伤修正 ) * ( 1 + 科技增伤修正 + 科技减伤修正 + 联盟科技增伤 + 联盟科技减伤 + 装备增伤 + 装备减伤 + </t>
    </r>
    <r>
      <rPr>
        <sz val="11"/>
        <color rgb="FFFF0000"/>
        <rFont val="微软雅黑"/>
        <charset val="134"/>
      </rPr>
      <t>其他增伤</t>
    </r>
    <r>
      <rPr>
        <sz val="11"/>
        <color rgb="FF000000"/>
        <rFont val="微软雅黑"/>
        <charset val="134"/>
      </rPr>
      <t xml:space="preserve"> + </t>
    </r>
    <r>
      <rPr>
        <sz val="11"/>
        <color rgb="FFFF0000"/>
        <rFont val="微软雅黑"/>
        <charset val="134"/>
      </rPr>
      <t>其他减伤</t>
    </r>
    <r>
      <rPr>
        <sz val="11"/>
        <color rgb="FF000000"/>
        <rFont val="微软雅黑"/>
        <charset val="134"/>
      </rPr>
      <t>) + 附加固定伤害;</t>
    </r>
  </si>
  <si>
    <t>技能特定阵营加成</t>
  </si>
  <si>
    <t>举例，某技能对勇猛阵营(风格)弟子额外造成的伤害增加50%</t>
  </si>
  <si>
    <t>特殊职业伤害加成</t>
  </si>
  <si>
    <t>举例：对刺客类弟子额外加成伤害</t>
  </si>
  <si>
    <t>技能伤害加成</t>
  </si>
  <si>
    <t>举例：技能A对有流血目标造成额外20%伤害</t>
  </si>
  <si>
    <t>技能增伤修正/技能减伤修正</t>
  </si>
  <si>
    <t>举例：技能给与自己20%的外攻增伤，技能给与自身20%的内攻减伤，给目标附加受到外攻伤害额外增加20%</t>
  </si>
  <si>
    <t>增伤修正/减伤修正</t>
  </si>
  <si>
    <t>举例：门派科技，战士职业受伤害降低20%</t>
  </si>
  <si>
    <t>模板系数</t>
  </si>
  <si>
    <t>战力</t>
  </si>
  <si>
    <t>攻击max</t>
  </si>
  <si>
    <t>标准模板</t>
  </si>
  <si>
    <t>坦克</t>
  </si>
  <si>
    <t>战士</t>
  </si>
  <si>
    <t>法坦</t>
  </si>
  <si>
    <t>刺客</t>
  </si>
  <si>
    <t>魔剑士</t>
  </si>
  <si>
    <t>法师</t>
  </si>
  <si>
    <t>猎人</t>
  </si>
  <si>
    <t>辅助</t>
  </si>
  <si>
    <t>属性战力</t>
  </si>
  <si>
    <t>成长属性</t>
  </si>
  <si>
    <t>等级上限</t>
  </si>
  <si>
    <t>战斗回合模拟 - 初级模拟(排除防御),红色为攻击方</t>
  </si>
  <si>
    <t>战斗力-升级</t>
  </si>
  <si>
    <t>卡牌升星 BasePct</t>
  </si>
  <si>
    <t>星级</t>
  </si>
  <si>
    <t>升星消耗</t>
  </si>
  <si>
    <t>资源来源</t>
  </si>
  <si>
    <t>突破级数和突破辅助队列</t>
  </si>
  <si>
    <t>抽卡</t>
  </si>
  <si>
    <t>突破等级</t>
  </si>
  <si>
    <t>原突破属性比</t>
  </si>
  <si>
    <t>调整后属性比</t>
  </si>
  <si>
    <t>单项属性单项增加</t>
  </si>
  <si>
    <t>小节点整体属性比</t>
  </si>
  <si>
    <t>备注：基础属性为1，升级提升比例为3，等于升星在1+3 =4的基础上提升了6</t>
  </si>
  <si>
    <t>使用BasePct增长，使升星不至于一下获得全部属性，而需要等级提升同步增长。另外升星可以拆为每星等比例，和突破有一定区分</t>
  </si>
  <si>
    <t>卡牌突破 BasePct</t>
  </si>
  <si>
    <t>等级需求</t>
  </si>
  <si>
    <t>突破层级</t>
  </si>
  <si>
    <t>属性占比</t>
  </si>
  <si>
    <t>单项加成比</t>
  </si>
  <si>
    <t>弟子实际投放</t>
  </si>
  <si>
    <t>换算实力模型比例</t>
  </si>
  <si>
    <t>消耗</t>
  </si>
  <si>
    <t>突破丹</t>
  </si>
  <si>
    <t>爬塔，副本通关</t>
  </si>
  <si>
    <t>备注：5,15级会投放基础属性一定比例，1~4,6~9,11~14,16~19投放单项基础属性。10，20投放技能机制</t>
  </si>
  <si>
    <t>基础值</t>
  </si>
  <si>
    <t>成长值</t>
  </si>
  <si>
    <t>固定值</t>
  </si>
  <si>
    <t>弟子升级</t>
  </si>
  <si>
    <t>可修改突破和星级</t>
  </si>
  <si>
    <t>总经验</t>
  </si>
  <si>
    <t>等级</t>
  </si>
  <si>
    <t>突破</t>
  </si>
  <si>
    <t>等级段等级</t>
  </si>
  <si>
    <t>分配经验值</t>
  </si>
  <si>
    <t>权重比</t>
  </si>
  <si>
    <t>均值</t>
  </si>
  <si>
    <t>方差</t>
  </si>
  <si>
    <t>最小值</t>
  </si>
  <si>
    <t>最大值</t>
  </si>
  <si>
    <t>经验差</t>
  </si>
  <si>
    <t>经验差评估</t>
  </si>
  <si>
    <t>基础设定</t>
  </si>
  <si>
    <t>基础属性修正 - 调整弟子个体差异</t>
  </si>
  <si>
    <t>基础属性-1级，最终计算结果客户端显示取整</t>
  </si>
  <si>
    <t xml:space="preserve">二级属性 </t>
  </si>
  <si>
    <t>#基础属性Base-0级（标准属性*模板修正*品质强度修正*弟子个人修正）</t>
  </si>
  <si>
    <t>#成长属性BaseAdd</t>
  </si>
  <si>
    <t>#满级属性-当前配置</t>
  </si>
  <si>
    <t>#满级属性-满强化，满星级</t>
  </si>
  <si>
    <t>hp</t>
  </si>
  <si>
    <t>atk</t>
  </si>
  <si>
    <t>mp</t>
  </si>
  <si>
    <t>ac</t>
  </si>
  <si>
    <t>mc</t>
  </si>
  <si>
    <t>asp</t>
  </si>
  <si>
    <t>spd</t>
  </si>
  <si>
    <t>hit</t>
  </si>
  <si>
    <t>mis</t>
  </si>
  <si>
    <t>cr</t>
  </si>
  <si>
    <t>dcr</t>
  </si>
  <si>
    <t>crr</t>
  </si>
  <si>
    <t>ad</t>
  </si>
  <si>
    <t>rd</t>
  </si>
  <si>
    <t>acp</t>
  </si>
  <si>
    <t>mcp</t>
  </si>
  <si>
    <t>弟子id</t>
  </si>
  <si>
    <t>弟子名称</t>
  </si>
  <si>
    <t>弟子职业</t>
  </si>
  <si>
    <t>品质</t>
  </si>
  <si>
    <t>资质强度</t>
  </si>
  <si>
    <t>品质强度修正</t>
  </si>
  <si>
    <t>最大突破级别</t>
  </si>
  <si>
    <t>最大星级</t>
  </si>
  <si>
    <t>是否显示投放</t>
  </si>
  <si>
    <t>初始等级</t>
  </si>
  <si>
    <t>初始星级</t>
  </si>
  <si>
    <t>初始突破等级</t>
  </si>
  <si>
    <t>初始经验</t>
  </si>
  <si>
    <t>生命值修正</t>
  </si>
  <si>
    <t>外攻修正</t>
  </si>
  <si>
    <t>内攻修正</t>
  </si>
  <si>
    <t>外防修正</t>
  </si>
  <si>
    <t>内防修正</t>
  </si>
  <si>
    <t>普攻速度</t>
  </si>
  <si>
    <t>移动速度</t>
  </si>
  <si>
    <t>命中率</t>
  </si>
  <si>
    <t>闪避率</t>
  </si>
  <si>
    <t>暴击率</t>
  </si>
  <si>
    <t>抗暴率</t>
  </si>
  <si>
    <t>爆伤</t>
  </si>
  <si>
    <t>减伤率</t>
  </si>
  <si>
    <t>增伤值</t>
  </si>
  <si>
    <t>减伤值</t>
  </si>
  <si>
    <t>护甲穿透值</t>
  </si>
  <si>
    <t>法术穿透值</t>
  </si>
  <si>
    <t>极速</t>
  </si>
  <si>
    <t>纯战斗力</t>
  </si>
  <si>
    <t>模板1</t>
  </si>
  <si>
    <t>模板2</t>
  </si>
  <si>
    <t>模板3</t>
  </si>
  <si>
    <t>模板4</t>
  </si>
  <si>
    <t>模板5</t>
  </si>
  <si>
    <t>模板6</t>
  </si>
  <si>
    <t>模板7</t>
  </si>
  <si>
    <t>模板8</t>
  </si>
  <si>
    <t>陆小凤</t>
  </si>
  <si>
    <t>乔峰</t>
  </si>
  <si>
    <t>装备玩法</t>
  </si>
  <si>
    <t>装备获取后，包含基础属性，随机属性。</t>
  </si>
  <si>
    <t>基础属性为生命，攻击，防御，不同部位的基础属性不同</t>
  </si>
  <si>
    <t>随机属性包含基础属性，二级属性。</t>
  </si>
  <si>
    <t>装备可以进行强化。</t>
  </si>
  <si>
    <t>装备有不同的品质，对应基础属性不同</t>
  </si>
  <si>
    <t>品质越高，可强化的次数越多</t>
  </si>
  <si>
    <t>每强化3次，即可获得一次随机属性</t>
  </si>
  <si>
    <t>装备属性组成</t>
  </si>
  <si>
    <t>生命，外攻，内攻，外防，内防</t>
  </si>
  <si>
    <t>附加属性(精炼属性)</t>
  </si>
  <si>
    <t>生命，外攻，内攻，外防，内防 ，命中，闪避，暴击，抗暴，爆伤，暴击减伤</t>
  </si>
  <si>
    <t>升级属性</t>
  </si>
  <si>
    <t>升级附加属性(精炼属性)</t>
  </si>
  <si>
    <t>装备属性投放</t>
  </si>
  <si>
    <t>基础属性投放(基础属性 + 升级属性)</t>
  </si>
  <si>
    <t>基础属性投放比例(4件)</t>
  </si>
  <si>
    <t>二级属性投放(5*2)</t>
  </si>
  <si>
    <t>暴伤</t>
  </si>
  <si>
    <t>投放值</t>
  </si>
  <si>
    <t>装备强化-基础数值投放</t>
  </si>
  <si>
    <t>装备精炼 - 升级后额外词条（基础属性如果是比例用于FinalPct）</t>
  </si>
  <si>
    <t>精炼投放值</t>
  </si>
  <si>
    <t>装备基础属性比例分配</t>
  </si>
  <si>
    <t>角色基础属性比例（Base + BaseAdd）</t>
  </si>
  <si>
    <t>护腕</t>
  </si>
  <si>
    <t>衣服</t>
  </si>
  <si>
    <t>数值</t>
  </si>
  <si>
    <t>随机属性</t>
  </si>
  <si>
    <t>鞋子</t>
  </si>
  <si>
    <t>精炼的比例</t>
  </si>
  <si>
    <t>配饰</t>
  </si>
  <si>
    <t>基础属性转化比例(对应基础属性的比例 )</t>
  </si>
  <si>
    <t>品质对装备属性的影响系数</t>
  </si>
  <si>
    <t>品质id</t>
  </si>
  <si>
    <t>装备品质</t>
  </si>
  <si>
    <t>强化值</t>
  </si>
  <si>
    <t>精炼条数</t>
  </si>
  <si>
    <t>条数上限</t>
  </si>
  <si>
    <t>升级上限</t>
  </si>
  <si>
    <t>精炼范围</t>
  </si>
  <si>
    <t>精炼修正</t>
  </si>
  <si>
    <t>每精炼4级奖励一次</t>
  </si>
  <si>
    <t>白</t>
  </si>
  <si>
    <t>0.8~1</t>
  </si>
  <si>
    <t>绿</t>
  </si>
  <si>
    <t>蓝</t>
  </si>
  <si>
    <t>1~2</t>
  </si>
  <si>
    <t>紫</t>
  </si>
  <si>
    <t>2~3</t>
  </si>
  <si>
    <t>橙</t>
  </si>
  <si>
    <t>3~4</t>
  </si>
  <si>
    <t>红</t>
  </si>
  <si>
    <t>0.9~1</t>
  </si>
  <si>
    <t>精炼属性分为初始精炼属性和装备升级后奖励的精炼属性</t>
  </si>
  <si>
    <t>精炼属性不足条数的，升级后，优先补足精炼条数</t>
  </si>
  <si>
    <t>装备属性投放-精炼属性投放，比例（升级附加解锁，和初始附加解锁的属性）</t>
  </si>
  <si>
    <t>√</t>
  </si>
  <si>
    <t>精炼属性投放规则和数值 - 橙色作为依据</t>
  </si>
  <si>
    <t>精炼基础</t>
  </si>
  <si>
    <t>数值转化</t>
  </si>
  <si>
    <t>价值</t>
  </si>
  <si>
    <t>精炼奖励1</t>
  </si>
  <si>
    <t>精炼奖励2</t>
  </si>
  <si>
    <t>精炼奖励3</t>
  </si>
  <si>
    <t>精炼奖励4</t>
  </si>
  <si>
    <t>精炼奖励5</t>
  </si>
  <si>
    <t>装备精炼所需精炼值</t>
  </si>
  <si>
    <t>强化等级</t>
  </si>
  <si>
    <t>装备对应基础属性的比例</t>
  </si>
  <si>
    <t>装备对应基础属性的数值</t>
  </si>
  <si>
    <t>修正系数</t>
  </si>
  <si>
    <t>装备升级的基础属性的比例</t>
  </si>
  <si>
    <t>装备升级提升的基础属性的数值</t>
  </si>
  <si>
    <t>装备表搭建</t>
  </si>
  <si>
    <t>升级提升属性</t>
  </si>
  <si>
    <t>Id</t>
  </si>
  <si>
    <t>Name</t>
  </si>
  <si>
    <t>Level</t>
  </si>
  <si>
    <t>EquipIcon</t>
  </si>
  <si>
    <t>EquipDesc</t>
  </si>
  <si>
    <t>EquipQuality</t>
  </si>
  <si>
    <t>EquipSlot</t>
  </si>
  <si>
    <t>EquipStrength</t>
  </si>
  <si>
    <t>int</t>
  </si>
  <si>
    <t>string</t>
  </si>
  <si>
    <t>附加属性调用id</t>
  </si>
  <si>
    <t>精炼需升级</t>
  </si>
  <si>
    <t>精炼调用id</t>
  </si>
  <si>
    <t>#装备ID</t>
  </si>
  <si>
    <t>名称</t>
  </si>
  <si>
    <t>装备等级</t>
  </si>
  <si>
    <t>装备图标</t>
  </si>
  <si>
    <t>装备描述</t>
  </si>
  <si>
    <t>装备部位</t>
  </si>
  <si>
    <t>基础强化值</t>
  </si>
  <si>
    <t>HpFinalAdd</t>
  </si>
  <si>
    <t>PhysicalAtkFinalAdd</t>
  </si>
  <si>
    <t>MagicAtkFinalAdd</t>
  </si>
  <si>
    <t>PhysicalDefFinalAdd</t>
  </si>
  <si>
    <t>MagicDefFinalAdd</t>
  </si>
  <si>
    <t/>
  </si>
  <si>
    <t>帽子</t>
  </si>
  <si>
    <t>属性调用表 - 生成的随机属性</t>
  </si>
  <si>
    <t>id</t>
  </si>
  <si>
    <t>#部位</t>
  </si>
  <si>
    <t>权重</t>
  </si>
  <si>
    <t>防御</t>
  </si>
  <si>
    <t>抗暴</t>
  </si>
  <si>
    <t>暴减伤</t>
  </si>
  <si>
    <t>#数值范围</t>
  </si>
  <si>
    <t>#品质</t>
  </si>
  <si>
    <t>#品质修正</t>
  </si>
  <si>
    <t>生命-绿</t>
  </si>
  <si>
    <t>外攻-绿</t>
  </si>
  <si>
    <t>实力模型</t>
  </si>
  <si>
    <t>等阶</t>
  </si>
  <si>
    <t>属性检查</t>
  </si>
  <si>
    <t>数值验证-装备附加和精炼 11级绿装计算</t>
  </si>
  <si>
    <t>无附加属性，装备基础属性 + 装备强化属性</t>
  </si>
  <si>
    <t>突破属性</t>
  </si>
  <si>
    <t>升星属性</t>
  </si>
  <si>
    <t>精炼总加成</t>
  </si>
  <si>
    <t>对比弟子基础属性比例</t>
  </si>
  <si>
    <t>绿装精炼修正比例</t>
  </si>
  <si>
    <t>弟子基础属性比例</t>
  </si>
  <si>
    <t>总属性</t>
  </si>
  <si>
    <t>弟子属性 - 标准模板属性</t>
  </si>
  <si>
    <t>科技</t>
  </si>
  <si>
    <t>属性</t>
  </si>
  <si>
    <t>装备属性</t>
  </si>
  <si>
    <t>大殿等级</t>
  </si>
  <si>
    <t>弟子档次</t>
  </si>
  <si>
    <t>品质备注</t>
  </si>
  <si>
    <t>附加属性次数</t>
  </si>
  <si>
    <t>附加比例系数</t>
  </si>
  <si>
    <t>附加比例随机概率系数</t>
  </si>
  <si>
    <t>科技层级</t>
  </si>
  <si>
    <t>科技等级</t>
  </si>
  <si>
    <t>数值比例</t>
  </si>
  <si>
    <t>怪物属性实际值</t>
  </si>
  <si>
    <t>怪物设定预期值</t>
  </si>
  <si>
    <t>防御修正</t>
  </si>
  <si>
    <t>关卡id</t>
  </si>
  <si>
    <t>章节</t>
  </si>
  <si>
    <t>索引</t>
  </si>
  <si>
    <t>挑战等级</t>
  </si>
  <si>
    <t>怪物等级</t>
  </si>
  <si>
    <t>生命系数</t>
  </si>
  <si>
    <t>攻击系数</t>
  </si>
  <si>
    <t>攻击</t>
  </si>
  <si>
    <t>生命成长</t>
  </si>
  <si>
    <t>攻击增长</t>
  </si>
  <si>
    <t>设计思路</t>
  </si>
  <si>
    <t>1.通过实力模型和怪物数值预期，获取初始设定属性</t>
  </si>
  <si>
    <t>2.通过关卡和每阶段平均值(取整10级)，让数值增长更为平滑</t>
  </si>
  <si>
    <t>试练塔</t>
  </si>
  <si>
    <t xml:space="preserve"> </t>
  </si>
  <si>
    <t>怪物属性</t>
  </si>
  <si>
    <t>层数</t>
  </si>
  <si>
    <t>辅助关卡</t>
  </si>
  <si>
    <t>修正生命</t>
  </si>
  <si>
    <t>修正外攻</t>
  </si>
  <si>
    <t>修正内攻</t>
  </si>
  <si>
    <t>修正外防</t>
  </si>
  <si>
    <t>修正内防</t>
  </si>
  <si>
    <t>一.基础属性</t>
  </si>
  <si>
    <t>简写</t>
  </si>
  <si>
    <t>属性名称</t>
  </si>
  <si>
    <t>描述</t>
  </si>
  <si>
    <t>数值类型</t>
  </si>
  <si>
    <t>面板属性公式</t>
  </si>
  <si>
    <t>判断战斗胜负的标准</t>
  </si>
  <si>
    <t>绝对值+百分比</t>
  </si>
  <si>
    <t>(弟子属性+弟子等级*弟子成长属性)*(1+升阶提升比+卡牌升星)*(1+科技加成比例)+（装备基础属性+装备等级*装备成长属性)*（1+套装加成比例+属性洗练比例）+被动技能固定值+宝物固定属性+门派藏经阁固定属性</t>
  </si>
  <si>
    <t>判断普攻伤害大小的参数</t>
  </si>
  <si>
    <t>内力</t>
  </si>
  <si>
    <t>判断技能伤害大小的参数</t>
  </si>
  <si>
    <t>攻速</t>
  </si>
  <si>
    <t>判断攻击快慢的参数</t>
  </si>
  <si>
    <t>弟子升级所增加的属性</t>
  </si>
  <si>
    <t>护甲</t>
  </si>
  <si>
    <t>判断抵消普攻伤害的参数</t>
  </si>
  <si>
    <t>弟子进阶，升星附加的属性</t>
  </si>
  <si>
    <t>魔抗</t>
  </si>
  <si>
    <t>判断抵消技能伤害的参数</t>
  </si>
  <si>
    <t>移速</t>
  </si>
  <si>
    <t>判断角色的移动速度</t>
  </si>
  <si>
    <t>二.高级属性</t>
  </si>
  <si>
    <t>战斗中属性计算(上图是战斗计算流程中的判定和计算)</t>
  </si>
  <si>
    <t>判断攻击命中的概率</t>
  </si>
  <si>
    <t>百分比</t>
  </si>
  <si>
    <t>战斗属性</t>
  </si>
  <si>
    <t>判断被攻击闪避的概率</t>
  </si>
  <si>
    <t>判断攻击暴击的概率</t>
  </si>
  <si>
    <t>判断攻击暴击抵抗的概率</t>
  </si>
  <si>
    <t>判断攻击暴击的强度</t>
  </si>
  <si>
    <t>阵营属性加成</t>
  </si>
  <si>
    <t>举例：同蜀国阵营的角色生命增加20%，攻击和内力增加20%</t>
  </si>
  <si>
    <t>增伤</t>
  </si>
  <si>
    <t>判断攻击增加伤害的程度</t>
  </si>
  <si>
    <t>未命中，则伤害计算流程提前结束，并在受击目标身上显示miss，且不受到伤害</t>
  </si>
  <si>
    <t>减伤</t>
  </si>
  <si>
    <t>判断被攻击减少伤害的程度</t>
  </si>
  <si>
    <t>暴击概率 = (暴击率 - 抗暴率)</t>
  </si>
  <si>
    <t>护甲穿透</t>
  </si>
  <si>
    <t>判断减少护甲抵抗的程度</t>
  </si>
  <si>
    <t>暴击修正 = 暴击伤害比 + 暴击增伤 - 暴击减伤</t>
  </si>
  <si>
    <t>未暴击时，暴击修正=1</t>
  </si>
  <si>
    <t>法术穿透</t>
  </si>
  <si>
    <t>判断减少魔抗抵抗的程度</t>
  </si>
  <si>
    <t>最终伤害</t>
  </si>
  <si>
    <r>
      <rPr>
        <b/>
        <sz val="9"/>
        <color rgb="FF000000"/>
        <rFont val="微软雅黑"/>
        <charset val="134"/>
      </rPr>
      <t>暴击修正*基础伤害值 * 技能伤害比 *( 1 +技能特定阵营加成+ 技能特定职业加成) * ( 1 +</t>
    </r>
    <r>
      <rPr>
        <b/>
        <sz val="11"/>
        <color rgb="FF000000"/>
        <rFont val="微软雅黑"/>
        <charset val="134"/>
      </rPr>
      <t xml:space="preserve">  </t>
    </r>
    <r>
      <rPr>
        <b/>
        <sz val="11"/>
        <color rgb="FF000000"/>
        <rFont val="微软雅黑"/>
        <charset val="134"/>
      </rPr>
      <t>技能伤害加成 ) * ( 1 + 技能增伤修正 - 技能减伤修正 ) * ( 1 + 科技增伤修正 + 科技减伤修正 + 联盟科技增伤 + 联盟科技减伤) + 附加固定伤害;</t>
    </r>
  </si>
  <si>
    <t>三.稀有属性</t>
  </si>
  <si>
    <t>sr</t>
  </si>
  <si>
    <t>判断吸血效率的参数</t>
  </si>
  <si>
    <t>绝对值</t>
  </si>
  <si>
    <t>tr</t>
  </si>
  <si>
    <t>判断治疗效率的参数</t>
  </si>
  <si>
    <t>rtr</t>
  </si>
  <si>
    <t>受疗率</t>
  </si>
  <si>
    <t>判断受疗效率的参数</t>
  </si>
  <si>
    <t>esp</t>
  </si>
  <si>
    <t>判断技能冷却的参数</t>
  </si>
  <si>
    <t>治疗计算流程</t>
  </si>
  <si>
    <t>暴击修正*基础伤害值*技能伤害比*(1+治疗率)*(1+受疗率）</t>
  </si>
  <si>
    <t>治疗计算中，友方治疗时，忽视友方的抗暴属性。</t>
  </si>
  <si>
    <r>
      <rPr>
        <sz val="9"/>
        <color rgb="FFFF0000"/>
        <rFont val="微软雅黑"/>
        <charset val="134"/>
      </rPr>
      <t>治疗的防御取0，伤害公式有备注，所以就是治疗中</t>
    </r>
    <r>
      <rPr>
        <b/>
        <u/>
        <sz val="9"/>
        <color rgb="FFFF0000"/>
        <rFont val="微软雅黑"/>
        <charset val="134"/>
      </rPr>
      <t>基础伤害值</t>
    </r>
    <r>
      <rPr>
        <sz val="9"/>
        <color rgb="FFFF0000"/>
        <rFont val="微软雅黑"/>
        <charset val="134"/>
      </rPr>
      <t xml:space="preserve"> </t>
    </r>
    <r>
      <rPr>
        <sz val="9"/>
        <color rgb="FFFF0000"/>
        <rFont val="微软雅黑"/>
        <charset val="134"/>
      </rPr>
      <t>= 攻击</t>
    </r>
    <r>
      <rPr>
        <b/>
        <sz val="9"/>
        <color rgb="FF000000"/>
        <rFont val="微软雅黑"/>
        <charset val="134"/>
      </rPr>
      <t>。攻击^2/(攻击+防御)，防御为0，就等于攻击</t>
    </r>
  </si>
  <si>
    <t>吸血比例</t>
  </si>
  <si>
    <t>吸血率*最终伤害*(1+治疗率)*(1+受疗率）</t>
  </si>
  <si>
    <t>四.经营属性</t>
  </si>
  <si>
    <t>生产效率：基础生效效率*（1+经营属性/常量）</t>
  </si>
  <si>
    <t>fm</t>
  </si>
  <si>
    <t>增加农牧类建筑的产量</t>
  </si>
  <si>
    <t>基础生效效率为建筑提供的基础生产效率。举例：1级农田基础生产效率为100粮食/小时</t>
  </si>
  <si>
    <t>mk</t>
  </si>
  <si>
    <t>对材料合成，建造加成</t>
  </si>
  <si>
    <t>经营属性为能给建筑提供效率加成的属性。举例：农田效率加成的经营属性为农牧</t>
  </si>
  <si>
    <t>kl</t>
  </si>
  <si>
    <t>对研究类、招募加成</t>
  </si>
  <si>
    <t>常量单独配置，生产建筑有对应的常量配置。</t>
  </si>
  <si>
    <t>五.伤害公式</t>
  </si>
  <si>
    <t>dmg也可以是负值，此时表示治疗</t>
  </si>
  <si>
    <t>真实伤害：取AC=MC=0</t>
  </si>
  <si>
    <t>治疗类技能：取AC=MC=0</t>
  </si>
  <si>
    <t>base是基础参数值</t>
  </si>
  <si>
    <t>xtk表示各类型数学值</t>
  </si>
  <si>
    <t>六.命中闪避公式</t>
  </si>
  <si>
    <t>七.暴击计算公式</t>
  </si>
  <si>
    <t>八.属性计算公式</t>
  </si>
  <si>
    <t>绝对值类求和</t>
  </si>
  <si>
    <t>百分比类求和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</si>
</sst>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color rgb="FF000000"/>
      <name val="微软雅黑"/>
      <charset val="134"/>
    </font>
    <font>
      <b/>
      <sz val="9"/>
      <color rgb="FF000000"/>
      <name val="微软雅黑"/>
      <charset val="134"/>
    </font>
    <font>
      <b/>
      <sz val="9"/>
      <color theme="1"/>
      <name val="微软雅黑"/>
      <charset val="134"/>
    </font>
    <font>
      <sz val="9"/>
      <color rgb="FFFF0000"/>
      <name val="微软雅黑"/>
      <charset val="134"/>
    </font>
    <font>
      <sz val="11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u/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trike/>
      <sz val="11"/>
      <color theme="1"/>
      <name val="微软雅黑"/>
      <charset val="134"/>
    </font>
    <font>
      <sz val="12"/>
      <name val="微软雅黑"/>
      <charset val="134"/>
    </font>
    <font>
      <b/>
      <sz val="11"/>
      <color theme="1"/>
      <name val="等线"/>
      <charset val="134"/>
    </font>
    <font>
      <b/>
      <sz val="11"/>
      <color rgb="FFFF0000"/>
      <name val="等线"/>
      <charset val="134"/>
    </font>
    <font>
      <sz val="11"/>
      <color rgb="FFFF0000"/>
      <name val="微软雅黑"/>
      <charset val="134"/>
    </font>
    <font>
      <b/>
      <sz val="12"/>
      <color theme="1"/>
      <name val="微软雅黑"/>
      <charset val="134"/>
    </font>
    <font>
      <sz val="11"/>
      <name val="微软雅黑"/>
      <charset val="134"/>
    </font>
    <font>
      <sz val="9"/>
      <color theme="1"/>
      <name val="微软雅黑"/>
      <charset val="134"/>
    </font>
    <font>
      <b/>
      <u/>
      <sz val="9"/>
      <color rgb="FFFF000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b/>
      <sz val="14"/>
      <name val="微软雅黑"/>
      <charset val="134"/>
    </font>
    <font>
      <sz val="14"/>
      <name val="微软雅黑"/>
      <charset val="134"/>
    </font>
    <font>
      <sz val="9"/>
      <name val="宋体"/>
      <charset val="134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0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2" fillId="4" borderId="0" xfId="0" applyFont="1" applyFill="1">
      <alignment vertical="center"/>
    </xf>
    <xf numFmtId="0" fontId="2" fillId="4" borderId="1" xfId="0" applyFont="1" applyFill="1" applyBorder="1">
      <alignment vertical="center"/>
    </xf>
    <xf numFmtId="0" fontId="3" fillId="4" borderId="0" xfId="0" applyFont="1" applyFill="1">
      <alignment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2" fillId="4" borderId="3" xfId="0" applyFont="1" applyFill="1" applyBorder="1">
      <alignment vertical="center"/>
    </xf>
    <xf numFmtId="0" fontId="2" fillId="4" borderId="4" xfId="0" applyFont="1" applyFill="1" applyBorder="1">
      <alignment vertical="center"/>
    </xf>
    <xf numFmtId="0" fontId="2" fillId="4" borderId="5" xfId="0" applyFont="1" applyFill="1" applyBorder="1">
      <alignment vertical="center"/>
    </xf>
    <xf numFmtId="0" fontId="0" fillId="4" borderId="0" xfId="0" applyFill="1">
      <alignment vertical="center"/>
    </xf>
    <xf numFmtId="0" fontId="3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>
      <alignment vertical="center"/>
    </xf>
    <xf numFmtId="0" fontId="2" fillId="4" borderId="7" xfId="0" applyFont="1" applyFill="1" applyBorder="1">
      <alignment vertical="center"/>
    </xf>
    <xf numFmtId="0" fontId="2" fillId="4" borderId="8" xfId="0" applyFont="1" applyFill="1" applyBorder="1">
      <alignment vertical="center"/>
    </xf>
    <xf numFmtId="0" fontId="2" fillId="4" borderId="9" xfId="0" applyFont="1" applyFill="1" applyBorder="1">
      <alignment vertical="center"/>
    </xf>
    <xf numFmtId="0" fontId="2" fillId="4" borderId="10" xfId="0" applyFont="1" applyFill="1" applyBorder="1">
      <alignment vertical="center"/>
    </xf>
    <xf numFmtId="0" fontId="4" fillId="2" borderId="0" xfId="0" applyFont="1" applyFill="1">
      <alignment vertical="center"/>
    </xf>
    <xf numFmtId="0" fontId="5" fillId="4" borderId="0" xfId="0" applyFont="1" applyFill="1">
      <alignment vertical="center"/>
    </xf>
    <xf numFmtId="0" fontId="6" fillId="0" borderId="0" xfId="0" applyFont="1">
      <alignment vertical="center"/>
    </xf>
    <xf numFmtId="0" fontId="5" fillId="3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7" fillId="5" borderId="0" xfId="0" applyFont="1" applyFill="1">
      <alignment vertical="center"/>
    </xf>
    <xf numFmtId="0" fontId="1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7" borderId="0" xfId="0" applyFont="1" applyFill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>
      <alignment vertical="center"/>
    </xf>
    <xf numFmtId="0" fontId="1" fillId="0" borderId="19" xfId="0" applyFont="1" applyBorder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20" xfId="0" applyFont="1" applyBorder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>
      <alignment vertical="center"/>
    </xf>
    <xf numFmtId="0" fontId="7" fillId="8" borderId="0" xfId="0" applyFont="1" applyFill="1">
      <alignment vertical="center"/>
    </xf>
    <xf numFmtId="0" fontId="8" fillId="0" borderId="0" xfId="0" applyFont="1" applyAlignment="1">
      <alignment horizontal="center" vertical="center"/>
    </xf>
    <xf numFmtId="0" fontId="7" fillId="0" borderId="11" xfId="0" applyFont="1" applyBorder="1">
      <alignment vertical="center"/>
    </xf>
    <xf numFmtId="0" fontId="1" fillId="0" borderId="15" xfId="0" applyFont="1" applyBorder="1">
      <alignment vertical="center"/>
    </xf>
    <xf numFmtId="0" fontId="7" fillId="0" borderId="15" xfId="0" applyFont="1" applyBorder="1">
      <alignment vertical="center"/>
    </xf>
    <xf numFmtId="0" fontId="7" fillId="8" borderId="0" xfId="0" applyFont="1" applyFill="1" applyAlignment="1">
      <alignment horizontal="center" vertical="center"/>
    </xf>
    <xf numFmtId="0" fontId="1" fillId="8" borderId="0" xfId="0" applyFont="1" applyFill="1">
      <alignment vertical="center"/>
    </xf>
    <xf numFmtId="0" fontId="7" fillId="0" borderId="19" xfId="0" applyFont="1" applyBorder="1">
      <alignment vertical="center"/>
    </xf>
    <xf numFmtId="0" fontId="1" fillId="5" borderId="0" xfId="0" applyFont="1" applyFill="1">
      <alignment vertical="center"/>
    </xf>
    <xf numFmtId="0" fontId="1" fillId="9" borderId="0" xfId="0" applyFont="1" applyFill="1">
      <alignment vertical="center"/>
    </xf>
    <xf numFmtId="0" fontId="1" fillId="9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7" fillId="2" borderId="0" xfId="0" applyFont="1" applyFill="1">
      <alignment vertical="center"/>
    </xf>
    <xf numFmtId="0" fontId="7" fillId="10" borderId="12" xfId="0" applyFont="1" applyFill="1" applyBorder="1">
      <alignment vertical="center"/>
    </xf>
    <xf numFmtId="0" fontId="1" fillId="10" borderId="12" xfId="0" applyFont="1" applyFill="1" applyBorder="1">
      <alignment vertical="center"/>
    </xf>
    <xf numFmtId="0" fontId="1" fillId="10" borderId="18" xfId="0" applyFont="1" applyFill="1" applyBorder="1">
      <alignment vertical="center"/>
    </xf>
    <xf numFmtId="0" fontId="10" fillId="0" borderId="0" xfId="0" applyFont="1">
      <alignment vertical="center"/>
    </xf>
    <xf numFmtId="0" fontId="1" fillId="10" borderId="0" xfId="0" applyFont="1" applyFill="1">
      <alignment vertical="center"/>
    </xf>
    <xf numFmtId="0" fontId="1" fillId="10" borderId="19" xfId="0" applyFont="1" applyFill="1" applyBorder="1">
      <alignment vertical="center"/>
    </xf>
    <xf numFmtId="0" fontId="7" fillId="0" borderId="12" xfId="0" applyFont="1" applyBorder="1">
      <alignment vertical="center"/>
    </xf>
    <xf numFmtId="0" fontId="1" fillId="7" borderId="15" xfId="0" applyFont="1" applyFill="1" applyBorder="1">
      <alignment vertical="center"/>
    </xf>
    <xf numFmtId="0" fontId="1" fillId="7" borderId="0" xfId="0" applyFont="1" applyFill="1">
      <alignment vertical="center"/>
    </xf>
    <xf numFmtId="0" fontId="1" fillId="7" borderId="19" xfId="0" applyFont="1" applyFill="1" applyBorder="1">
      <alignment vertical="center"/>
    </xf>
    <xf numFmtId="0" fontId="1" fillId="7" borderId="13" xfId="0" applyFont="1" applyFill="1" applyBorder="1">
      <alignment vertical="center"/>
    </xf>
    <xf numFmtId="0" fontId="1" fillId="7" borderId="14" xfId="0" applyFont="1" applyFill="1" applyBorder="1">
      <alignment vertical="center"/>
    </xf>
    <xf numFmtId="0" fontId="1" fillId="7" borderId="20" xfId="0" applyFont="1" applyFill="1" applyBorder="1">
      <alignment vertical="center"/>
    </xf>
    <xf numFmtId="0" fontId="7" fillId="0" borderId="18" xfId="0" applyFont="1" applyBorder="1">
      <alignment vertical="center"/>
    </xf>
    <xf numFmtId="0" fontId="1" fillId="0" borderId="22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2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11" fillId="0" borderId="2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" fillId="11" borderId="15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2" borderId="15" xfId="0" applyFont="1" applyFill="1" applyBorder="1">
      <alignment vertical="center"/>
    </xf>
    <xf numFmtId="0" fontId="1" fillId="12" borderId="15" xfId="0" applyFont="1" applyFill="1" applyBorder="1">
      <alignment vertical="center"/>
    </xf>
    <xf numFmtId="0" fontId="1" fillId="12" borderId="0" xfId="0" applyFont="1" applyFill="1">
      <alignment vertical="center"/>
    </xf>
    <xf numFmtId="0" fontId="1" fillId="13" borderId="15" xfId="0" applyFont="1" applyFill="1" applyBorder="1">
      <alignment vertical="center"/>
    </xf>
    <xf numFmtId="0" fontId="1" fillId="13" borderId="0" xfId="0" applyFont="1" applyFill="1">
      <alignment vertical="center"/>
    </xf>
    <xf numFmtId="0" fontId="1" fillId="5" borderId="15" xfId="0" applyFont="1" applyFill="1" applyBorder="1">
      <alignment vertical="center"/>
    </xf>
    <xf numFmtId="0" fontId="1" fillId="5" borderId="13" xfId="0" applyFont="1" applyFill="1" applyBorder="1">
      <alignment vertical="center"/>
    </xf>
    <xf numFmtId="0" fontId="1" fillId="5" borderId="14" xfId="0" applyFont="1" applyFill="1" applyBorder="1">
      <alignment vertical="center"/>
    </xf>
    <xf numFmtId="0" fontId="13" fillId="0" borderId="22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3" fillId="14" borderId="22" xfId="0" applyFont="1" applyFill="1" applyBorder="1" applyAlignment="1">
      <alignment horizontal="left" vertical="center"/>
    </xf>
    <xf numFmtId="0" fontId="13" fillId="14" borderId="22" xfId="0" applyFont="1" applyFill="1" applyBorder="1" applyAlignment="1">
      <alignment horizontal="center" vertical="center"/>
    </xf>
    <xf numFmtId="0" fontId="13" fillId="14" borderId="0" xfId="0" applyFont="1" applyFill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1" fillId="6" borderId="0" xfId="0" applyFont="1" applyFill="1">
      <alignment vertical="center"/>
    </xf>
    <xf numFmtId="0" fontId="7" fillId="15" borderId="0" xfId="0" applyFont="1" applyFill="1">
      <alignment vertical="center"/>
    </xf>
    <xf numFmtId="0" fontId="1" fillId="15" borderId="0" xfId="0" applyFont="1" applyFill="1">
      <alignment vertical="center"/>
    </xf>
    <xf numFmtId="0" fontId="15" fillId="0" borderId="0" xfId="0" applyFont="1">
      <alignment vertical="center"/>
    </xf>
    <xf numFmtId="0" fontId="7" fillId="16" borderId="0" xfId="0" applyFont="1" applyFill="1">
      <alignment vertical="center"/>
    </xf>
    <xf numFmtId="0" fontId="1" fillId="16" borderId="0" xfId="0" applyFont="1" applyFill="1">
      <alignment vertical="center"/>
    </xf>
    <xf numFmtId="0" fontId="0" fillId="16" borderId="0" xfId="0" applyFill="1">
      <alignment vertical="center"/>
    </xf>
    <xf numFmtId="0" fontId="16" fillId="16" borderId="0" xfId="0" applyFont="1" applyFill="1">
      <alignment vertical="center"/>
    </xf>
    <xf numFmtId="0" fontId="3" fillId="4" borderId="1" xfId="0" applyFont="1" applyFill="1" applyBorder="1">
      <alignment vertical="center"/>
    </xf>
    <xf numFmtId="0" fontId="3" fillId="4" borderId="28" xfId="0" applyFont="1" applyFill="1" applyBorder="1">
      <alignment vertical="center"/>
    </xf>
    <xf numFmtId="0" fontId="3" fillId="4" borderId="22" xfId="0" applyFont="1" applyFill="1" applyBorder="1">
      <alignment vertical="center"/>
    </xf>
    <xf numFmtId="0" fontId="1" fillId="17" borderId="0" xfId="0" applyFont="1" applyFill="1">
      <alignment vertical="center"/>
    </xf>
    <xf numFmtId="0" fontId="7" fillId="17" borderId="0" xfId="0" applyFont="1" applyFill="1">
      <alignment vertical="center"/>
    </xf>
    <xf numFmtId="0" fontId="1" fillId="11" borderId="0" xfId="0" applyFont="1" applyFill="1">
      <alignment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>
      <alignment vertical="center"/>
    </xf>
    <xf numFmtId="0" fontId="16" fillId="0" borderId="12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0" borderId="19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18" borderId="15" xfId="0" applyFont="1" applyFill="1" applyBorder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1" fillId="18" borderId="19" xfId="0" applyFont="1" applyFill="1" applyBorder="1" applyAlignment="1">
      <alignment horizontal="center" vertical="center"/>
    </xf>
    <xf numFmtId="0" fontId="16" fillId="0" borderId="11" xfId="0" applyFont="1" applyBorder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5" fillId="18" borderId="0" xfId="0" applyFont="1" applyFill="1" applyAlignment="1">
      <alignment horizontal="center" vertical="center"/>
    </xf>
    <xf numFmtId="0" fontId="7" fillId="0" borderId="29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" fillId="0" borderId="30" xfId="0" applyFont="1" applyBorder="1">
      <alignment vertical="center"/>
    </xf>
    <xf numFmtId="0" fontId="1" fillId="0" borderId="31" xfId="0" applyFont="1" applyBorder="1">
      <alignment vertical="center"/>
    </xf>
    <xf numFmtId="0" fontId="1" fillId="0" borderId="29" xfId="0" applyFont="1" applyBorder="1">
      <alignment vertical="center"/>
    </xf>
    <xf numFmtId="0" fontId="7" fillId="19" borderId="0" xfId="0" applyFont="1" applyFill="1">
      <alignment vertical="center"/>
    </xf>
    <xf numFmtId="0" fontId="1" fillId="19" borderId="0" xfId="0" applyFont="1" applyFill="1">
      <alignment vertical="center"/>
    </xf>
    <xf numFmtId="0" fontId="15" fillId="18" borderId="30" xfId="0" applyFont="1" applyFill="1" applyBorder="1">
      <alignment vertical="center"/>
    </xf>
    <xf numFmtId="0" fontId="1" fillId="18" borderId="0" xfId="0" applyFont="1" applyFill="1">
      <alignment vertical="center"/>
    </xf>
    <xf numFmtId="0" fontId="15" fillId="0" borderId="30" xfId="0" applyFont="1" applyBorder="1">
      <alignment vertical="center"/>
    </xf>
    <xf numFmtId="0" fontId="16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" fillId="20" borderId="1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21" borderId="0" xfId="0" applyFont="1" applyFill="1">
      <alignment vertical="center"/>
    </xf>
    <xf numFmtId="0" fontId="1" fillId="21" borderId="0" xfId="0" applyFont="1" applyFill="1" applyAlignment="1">
      <alignment horizontal="center" vertical="center"/>
    </xf>
    <xf numFmtId="0" fontId="1" fillId="21" borderId="15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17" fillId="0" borderId="11" xfId="0" applyFont="1" applyBorder="1">
      <alignment vertical="center"/>
    </xf>
    <xf numFmtId="0" fontId="1" fillId="21" borderId="15" xfId="0" applyFont="1" applyFill="1" applyBorder="1">
      <alignment vertical="center"/>
    </xf>
    <xf numFmtId="0" fontId="17" fillId="0" borderId="15" xfId="0" applyFont="1" applyBorder="1">
      <alignment vertical="center"/>
    </xf>
    <xf numFmtId="0" fontId="17" fillId="0" borderId="13" xfId="0" applyFont="1" applyBorder="1">
      <alignment vertical="center"/>
    </xf>
    <xf numFmtId="0" fontId="17" fillId="0" borderId="0" xfId="0" applyFont="1">
      <alignment vertical="center"/>
    </xf>
    <xf numFmtId="0" fontId="7" fillId="2" borderId="11" xfId="0" applyFont="1" applyFill="1" applyBorder="1">
      <alignment vertical="center"/>
    </xf>
    <xf numFmtId="0" fontId="1" fillId="0" borderId="2" xfId="0" applyFont="1" applyBorder="1">
      <alignment vertical="center"/>
    </xf>
    <xf numFmtId="0" fontId="1" fillId="0" borderId="6" xfId="0" applyFont="1" applyBorder="1">
      <alignment vertical="center"/>
    </xf>
    <xf numFmtId="0" fontId="10" fillId="22" borderId="5" xfId="0" applyFont="1" applyFill="1" applyBorder="1">
      <alignment vertical="center"/>
    </xf>
    <xf numFmtId="0" fontId="1" fillId="22" borderId="9" xfId="0" applyFont="1" applyFill="1" applyBorder="1">
      <alignment vertical="center"/>
    </xf>
    <xf numFmtId="0" fontId="6" fillId="4" borderId="0" xfId="0" applyFont="1" applyFill="1">
      <alignment vertical="center"/>
    </xf>
    <xf numFmtId="0" fontId="18" fillId="0" borderId="0" xfId="0" applyFont="1">
      <alignment vertical="center"/>
    </xf>
    <xf numFmtId="0" fontId="1" fillId="20" borderId="12" xfId="0" applyFont="1" applyFill="1" applyBorder="1" applyAlignment="1">
      <alignment horizontal="center" vertical="center"/>
    </xf>
    <xf numFmtId="0" fontId="1" fillId="20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21" borderId="19" xfId="0" applyFont="1" applyFill="1" applyBorder="1" applyAlignment="1">
      <alignment horizontal="center" vertical="center"/>
    </xf>
    <xf numFmtId="0" fontId="18" fillId="2" borderId="0" xfId="0" applyFont="1" applyFill="1">
      <alignment vertical="center"/>
    </xf>
    <xf numFmtId="0" fontId="18" fillId="2" borderId="14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1" fillId="0" borderId="7" xfId="0" applyFont="1" applyBorder="1">
      <alignment vertical="center"/>
    </xf>
    <xf numFmtId="0" fontId="1" fillId="22" borderId="10" xfId="0" applyFont="1" applyFill="1" applyBorder="1">
      <alignment vertical="center"/>
    </xf>
    <xf numFmtId="0" fontId="6" fillId="0" borderId="0" xfId="0" applyFont="1" applyAlignment="1">
      <alignment horizontal="center" vertical="center"/>
    </xf>
    <xf numFmtId="9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6" xfId="0" applyFont="1" applyBorder="1">
      <alignment vertical="center"/>
    </xf>
    <xf numFmtId="0" fontId="1" fillId="0" borderId="21" xfId="0" applyFont="1" applyBorder="1">
      <alignment vertical="center"/>
    </xf>
    <xf numFmtId="0" fontId="0" fillId="4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职业模板!$K$41:$K$60</c:f>
              <c:numCache>
                <c:formatCode>General</c:formatCode>
                <c:ptCount val="20"/>
                <c:pt idx="0">
                  <c:v>2.5000000000000001E-2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0.13</c:v>
                </c:pt>
                <c:pt idx="5">
                  <c:v>0.16</c:v>
                </c:pt>
                <c:pt idx="6">
                  <c:v>0.2</c:v>
                </c:pt>
                <c:pt idx="7">
                  <c:v>0.25</c:v>
                </c:pt>
                <c:pt idx="8">
                  <c:v>0.3</c:v>
                </c:pt>
                <c:pt idx="9">
                  <c:v>0.35</c:v>
                </c:pt>
                <c:pt idx="10">
                  <c:v>0.4</c:v>
                </c:pt>
                <c:pt idx="11">
                  <c:v>0.45</c:v>
                </c:pt>
                <c:pt idx="12">
                  <c:v>0.51</c:v>
                </c:pt>
                <c:pt idx="13">
                  <c:v>0.56999999999999995</c:v>
                </c:pt>
                <c:pt idx="14">
                  <c:v>0.63</c:v>
                </c:pt>
                <c:pt idx="15">
                  <c:v>0.7</c:v>
                </c:pt>
                <c:pt idx="16">
                  <c:v>0.77</c:v>
                </c:pt>
                <c:pt idx="17">
                  <c:v>0.84</c:v>
                </c:pt>
                <c:pt idx="18">
                  <c:v>0.91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37-411E-B8A9-757AB874D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802982"/>
        <c:axId val="259521715"/>
      </c:scatterChart>
      <c:valAx>
        <c:axId val="27680298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9521715"/>
        <c:crosses val="autoZero"/>
        <c:crossBetween val="midCat"/>
      </c:valAx>
      <c:valAx>
        <c:axId val="2595217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680298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0f0426-c0c2-4916-84ff-48071333b60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'#装备属性随机正态分布(废弃)'!$G$5:$G$105</c:f>
              <c:numCache>
                <c:formatCode>General</c:formatCode>
                <c:ptCount val="101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-0.95999999999999797</c:v>
                </c:pt>
                <c:pt idx="35">
                  <c:v>-0.89999999999999802</c:v>
                </c:pt>
                <c:pt idx="36">
                  <c:v>-0.83999999999999797</c:v>
                </c:pt>
                <c:pt idx="37">
                  <c:v>-0.77999999999999803</c:v>
                </c:pt>
                <c:pt idx="38">
                  <c:v>-0.71999999999999797</c:v>
                </c:pt>
                <c:pt idx="39">
                  <c:v>-0.65999999999999803</c:v>
                </c:pt>
                <c:pt idx="40">
                  <c:v>-0.59999999999999798</c:v>
                </c:pt>
                <c:pt idx="41">
                  <c:v>-0.53999999999999804</c:v>
                </c:pt>
                <c:pt idx="42">
                  <c:v>-0.47999999999999798</c:v>
                </c:pt>
                <c:pt idx="43">
                  <c:v>-0.41999999999999799</c:v>
                </c:pt>
                <c:pt idx="44">
                  <c:v>-0.35999999999999799</c:v>
                </c:pt>
                <c:pt idx="45">
                  <c:v>-0.29999999999999799</c:v>
                </c:pt>
                <c:pt idx="46">
                  <c:v>-0.23999999999999799</c:v>
                </c:pt>
                <c:pt idx="47">
                  <c:v>-0.17999999999999799</c:v>
                </c:pt>
                <c:pt idx="48">
                  <c:v>-0.119999999999998</c:v>
                </c:pt>
                <c:pt idx="49">
                  <c:v>-5.9999999999997798E-2</c:v>
                </c:pt>
                <c:pt idx="50">
                  <c:v>2.16493489801906E-15</c:v>
                </c:pt>
                <c:pt idx="51">
                  <c:v>6.0000000000002197E-2</c:v>
                </c:pt>
                <c:pt idx="52">
                  <c:v>0.12000000000000199</c:v>
                </c:pt>
                <c:pt idx="53">
                  <c:v>0.18000000000000199</c:v>
                </c:pt>
                <c:pt idx="54">
                  <c:v>0.24000000000000199</c:v>
                </c:pt>
                <c:pt idx="55">
                  <c:v>0.30000000000000199</c:v>
                </c:pt>
                <c:pt idx="56">
                  <c:v>0.36000000000000199</c:v>
                </c:pt>
                <c:pt idx="57">
                  <c:v>0.42000000000000198</c:v>
                </c:pt>
                <c:pt idx="58">
                  <c:v>0.48000000000000198</c:v>
                </c:pt>
                <c:pt idx="59">
                  <c:v>0.54000000000000203</c:v>
                </c:pt>
                <c:pt idx="60">
                  <c:v>0.60000000000000198</c:v>
                </c:pt>
                <c:pt idx="61">
                  <c:v>0.66000000000000203</c:v>
                </c:pt>
                <c:pt idx="62">
                  <c:v>0.72000000000000197</c:v>
                </c:pt>
                <c:pt idx="63">
                  <c:v>0.78000000000000203</c:v>
                </c:pt>
                <c:pt idx="64">
                  <c:v>0.84000000000000197</c:v>
                </c:pt>
                <c:pt idx="65">
                  <c:v>0.90000000000000202</c:v>
                </c:pt>
                <c:pt idx="66">
                  <c:v>0.96000000000000196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3</c:v>
                </c:pt>
              </c:numCache>
            </c:numRef>
          </c:xVal>
          <c:yVal>
            <c:numRef>
              <c:f>'#装备属性随机正态分布(废弃)'!$H$5:$H$105</c:f>
              <c:numCache>
                <c:formatCode>General</c:formatCode>
                <c:ptCount val="101"/>
                <c:pt idx="0">
                  <c:v>4.4318484119380101E-3</c:v>
                </c:pt>
                <c:pt idx="1">
                  <c:v>5.2963438653110201E-3</c:v>
                </c:pt>
                <c:pt idx="2">
                  <c:v>6.3067263962659301E-3</c:v>
                </c:pt>
                <c:pt idx="3">
                  <c:v>7.4828725257805604E-3</c:v>
                </c:pt>
                <c:pt idx="4">
                  <c:v>8.8464543982372298E-3</c:v>
                </c:pt>
                <c:pt idx="5">
                  <c:v>1.04209348144226E-2</c:v>
                </c:pt>
                <c:pt idx="6">
                  <c:v>1.2231526351277999E-2</c:v>
                </c:pt>
                <c:pt idx="7">
                  <c:v>1.43051089941497E-2</c:v>
                </c:pt>
                <c:pt idx="8">
                  <c:v>1.6670100837381099E-2</c:v>
                </c:pt>
                <c:pt idx="9">
                  <c:v>1.9356276731737E-2</c:v>
                </c:pt>
                <c:pt idx="10">
                  <c:v>2.2394530294842899E-2</c:v>
                </c:pt>
                <c:pt idx="11">
                  <c:v>2.5816575471587701E-2</c:v>
                </c:pt>
                <c:pt idx="12">
                  <c:v>2.9654584847341299E-2</c:v>
                </c:pt>
                <c:pt idx="13">
                  <c:v>3.39407631824492E-2</c:v>
                </c:pt>
                <c:pt idx="14">
                  <c:v>3.8706856147455698E-2</c:v>
                </c:pt>
                <c:pt idx="15">
                  <c:v>4.3983595980427302E-2</c:v>
                </c:pt>
                <c:pt idx="16">
                  <c:v>4.98000877350709E-2</c:v>
                </c:pt>
                <c:pt idx="17">
                  <c:v>5.6183141903868097E-2</c:v>
                </c:pt>
                <c:pt idx="18">
                  <c:v>6.3156561435198794E-2</c:v>
                </c:pt>
                <c:pt idx="19">
                  <c:v>7.0740393456983505E-2</c:v>
                </c:pt>
                <c:pt idx="20">
                  <c:v>7.8950158300894302E-2</c:v>
                </c:pt>
                <c:pt idx="21">
                  <c:v>8.7796070610905802E-2</c:v>
                </c:pt>
                <c:pt idx="22">
                  <c:v>9.7282269331467705E-2</c:v>
                </c:pt>
                <c:pt idx="23">
                  <c:v>0.107406075113484</c:v>
                </c:pt>
                <c:pt idx="24">
                  <c:v>0.118157295059583</c:v>
                </c:pt>
                <c:pt idx="25">
                  <c:v>0.12951759566589199</c:v>
                </c:pt>
                <c:pt idx="26">
                  <c:v>0.141459965224839</c:v>
                </c:pt>
                <c:pt idx="27">
                  <c:v>0.153948286762634</c:v>
                </c:pt>
                <c:pt idx="28">
                  <c:v>0.166937041741714</c:v>
                </c:pt>
                <c:pt idx="29">
                  <c:v>0.18037116322708099</c:v>
                </c:pt>
                <c:pt idx="30">
                  <c:v>0.19418605498321301</c:v>
                </c:pt>
                <c:pt idx="31">
                  <c:v>0.208307790047109</c:v>
                </c:pt>
                <c:pt idx="32">
                  <c:v>0.22265349875176199</c:v>
                </c:pt>
                <c:pt idx="33">
                  <c:v>0.23713195201938</c:v>
                </c:pt>
                <c:pt idx="34">
                  <c:v>0.25164434109811801</c:v>
                </c:pt>
                <c:pt idx="35">
                  <c:v>0.26608524989875498</c:v>
                </c:pt>
                <c:pt idx="36">
                  <c:v>0.28034381083962101</c:v>
                </c:pt>
                <c:pt idx="37">
                  <c:v>0.29430502978832601</c:v>
                </c:pt>
                <c:pt idx="38">
                  <c:v>0.30785126046985301</c:v>
                </c:pt>
                <c:pt idx="39">
                  <c:v>0.32086380377117302</c:v>
                </c:pt>
                <c:pt idx="40">
                  <c:v>0.3332246028918</c:v>
                </c:pt>
                <c:pt idx="41">
                  <c:v>0.344818001439334</c:v>
                </c:pt>
                <c:pt idx="42">
                  <c:v>0.35553252850599698</c:v>
                </c:pt>
                <c:pt idx="43">
                  <c:v>0.36526267262215401</c:v>
                </c:pt>
                <c:pt idx="44">
                  <c:v>0.37391060537312898</c:v>
                </c:pt>
                <c:pt idx="45">
                  <c:v>0.38138781546052403</c:v>
                </c:pt>
                <c:pt idx="46">
                  <c:v>0.387616615125014</c:v>
                </c:pt>
                <c:pt idx="47">
                  <c:v>0.39253148312042901</c:v>
                </c:pt>
                <c:pt idx="48">
                  <c:v>0.39608021179365599</c:v>
                </c:pt>
                <c:pt idx="49">
                  <c:v>0.398224830195607</c:v>
                </c:pt>
                <c:pt idx="50">
                  <c:v>0.39894228040143298</c:v>
                </c:pt>
                <c:pt idx="51">
                  <c:v>0.398224830195607</c:v>
                </c:pt>
                <c:pt idx="52">
                  <c:v>0.39608021179365599</c:v>
                </c:pt>
                <c:pt idx="53">
                  <c:v>0.39253148312042901</c:v>
                </c:pt>
                <c:pt idx="54">
                  <c:v>0.387616615125014</c:v>
                </c:pt>
                <c:pt idx="55">
                  <c:v>0.38138781546052403</c:v>
                </c:pt>
                <c:pt idx="56">
                  <c:v>0.37391060537312798</c:v>
                </c:pt>
                <c:pt idx="57">
                  <c:v>0.36526267262215401</c:v>
                </c:pt>
                <c:pt idx="58">
                  <c:v>0.35553252850599698</c:v>
                </c:pt>
                <c:pt idx="59">
                  <c:v>0.344818001439333</c:v>
                </c:pt>
                <c:pt idx="60">
                  <c:v>0.333224602891799</c:v>
                </c:pt>
                <c:pt idx="61">
                  <c:v>0.32086380377117202</c:v>
                </c:pt>
                <c:pt idx="62">
                  <c:v>0.30785126046985201</c:v>
                </c:pt>
                <c:pt idx="63">
                  <c:v>0.29430502978832501</c:v>
                </c:pt>
                <c:pt idx="64">
                  <c:v>0.28034381083962001</c:v>
                </c:pt>
                <c:pt idx="65">
                  <c:v>0.26608524989875398</c:v>
                </c:pt>
                <c:pt idx="66">
                  <c:v>0.25164434109811701</c:v>
                </c:pt>
                <c:pt idx="67">
                  <c:v>0.23713195201937901</c:v>
                </c:pt>
                <c:pt idx="68">
                  <c:v>0.22265349875176099</c:v>
                </c:pt>
                <c:pt idx="69">
                  <c:v>0.208307790047108</c:v>
                </c:pt>
                <c:pt idx="70">
                  <c:v>0.19418605498321201</c:v>
                </c:pt>
                <c:pt idx="71">
                  <c:v>0.18037116322707999</c:v>
                </c:pt>
                <c:pt idx="72">
                  <c:v>0.166937041741713</c:v>
                </c:pt>
                <c:pt idx="73">
                  <c:v>0.153948286762633</c:v>
                </c:pt>
                <c:pt idx="74">
                  <c:v>0.141459965224838</c:v>
                </c:pt>
                <c:pt idx="75">
                  <c:v>0.12951759566589099</c:v>
                </c:pt>
                <c:pt idx="76">
                  <c:v>0.118157295059582</c:v>
                </c:pt>
                <c:pt idx="77">
                  <c:v>0.107406075113483</c:v>
                </c:pt>
                <c:pt idx="78">
                  <c:v>9.7282269331466997E-2</c:v>
                </c:pt>
                <c:pt idx="79">
                  <c:v>8.7796070610905205E-2</c:v>
                </c:pt>
                <c:pt idx="80">
                  <c:v>7.8950158300893705E-2</c:v>
                </c:pt>
                <c:pt idx="81">
                  <c:v>7.0740393456983006E-2</c:v>
                </c:pt>
                <c:pt idx="82">
                  <c:v>6.3156561435198294E-2</c:v>
                </c:pt>
                <c:pt idx="83">
                  <c:v>5.6183141903867702E-2</c:v>
                </c:pt>
                <c:pt idx="84">
                  <c:v>4.9800087735070497E-2</c:v>
                </c:pt>
                <c:pt idx="85">
                  <c:v>4.39835959804269E-2</c:v>
                </c:pt>
                <c:pt idx="86">
                  <c:v>3.87068561474554E-2</c:v>
                </c:pt>
                <c:pt idx="87">
                  <c:v>3.3940763182448902E-2</c:v>
                </c:pt>
                <c:pt idx="88">
                  <c:v>2.9654584847341001E-2</c:v>
                </c:pt>
                <c:pt idx="89">
                  <c:v>2.58165754715875E-2</c:v>
                </c:pt>
                <c:pt idx="90">
                  <c:v>2.2394530294842702E-2</c:v>
                </c:pt>
                <c:pt idx="91">
                  <c:v>1.9356276731736798E-2</c:v>
                </c:pt>
                <c:pt idx="92">
                  <c:v>1.6670100837380901E-2</c:v>
                </c:pt>
                <c:pt idx="93">
                  <c:v>1.43051089941496E-2</c:v>
                </c:pt>
                <c:pt idx="94">
                  <c:v>1.22315263512779E-2</c:v>
                </c:pt>
                <c:pt idx="95">
                  <c:v>1.04209348144225E-2</c:v>
                </c:pt>
                <c:pt idx="96">
                  <c:v>8.8464543982371292E-3</c:v>
                </c:pt>
                <c:pt idx="97">
                  <c:v>7.4828725257804797E-3</c:v>
                </c:pt>
                <c:pt idx="98">
                  <c:v>6.3067263962658599E-3</c:v>
                </c:pt>
                <c:pt idx="99">
                  <c:v>5.2963438653109603E-3</c:v>
                </c:pt>
                <c:pt idx="100">
                  <c:v>4.4318484119380101E-3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06-4164-AF28-F080A4EE1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387727"/>
        <c:axId val="240195526"/>
      </c:scatterChart>
      <c:valAx>
        <c:axId val="55838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195526"/>
        <c:crosses val="autoZero"/>
        <c:crossBetween val="midCat"/>
      </c:valAx>
      <c:valAx>
        <c:axId val="2401955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838772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efc699b-04ea-413b-af43-bcc4bd0dc4a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NULL" TargetMode="External"/><Relationship Id="rId1" Type="http://schemas.openxmlformats.org/officeDocument/2006/relationships/image" Target="../media/image3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624205</xdr:colOff>
      <xdr:row>43</xdr:row>
      <xdr:rowOff>152400</xdr:rowOff>
    </xdr:from>
    <xdr:to>
      <xdr:col>4</xdr:col>
      <xdr:colOff>285750</xdr:colOff>
      <xdr:row>67</xdr:row>
      <xdr:rowOff>104775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205" y="9178925"/>
          <a:ext cx="3114675" cy="5000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373380</xdr:colOff>
      <xdr:row>48</xdr:row>
      <xdr:rowOff>177800</xdr:rowOff>
    </xdr:from>
    <xdr:to>
      <xdr:col>23</xdr:col>
      <xdr:colOff>382270</xdr:colOff>
      <xdr:row>61</xdr:row>
      <xdr:rowOff>187325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409575</xdr:colOff>
      <xdr:row>0</xdr:row>
      <xdr:rowOff>635</xdr:rowOff>
    </xdr:from>
    <xdr:to>
      <xdr:col>15</xdr:col>
      <xdr:colOff>560070</xdr:colOff>
      <xdr:row>38</xdr:row>
      <xdr:rowOff>56515</xdr:rowOff>
    </xdr:to>
    <xdr:pic>
      <xdr:nvPicPr>
        <xdr:cNvPr id="2" name="图片 1" descr="装备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4950" y="635"/>
          <a:ext cx="2226945" cy="80473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4</xdr:col>
      <xdr:colOff>704850</xdr:colOff>
      <xdr:row>45</xdr:row>
      <xdr:rowOff>133350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85800" y="7829550"/>
          <a:ext cx="27622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4</xdr:col>
      <xdr:colOff>704850</xdr:colOff>
      <xdr:row>50</xdr:row>
      <xdr:rowOff>133350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685800" y="8734425"/>
          <a:ext cx="27622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4</xdr:col>
      <xdr:colOff>704850</xdr:colOff>
      <xdr:row>54</xdr:row>
      <xdr:rowOff>123825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685800" y="9639300"/>
          <a:ext cx="276225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4</xdr:col>
      <xdr:colOff>704850</xdr:colOff>
      <xdr:row>61</xdr:row>
      <xdr:rowOff>123825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2"/>
        <a:stretch>
          <a:fillRect/>
        </a:stretch>
      </xdr:blipFill>
      <xdr:spPr>
        <a:xfrm>
          <a:off x="685800" y="10906125"/>
          <a:ext cx="276225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4</xdr:col>
      <xdr:colOff>704850</xdr:colOff>
      <xdr:row>68</xdr:row>
      <xdr:rowOff>123825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2"/>
        <a:stretch>
          <a:fillRect/>
        </a:stretch>
      </xdr:blipFill>
      <xdr:spPr>
        <a:xfrm>
          <a:off x="685800" y="12172950"/>
          <a:ext cx="276225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4</xdr:col>
      <xdr:colOff>704850</xdr:colOff>
      <xdr:row>73</xdr:row>
      <xdr:rowOff>123825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2"/>
        <a:stretch>
          <a:fillRect/>
        </a:stretch>
      </xdr:blipFill>
      <xdr:spPr>
        <a:xfrm>
          <a:off x="685800" y="13077825"/>
          <a:ext cx="276225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4</xdr:col>
      <xdr:colOff>704850</xdr:colOff>
      <xdr:row>83</xdr:row>
      <xdr:rowOff>47625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r:link="rId2"/>
        <a:stretch>
          <a:fillRect/>
        </a:stretch>
      </xdr:blipFill>
      <xdr:spPr>
        <a:xfrm>
          <a:off x="685800" y="14525625"/>
          <a:ext cx="2762250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495300</xdr:colOff>
      <xdr:row>12</xdr:row>
      <xdr:rowOff>104775</xdr:rowOff>
    </xdr:from>
    <xdr:to>
      <xdr:col>6</xdr:col>
      <xdr:colOff>467360</xdr:colOff>
      <xdr:row>18</xdr:row>
      <xdr:rowOff>76835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r:link="rId2"/>
        <a:stretch>
          <a:fillRect/>
        </a:stretch>
      </xdr:blipFill>
      <xdr:spPr>
        <a:xfrm>
          <a:off x="4495800" y="2295525"/>
          <a:ext cx="657860" cy="1057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4</xdr:col>
      <xdr:colOff>704850</xdr:colOff>
      <xdr:row>45</xdr:row>
      <xdr:rowOff>133350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85800" y="7829550"/>
          <a:ext cx="27622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4</xdr:col>
      <xdr:colOff>704850</xdr:colOff>
      <xdr:row>50</xdr:row>
      <xdr:rowOff>133350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685800" y="8734425"/>
          <a:ext cx="27622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4</xdr:col>
      <xdr:colOff>704850</xdr:colOff>
      <xdr:row>54</xdr:row>
      <xdr:rowOff>123825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685800" y="9639300"/>
          <a:ext cx="276225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4</xdr:col>
      <xdr:colOff>704850</xdr:colOff>
      <xdr:row>61</xdr:row>
      <xdr:rowOff>123825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2"/>
        <a:stretch>
          <a:fillRect/>
        </a:stretch>
      </xdr:blipFill>
      <xdr:spPr>
        <a:xfrm>
          <a:off x="685800" y="10906125"/>
          <a:ext cx="276225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4</xdr:col>
      <xdr:colOff>704850</xdr:colOff>
      <xdr:row>68</xdr:row>
      <xdr:rowOff>123825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2"/>
        <a:stretch>
          <a:fillRect/>
        </a:stretch>
      </xdr:blipFill>
      <xdr:spPr>
        <a:xfrm>
          <a:off x="685800" y="12172950"/>
          <a:ext cx="276225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4</xdr:col>
      <xdr:colOff>704850</xdr:colOff>
      <xdr:row>73</xdr:row>
      <xdr:rowOff>123825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2"/>
        <a:stretch>
          <a:fillRect/>
        </a:stretch>
      </xdr:blipFill>
      <xdr:spPr>
        <a:xfrm>
          <a:off x="685800" y="13077825"/>
          <a:ext cx="276225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4</xdr:col>
      <xdr:colOff>704850</xdr:colOff>
      <xdr:row>83</xdr:row>
      <xdr:rowOff>47625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r:link="rId2"/>
        <a:stretch>
          <a:fillRect/>
        </a:stretch>
      </xdr:blipFill>
      <xdr:spPr>
        <a:xfrm>
          <a:off x="685800" y="14525625"/>
          <a:ext cx="2762250" cy="590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514350</xdr:colOff>
      <xdr:row>5</xdr:row>
      <xdr:rowOff>69850</xdr:rowOff>
    </xdr:from>
    <xdr:to>
      <xdr:col>15</xdr:col>
      <xdr:colOff>539750</xdr:colOff>
      <xdr:row>18</xdr:row>
      <xdr:rowOff>88900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78"/>
  <sheetViews>
    <sheetView topLeftCell="A39" workbookViewId="0">
      <pane xSplit="2" topLeftCell="C1" activePane="topRight" state="frozen"/>
      <selection pane="topRight" activeCell="G19" sqref="G19"/>
    </sheetView>
  </sheetViews>
  <sheetFormatPr defaultColWidth="9" defaultRowHeight="16.5" x14ac:dyDescent="0.15"/>
  <cols>
    <col min="1" max="1" width="9" style="1"/>
    <col min="2" max="2" width="16.25" style="1" customWidth="1"/>
    <col min="3" max="3" width="10.375" style="1" customWidth="1"/>
    <col min="4" max="4" width="9.75" style="1" customWidth="1"/>
    <col min="5" max="5" width="10.625" style="1" customWidth="1"/>
    <col min="6" max="6" width="10.25" style="1" customWidth="1"/>
    <col min="7" max="7" width="9.875" style="1" customWidth="1"/>
    <col min="8" max="9" width="10.25" style="1" customWidth="1"/>
    <col min="10" max="10" width="11.125" style="1" customWidth="1"/>
    <col min="11" max="11" width="12.875" style="1" customWidth="1"/>
    <col min="12" max="12" width="9.875" style="1" customWidth="1"/>
    <col min="13" max="13" width="9" style="1"/>
    <col min="14" max="14" width="9.375" style="1" customWidth="1"/>
    <col min="15" max="15" width="9.5" style="1" customWidth="1"/>
    <col min="16" max="16" width="8.125" style="1" customWidth="1"/>
    <col min="17" max="17" width="8.875" style="1" customWidth="1"/>
    <col min="18" max="20" width="9" style="1"/>
    <col min="21" max="21" width="10.375" style="1" customWidth="1"/>
    <col min="22" max="22" width="10.625" style="1" customWidth="1"/>
    <col min="23" max="27" width="9" style="1"/>
    <col min="28" max="28" width="14.125" style="1"/>
    <col min="29" max="16384" width="9" style="1"/>
  </cols>
  <sheetData>
    <row r="1" spans="1:27" x14ac:dyDescent="0.15">
      <c r="A1" s="31" t="s">
        <v>0</v>
      </c>
    </row>
    <row r="2" spans="1:27" x14ac:dyDescent="0.15">
      <c r="C2" s="31" t="s">
        <v>1</v>
      </c>
      <c r="H2" s="31" t="s">
        <v>2</v>
      </c>
      <c r="N2" s="31" t="s">
        <v>3</v>
      </c>
      <c r="P2" s="1" t="s">
        <v>4</v>
      </c>
      <c r="U2" s="1" t="s">
        <v>5</v>
      </c>
      <c r="V2" s="1" t="s">
        <v>5</v>
      </c>
      <c r="W2" s="1" t="s">
        <v>6</v>
      </c>
    </row>
    <row r="3" spans="1:27" x14ac:dyDescent="0.15">
      <c r="C3" s="26" t="s">
        <v>7</v>
      </c>
      <c r="D3" s="26" t="s">
        <v>8</v>
      </c>
      <c r="E3" s="26" t="s">
        <v>9</v>
      </c>
      <c r="F3" s="26" t="s">
        <v>10</v>
      </c>
      <c r="G3" s="26" t="s">
        <v>11</v>
      </c>
      <c r="H3" s="169" t="s">
        <v>12</v>
      </c>
      <c r="I3" s="188" t="s">
        <v>13</v>
      </c>
      <c r="J3" s="189" t="s">
        <v>14</v>
      </c>
      <c r="L3" s="26" t="s">
        <v>15</v>
      </c>
      <c r="N3" s="26" t="s">
        <v>16</v>
      </c>
      <c r="O3" s="26" t="s">
        <v>17</v>
      </c>
      <c r="P3" s="26" t="s">
        <v>18</v>
      </c>
      <c r="Q3" s="26" t="s">
        <v>19</v>
      </c>
      <c r="R3" s="1" t="s">
        <v>20</v>
      </c>
      <c r="S3" s="1" t="s">
        <v>21</v>
      </c>
      <c r="T3" s="26" t="s">
        <v>22</v>
      </c>
      <c r="U3" s="26" t="s">
        <v>22</v>
      </c>
      <c r="V3" s="26" t="s">
        <v>23</v>
      </c>
      <c r="W3" s="26" t="s">
        <v>24</v>
      </c>
      <c r="X3" s="26" t="s">
        <v>25</v>
      </c>
      <c r="Y3" s="26" t="s">
        <v>26</v>
      </c>
      <c r="Z3" s="26" t="s">
        <v>27</v>
      </c>
      <c r="AA3" s="197" t="s">
        <v>28</v>
      </c>
    </row>
    <row r="4" spans="1:27" x14ac:dyDescent="0.15">
      <c r="B4" s="73" t="s">
        <v>1</v>
      </c>
      <c r="C4" s="170">
        <v>300</v>
      </c>
      <c r="D4" s="170">
        <v>50</v>
      </c>
      <c r="E4" s="170">
        <v>50</v>
      </c>
      <c r="F4" s="170">
        <v>50</v>
      </c>
      <c r="G4" s="170">
        <v>50</v>
      </c>
      <c r="H4" s="171">
        <v>100</v>
      </c>
      <c r="I4" s="170">
        <v>100</v>
      </c>
      <c r="J4" s="190">
        <v>100</v>
      </c>
      <c r="L4" s="156">
        <v>1.5</v>
      </c>
      <c r="N4" s="170">
        <v>0</v>
      </c>
      <c r="O4" s="170">
        <v>0</v>
      </c>
      <c r="P4" s="170">
        <v>0</v>
      </c>
      <c r="Q4" s="170">
        <v>0</v>
      </c>
      <c r="R4" s="170">
        <v>0</v>
      </c>
      <c r="S4" s="170">
        <v>0</v>
      </c>
    </row>
    <row r="5" spans="1:27" x14ac:dyDescent="0.15">
      <c r="B5" s="1" t="s">
        <v>29</v>
      </c>
      <c r="C5" s="26">
        <f>D5*2.5</f>
        <v>300</v>
      </c>
      <c r="D5" s="26">
        <v>120</v>
      </c>
      <c r="E5" s="26">
        <v>120</v>
      </c>
      <c r="F5" s="26">
        <v>80</v>
      </c>
      <c r="G5" s="26">
        <v>80</v>
      </c>
      <c r="H5" s="38">
        <v>12</v>
      </c>
      <c r="I5" s="26">
        <v>12</v>
      </c>
      <c r="J5" s="45">
        <v>12</v>
      </c>
      <c r="L5" s="26"/>
      <c r="N5" s="26"/>
      <c r="O5" s="26"/>
      <c r="P5" s="26"/>
      <c r="Q5" s="26"/>
      <c r="R5" s="26"/>
      <c r="S5" s="26"/>
    </row>
    <row r="6" spans="1:27" x14ac:dyDescent="0.15">
      <c r="B6" s="1" t="s">
        <v>30</v>
      </c>
      <c r="C6" s="26">
        <f t="shared" ref="C6:J6" si="0">C4*C5</f>
        <v>90000</v>
      </c>
      <c r="D6" s="26">
        <f t="shared" si="0"/>
        <v>6000</v>
      </c>
      <c r="E6" s="26">
        <f t="shared" si="0"/>
        <v>6000</v>
      </c>
      <c r="F6" s="26">
        <f t="shared" si="0"/>
        <v>4000</v>
      </c>
      <c r="G6" s="26">
        <f t="shared" si="0"/>
        <v>4000</v>
      </c>
      <c r="H6" s="38">
        <f t="shared" si="0"/>
        <v>1200</v>
      </c>
      <c r="I6" s="26">
        <f t="shared" si="0"/>
        <v>1200</v>
      </c>
      <c r="J6" s="45">
        <f t="shared" si="0"/>
        <v>1200</v>
      </c>
      <c r="L6" s="26"/>
      <c r="N6" s="26">
        <v>6000</v>
      </c>
      <c r="O6" s="26">
        <v>6000</v>
      </c>
      <c r="P6" s="26">
        <v>6000</v>
      </c>
      <c r="Q6" s="26">
        <v>6000</v>
      </c>
      <c r="R6" s="26">
        <v>12000</v>
      </c>
      <c r="S6" s="26">
        <v>12000</v>
      </c>
      <c r="T6" s="26">
        <v>6000</v>
      </c>
      <c r="U6" s="26">
        <v>6000</v>
      </c>
      <c r="V6" s="26">
        <v>3000</v>
      </c>
      <c r="W6" s="26">
        <v>3000</v>
      </c>
      <c r="X6" s="26">
        <v>2000</v>
      </c>
      <c r="Y6" s="26">
        <v>4000</v>
      </c>
      <c r="Z6" s="26">
        <v>4000</v>
      </c>
      <c r="AA6" s="1">
        <v>3000</v>
      </c>
    </row>
    <row r="7" spans="1:27" x14ac:dyDescent="0.15">
      <c r="B7" s="1" t="s">
        <v>31</v>
      </c>
      <c r="C7" s="26">
        <v>0.5</v>
      </c>
      <c r="D7" s="26">
        <v>4</v>
      </c>
      <c r="E7" s="26">
        <v>4</v>
      </c>
      <c r="F7" s="26">
        <v>2</v>
      </c>
      <c r="G7" s="26">
        <v>2</v>
      </c>
      <c r="H7" s="38">
        <v>1</v>
      </c>
      <c r="I7" s="26">
        <v>1</v>
      </c>
      <c r="J7" s="45">
        <v>1</v>
      </c>
      <c r="L7" s="108"/>
      <c r="N7" s="26">
        <v>1</v>
      </c>
      <c r="O7" s="26">
        <v>1</v>
      </c>
      <c r="P7" s="26">
        <v>1</v>
      </c>
      <c r="Q7" s="26">
        <v>1</v>
      </c>
      <c r="R7" s="26">
        <v>0.5</v>
      </c>
      <c r="S7" s="26">
        <v>0.5</v>
      </c>
      <c r="T7" s="26"/>
      <c r="V7" s="26">
        <v>2</v>
      </c>
      <c r="W7" s="26">
        <v>2</v>
      </c>
      <c r="X7" s="26">
        <v>2</v>
      </c>
      <c r="Y7" s="26">
        <v>2</v>
      </c>
      <c r="Z7" s="26">
        <v>2</v>
      </c>
    </row>
    <row r="8" spans="1:27" x14ac:dyDescent="0.15">
      <c r="B8" s="1" t="s">
        <v>32</v>
      </c>
      <c r="C8" s="26">
        <f t="shared" ref="C8:J8" si="1">C6*C7</f>
        <v>45000</v>
      </c>
      <c r="D8" s="26">
        <f t="shared" si="1"/>
        <v>24000</v>
      </c>
      <c r="E8" s="26">
        <f t="shared" si="1"/>
        <v>24000</v>
      </c>
      <c r="F8" s="26">
        <f t="shared" si="1"/>
        <v>8000</v>
      </c>
      <c r="G8" s="26">
        <f t="shared" si="1"/>
        <v>8000</v>
      </c>
      <c r="H8" s="38">
        <f t="shared" si="1"/>
        <v>1200</v>
      </c>
      <c r="I8" s="26">
        <f t="shared" si="1"/>
        <v>1200</v>
      </c>
      <c r="J8" s="45">
        <f t="shared" si="1"/>
        <v>1200</v>
      </c>
      <c r="L8" s="26"/>
      <c r="N8" s="26"/>
      <c r="O8" s="26"/>
      <c r="P8" s="26"/>
      <c r="Q8" s="26"/>
    </row>
    <row r="9" spans="1:27" x14ac:dyDescent="0.15">
      <c r="C9" s="26"/>
      <c r="D9" s="26"/>
      <c r="E9" s="26"/>
      <c r="F9" s="26"/>
      <c r="G9" s="26"/>
      <c r="H9" s="38"/>
      <c r="I9" s="26"/>
      <c r="J9" s="45"/>
      <c r="L9" s="26"/>
      <c r="N9" s="26"/>
      <c r="O9" s="26"/>
      <c r="P9" s="26"/>
      <c r="Q9" s="26"/>
    </row>
    <row r="10" spans="1:27" x14ac:dyDescent="0.15">
      <c r="A10" s="1" t="s">
        <v>33</v>
      </c>
      <c r="C10" s="26"/>
      <c r="D10" s="26"/>
      <c r="E10" s="26"/>
      <c r="F10" s="26"/>
      <c r="G10" s="26"/>
      <c r="H10" s="38"/>
      <c r="I10" s="26"/>
      <c r="J10" s="45"/>
      <c r="L10" s="26"/>
      <c r="N10" s="26"/>
      <c r="O10" s="26"/>
      <c r="P10" s="26"/>
      <c r="Q10" s="26"/>
      <c r="T10" s="26"/>
    </row>
    <row r="11" spans="1:27" x14ac:dyDescent="0.15">
      <c r="A11" s="199" t="s">
        <v>34</v>
      </c>
      <c r="B11" s="172" t="s">
        <v>35</v>
      </c>
      <c r="C11" s="173">
        <v>3</v>
      </c>
      <c r="D11" s="173">
        <v>3</v>
      </c>
      <c r="E11" s="173">
        <v>3</v>
      </c>
      <c r="F11" s="173">
        <v>2</v>
      </c>
      <c r="G11" s="173">
        <v>2</v>
      </c>
      <c r="H11" s="174">
        <v>1</v>
      </c>
      <c r="I11" s="173">
        <v>1</v>
      </c>
      <c r="J11" s="191">
        <v>1</v>
      </c>
      <c r="L11" s="26"/>
      <c r="N11" s="26"/>
      <c r="O11" s="26"/>
      <c r="P11" s="26"/>
      <c r="Q11" s="26"/>
    </row>
    <row r="12" spans="1:27" x14ac:dyDescent="0.15">
      <c r="A12" s="199"/>
      <c r="B12" s="172" t="s">
        <v>36</v>
      </c>
      <c r="C12" s="173">
        <v>3</v>
      </c>
      <c r="D12" s="173">
        <v>3</v>
      </c>
      <c r="E12" s="173">
        <v>3</v>
      </c>
      <c r="F12" s="173">
        <v>2</v>
      </c>
      <c r="G12" s="173">
        <v>2</v>
      </c>
      <c r="H12" s="174">
        <v>0</v>
      </c>
      <c r="I12" s="173">
        <v>0</v>
      </c>
      <c r="J12" s="191">
        <v>0</v>
      </c>
      <c r="L12" s="26"/>
      <c r="N12" s="26"/>
      <c r="O12" s="26"/>
      <c r="P12" s="26"/>
      <c r="Q12" s="26"/>
    </row>
    <row r="13" spans="1:27" x14ac:dyDescent="0.15">
      <c r="A13" s="199"/>
      <c r="B13" s="172" t="s">
        <v>37</v>
      </c>
      <c r="C13" s="173">
        <v>14</v>
      </c>
      <c r="D13" s="173">
        <v>7</v>
      </c>
      <c r="E13" s="173">
        <v>7</v>
      </c>
      <c r="F13" s="173">
        <v>5</v>
      </c>
      <c r="G13" s="173">
        <v>5</v>
      </c>
      <c r="H13" s="174">
        <v>1.5</v>
      </c>
      <c r="I13" s="173">
        <v>1.5</v>
      </c>
      <c r="J13" s="191">
        <v>1.5</v>
      </c>
      <c r="L13" s="26"/>
      <c r="N13" s="26"/>
      <c r="O13" s="26"/>
      <c r="P13" s="26"/>
      <c r="Q13" s="26"/>
      <c r="R13" s="26"/>
      <c r="S13" s="26"/>
      <c r="T13" s="26"/>
    </row>
    <row r="14" spans="1:27" x14ac:dyDescent="0.15">
      <c r="A14" s="199"/>
      <c r="B14" s="163" t="s">
        <v>38</v>
      </c>
      <c r="C14" s="147"/>
      <c r="D14" s="147"/>
      <c r="E14" s="147"/>
      <c r="F14" s="147"/>
      <c r="G14" s="147"/>
      <c r="H14" s="174"/>
      <c r="I14" s="173"/>
      <c r="J14" s="191"/>
      <c r="L14" s="26"/>
      <c r="N14" s="26"/>
      <c r="O14" s="26"/>
      <c r="P14" s="26"/>
      <c r="Q14" s="26"/>
      <c r="R14" s="26"/>
      <c r="S14" s="26"/>
      <c r="T14" s="26"/>
    </row>
    <row r="15" spans="1:27" x14ac:dyDescent="0.15">
      <c r="A15" s="199"/>
      <c r="B15" s="172" t="s">
        <v>39</v>
      </c>
      <c r="C15" s="173"/>
      <c r="D15" s="173"/>
      <c r="E15" s="173"/>
      <c r="F15" s="173"/>
      <c r="G15" s="173"/>
      <c r="H15" s="174"/>
      <c r="I15" s="173"/>
      <c r="J15" s="191"/>
      <c r="L15" s="26"/>
      <c r="N15" s="26"/>
      <c r="O15" s="26"/>
      <c r="P15" s="26"/>
      <c r="Q15" s="26"/>
      <c r="R15" s="26"/>
      <c r="S15" s="26"/>
      <c r="T15" s="26"/>
    </row>
    <row r="16" spans="1:27" x14ac:dyDescent="0.15">
      <c r="A16" s="199" t="s">
        <v>40</v>
      </c>
      <c r="B16" s="1" t="s">
        <v>1</v>
      </c>
      <c r="C16" s="26">
        <v>8</v>
      </c>
      <c r="D16" s="26">
        <v>4</v>
      </c>
      <c r="E16" s="26">
        <v>4</v>
      </c>
      <c r="F16" s="26">
        <v>2</v>
      </c>
      <c r="G16" s="26">
        <v>2</v>
      </c>
      <c r="H16" s="38"/>
      <c r="I16" s="26"/>
      <c r="J16" s="45"/>
      <c r="K16" s="1" t="s">
        <v>41</v>
      </c>
      <c r="L16" s="26"/>
      <c r="N16" s="26"/>
      <c r="O16" s="26"/>
      <c r="P16" s="26"/>
      <c r="Q16" s="26"/>
    </row>
    <row r="17" spans="1:27" x14ac:dyDescent="0.15">
      <c r="A17" s="199"/>
      <c r="B17" s="1" t="s">
        <v>42</v>
      </c>
      <c r="C17" s="26">
        <v>24</v>
      </c>
      <c r="D17" s="26">
        <v>12</v>
      </c>
      <c r="E17" s="26">
        <v>12</v>
      </c>
      <c r="F17" s="26">
        <v>6</v>
      </c>
      <c r="G17" s="26">
        <v>6</v>
      </c>
      <c r="H17" s="38"/>
      <c r="I17" s="26"/>
      <c r="J17" s="45"/>
      <c r="L17" s="26"/>
      <c r="N17" s="26"/>
      <c r="O17" s="26"/>
      <c r="P17" s="26"/>
      <c r="Q17" s="26"/>
    </row>
    <row r="18" spans="1:27" x14ac:dyDescent="0.15">
      <c r="A18" s="199"/>
      <c r="B18" s="1" t="s">
        <v>43</v>
      </c>
      <c r="C18" s="26">
        <v>0</v>
      </c>
      <c r="D18" s="26">
        <v>0</v>
      </c>
      <c r="E18" s="26">
        <v>0</v>
      </c>
      <c r="F18" s="26">
        <v>0</v>
      </c>
      <c r="G18" s="26">
        <v>0</v>
      </c>
      <c r="H18" s="38"/>
      <c r="I18" s="26"/>
      <c r="J18" s="45"/>
      <c r="L18" s="26"/>
      <c r="N18" s="26"/>
      <c r="O18" s="26"/>
      <c r="P18" s="26"/>
      <c r="Q18" s="26"/>
    </row>
    <row r="19" spans="1:27" x14ac:dyDescent="0.15">
      <c r="A19" s="199"/>
      <c r="B19" s="1" t="s">
        <v>44</v>
      </c>
      <c r="C19" s="26">
        <f t="shared" ref="C19:G19" si="2">0.9*C16</f>
        <v>7.2</v>
      </c>
      <c r="D19" s="26">
        <f t="shared" si="2"/>
        <v>3.6</v>
      </c>
      <c r="E19" s="26">
        <f t="shared" si="2"/>
        <v>3.6</v>
      </c>
      <c r="F19" s="26">
        <f t="shared" si="2"/>
        <v>1.8</v>
      </c>
      <c r="G19" s="26">
        <f t="shared" si="2"/>
        <v>1.8</v>
      </c>
      <c r="H19" s="38"/>
      <c r="I19" s="26"/>
      <c r="J19" s="45"/>
      <c r="L19" s="26"/>
      <c r="N19" s="26">
        <v>1800</v>
      </c>
      <c r="O19" s="26">
        <v>1800</v>
      </c>
      <c r="P19" s="26">
        <v>1800</v>
      </c>
      <c r="Q19" s="26">
        <v>1800</v>
      </c>
      <c r="R19" s="26">
        <v>3600</v>
      </c>
      <c r="S19" s="26">
        <v>3600</v>
      </c>
      <c r="X19" s="1">
        <v>1500</v>
      </c>
      <c r="AA19" s="1">
        <v>1000</v>
      </c>
    </row>
    <row r="20" spans="1:27" x14ac:dyDescent="0.15">
      <c r="A20" s="199"/>
      <c r="B20" s="1" t="s">
        <v>45</v>
      </c>
      <c r="C20" s="26">
        <f>0.2*SUM(C16:C18)</f>
        <v>6.4</v>
      </c>
      <c r="D20" s="26">
        <f>0.2*SUM(D16:D18)</f>
        <v>3.2</v>
      </c>
      <c r="E20" s="26">
        <f>0.2*SUM(E16:E18)</f>
        <v>3.2</v>
      </c>
      <c r="F20" s="26">
        <f>0.2*SUM(F16:F18)</f>
        <v>1.6</v>
      </c>
      <c r="G20" s="26">
        <f>0.2*SUM(G16:G18)</f>
        <v>1.6</v>
      </c>
      <c r="H20" s="38"/>
      <c r="J20" s="45"/>
      <c r="N20" s="26"/>
      <c r="O20" s="26"/>
      <c r="P20" s="26"/>
      <c r="Q20" s="26"/>
      <c r="R20" s="26"/>
      <c r="S20" s="26"/>
    </row>
    <row r="21" spans="1:27" x14ac:dyDescent="0.15">
      <c r="A21" s="199" t="s">
        <v>46</v>
      </c>
      <c r="B21" s="1" t="s">
        <v>47</v>
      </c>
      <c r="C21" s="156">
        <f t="shared" ref="C21:G21" si="3">ROUND(0.6*(SUM(C11:C15)+1-C12),1)</f>
        <v>10.8</v>
      </c>
      <c r="D21" s="156">
        <f t="shared" si="3"/>
        <v>6.6</v>
      </c>
      <c r="E21" s="156">
        <f t="shared" si="3"/>
        <v>6.6</v>
      </c>
      <c r="F21" s="156">
        <f t="shared" si="3"/>
        <v>4.8</v>
      </c>
      <c r="G21" s="156">
        <f t="shared" si="3"/>
        <v>4.8</v>
      </c>
      <c r="H21" s="38">
        <v>3</v>
      </c>
      <c r="I21" s="26">
        <v>3</v>
      </c>
      <c r="J21" s="45">
        <v>3</v>
      </c>
      <c r="L21" s="26"/>
      <c r="N21" s="26"/>
      <c r="O21" s="26"/>
      <c r="P21" s="26"/>
      <c r="Q21" s="26"/>
      <c r="R21" s="26"/>
      <c r="S21" s="26"/>
    </row>
    <row r="22" spans="1:27" x14ac:dyDescent="0.15">
      <c r="A22" s="199"/>
      <c r="B22" s="1" t="s">
        <v>48</v>
      </c>
      <c r="C22" s="26">
        <v>0</v>
      </c>
      <c r="D22" s="26">
        <v>0</v>
      </c>
      <c r="E22" s="26">
        <v>0</v>
      </c>
      <c r="F22" s="26">
        <v>0</v>
      </c>
      <c r="G22" s="26">
        <v>0</v>
      </c>
      <c r="H22" s="38"/>
      <c r="I22" s="26"/>
      <c r="J22" s="45"/>
      <c r="L22" s="26"/>
      <c r="N22" s="26">
        <v>1500</v>
      </c>
      <c r="O22" s="26">
        <v>1500</v>
      </c>
      <c r="P22" s="26">
        <v>1500</v>
      </c>
      <c r="Q22" s="26">
        <v>1500</v>
      </c>
      <c r="R22" s="26">
        <v>3000</v>
      </c>
      <c r="S22" s="26">
        <v>3000</v>
      </c>
      <c r="T22" s="1">
        <v>1500</v>
      </c>
      <c r="U22" s="1">
        <v>1500</v>
      </c>
      <c r="Y22" s="26">
        <v>1500</v>
      </c>
      <c r="Z22" s="1">
        <v>1500</v>
      </c>
    </row>
    <row r="23" spans="1:27" x14ac:dyDescent="0.15">
      <c r="A23" s="199"/>
      <c r="B23" s="1" t="s">
        <v>49</v>
      </c>
      <c r="C23" s="26"/>
      <c r="D23" s="26"/>
      <c r="E23" s="26"/>
      <c r="F23" s="26"/>
      <c r="G23" s="26"/>
      <c r="H23" s="38"/>
      <c r="I23" s="26"/>
      <c r="J23" s="45"/>
      <c r="N23" s="26"/>
      <c r="O23" s="26"/>
      <c r="P23" s="26"/>
      <c r="Q23" s="26"/>
      <c r="R23" s="26"/>
      <c r="S23" s="26"/>
      <c r="Y23" s="26"/>
    </row>
    <row r="24" spans="1:27" x14ac:dyDescent="0.15">
      <c r="A24" s="199"/>
      <c r="B24" s="31" t="s">
        <v>50</v>
      </c>
      <c r="C24" s="26">
        <v>0</v>
      </c>
      <c r="D24" s="26">
        <f>(SUM(D11:D15)+1)*0.3</f>
        <v>4.2</v>
      </c>
      <c r="E24" s="26">
        <f>(SUM(E11:E15)+1)*0.3</f>
        <v>4.2</v>
      </c>
      <c r="F24" s="26">
        <v>0</v>
      </c>
      <c r="G24" s="26">
        <v>0</v>
      </c>
      <c r="H24" s="38"/>
      <c r="I24" s="26"/>
      <c r="J24" s="45"/>
      <c r="L24" s="26"/>
      <c r="N24" s="26">
        <v>1000</v>
      </c>
      <c r="O24" s="26">
        <v>1000</v>
      </c>
      <c r="P24" s="26">
        <v>1000</v>
      </c>
      <c r="Q24" s="26">
        <v>1000</v>
      </c>
      <c r="R24" s="26">
        <v>2000</v>
      </c>
      <c r="S24" s="26">
        <v>2000</v>
      </c>
      <c r="T24" s="1">
        <v>1000</v>
      </c>
      <c r="V24" s="1">
        <v>1000</v>
      </c>
      <c r="W24" s="1">
        <v>1000</v>
      </c>
      <c r="Y24" s="26">
        <v>2000</v>
      </c>
      <c r="Z24" s="1">
        <v>2000</v>
      </c>
      <c r="AA24" s="1">
        <v>2000</v>
      </c>
    </row>
    <row r="25" spans="1:27" x14ac:dyDescent="0.15">
      <c r="A25" s="199"/>
      <c r="B25" s="1" t="s">
        <v>51</v>
      </c>
      <c r="C25" s="26">
        <v>0</v>
      </c>
      <c r="D25" s="26">
        <v>0</v>
      </c>
      <c r="E25" s="26">
        <v>0</v>
      </c>
      <c r="F25" s="26">
        <v>0</v>
      </c>
      <c r="G25" s="26">
        <v>0</v>
      </c>
      <c r="H25" s="38"/>
      <c r="I25" s="26"/>
      <c r="J25" s="45"/>
      <c r="N25" s="26"/>
      <c r="O25" s="26"/>
      <c r="P25" s="26"/>
      <c r="Q25" s="26"/>
    </row>
    <row r="26" spans="1:27" ht="14.1" customHeight="1" x14ac:dyDescent="0.15">
      <c r="A26" s="199"/>
      <c r="B26" s="1" t="s">
        <v>52</v>
      </c>
      <c r="C26" s="26">
        <v>0</v>
      </c>
      <c r="D26" s="26">
        <v>0</v>
      </c>
      <c r="E26" s="26">
        <v>0</v>
      </c>
      <c r="F26" s="26">
        <v>0</v>
      </c>
      <c r="G26" s="26">
        <v>0</v>
      </c>
      <c r="H26" s="38"/>
      <c r="I26" s="26"/>
      <c r="J26" s="45"/>
      <c r="L26" s="26"/>
      <c r="N26" s="26"/>
      <c r="O26" s="26"/>
      <c r="P26" s="26"/>
      <c r="Q26" s="26"/>
    </row>
    <row r="27" spans="1:27" x14ac:dyDescent="0.15">
      <c r="A27" s="199"/>
      <c r="B27" s="1" t="s">
        <v>53</v>
      </c>
      <c r="C27" s="26">
        <v>0</v>
      </c>
      <c r="D27" s="26">
        <v>0</v>
      </c>
      <c r="E27" s="26">
        <v>0</v>
      </c>
      <c r="F27" s="26">
        <v>0</v>
      </c>
      <c r="G27" s="26">
        <v>0</v>
      </c>
      <c r="H27" s="38">
        <v>0</v>
      </c>
      <c r="I27" s="26">
        <v>0</v>
      </c>
      <c r="J27" s="45">
        <v>0</v>
      </c>
      <c r="L27" s="26"/>
      <c r="N27" s="26"/>
      <c r="O27" s="26"/>
      <c r="P27" s="26"/>
      <c r="Q27" s="26"/>
    </row>
    <row r="28" spans="1:27" x14ac:dyDescent="0.15">
      <c r="A28" s="199" t="s">
        <v>54</v>
      </c>
      <c r="B28" s="123" t="s">
        <v>55</v>
      </c>
      <c r="C28" s="30">
        <f t="shared" ref="C28:G28" si="4">SUM(C11:C27)+1-C12</f>
        <v>74.400000000000006</v>
      </c>
      <c r="D28" s="30">
        <f t="shared" si="4"/>
        <v>44.6</v>
      </c>
      <c r="E28" s="30">
        <f t="shared" si="4"/>
        <v>44.6</v>
      </c>
      <c r="F28" s="30">
        <f t="shared" si="4"/>
        <v>24.2</v>
      </c>
      <c r="G28" s="30">
        <f t="shared" si="4"/>
        <v>24.2</v>
      </c>
      <c r="H28" s="144">
        <f>SUM(H11:H27)+1</f>
        <v>6.5</v>
      </c>
      <c r="I28" s="30">
        <f>SUM(I11:I27)+1</f>
        <v>6.5</v>
      </c>
      <c r="J28" s="145">
        <f>SUM(J11:J27)+1</f>
        <v>6.5</v>
      </c>
      <c r="L28" s="26"/>
      <c r="N28" s="26"/>
      <c r="O28" s="26"/>
      <c r="P28" s="26"/>
      <c r="Q28" s="26"/>
    </row>
    <row r="29" spans="1:27" x14ac:dyDescent="0.15">
      <c r="A29" s="199"/>
      <c r="B29" s="1" t="s">
        <v>54</v>
      </c>
      <c r="C29" s="26">
        <f t="shared" ref="C29:J29" si="5">C28*C4</f>
        <v>22320</v>
      </c>
      <c r="D29" s="26">
        <f t="shared" si="5"/>
        <v>2230</v>
      </c>
      <c r="E29" s="26">
        <f t="shared" si="5"/>
        <v>2230</v>
      </c>
      <c r="F29" s="26">
        <f t="shared" si="5"/>
        <v>1210</v>
      </c>
      <c r="G29" s="26">
        <f t="shared" si="5"/>
        <v>1210</v>
      </c>
      <c r="H29" s="39">
        <f t="shared" si="5"/>
        <v>650</v>
      </c>
      <c r="I29" s="40">
        <f t="shared" si="5"/>
        <v>650</v>
      </c>
      <c r="J29" s="48">
        <f t="shared" si="5"/>
        <v>650</v>
      </c>
      <c r="L29" s="26"/>
      <c r="N29" s="26"/>
      <c r="O29" s="26"/>
      <c r="P29" s="26"/>
      <c r="Q29" s="26"/>
    </row>
    <row r="30" spans="1:27" x14ac:dyDescent="0.15">
      <c r="A30" s="199"/>
      <c r="B30" s="175" t="s">
        <v>56</v>
      </c>
      <c r="C30" s="53">
        <f>ROUND(C29/D29,5)</f>
        <v>10.00897</v>
      </c>
      <c r="D30" s="26"/>
      <c r="E30" s="26"/>
      <c r="F30" s="26"/>
      <c r="G30" s="26"/>
      <c r="H30" s="26"/>
      <c r="I30" s="26"/>
      <c r="J30" s="26"/>
      <c r="K30" s="26"/>
      <c r="L30" s="26"/>
      <c r="N30" s="26"/>
      <c r="O30" s="26"/>
      <c r="P30" s="26"/>
      <c r="Q30" s="26"/>
    </row>
    <row r="31" spans="1:27" x14ac:dyDescent="0.15">
      <c r="A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N31" s="26"/>
      <c r="O31" s="26"/>
      <c r="P31" s="26"/>
      <c r="Q31" s="26"/>
    </row>
    <row r="32" spans="1:27" x14ac:dyDescent="0.15">
      <c r="A32" s="26"/>
      <c r="B32" s="1" t="s">
        <v>57</v>
      </c>
      <c r="C32" s="26">
        <f t="shared" ref="C32:J32" si="6">C29*C7</f>
        <v>11160</v>
      </c>
      <c r="D32" s="26">
        <f t="shared" si="6"/>
        <v>8920</v>
      </c>
      <c r="E32" s="26">
        <f t="shared" si="6"/>
        <v>8920</v>
      </c>
      <c r="F32" s="26">
        <f t="shared" si="6"/>
        <v>2420</v>
      </c>
      <c r="G32" s="26">
        <f t="shared" si="6"/>
        <v>2420</v>
      </c>
      <c r="H32" s="26">
        <f t="shared" si="6"/>
        <v>650</v>
      </c>
      <c r="I32" s="26">
        <f t="shared" si="6"/>
        <v>650</v>
      </c>
      <c r="J32" s="26">
        <f t="shared" si="6"/>
        <v>650</v>
      </c>
      <c r="K32" s="26">
        <f>J29*J7</f>
        <v>650</v>
      </c>
      <c r="L32" s="26"/>
      <c r="N32" s="26"/>
      <c r="O32" s="26"/>
      <c r="P32" s="26"/>
      <c r="Q32" s="26"/>
    </row>
    <row r="33" spans="1:17" x14ac:dyDescent="0.15">
      <c r="A33" s="26"/>
      <c r="C33" s="26">
        <f>C32+MAX(D32,E32)+AVERAGE(F32:G32)+H32</f>
        <v>23150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5" spans="1:17" x14ac:dyDescent="0.15">
      <c r="B35" s="64" t="s">
        <v>58</v>
      </c>
      <c r="C35" s="126" t="s">
        <v>59</v>
      </c>
    </row>
    <row r="36" spans="1:17" x14ac:dyDescent="0.15">
      <c r="B36" s="31"/>
      <c r="C36" s="176" t="s">
        <v>60</v>
      </c>
      <c r="D36" s="33"/>
      <c r="E36" s="33"/>
      <c r="F36" s="33"/>
      <c r="G36" s="33"/>
      <c r="H36" s="33"/>
      <c r="I36" s="33"/>
      <c r="J36" s="33"/>
      <c r="K36" s="33"/>
      <c r="L36" s="46"/>
    </row>
    <row r="37" spans="1:17" x14ac:dyDescent="0.15">
      <c r="B37" s="31"/>
      <c r="C37" s="177" t="s">
        <v>61</v>
      </c>
      <c r="E37" s="172" t="s">
        <v>62</v>
      </c>
      <c r="F37" s="172"/>
      <c r="G37" s="172"/>
      <c r="L37" s="47"/>
    </row>
    <row r="38" spans="1:17" x14ac:dyDescent="0.15">
      <c r="B38" s="31"/>
      <c r="C38" s="177" t="s">
        <v>63</v>
      </c>
      <c r="E38" s="172" t="s">
        <v>64</v>
      </c>
      <c r="F38" s="172"/>
      <c r="G38" s="172"/>
      <c r="L38" s="47"/>
    </row>
    <row r="39" spans="1:17" x14ac:dyDescent="0.15">
      <c r="B39" s="31"/>
      <c r="C39" s="177" t="s">
        <v>65</v>
      </c>
      <c r="E39" s="172" t="s">
        <v>66</v>
      </c>
      <c r="F39" s="172"/>
      <c r="G39" s="172"/>
      <c r="L39" s="47"/>
    </row>
    <row r="40" spans="1:17" x14ac:dyDescent="0.15">
      <c r="B40" s="31"/>
      <c r="C40" s="178" t="s">
        <v>5</v>
      </c>
      <c r="E40" s="1" t="s">
        <v>67</v>
      </c>
      <c r="L40" s="47"/>
    </row>
    <row r="41" spans="1:17" x14ac:dyDescent="0.15">
      <c r="B41" s="31"/>
      <c r="C41" s="179" t="s">
        <v>6</v>
      </c>
      <c r="D41" s="37"/>
      <c r="E41" s="37" t="s">
        <v>68</v>
      </c>
      <c r="F41" s="37"/>
      <c r="G41" s="37"/>
      <c r="H41" s="37"/>
      <c r="I41" s="37"/>
      <c r="J41" s="37"/>
      <c r="K41" s="37"/>
      <c r="L41" s="49"/>
    </row>
    <row r="42" spans="1:17" x14ac:dyDescent="0.15">
      <c r="B42" s="31"/>
      <c r="C42" s="180"/>
    </row>
    <row r="43" spans="1:17" x14ac:dyDescent="0.15">
      <c r="A43" s="64" t="s">
        <v>69</v>
      </c>
      <c r="B43" s="64"/>
      <c r="C43" s="126"/>
    </row>
    <row r="44" spans="1:17" x14ac:dyDescent="0.15">
      <c r="F44" s="181" t="s">
        <v>70</v>
      </c>
      <c r="G44" s="33" t="s">
        <v>71</v>
      </c>
      <c r="H44" s="33"/>
      <c r="I44" s="33"/>
      <c r="J44" s="33"/>
      <c r="K44" s="33"/>
      <c r="L44" s="33"/>
      <c r="M44" s="33"/>
      <c r="N44" s="33"/>
      <c r="O44" s="33"/>
      <c r="P44" s="33"/>
      <c r="Q44" s="46"/>
    </row>
    <row r="45" spans="1:17" x14ac:dyDescent="0.15">
      <c r="F45" s="56"/>
      <c r="H45" s="31" t="s">
        <v>72</v>
      </c>
      <c r="I45" s="22" t="s">
        <v>73</v>
      </c>
      <c r="J45" s="2"/>
      <c r="K45" s="2" t="s">
        <v>74</v>
      </c>
      <c r="Q45" s="47"/>
    </row>
    <row r="46" spans="1:17" x14ac:dyDescent="0.15">
      <c r="F46" s="55"/>
      <c r="I46" s="192" t="s">
        <v>75</v>
      </c>
      <c r="J46" s="2"/>
      <c r="K46" s="2" t="s">
        <v>76</v>
      </c>
      <c r="Q46" s="47"/>
    </row>
    <row r="47" spans="1:17" x14ac:dyDescent="0.15">
      <c r="F47" s="36"/>
      <c r="G47" s="37"/>
      <c r="H47" s="37"/>
      <c r="I47" s="193" t="s">
        <v>77</v>
      </c>
      <c r="J47" s="194"/>
      <c r="K47" s="194" t="s">
        <v>78</v>
      </c>
      <c r="L47" s="37"/>
      <c r="M47" s="37"/>
      <c r="N47" s="37"/>
      <c r="O47" s="37"/>
      <c r="P47" s="37"/>
      <c r="Q47" s="49"/>
    </row>
    <row r="50" spans="3:13" x14ac:dyDescent="0.15">
      <c r="F50" s="64" t="s">
        <v>79</v>
      </c>
      <c r="G50" s="1" t="s">
        <v>80</v>
      </c>
      <c r="L50" s="1" t="s">
        <v>81</v>
      </c>
    </row>
    <row r="52" spans="3:13" x14ac:dyDescent="0.15">
      <c r="F52" s="64" t="s">
        <v>82</v>
      </c>
      <c r="G52" s="24" t="s">
        <v>83</v>
      </c>
      <c r="L52" s="1" t="s">
        <v>84</v>
      </c>
    </row>
    <row r="53" spans="3:13" x14ac:dyDescent="0.15">
      <c r="F53" s="64" t="s">
        <v>85</v>
      </c>
      <c r="G53" s="24" t="s">
        <v>86</v>
      </c>
    </row>
    <row r="56" spans="3:13" x14ac:dyDescent="0.15">
      <c r="F56" s="64" t="s">
        <v>87</v>
      </c>
      <c r="G56" s="182" t="s">
        <v>88</v>
      </c>
      <c r="H56" s="183"/>
      <c r="I56" s="183"/>
      <c r="J56" s="183"/>
      <c r="K56" s="195"/>
      <c r="L56" s="24"/>
      <c r="M56" s="24" t="s">
        <v>89</v>
      </c>
    </row>
    <row r="57" spans="3:13" x14ac:dyDescent="0.15">
      <c r="G57" s="184" t="s">
        <v>90</v>
      </c>
      <c r="H57" s="185"/>
      <c r="I57" s="185"/>
      <c r="J57" s="185"/>
      <c r="K57" s="196"/>
    </row>
    <row r="58" spans="3:13" x14ac:dyDescent="0.15">
      <c r="J58" s="90"/>
      <c r="M58" s="1" t="s">
        <v>91</v>
      </c>
    </row>
    <row r="59" spans="3:13" x14ac:dyDescent="0.15">
      <c r="J59" s="90"/>
    </row>
    <row r="60" spans="3:13" x14ac:dyDescent="0.15">
      <c r="F60" s="64" t="s">
        <v>92</v>
      </c>
      <c r="G60" s="186" t="s">
        <v>93</v>
      </c>
      <c r="J60" s="90"/>
    </row>
    <row r="61" spans="3:13" x14ac:dyDescent="0.15">
      <c r="J61" s="90"/>
    </row>
    <row r="62" spans="3:13" x14ac:dyDescent="0.15">
      <c r="G62" s="187" t="s">
        <v>94</v>
      </c>
      <c r="H62" s="187"/>
      <c r="I62" s="187" t="s">
        <v>95</v>
      </c>
      <c r="J62" s="90"/>
    </row>
    <row r="63" spans="3:13" x14ac:dyDescent="0.15">
      <c r="C63" s="31"/>
      <c r="G63" s="187" t="s">
        <v>96</v>
      </c>
      <c r="H63" s="187"/>
      <c r="I63" s="187" t="s">
        <v>97</v>
      </c>
      <c r="J63" s="90"/>
    </row>
    <row r="64" spans="3:13" x14ac:dyDescent="0.15">
      <c r="D64"/>
      <c r="F64" s="31"/>
      <c r="G64" s="187" t="s">
        <v>98</v>
      </c>
      <c r="H64" s="187"/>
      <c r="I64" s="187" t="s">
        <v>99</v>
      </c>
      <c r="J64" s="90"/>
    </row>
    <row r="65" spans="3:16" x14ac:dyDescent="0.15">
      <c r="F65" s="31"/>
      <c r="G65" s="187" t="s">
        <v>100</v>
      </c>
      <c r="H65" s="187"/>
      <c r="I65" s="187" t="s">
        <v>101</v>
      </c>
      <c r="L65" s="198"/>
      <c r="N65" s="24"/>
      <c r="O65" s="24"/>
    </row>
    <row r="66" spans="3:16" x14ac:dyDescent="0.15">
      <c r="F66" s="31"/>
      <c r="G66" s="187" t="s">
        <v>102</v>
      </c>
      <c r="H66" s="187"/>
      <c r="I66" s="187" t="s">
        <v>103</v>
      </c>
      <c r="L66" s="24"/>
      <c r="M66" s="24"/>
      <c r="N66" s="24"/>
      <c r="O66" s="24"/>
      <c r="P66" s="24"/>
    </row>
    <row r="67" spans="3:16" x14ac:dyDescent="0.15">
      <c r="L67" s="24"/>
    </row>
    <row r="68" spans="3:16" x14ac:dyDescent="0.15">
      <c r="G68" s="24"/>
    </row>
    <row r="71" spans="3:16" x14ac:dyDescent="0.15">
      <c r="G71" s="31"/>
    </row>
    <row r="72" spans="3:16" x14ac:dyDescent="0.15">
      <c r="G72" s="68"/>
    </row>
    <row r="78" spans="3:16" x14ac:dyDescent="0.15">
      <c r="C78" s="31"/>
    </row>
  </sheetData>
  <sheetProtection formatCells="0" insertHyperlinks="0" autoFilter="0"/>
  <mergeCells count="4">
    <mergeCell ref="A11:A15"/>
    <mergeCell ref="A16:A20"/>
    <mergeCell ref="A21:A27"/>
    <mergeCell ref="A28:A30"/>
  </mergeCells>
  <phoneticPr fontId="25" type="noConversion"/>
  <pageMargins left="0.7" right="0.7" top="0.75" bottom="0.75" header="0.3" footer="0.3"/>
  <pageSetup paperSize="9" orientation="portrait"/>
  <ignoredErrors>
    <ignoredError sqref="C20:G20" formulaRange="1"/>
  </ignoredErrors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168"/>
  <sheetViews>
    <sheetView zoomScale="85" zoomScaleNormal="85" workbookViewId="0">
      <selection activeCell="F69" sqref="F69"/>
    </sheetView>
  </sheetViews>
  <sheetFormatPr defaultColWidth="9" defaultRowHeight="16.5" x14ac:dyDescent="0.15"/>
  <cols>
    <col min="1" max="2" width="9" style="1"/>
    <col min="3" max="3" width="9.25" style="1"/>
    <col min="4" max="4" width="9" style="1"/>
    <col min="5" max="5" width="9.25" style="1"/>
    <col min="6" max="7" width="14.125" style="1"/>
    <col min="8" max="17" width="9" style="1"/>
    <col min="18" max="18" width="12.625" style="1" customWidth="1"/>
    <col min="19" max="19" width="12.375" style="1" customWidth="1"/>
    <col min="20" max="20" width="9.25" style="1"/>
    <col min="21" max="21" width="10" style="1" customWidth="1"/>
    <col min="22" max="22" width="9.25" style="1"/>
    <col min="23" max="24" width="9.75" style="1" customWidth="1"/>
    <col min="25" max="25" width="12.875" style="1" customWidth="1"/>
    <col min="26" max="26" width="9.25" style="1"/>
    <col min="27" max="16384" width="9" style="1"/>
  </cols>
  <sheetData>
    <row r="2" spans="2:25" x14ac:dyDescent="0.15">
      <c r="C2" s="1">
        <v>300</v>
      </c>
      <c r="D2" s="1">
        <v>50</v>
      </c>
      <c r="E2" s="1">
        <v>50</v>
      </c>
      <c r="F2" s="1">
        <v>50</v>
      </c>
      <c r="G2" s="1">
        <v>50</v>
      </c>
      <c r="H2" s="1">
        <v>100</v>
      </c>
      <c r="I2" s="1">
        <v>100</v>
      </c>
      <c r="J2" s="1">
        <v>100</v>
      </c>
    </row>
    <row r="3" spans="2:25" ht="18" x14ac:dyDescent="0.15">
      <c r="B3" s="137" t="s">
        <v>104</v>
      </c>
      <c r="C3" s="138" t="s">
        <v>7</v>
      </c>
      <c r="D3" s="139" t="s">
        <v>8</v>
      </c>
      <c r="E3" s="139" t="s">
        <v>9</v>
      </c>
      <c r="F3" s="139" t="s">
        <v>10</v>
      </c>
      <c r="G3" s="140" t="s">
        <v>11</v>
      </c>
      <c r="H3" s="26" t="s">
        <v>12</v>
      </c>
      <c r="I3" s="26" t="s">
        <v>13</v>
      </c>
      <c r="J3" s="26" t="s">
        <v>14</v>
      </c>
      <c r="M3" s="149" t="s">
        <v>1</v>
      </c>
      <c r="N3" s="138" t="s">
        <v>7</v>
      </c>
      <c r="O3" s="138" t="s">
        <v>8</v>
      </c>
      <c r="P3" s="138" t="s">
        <v>9</v>
      </c>
      <c r="Q3" s="138" t="s">
        <v>10</v>
      </c>
      <c r="R3" s="138" t="s">
        <v>11</v>
      </c>
      <c r="S3" s="98" t="s">
        <v>12</v>
      </c>
      <c r="T3" s="98" t="s">
        <v>13</v>
      </c>
      <c r="U3" s="94" t="s">
        <v>14</v>
      </c>
      <c r="W3" s="165" t="s">
        <v>105</v>
      </c>
      <c r="Y3" s="31" t="s">
        <v>106</v>
      </c>
    </row>
    <row r="4" spans="2:25" x14ac:dyDescent="0.15">
      <c r="B4" s="38" t="s">
        <v>107</v>
      </c>
      <c r="C4" s="26">
        <v>1</v>
      </c>
      <c r="D4" s="26">
        <v>1</v>
      </c>
      <c r="E4" s="26">
        <v>1</v>
      </c>
      <c r="F4" s="26">
        <v>1</v>
      </c>
      <c r="G4" s="45">
        <v>1</v>
      </c>
      <c r="H4" s="26">
        <v>1</v>
      </c>
      <c r="I4" s="26">
        <v>1</v>
      </c>
      <c r="J4" s="26">
        <v>1</v>
      </c>
      <c r="M4" s="38" t="s">
        <v>107</v>
      </c>
      <c r="N4" s="26" cm="1">
        <f t="array" ref="N4">INDEX(属性分配!$C$4:$J$4,MATCH(N$3,属性分配!$C$3:$J$3,FALSE))</f>
        <v>300</v>
      </c>
      <c r="O4" s="26" cm="1">
        <f t="array" ref="O4">INDEX(属性分配!$C$4:$J$4,MATCH(O$3,属性分配!$C$3:$J$3,FALSE))</f>
        <v>50</v>
      </c>
      <c r="P4" s="26" cm="1">
        <f t="array" ref="P4">INDEX(属性分配!$C$4:$J$4,MATCH(P$3,属性分配!$C$3:$J$3,FALSE))</f>
        <v>50</v>
      </c>
      <c r="Q4" s="26" cm="1">
        <f t="array" ref="Q4">INDEX(属性分配!$C$4:$J$4,MATCH(Q$3,属性分配!$C$3:$J$3,FALSE))</f>
        <v>50</v>
      </c>
      <c r="R4" s="26" cm="1">
        <f t="array" ref="R4">INDEX(属性分配!$C$4:$J$4,MATCH(R$3,属性分配!$C$3:$J$3,FALSE))</f>
        <v>50</v>
      </c>
      <c r="S4" s="26" cm="1">
        <f t="array" ref="S4">INDEX(属性分配!$C$4:$J$4,MATCH(S$3,属性分配!$C$3:$J$3,FALSE))</f>
        <v>100</v>
      </c>
      <c r="T4" s="26" cm="1">
        <f t="array" ref="T4">INDEX(属性分配!$C$4:$J$4,MATCH(T$3,属性分配!$C$3:$J$3,FALSE))</f>
        <v>100</v>
      </c>
      <c r="U4" s="45" cm="1">
        <f t="array" ref="U4">INDEX(属性分配!$C$4:$J$4,MATCH(U$3,属性分配!$C$3:$J$3,FALSE))</f>
        <v>100</v>
      </c>
      <c r="W4" s="166" cm="1">
        <f t="array" ref="W4">SUMPRODUCT(N4:R4,C$14:G$14)</f>
        <v>750</v>
      </c>
      <c r="Y4" s="1">
        <f t="shared" ref="Y4:Y6" si="0">MAX(O4:P4)</f>
        <v>50</v>
      </c>
    </row>
    <row r="5" spans="2:25" x14ac:dyDescent="0.15">
      <c r="B5" s="141" t="s">
        <v>108</v>
      </c>
      <c r="C5" s="142">
        <v>1.35</v>
      </c>
      <c r="D5" s="142">
        <v>0.8</v>
      </c>
      <c r="E5" s="142">
        <v>0.75</v>
      </c>
      <c r="F5" s="142">
        <v>1.2</v>
      </c>
      <c r="G5" s="143">
        <v>0.8</v>
      </c>
      <c r="H5" s="26">
        <v>0.6</v>
      </c>
      <c r="I5" s="26">
        <v>0.6</v>
      </c>
      <c r="J5" s="26">
        <v>0.6</v>
      </c>
      <c r="M5" s="38" t="s">
        <v>108</v>
      </c>
      <c r="N5" s="26">
        <f t="shared" ref="N5:U5" si="1">C5*N$4</f>
        <v>405</v>
      </c>
      <c r="O5" s="26">
        <f t="shared" si="1"/>
        <v>40</v>
      </c>
      <c r="P5" s="26">
        <f t="shared" si="1"/>
        <v>37.5</v>
      </c>
      <c r="Q5" s="26">
        <f t="shared" si="1"/>
        <v>60</v>
      </c>
      <c r="R5" s="26">
        <f t="shared" si="1"/>
        <v>40</v>
      </c>
      <c r="S5" s="26">
        <f t="shared" si="1"/>
        <v>60</v>
      </c>
      <c r="T5" s="26">
        <f t="shared" si="1"/>
        <v>60</v>
      </c>
      <c r="U5" s="45">
        <f t="shared" si="1"/>
        <v>60</v>
      </c>
      <c r="W5" s="166" cm="1">
        <f t="array" ref="W5">SUMPRODUCT(N5:R5,C$14:G$14)</f>
        <v>712.5</v>
      </c>
      <c r="Y5" s="1">
        <f t="shared" si="0"/>
        <v>40</v>
      </c>
    </row>
    <row r="6" spans="2:25" x14ac:dyDescent="0.15">
      <c r="B6" s="141" t="s">
        <v>109</v>
      </c>
      <c r="C6" s="142">
        <v>1.05</v>
      </c>
      <c r="D6" s="142">
        <v>1.1000000000000001</v>
      </c>
      <c r="E6" s="142">
        <v>0.8</v>
      </c>
      <c r="F6" s="142">
        <v>1</v>
      </c>
      <c r="G6" s="143">
        <v>0.95</v>
      </c>
      <c r="H6" s="26">
        <v>0.7</v>
      </c>
      <c r="I6" s="26">
        <v>0.5</v>
      </c>
      <c r="J6" s="26">
        <v>0.6</v>
      </c>
      <c r="M6" s="38" t="s">
        <v>109</v>
      </c>
      <c r="N6" s="26">
        <f t="shared" ref="N6:R12" si="2">C6*N$4</f>
        <v>315</v>
      </c>
      <c r="O6" s="26">
        <f t="shared" si="2"/>
        <v>55</v>
      </c>
      <c r="P6" s="26">
        <f t="shared" si="2"/>
        <v>40</v>
      </c>
      <c r="Q6" s="26">
        <f t="shared" si="2"/>
        <v>50</v>
      </c>
      <c r="R6" s="26">
        <f t="shared" si="2"/>
        <v>47.5</v>
      </c>
      <c r="S6" s="26">
        <f t="shared" ref="S6:S12" si="3">H6*S$4</f>
        <v>70</v>
      </c>
      <c r="T6" s="26">
        <f t="shared" ref="T6:T12" si="4">I6*T$4</f>
        <v>50</v>
      </c>
      <c r="U6" s="45">
        <f t="shared" ref="U6:U12" si="5">J6*U$4</f>
        <v>60</v>
      </c>
      <c r="W6" s="166" cm="1">
        <f t="array" ref="W6">SUMPRODUCT(N6:R6,C$14:G$14)</f>
        <v>732.5</v>
      </c>
      <c r="Y6" s="1">
        <f t="shared" si="0"/>
        <v>55</v>
      </c>
    </row>
    <row r="7" spans="2:25" x14ac:dyDescent="0.15">
      <c r="B7" s="141" t="s">
        <v>110</v>
      </c>
      <c r="C7" s="142">
        <v>1.3</v>
      </c>
      <c r="D7" s="142">
        <v>0.75</v>
      </c>
      <c r="E7" s="142">
        <v>0.8</v>
      </c>
      <c r="F7" s="142">
        <v>0.95</v>
      </c>
      <c r="G7" s="143">
        <v>1.2</v>
      </c>
      <c r="H7" s="26">
        <v>0.5</v>
      </c>
      <c r="I7" s="26">
        <v>0.7</v>
      </c>
      <c r="J7" s="26">
        <v>0.6</v>
      </c>
      <c r="M7" s="38" t="s">
        <v>110</v>
      </c>
      <c r="N7" s="26">
        <f t="shared" si="2"/>
        <v>390</v>
      </c>
      <c r="O7" s="26">
        <f t="shared" si="2"/>
        <v>37.5</v>
      </c>
      <c r="P7" s="26">
        <f t="shared" si="2"/>
        <v>40</v>
      </c>
      <c r="Q7" s="26">
        <f t="shared" si="2"/>
        <v>47.5</v>
      </c>
      <c r="R7" s="26">
        <f t="shared" si="2"/>
        <v>60</v>
      </c>
      <c r="S7" s="26">
        <f t="shared" si="3"/>
        <v>50</v>
      </c>
      <c r="T7" s="26">
        <f t="shared" si="4"/>
        <v>70</v>
      </c>
      <c r="U7" s="45">
        <f t="shared" si="5"/>
        <v>60</v>
      </c>
      <c r="W7" s="166" cm="1">
        <f t="array" ref="W7">SUMPRODUCT(N7:R7,C$14:G$14)</f>
        <v>720</v>
      </c>
      <c r="Y7" s="1">
        <f t="shared" ref="Y7:Y12" si="6">MAX(O7:P7)</f>
        <v>40</v>
      </c>
    </row>
    <row r="8" spans="2:25" x14ac:dyDescent="0.15">
      <c r="B8" s="144" t="s">
        <v>111</v>
      </c>
      <c r="C8" s="30">
        <v>0.9</v>
      </c>
      <c r="D8" s="30">
        <v>1.2</v>
      </c>
      <c r="E8" s="30">
        <v>0.9</v>
      </c>
      <c r="F8" s="30">
        <v>0.9</v>
      </c>
      <c r="G8" s="145">
        <v>0.9</v>
      </c>
      <c r="H8" s="26">
        <v>0.5</v>
      </c>
      <c r="I8" s="26">
        <v>0.6</v>
      </c>
      <c r="J8" s="26">
        <v>0.7</v>
      </c>
      <c r="M8" s="38" t="s">
        <v>111</v>
      </c>
      <c r="N8" s="26">
        <f t="shared" si="2"/>
        <v>270</v>
      </c>
      <c r="O8" s="26">
        <f t="shared" si="2"/>
        <v>60</v>
      </c>
      <c r="P8" s="26">
        <f t="shared" si="2"/>
        <v>45</v>
      </c>
      <c r="Q8" s="26">
        <f t="shared" si="2"/>
        <v>45</v>
      </c>
      <c r="R8" s="26">
        <f t="shared" si="2"/>
        <v>45</v>
      </c>
      <c r="S8" s="26">
        <f t="shared" si="3"/>
        <v>50</v>
      </c>
      <c r="T8" s="26">
        <f t="shared" si="4"/>
        <v>60</v>
      </c>
      <c r="U8" s="45">
        <f t="shared" si="5"/>
        <v>70</v>
      </c>
      <c r="W8" s="166" cm="1">
        <f t="array" ref="W8">SUMPRODUCT(N8:R8,C$14:G$14)</f>
        <v>735</v>
      </c>
      <c r="Y8" s="1">
        <f t="shared" si="6"/>
        <v>60</v>
      </c>
    </row>
    <row r="9" spans="2:25" x14ac:dyDescent="0.15">
      <c r="B9" s="144" t="s">
        <v>112</v>
      </c>
      <c r="C9" s="30">
        <v>1</v>
      </c>
      <c r="D9" s="30">
        <v>0.9</v>
      </c>
      <c r="E9" s="30">
        <v>1.1000000000000001</v>
      </c>
      <c r="F9" s="30">
        <v>0.9</v>
      </c>
      <c r="G9" s="30">
        <v>0.9</v>
      </c>
      <c r="H9" s="26">
        <v>0.6</v>
      </c>
      <c r="I9" s="26">
        <v>0.7</v>
      </c>
      <c r="J9" s="26">
        <v>0.5</v>
      </c>
      <c r="M9" s="38" t="s">
        <v>112</v>
      </c>
      <c r="N9" s="26">
        <f t="shared" si="2"/>
        <v>300</v>
      </c>
      <c r="O9" s="26">
        <f t="shared" si="2"/>
        <v>45</v>
      </c>
      <c r="P9" s="26">
        <f t="shared" si="2"/>
        <v>55</v>
      </c>
      <c r="Q9" s="26">
        <f t="shared" si="2"/>
        <v>45</v>
      </c>
      <c r="R9" s="26">
        <f t="shared" si="2"/>
        <v>45</v>
      </c>
      <c r="S9" s="26">
        <f t="shared" si="3"/>
        <v>60</v>
      </c>
      <c r="T9" s="26">
        <f t="shared" si="4"/>
        <v>70</v>
      </c>
      <c r="U9" s="45">
        <f t="shared" si="5"/>
        <v>50</v>
      </c>
      <c r="W9" s="166" cm="1">
        <f t="array" ref="W9">SUMPRODUCT(N9:R9,C$14:G$14)</f>
        <v>730</v>
      </c>
      <c r="Y9" s="1">
        <f t="shared" si="6"/>
        <v>55</v>
      </c>
    </row>
    <row r="10" spans="2:25" x14ac:dyDescent="0.15">
      <c r="B10" s="146" t="s">
        <v>113</v>
      </c>
      <c r="C10" s="147">
        <v>0.9</v>
      </c>
      <c r="D10" s="147">
        <v>0.85</v>
      </c>
      <c r="E10" s="147">
        <v>1.25</v>
      </c>
      <c r="F10" s="147">
        <v>0.75</v>
      </c>
      <c r="G10" s="148">
        <v>1.05</v>
      </c>
      <c r="H10" s="26">
        <v>0.5</v>
      </c>
      <c r="I10" s="26">
        <v>0.8</v>
      </c>
      <c r="J10" s="26">
        <v>0.5</v>
      </c>
      <c r="M10" s="38" t="s">
        <v>113</v>
      </c>
      <c r="N10" s="26">
        <f t="shared" si="2"/>
        <v>270</v>
      </c>
      <c r="O10" s="26">
        <f t="shared" si="2"/>
        <v>42.5</v>
      </c>
      <c r="P10" s="26">
        <f t="shared" si="2"/>
        <v>62.5</v>
      </c>
      <c r="Q10" s="26">
        <f t="shared" si="2"/>
        <v>37.5</v>
      </c>
      <c r="R10" s="26">
        <f t="shared" si="2"/>
        <v>52.5</v>
      </c>
      <c r="S10" s="26">
        <f t="shared" si="3"/>
        <v>50</v>
      </c>
      <c r="T10" s="26">
        <f t="shared" si="4"/>
        <v>80</v>
      </c>
      <c r="U10" s="45">
        <f t="shared" si="5"/>
        <v>50</v>
      </c>
      <c r="W10" s="166" cm="1">
        <f t="array" ref="W10">SUMPRODUCT(N10:R10,C$14:G$14)</f>
        <v>735</v>
      </c>
      <c r="Y10" s="1">
        <f t="shared" si="6"/>
        <v>62.5</v>
      </c>
    </row>
    <row r="11" spans="2:25" x14ac:dyDescent="0.15">
      <c r="B11" s="146" t="s">
        <v>114</v>
      </c>
      <c r="C11" s="147">
        <v>0.95</v>
      </c>
      <c r="D11" s="147">
        <v>1.2</v>
      </c>
      <c r="E11" s="147">
        <v>0.8</v>
      </c>
      <c r="F11" s="147">
        <v>0.95</v>
      </c>
      <c r="G11" s="148">
        <v>0.9</v>
      </c>
      <c r="H11" s="26">
        <v>0.7</v>
      </c>
      <c r="I11" s="26">
        <v>0.5</v>
      </c>
      <c r="J11" s="26">
        <v>0.6</v>
      </c>
      <c r="M11" s="38" t="s">
        <v>114</v>
      </c>
      <c r="N11" s="26">
        <f t="shared" si="2"/>
        <v>285</v>
      </c>
      <c r="O11" s="26">
        <f t="shared" si="2"/>
        <v>60</v>
      </c>
      <c r="P11" s="26">
        <f t="shared" si="2"/>
        <v>40</v>
      </c>
      <c r="Q11" s="26">
        <f t="shared" si="2"/>
        <v>47.5</v>
      </c>
      <c r="R11" s="26">
        <f t="shared" si="2"/>
        <v>45</v>
      </c>
      <c r="S11" s="26">
        <f t="shared" si="3"/>
        <v>70</v>
      </c>
      <c r="T11" s="26">
        <f t="shared" si="4"/>
        <v>50</v>
      </c>
      <c r="U11" s="45">
        <f t="shared" si="5"/>
        <v>60</v>
      </c>
      <c r="W11" s="166" cm="1">
        <f t="array" ref="W11">SUMPRODUCT(N11:R11,C$14:G$14)</f>
        <v>727.5</v>
      </c>
      <c r="Y11" s="1">
        <f t="shared" si="6"/>
        <v>60</v>
      </c>
    </row>
    <row r="12" spans="2:25" x14ac:dyDescent="0.15">
      <c r="B12" s="38" t="s">
        <v>115</v>
      </c>
      <c r="C12" s="26">
        <v>1.1000000000000001</v>
      </c>
      <c r="D12" s="26">
        <v>0.9</v>
      </c>
      <c r="E12" s="26">
        <v>1</v>
      </c>
      <c r="F12" s="26">
        <v>0.95</v>
      </c>
      <c r="G12" s="45">
        <v>0.95</v>
      </c>
      <c r="H12" s="26">
        <v>0.6</v>
      </c>
      <c r="I12" s="26">
        <v>0.5</v>
      </c>
      <c r="J12" s="26">
        <v>0.7</v>
      </c>
      <c r="M12" s="39" t="s">
        <v>115</v>
      </c>
      <c r="N12" s="40">
        <f t="shared" si="2"/>
        <v>330</v>
      </c>
      <c r="O12" s="40">
        <f t="shared" si="2"/>
        <v>45</v>
      </c>
      <c r="P12" s="40">
        <f t="shared" si="2"/>
        <v>50</v>
      </c>
      <c r="Q12" s="40">
        <f t="shared" si="2"/>
        <v>47.5</v>
      </c>
      <c r="R12" s="40">
        <f t="shared" si="2"/>
        <v>47.5</v>
      </c>
      <c r="S12" s="40">
        <f t="shared" si="3"/>
        <v>60</v>
      </c>
      <c r="T12" s="40">
        <f t="shared" si="4"/>
        <v>50</v>
      </c>
      <c r="U12" s="48">
        <f t="shared" si="5"/>
        <v>70</v>
      </c>
      <c r="W12" s="167" cm="1">
        <f t="array" ref="W12">SUMPRODUCT(N12:R12,C$14:G$14)</f>
        <v>735</v>
      </c>
      <c r="Y12" s="1">
        <f t="shared" si="6"/>
        <v>50</v>
      </c>
    </row>
    <row r="13" spans="2:25" x14ac:dyDescent="0.15">
      <c r="B13" s="38"/>
      <c r="C13" s="26"/>
      <c r="D13" s="26"/>
      <c r="E13" s="26"/>
      <c r="F13" s="26"/>
      <c r="G13" s="45"/>
    </row>
    <row r="14" spans="2:25" x14ac:dyDescent="0.15">
      <c r="B14" s="39" t="s">
        <v>116</v>
      </c>
      <c r="C14" s="40">
        <f>属性分配!C7</f>
        <v>0.5</v>
      </c>
      <c r="D14" s="40">
        <f>属性分配!D7</f>
        <v>4</v>
      </c>
      <c r="E14" s="40">
        <f>属性分配!E7</f>
        <v>4</v>
      </c>
      <c r="F14" s="40">
        <f>属性分配!F7</f>
        <v>2</v>
      </c>
      <c r="G14" s="48">
        <f>属性分配!G7</f>
        <v>2</v>
      </c>
      <c r="H14" s="26">
        <v>1</v>
      </c>
      <c r="I14" s="26">
        <v>1</v>
      </c>
      <c r="J14" s="26">
        <v>1</v>
      </c>
    </row>
    <row r="16" spans="2:25" ht="18" x14ac:dyDescent="0.15">
      <c r="B16" s="149" t="s">
        <v>117</v>
      </c>
      <c r="C16" s="33"/>
      <c r="D16" s="33" t="s">
        <v>118</v>
      </c>
      <c r="E16" s="33">
        <v>100</v>
      </c>
      <c r="F16" s="33"/>
      <c r="G16" s="46"/>
      <c r="M16" s="54" t="s">
        <v>119</v>
      </c>
      <c r="N16" s="33"/>
      <c r="O16" s="33"/>
      <c r="P16" s="33"/>
      <c r="Q16" s="33"/>
      <c r="R16" s="33"/>
      <c r="S16" s="33"/>
      <c r="T16" s="33"/>
      <c r="U16" s="46"/>
    </row>
    <row r="17" spans="2:25" ht="18" x14ac:dyDescent="0.15">
      <c r="B17" s="55"/>
      <c r="C17" s="150" t="s">
        <v>7</v>
      </c>
      <c r="D17" s="151" t="s">
        <v>8</v>
      </c>
      <c r="E17" s="151" t="s">
        <v>9</v>
      </c>
      <c r="F17" s="151" t="s">
        <v>10</v>
      </c>
      <c r="G17" s="152" t="s">
        <v>11</v>
      </c>
      <c r="H17" s="26" t="s">
        <v>12</v>
      </c>
      <c r="I17" s="26" t="s">
        <v>13</v>
      </c>
      <c r="J17" s="26" t="s">
        <v>14</v>
      </c>
      <c r="K17" s="155" t="s">
        <v>120</v>
      </c>
      <c r="M17" s="55"/>
      <c r="N17" s="156" t="s">
        <v>107</v>
      </c>
      <c r="O17" s="156" t="s">
        <v>108</v>
      </c>
      <c r="P17" s="156" t="s">
        <v>109</v>
      </c>
      <c r="Q17" s="156" t="s">
        <v>110</v>
      </c>
      <c r="R17" s="156" t="s">
        <v>111</v>
      </c>
      <c r="S17" s="156" t="s">
        <v>112</v>
      </c>
      <c r="T17" s="156" t="s">
        <v>113</v>
      </c>
      <c r="U17" s="168" t="s">
        <v>114</v>
      </c>
    </row>
    <row r="18" spans="2:25" x14ac:dyDescent="0.15">
      <c r="B18" s="55" t="s">
        <v>107</v>
      </c>
      <c r="C18" s="1" cm="1">
        <f t="array" ref="C18">属性分配!C$11*属性分配!C$4/$E$16*INDEX($C$4:$J$12,MATCH($B18,$B$4:$B$12,FALSE),MATCH(C$17,$C$3:$J$3,FALSE))</f>
        <v>9</v>
      </c>
      <c r="D18" s="1" cm="1">
        <f t="array" ref="D18">属性分配!D$11*属性分配!D$4/$E$16*INDEX($C$4:$J$12,MATCH($B18,$B$4:$B$12,FALSE),MATCH(D$17,$C$3:$J$3,FALSE))</f>
        <v>1.5</v>
      </c>
      <c r="E18" s="1" cm="1">
        <f t="array" ref="E18">属性分配!E$11*属性分配!E$4/$E$16*INDEX($C$4:$J$12,MATCH($B18,$B$4:$B$12,FALSE),MATCH(E$17,$C$3:$J$3,FALSE))</f>
        <v>1.5</v>
      </c>
      <c r="F18" s="1" cm="1">
        <f t="array" ref="F18">属性分配!F$11*属性分配!F$4/$E$16*INDEX($C$4:$J$12,MATCH($B18,$B$4:$B$12,FALSE),MATCH(F$17,$C$3:$J$3,FALSE))</f>
        <v>1</v>
      </c>
      <c r="G18" s="47" cm="1">
        <f t="array" ref="G18">属性分配!G$11*属性分配!G$4/$E$16*INDEX($C$4:$J$12,MATCH($B18,$B$4:$B$12,FALSE),MATCH(G$17,$C$3:$J$3,FALSE))</f>
        <v>1</v>
      </c>
      <c r="H18" s="1" cm="1">
        <f t="array" ref="H18">属性分配!H$11*属性分配!H$4/$E$16*INDEX($C$4:$J$12,MATCH($B18,$B$4:$B$12,FALSE),MATCH(H$17,$C$3:$J$3,FALSE))</f>
        <v>1</v>
      </c>
      <c r="I18" s="1" cm="1">
        <f t="array" ref="I18">属性分配!I$11*属性分配!I$4/$E$16*INDEX($C$4:$J$12,MATCH($B18,$B$4:$B$12,FALSE),MATCH(I$17,$C$3:$J$3,FALSE))</f>
        <v>1</v>
      </c>
      <c r="J18" s="1" cm="1">
        <f t="array" ref="J18">属性分配!J$11*属性分配!J$4/$E$16*INDEX($C$4:$J$12,MATCH($B18,$B$4:$B$12,FALSE),MATCH(J$17,$C$3:$J$3,FALSE))</f>
        <v>1</v>
      </c>
      <c r="K18" s="157" cm="1">
        <f t="array" ref="K18">SUMPRODUCT($C18:$G18,$C$14:$G$14)</f>
        <v>20.5</v>
      </c>
      <c r="M18" s="55" t="s">
        <v>107</v>
      </c>
      <c r="N18" s="1" cm="1">
        <f t="array" ref="N18">ROUND(INDEX($N$4:$N$12,MATCH($M18,$M$4:$M$12,FALSE))/INDEX($Y$4:$Y$12,MATCH(N$17,$M$4:$M$12,FALSE)),2)</f>
        <v>6</v>
      </c>
      <c r="O18" s="1" cm="1">
        <f t="array" ref="O18">ROUND(INDEX($N$4:$N$12,MATCH($M18,$M$4:$M$12,FALSE))/INDEX($Y$4:$Y$12,MATCH(O$17,$M$4:$M$12,FALSE)),2)</f>
        <v>7.5</v>
      </c>
      <c r="P18" s="1" cm="1">
        <f t="array" ref="P18">ROUND(INDEX($N$4:$N$12,MATCH($M18,$M$4:$M$12,FALSE))/INDEX($Y$4:$Y$12,MATCH(P$17,$M$4:$M$12,FALSE)),2)</f>
        <v>5.45</v>
      </c>
      <c r="Q18" s="1" cm="1">
        <f t="array" ref="Q18">ROUND(INDEX($N$4:$N$12,MATCH($M18,$M$4:$M$12,FALSE))/INDEX($Y$4:$Y$12,MATCH(Q$17,$M$4:$M$12,FALSE)),2)</f>
        <v>7.5</v>
      </c>
      <c r="R18" s="1" cm="1">
        <f t="array" ref="R18">ROUND(INDEX($N$4:$N$12,MATCH($M18,$M$4:$M$12,FALSE))/INDEX($Y$4:$Y$12,MATCH(R$17,$M$4:$M$12,FALSE)),2)</f>
        <v>5</v>
      </c>
      <c r="S18" s="1" cm="1">
        <f t="array" ref="S18">ROUND(INDEX($N$4:$N$12,MATCH($M18,$M$4:$M$12,FALSE))/INDEX($Y$4:$Y$12,MATCH(S$17,$M$4:$M$12,FALSE)),2)</f>
        <v>5.45</v>
      </c>
      <c r="T18" s="1" cm="1">
        <f t="array" ref="T18">ROUND(INDEX($N$4:$N$12,MATCH($M18,$M$4:$M$12,FALSE))/INDEX($Y$4:$Y$12,MATCH(T$17,$M$4:$M$12,FALSE)),2)</f>
        <v>4.8</v>
      </c>
      <c r="U18" s="47" cm="1">
        <f t="array" ref="U18">ROUND(INDEX($N$4:$N$12,MATCH($M18,$M$4:$M$12,FALSE))/INDEX($Y$4:$Y$12,MATCH(U$17,$M$4:$M$12,FALSE)),2)</f>
        <v>5</v>
      </c>
    </row>
    <row r="19" spans="2:25" x14ac:dyDescent="0.15">
      <c r="B19" s="55" t="s">
        <v>108</v>
      </c>
      <c r="C19" s="1" cm="1">
        <f t="array" ref="C19">属性分配!C$11*属性分配!C$4/$E$16*INDEX($C$4:$J$12,MATCH($B19,$B$4:$B$12,FALSE),MATCH(C$17,$C$3:$J$3,FALSE))</f>
        <v>12.15</v>
      </c>
      <c r="D19" s="1" cm="1">
        <f t="array" ref="D19">属性分配!D$11*属性分配!D$4/$E$16*INDEX($C$4:$J$12,MATCH($B19,$B$4:$B$12,FALSE),MATCH(D$17,$C$3:$J$3,FALSE))</f>
        <v>1.2</v>
      </c>
      <c r="E19" s="1" cm="1">
        <f t="array" ref="E19">属性分配!E$11*属性分配!E$4/$E$16*INDEX($C$4:$J$12,MATCH($B19,$B$4:$B$12,FALSE),MATCH(E$17,$C$3:$J$3,FALSE))</f>
        <v>1.125</v>
      </c>
      <c r="F19" s="1" cm="1">
        <f t="array" ref="F19">属性分配!F$11*属性分配!F$4/$E$16*INDEX($C$4:$J$12,MATCH($B19,$B$4:$B$12,FALSE),MATCH(F$17,$C$3:$J$3,FALSE))</f>
        <v>1.2</v>
      </c>
      <c r="G19" s="47" cm="1">
        <f t="array" ref="G19">属性分配!G$11*属性分配!G$4/$E$16*INDEX($C$4:$J$12,MATCH($B19,$B$4:$B$12,FALSE),MATCH(G$17,$C$3:$J$3,FALSE))</f>
        <v>0.8</v>
      </c>
      <c r="H19" s="1" cm="1">
        <f t="array" ref="H19">属性分配!H$11*属性分配!H$4/$E$16*INDEX($C$4:$J$12,MATCH($B19,$B$4:$B$12,FALSE),MATCH(H$17,$C$3:$J$3,FALSE))</f>
        <v>0.6</v>
      </c>
      <c r="I19" s="1" cm="1">
        <f t="array" ref="I19">属性分配!I$11*属性分配!I$4/$E$16*INDEX($C$4:$J$12,MATCH($B19,$B$4:$B$12,FALSE),MATCH(I$17,$C$3:$J$3,FALSE))</f>
        <v>0.6</v>
      </c>
      <c r="J19" s="1" cm="1">
        <f t="array" ref="J19">属性分配!J$11*属性分配!J$4/$E$16*INDEX($C$4:$J$12,MATCH($B19,$B$4:$B$12,FALSE),MATCH(J$17,$C$3:$J$3,FALSE))</f>
        <v>0.6</v>
      </c>
      <c r="K19" s="157" cm="1">
        <f t="array" ref="K19">SUMPRODUCT($C19:$G19,$C$14:$G$14)</f>
        <v>19.375</v>
      </c>
      <c r="M19" s="55" t="s">
        <v>108</v>
      </c>
      <c r="N19" s="1" cm="1">
        <f t="array" ref="N19">ROUND(INDEX($N$4:$N$12,MATCH($M19,$M$4:$M$12,FALSE))/INDEX($Y$4:$Y$12,MATCH(N$17,$M$4:$M$12,FALSE)),2)</f>
        <v>8.1</v>
      </c>
      <c r="O19" s="1" cm="1">
        <f t="array" ref="O19">ROUND(INDEX($N$4:$N$12,MATCH($M19,$M$4:$M$12,FALSE))/INDEX($Y$4:$Y$12,MATCH(O$17,$M$4:$M$12,FALSE)),2)</f>
        <v>10.130000000000001</v>
      </c>
      <c r="P19" s="1" cm="1">
        <f t="array" ref="P19">ROUND(INDEX($N$4:$N$12,MATCH($M19,$M$4:$M$12,FALSE))/INDEX($Y$4:$Y$12,MATCH(P$17,$M$4:$M$12,FALSE)),2)</f>
        <v>7.36</v>
      </c>
      <c r="Q19" s="1" cm="1">
        <f t="array" ref="Q19">ROUND(INDEX($N$4:$N$12,MATCH($M19,$M$4:$M$12,FALSE))/INDEX($Y$4:$Y$12,MATCH(Q$17,$M$4:$M$12,FALSE)),2)</f>
        <v>10.130000000000001</v>
      </c>
      <c r="R19" s="1" cm="1">
        <f t="array" ref="R19">ROUND(INDEX($N$4:$N$12,MATCH($M19,$M$4:$M$12,FALSE))/INDEX($Y$4:$Y$12,MATCH(R$17,$M$4:$M$12,FALSE)),2)</f>
        <v>6.75</v>
      </c>
      <c r="S19" s="1" cm="1">
        <f t="array" ref="S19">ROUND(INDEX($N$4:$N$12,MATCH($M19,$M$4:$M$12,FALSE))/INDEX($Y$4:$Y$12,MATCH(S$17,$M$4:$M$12,FALSE)),2)</f>
        <v>7.36</v>
      </c>
      <c r="T19" s="1" cm="1">
        <f t="array" ref="T19">ROUND(INDEX($N$4:$N$12,MATCH($M19,$M$4:$M$12,FALSE))/INDEX($Y$4:$Y$12,MATCH(T$17,$M$4:$M$12,FALSE)),2)</f>
        <v>6.48</v>
      </c>
      <c r="U19" s="47" cm="1">
        <f t="array" ref="U19">ROUND(INDEX($N$4:$N$12,MATCH($M19,$M$4:$M$12,FALSE))/INDEX($Y$4:$Y$12,MATCH(U$17,$M$4:$M$12,FALSE)),2)</f>
        <v>6.75</v>
      </c>
    </row>
    <row r="20" spans="2:25" x14ac:dyDescent="0.15">
      <c r="B20" s="55" t="s">
        <v>109</v>
      </c>
      <c r="C20" s="1" cm="1">
        <f t="array" ref="C20">属性分配!C$11*属性分配!C$4/$E$16*INDEX($C$4:$J$12,MATCH($B20,$B$4:$B$12,FALSE),MATCH(C$17,$C$3:$J$3,FALSE))</f>
        <v>9.4499999999999993</v>
      </c>
      <c r="D20" s="1" cm="1">
        <f t="array" ref="D20">属性分配!D$11*属性分配!D$4/$E$16*INDEX($C$4:$J$12,MATCH($B20,$B$4:$B$12,FALSE),MATCH(D$17,$C$3:$J$3,FALSE))</f>
        <v>1.65</v>
      </c>
      <c r="E20" s="1" cm="1">
        <f t="array" ref="E20">属性分配!E$11*属性分配!E$4/$E$16*INDEX($C$4:$J$12,MATCH($B20,$B$4:$B$12,FALSE),MATCH(E$17,$C$3:$J$3,FALSE))</f>
        <v>1.2</v>
      </c>
      <c r="F20" s="1" cm="1">
        <f t="array" ref="F20">属性分配!F$11*属性分配!F$4/$E$16*INDEX($C$4:$J$12,MATCH($B20,$B$4:$B$12,FALSE),MATCH(F$17,$C$3:$J$3,FALSE))</f>
        <v>1</v>
      </c>
      <c r="G20" s="47" cm="1">
        <f t="array" ref="G20">属性分配!G$11*属性分配!G$4/$E$16*INDEX($C$4:$J$12,MATCH($B20,$B$4:$B$12,FALSE),MATCH(G$17,$C$3:$J$3,FALSE))</f>
        <v>0.95</v>
      </c>
      <c r="H20" s="1" cm="1">
        <f t="array" ref="H20">属性分配!H$11*属性分配!H$4/$E$16*INDEX($C$4:$J$12,MATCH($B20,$B$4:$B$12,FALSE),MATCH(H$17,$C$3:$J$3,FALSE))</f>
        <v>0.7</v>
      </c>
      <c r="I20" s="1" cm="1">
        <f t="array" ref="I20">属性分配!I$11*属性分配!I$4/$E$16*INDEX($C$4:$J$12,MATCH($B20,$B$4:$B$12,FALSE),MATCH(I$17,$C$3:$J$3,FALSE))</f>
        <v>0.5</v>
      </c>
      <c r="J20" s="1" cm="1">
        <f t="array" ref="J20">属性分配!J$11*属性分配!J$4/$E$16*INDEX($C$4:$J$12,MATCH($B20,$B$4:$B$12,FALSE),MATCH(J$17,$C$3:$J$3,FALSE))</f>
        <v>0.6</v>
      </c>
      <c r="K20" s="157" cm="1">
        <f t="array" ref="K20">SUMPRODUCT($C20:$G20,$C$14:$G$14)</f>
        <v>20.024999999999999</v>
      </c>
      <c r="M20" s="55" t="s">
        <v>109</v>
      </c>
      <c r="N20" s="1" cm="1">
        <f t="array" ref="N20">ROUND(INDEX($N$4:$N$12,MATCH($M20,$M$4:$M$12,FALSE))/INDEX($Y$4:$Y$12,MATCH(N$17,$M$4:$M$12,FALSE)),2)</f>
        <v>6.3</v>
      </c>
      <c r="O20" s="1" cm="1">
        <f t="array" ref="O20">ROUND(INDEX($N$4:$N$12,MATCH($M20,$M$4:$M$12,FALSE))/INDEX($Y$4:$Y$12,MATCH(O$17,$M$4:$M$12,FALSE)),2)</f>
        <v>7.88</v>
      </c>
      <c r="P20" s="1" cm="1">
        <f t="array" ref="P20">ROUND(INDEX($N$4:$N$12,MATCH($M20,$M$4:$M$12,FALSE))/INDEX($Y$4:$Y$12,MATCH(P$17,$M$4:$M$12,FALSE)),2)</f>
        <v>5.73</v>
      </c>
      <c r="Q20" s="1" cm="1">
        <f t="array" ref="Q20">ROUND(INDEX($N$4:$N$12,MATCH($M20,$M$4:$M$12,FALSE))/INDEX($Y$4:$Y$12,MATCH(Q$17,$M$4:$M$12,FALSE)),2)</f>
        <v>7.88</v>
      </c>
      <c r="R20" s="1" cm="1">
        <f t="array" ref="R20">ROUND(INDEX($N$4:$N$12,MATCH($M20,$M$4:$M$12,FALSE))/INDEX($Y$4:$Y$12,MATCH(R$17,$M$4:$M$12,FALSE)),2)</f>
        <v>5.25</v>
      </c>
      <c r="S20" s="1" cm="1">
        <f t="array" ref="S20">ROUND(INDEX($N$4:$N$12,MATCH($M20,$M$4:$M$12,FALSE))/INDEX($Y$4:$Y$12,MATCH(S$17,$M$4:$M$12,FALSE)),2)</f>
        <v>5.73</v>
      </c>
      <c r="T20" s="1" cm="1">
        <f t="array" ref="T20">ROUND(INDEX($N$4:$N$12,MATCH($M20,$M$4:$M$12,FALSE))/INDEX($Y$4:$Y$12,MATCH(T$17,$M$4:$M$12,FALSE)),2)</f>
        <v>5.04</v>
      </c>
      <c r="U20" s="47" cm="1">
        <f t="array" ref="U20">ROUND(INDEX($N$4:$N$12,MATCH($M20,$M$4:$M$12,FALSE))/INDEX($Y$4:$Y$12,MATCH(U$17,$M$4:$M$12,FALSE)),2)</f>
        <v>5.25</v>
      </c>
    </row>
    <row r="21" spans="2:25" x14ac:dyDescent="0.15">
      <c r="B21" s="55" t="s">
        <v>110</v>
      </c>
      <c r="C21" s="1" cm="1">
        <f t="array" ref="C21">属性分配!C$11*属性分配!C$4/$E$16*INDEX($C$4:$J$12,MATCH($B21,$B$4:$B$12,FALSE),MATCH(C$17,$C$3:$J$3,FALSE))</f>
        <v>11.7</v>
      </c>
      <c r="D21" s="1" cm="1">
        <f t="array" ref="D21">属性分配!D$11*属性分配!D$4/$E$16*INDEX($C$4:$J$12,MATCH($B21,$B$4:$B$12,FALSE),MATCH(D$17,$C$3:$J$3,FALSE))</f>
        <v>1.125</v>
      </c>
      <c r="E21" s="1" cm="1">
        <f t="array" ref="E21">属性分配!E$11*属性分配!E$4/$E$16*INDEX($C$4:$J$12,MATCH($B21,$B$4:$B$12,FALSE),MATCH(E$17,$C$3:$J$3,FALSE))</f>
        <v>1.2</v>
      </c>
      <c r="F21" s="1" cm="1">
        <f t="array" ref="F21">属性分配!F$11*属性分配!F$4/$E$16*INDEX($C$4:$J$12,MATCH($B21,$B$4:$B$12,FALSE),MATCH(F$17,$C$3:$J$3,FALSE))</f>
        <v>0.95</v>
      </c>
      <c r="G21" s="47" cm="1">
        <f t="array" ref="G21">属性分配!G$11*属性分配!G$4/$E$16*INDEX($C$4:$J$12,MATCH($B21,$B$4:$B$12,FALSE),MATCH(G$17,$C$3:$J$3,FALSE))</f>
        <v>1.2</v>
      </c>
      <c r="H21" s="1" cm="1">
        <f t="array" ref="H21">属性分配!H$11*属性分配!H$4/$E$16*INDEX($C$4:$J$12,MATCH($B21,$B$4:$B$12,FALSE),MATCH(H$17,$C$3:$J$3,FALSE))</f>
        <v>0.5</v>
      </c>
      <c r="I21" s="1" cm="1">
        <f t="array" ref="I21">属性分配!I$11*属性分配!I$4/$E$16*INDEX($C$4:$J$12,MATCH($B21,$B$4:$B$12,FALSE),MATCH(I$17,$C$3:$J$3,FALSE))</f>
        <v>0.7</v>
      </c>
      <c r="J21" s="1" cm="1">
        <f t="array" ref="J21">属性分配!J$11*属性分配!J$4/$E$16*INDEX($C$4:$J$12,MATCH($B21,$B$4:$B$12,FALSE),MATCH(J$17,$C$3:$J$3,FALSE))</f>
        <v>0.6</v>
      </c>
      <c r="K21" s="157" cm="1">
        <f t="array" ref="K21">SUMPRODUCT($C21:$G21,$C$14:$G$14)</f>
        <v>19.45</v>
      </c>
      <c r="M21" s="55" t="s">
        <v>110</v>
      </c>
      <c r="N21" s="1" cm="1">
        <f t="array" ref="N21">ROUND(INDEX($N$4:$N$12,MATCH($M21,$M$4:$M$12,FALSE))/INDEX($Y$4:$Y$12,MATCH(N$17,$M$4:$M$12,FALSE)),2)</f>
        <v>7.8</v>
      </c>
      <c r="O21" s="1" cm="1">
        <f t="array" ref="O21">ROUND(INDEX($N$4:$N$12,MATCH($M21,$M$4:$M$12,FALSE))/INDEX($Y$4:$Y$12,MATCH(O$17,$M$4:$M$12,FALSE)),2)</f>
        <v>9.75</v>
      </c>
      <c r="P21" s="1" cm="1">
        <f t="array" ref="P21">ROUND(INDEX($N$4:$N$12,MATCH($M21,$M$4:$M$12,FALSE))/INDEX($Y$4:$Y$12,MATCH(P$17,$M$4:$M$12,FALSE)),2)</f>
        <v>7.09</v>
      </c>
      <c r="Q21" s="1" cm="1">
        <f t="array" ref="Q21">ROUND(INDEX($N$4:$N$12,MATCH($M21,$M$4:$M$12,FALSE))/INDEX($Y$4:$Y$12,MATCH(Q$17,$M$4:$M$12,FALSE)),2)</f>
        <v>9.75</v>
      </c>
      <c r="R21" s="1" cm="1">
        <f t="array" ref="R21">ROUND(INDEX($N$4:$N$12,MATCH($M21,$M$4:$M$12,FALSE))/INDEX($Y$4:$Y$12,MATCH(R$17,$M$4:$M$12,FALSE)),2)</f>
        <v>6.5</v>
      </c>
      <c r="S21" s="1" cm="1">
        <f t="array" ref="S21">ROUND(INDEX($N$4:$N$12,MATCH($M21,$M$4:$M$12,FALSE))/INDEX($Y$4:$Y$12,MATCH(S$17,$M$4:$M$12,FALSE)),2)</f>
        <v>7.09</v>
      </c>
      <c r="T21" s="1" cm="1">
        <f t="array" ref="T21">ROUND(INDEX($N$4:$N$12,MATCH($M21,$M$4:$M$12,FALSE))/INDEX($Y$4:$Y$12,MATCH(T$17,$M$4:$M$12,FALSE)),2)</f>
        <v>6.24</v>
      </c>
      <c r="U21" s="47" cm="1">
        <f t="array" ref="U21">ROUND(INDEX($N$4:$N$12,MATCH($M21,$M$4:$M$12,FALSE))/INDEX($Y$4:$Y$12,MATCH(U$17,$M$4:$M$12,FALSE)),2)</f>
        <v>6.5</v>
      </c>
    </row>
    <row r="22" spans="2:25" x14ac:dyDescent="0.15">
      <c r="B22" s="55" t="s">
        <v>111</v>
      </c>
      <c r="C22" s="1" cm="1">
        <f t="array" ref="C22">属性分配!C$11*属性分配!C$4/$E$16*INDEX($C$4:$J$12,MATCH($B22,$B$4:$B$12,FALSE),MATCH(C$17,$C$3:$J$3,FALSE))</f>
        <v>8.1</v>
      </c>
      <c r="D22" s="1" cm="1">
        <f t="array" ref="D22">属性分配!D$11*属性分配!D$4/$E$16*INDEX($C$4:$J$12,MATCH($B22,$B$4:$B$12,FALSE),MATCH(D$17,$C$3:$J$3,FALSE))</f>
        <v>1.8</v>
      </c>
      <c r="E22" s="1" cm="1">
        <f t="array" ref="E22">属性分配!E$11*属性分配!E$4/$E$16*INDEX($C$4:$J$12,MATCH($B22,$B$4:$B$12,FALSE),MATCH(E$17,$C$3:$J$3,FALSE))</f>
        <v>1.35</v>
      </c>
      <c r="F22" s="1" cm="1">
        <f t="array" ref="F22">属性分配!F$11*属性分配!F$4/$E$16*INDEX($C$4:$J$12,MATCH($B22,$B$4:$B$12,FALSE),MATCH(F$17,$C$3:$J$3,FALSE))</f>
        <v>0.9</v>
      </c>
      <c r="G22" s="47" cm="1">
        <f t="array" ref="G22">属性分配!G$11*属性分配!G$4/$E$16*INDEX($C$4:$J$12,MATCH($B22,$B$4:$B$12,FALSE),MATCH(G$17,$C$3:$J$3,FALSE))</f>
        <v>0.9</v>
      </c>
      <c r="H22" s="1" cm="1">
        <f t="array" ref="H22">属性分配!H$11*属性分配!H$4/$E$16*INDEX($C$4:$J$12,MATCH($B22,$B$4:$B$12,FALSE),MATCH(H$17,$C$3:$J$3,FALSE))</f>
        <v>0.5</v>
      </c>
      <c r="I22" s="1" cm="1">
        <f t="array" ref="I22">属性分配!I$11*属性分配!I$4/$E$16*INDEX($C$4:$J$12,MATCH($B22,$B$4:$B$12,FALSE),MATCH(I$17,$C$3:$J$3,FALSE))</f>
        <v>0.6</v>
      </c>
      <c r="J22" s="1" cm="1">
        <f t="array" ref="J22">属性分配!J$11*属性分配!J$4/$E$16*INDEX($C$4:$J$12,MATCH($B22,$B$4:$B$12,FALSE),MATCH(J$17,$C$3:$J$3,FALSE))</f>
        <v>0.7</v>
      </c>
      <c r="K22" s="157" cm="1">
        <f t="array" ref="K22">SUMPRODUCT($C22:$G22,$C$14:$G$14)</f>
        <v>20.25</v>
      </c>
      <c r="M22" s="55" t="s">
        <v>111</v>
      </c>
      <c r="N22" s="1" cm="1">
        <f t="array" ref="N22">ROUND(INDEX($N$4:$N$12,MATCH($M22,$M$4:$M$12,FALSE))/INDEX($Y$4:$Y$12,MATCH(N$17,$M$4:$M$12,FALSE)),2)</f>
        <v>5.4</v>
      </c>
      <c r="O22" s="1" cm="1">
        <f t="array" ref="O22">ROUND(INDEX($N$4:$N$12,MATCH($M22,$M$4:$M$12,FALSE))/INDEX($Y$4:$Y$12,MATCH(O$17,$M$4:$M$12,FALSE)),2)</f>
        <v>6.75</v>
      </c>
      <c r="P22" s="1" cm="1">
        <f t="array" ref="P22">ROUND(INDEX($N$4:$N$12,MATCH($M22,$M$4:$M$12,FALSE))/INDEX($Y$4:$Y$12,MATCH(P$17,$M$4:$M$12,FALSE)),2)</f>
        <v>4.91</v>
      </c>
      <c r="Q22" s="1" cm="1">
        <f t="array" ref="Q22">ROUND(INDEX($N$4:$N$12,MATCH($M22,$M$4:$M$12,FALSE))/INDEX($Y$4:$Y$12,MATCH(Q$17,$M$4:$M$12,FALSE)),2)</f>
        <v>6.75</v>
      </c>
      <c r="R22" s="1" cm="1">
        <f t="array" ref="R22">ROUND(INDEX($N$4:$N$12,MATCH($M22,$M$4:$M$12,FALSE))/INDEX($Y$4:$Y$12,MATCH(R$17,$M$4:$M$12,FALSE)),2)</f>
        <v>4.5</v>
      </c>
      <c r="S22" s="1" cm="1">
        <f t="array" ref="S22">ROUND(INDEX($N$4:$N$12,MATCH($M22,$M$4:$M$12,FALSE))/INDEX($Y$4:$Y$12,MATCH(S$17,$M$4:$M$12,FALSE)),2)</f>
        <v>4.91</v>
      </c>
      <c r="T22" s="1" cm="1">
        <f t="array" ref="T22">ROUND(INDEX($N$4:$N$12,MATCH($M22,$M$4:$M$12,FALSE))/INDEX($Y$4:$Y$12,MATCH(T$17,$M$4:$M$12,FALSE)),2)</f>
        <v>4.32</v>
      </c>
      <c r="U22" s="47" cm="1">
        <f t="array" ref="U22">ROUND(INDEX($N$4:$N$12,MATCH($M22,$M$4:$M$12,FALSE))/INDEX($Y$4:$Y$12,MATCH(U$17,$M$4:$M$12,FALSE)),2)</f>
        <v>4.5</v>
      </c>
    </row>
    <row r="23" spans="2:25" x14ac:dyDescent="0.15">
      <c r="B23" s="55" t="s">
        <v>112</v>
      </c>
      <c r="C23" s="1" cm="1">
        <f t="array" ref="C23">属性分配!C$11*属性分配!C$4/$E$16*INDEX($C$4:$J$12,MATCH($B23,$B$4:$B$12,FALSE),MATCH(C$17,$C$3:$J$3,FALSE))</f>
        <v>9</v>
      </c>
      <c r="D23" s="1" cm="1">
        <f t="array" ref="D23">属性分配!D$11*属性分配!D$4/$E$16*INDEX($C$4:$J$12,MATCH($B23,$B$4:$B$12,FALSE),MATCH(D$17,$C$3:$J$3,FALSE))</f>
        <v>1.35</v>
      </c>
      <c r="E23" s="1" cm="1">
        <f t="array" ref="E23">属性分配!E$11*属性分配!E$4/$E$16*INDEX($C$4:$J$12,MATCH($B23,$B$4:$B$12,FALSE),MATCH(E$17,$C$3:$J$3,FALSE))</f>
        <v>1.65</v>
      </c>
      <c r="F23" s="1" cm="1">
        <f t="array" ref="F23">属性分配!F$11*属性分配!F$4/$E$16*INDEX($C$4:$J$12,MATCH($B23,$B$4:$B$12,FALSE),MATCH(F$17,$C$3:$J$3,FALSE))</f>
        <v>0.9</v>
      </c>
      <c r="G23" s="47" cm="1">
        <f t="array" ref="G23">属性分配!G$11*属性分配!G$4/$E$16*INDEX($C$4:$J$12,MATCH($B23,$B$4:$B$12,FALSE),MATCH(G$17,$C$3:$J$3,FALSE))</f>
        <v>0.9</v>
      </c>
      <c r="H23" s="1" cm="1">
        <f t="array" ref="H23">属性分配!H$11*属性分配!H$4/$E$16*INDEX($C$4:$J$12,MATCH($B23,$B$4:$B$12,FALSE),MATCH(H$17,$C$3:$J$3,FALSE))</f>
        <v>0.6</v>
      </c>
      <c r="I23" s="1" cm="1">
        <f t="array" ref="I23">属性分配!I$11*属性分配!I$4/$E$16*INDEX($C$4:$J$12,MATCH($B23,$B$4:$B$12,FALSE),MATCH(I$17,$C$3:$J$3,FALSE))</f>
        <v>0.7</v>
      </c>
      <c r="J23" s="1" cm="1">
        <f t="array" ref="J23">属性分配!J$11*属性分配!J$4/$E$16*INDEX($C$4:$J$12,MATCH($B23,$B$4:$B$12,FALSE),MATCH(J$17,$C$3:$J$3,FALSE))</f>
        <v>0.5</v>
      </c>
      <c r="K23" s="157" cm="1">
        <f t="array" ref="K23">SUMPRODUCT($C23:$G23,$C$14:$G$14)</f>
        <v>20.100000000000001</v>
      </c>
      <c r="M23" s="55" t="s">
        <v>112</v>
      </c>
      <c r="N23" s="1" cm="1">
        <f t="array" ref="N23">ROUND(INDEX($N$4:$N$12,MATCH($M23,$M$4:$M$12,FALSE))/INDEX($Y$4:$Y$12,MATCH(N$17,$M$4:$M$12,FALSE)),2)</f>
        <v>6</v>
      </c>
      <c r="O23" s="1" cm="1">
        <f t="array" ref="O23">ROUND(INDEX($N$4:$N$12,MATCH($M23,$M$4:$M$12,FALSE))/INDEX($Y$4:$Y$12,MATCH(O$17,$M$4:$M$12,FALSE)),2)</f>
        <v>7.5</v>
      </c>
      <c r="P23" s="1" cm="1">
        <f t="array" ref="P23">ROUND(INDEX($N$4:$N$12,MATCH($M23,$M$4:$M$12,FALSE))/INDEX($Y$4:$Y$12,MATCH(P$17,$M$4:$M$12,FALSE)),2)</f>
        <v>5.45</v>
      </c>
      <c r="Q23" s="1" cm="1">
        <f t="array" ref="Q23">ROUND(INDEX($N$4:$N$12,MATCH($M23,$M$4:$M$12,FALSE))/INDEX($Y$4:$Y$12,MATCH(Q$17,$M$4:$M$12,FALSE)),2)</f>
        <v>7.5</v>
      </c>
      <c r="R23" s="1" cm="1">
        <f t="array" ref="R23">ROUND(INDEX($N$4:$N$12,MATCH($M23,$M$4:$M$12,FALSE))/INDEX($Y$4:$Y$12,MATCH(R$17,$M$4:$M$12,FALSE)),2)</f>
        <v>5</v>
      </c>
      <c r="S23" s="1" cm="1">
        <f t="array" ref="S23">ROUND(INDEX($N$4:$N$12,MATCH($M23,$M$4:$M$12,FALSE))/INDEX($Y$4:$Y$12,MATCH(S$17,$M$4:$M$12,FALSE)),2)</f>
        <v>5.45</v>
      </c>
      <c r="T23" s="1" cm="1">
        <f t="array" ref="T23">ROUND(INDEX($N$4:$N$12,MATCH($M23,$M$4:$M$12,FALSE))/INDEX($Y$4:$Y$12,MATCH(T$17,$M$4:$M$12,FALSE)),2)</f>
        <v>4.8</v>
      </c>
      <c r="U23" s="47" cm="1">
        <f t="array" ref="U23">ROUND(INDEX($N$4:$N$12,MATCH($M23,$M$4:$M$12,FALSE))/INDEX($Y$4:$Y$12,MATCH(U$17,$M$4:$M$12,FALSE)),2)</f>
        <v>5</v>
      </c>
    </row>
    <row r="24" spans="2:25" x14ac:dyDescent="0.15">
      <c r="B24" s="55" t="s">
        <v>113</v>
      </c>
      <c r="C24" s="1" cm="1">
        <f t="array" ref="C24">属性分配!C$11*属性分配!C$4/$E$16*INDEX($C$4:$J$12,MATCH($B24,$B$4:$B$12,FALSE),MATCH(C$17,$C$3:$J$3,FALSE))</f>
        <v>8.1</v>
      </c>
      <c r="D24" s="1" cm="1">
        <f t="array" ref="D24">属性分配!D$11*属性分配!D$4/$E$16*INDEX($C$4:$J$12,MATCH($B24,$B$4:$B$12,FALSE),MATCH(D$17,$C$3:$J$3,FALSE))</f>
        <v>1.2749999999999999</v>
      </c>
      <c r="E24" s="1" cm="1">
        <f t="array" ref="E24">属性分配!E$11*属性分配!E$4/$E$16*INDEX($C$4:$J$12,MATCH($B24,$B$4:$B$12,FALSE),MATCH(E$17,$C$3:$J$3,FALSE))</f>
        <v>1.875</v>
      </c>
      <c r="F24" s="1" cm="1">
        <f t="array" ref="F24">属性分配!F$11*属性分配!F$4/$E$16*INDEX($C$4:$J$12,MATCH($B24,$B$4:$B$12,FALSE),MATCH(F$17,$C$3:$J$3,FALSE))</f>
        <v>0.75</v>
      </c>
      <c r="G24" s="47" cm="1">
        <f t="array" ref="G24">属性分配!G$11*属性分配!G$4/$E$16*INDEX($C$4:$J$12,MATCH($B24,$B$4:$B$12,FALSE),MATCH(G$17,$C$3:$J$3,FALSE))</f>
        <v>1.05</v>
      </c>
      <c r="H24" s="1" cm="1">
        <f t="array" ref="H24">属性分配!H$11*属性分配!H$4/$E$16*INDEX($C$4:$J$12,MATCH($B24,$B$4:$B$12,FALSE),MATCH(H$17,$C$3:$J$3,FALSE))</f>
        <v>0.5</v>
      </c>
      <c r="I24" s="1" cm="1">
        <f t="array" ref="I24">属性分配!I$11*属性分配!I$4/$E$16*INDEX($C$4:$J$12,MATCH($B24,$B$4:$B$12,FALSE),MATCH(I$17,$C$3:$J$3,FALSE))</f>
        <v>0.8</v>
      </c>
      <c r="J24" s="1" cm="1">
        <f t="array" ref="J24">属性分配!J$11*属性分配!J$4/$E$16*INDEX($C$4:$J$12,MATCH($B24,$B$4:$B$12,FALSE),MATCH(J$17,$C$3:$J$3,FALSE))</f>
        <v>0.5</v>
      </c>
      <c r="K24" s="157" cm="1">
        <f t="array" ref="K24">SUMPRODUCT($C24:$G24,$C$14:$G$14)</f>
        <v>20.25</v>
      </c>
      <c r="M24" s="55" t="s">
        <v>113</v>
      </c>
      <c r="N24" s="1" cm="1">
        <f t="array" ref="N24">ROUND(INDEX($N$4:$N$12,MATCH($M24,$M$4:$M$12,FALSE))/INDEX($Y$4:$Y$12,MATCH(N$17,$M$4:$M$12,FALSE)),2)</f>
        <v>5.4</v>
      </c>
      <c r="O24" s="1" cm="1">
        <f t="array" ref="O24">ROUND(INDEX($N$4:$N$12,MATCH($M24,$M$4:$M$12,FALSE))/INDEX($Y$4:$Y$12,MATCH(O$17,$M$4:$M$12,FALSE)),2)</f>
        <v>6.75</v>
      </c>
      <c r="P24" s="1" cm="1">
        <f t="array" ref="P24">ROUND(INDEX($N$4:$N$12,MATCH($M24,$M$4:$M$12,FALSE))/INDEX($Y$4:$Y$12,MATCH(P$17,$M$4:$M$12,FALSE)),2)</f>
        <v>4.91</v>
      </c>
      <c r="Q24" s="1" cm="1">
        <f t="array" ref="Q24">ROUND(INDEX($N$4:$N$12,MATCH($M24,$M$4:$M$12,FALSE))/INDEX($Y$4:$Y$12,MATCH(Q$17,$M$4:$M$12,FALSE)),2)</f>
        <v>6.75</v>
      </c>
      <c r="R24" s="1" cm="1">
        <f t="array" ref="R24">ROUND(INDEX($N$4:$N$12,MATCH($M24,$M$4:$M$12,FALSE))/INDEX($Y$4:$Y$12,MATCH(R$17,$M$4:$M$12,FALSE)),2)</f>
        <v>4.5</v>
      </c>
      <c r="S24" s="1" cm="1">
        <f t="array" ref="S24">ROUND(INDEX($N$4:$N$12,MATCH($M24,$M$4:$M$12,FALSE))/INDEX($Y$4:$Y$12,MATCH(S$17,$M$4:$M$12,FALSE)),2)</f>
        <v>4.91</v>
      </c>
      <c r="T24" s="1" cm="1">
        <f t="array" ref="T24">ROUND(INDEX($N$4:$N$12,MATCH($M24,$M$4:$M$12,FALSE))/INDEX($Y$4:$Y$12,MATCH(T$17,$M$4:$M$12,FALSE)),2)</f>
        <v>4.32</v>
      </c>
      <c r="U24" s="47" cm="1">
        <f t="array" ref="U24">ROUND(INDEX($N$4:$N$12,MATCH($M24,$M$4:$M$12,FALSE))/INDEX($Y$4:$Y$12,MATCH(U$17,$M$4:$M$12,FALSE)),2)</f>
        <v>4.5</v>
      </c>
    </row>
    <row r="25" spans="2:25" x14ac:dyDescent="0.15">
      <c r="B25" s="36" t="s">
        <v>114</v>
      </c>
      <c r="C25" s="37" cm="1">
        <f t="array" ref="C25">属性分配!C$11*属性分配!C$4/$E$16*INDEX($C$4:$J$12,MATCH($B25,$B$4:$B$12,FALSE),MATCH(C$17,$C$3:$J$3,FALSE))</f>
        <v>8.5500000000000007</v>
      </c>
      <c r="D25" s="37" cm="1">
        <f t="array" ref="D25">属性分配!D$11*属性分配!D$4/$E$16*INDEX($C$4:$J$12,MATCH($B25,$B$4:$B$12,FALSE),MATCH(D$17,$C$3:$J$3,FALSE))</f>
        <v>1.8</v>
      </c>
      <c r="E25" s="37" cm="1">
        <f t="array" ref="E25">属性分配!E$11*属性分配!E$4/$E$16*INDEX($C$4:$J$12,MATCH($B25,$B$4:$B$12,FALSE),MATCH(E$17,$C$3:$J$3,FALSE))</f>
        <v>1.2</v>
      </c>
      <c r="F25" s="37" cm="1">
        <f t="array" ref="F25">属性分配!F$11*属性分配!F$4/$E$16*INDEX($C$4:$J$12,MATCH($B25,$B$4:$B$12,FALSE),MATCH(F$17,$C$3:$J$3,FALSE))</f>
        <v>0.95</v>
      </c>
      <c r="G25" s="49" cm="1">
        <f t="array" ref="G25">属性分配!G$11*属性分配!G$4/$E$16*INDEX($C$4:$J$12,MATCH($B25,$B$4:$B$12,FALSE),MATCH(G$17,$C$3:$J$3,FALSE))</f>
        <v>0.9</v>
      </c>
      <c r="H25" s="1" cm="1">
        <f t="array" ref="H25">属性分配!H$11*属性分配!H$4/$E$16*INDEX($C$4:$J$12,MATCH($B25,$B$4:$B$12,FALSE),MATCH(H$17,$C$3:$J$3,FALSE))</f>
        <v>0.7</v>
      </c>
      <c r="I25" s="1" cm="1">
        <f t="array" ref="I25">属性分配!I$11*属性分配!I$4/$E$16*INDEX($C$4:$J$12,MATCH($B25,$B$4:$B$12,FALSE),MATCH(I$17,$C$3:$J$3,FALSE))</f>
        <v>0.5</v>
      </c>
      <c r="J25" s="1" cm="1">
        <f t="array" ref="J25">属性分配!J$11*属性分配!J$4/$E$16*INDEX($C$4:$J$12,MATCH($B25,$B$4:$B$12,FALSE),MATCH(J$17,$C$3:$J$3,FALSE))</f>
        <v>0.6</v>
      </c>
      <c r="K25" s="158" cm="1">
        <f t="array" ref="K25">SUMPRODUCT($C25:$G25,$C$14:$G$14)</f>
        <v>19.975000000000001</v>
      </c>
      <c r="M25" s="36" t="s">
        <v>114</v>
      </c>
      <c r="N25" s="37" cm="1">
        <f t="array" ref="N25">ROUND(INDEX($N$4:$N$12,MATCH($M25,$M$4:$M$12,FALSE))/INDEX($Y$4:$Y$12,MATCH(N$17,$M$4:$M$12,FALSE)),2)</f>
        <v>5.7</v>
      </c>
      <c r="O25" s="37" cm="1">
        <f t="array" ref="O25">ROUND(INDEX($N$4:$N$12,MATCH($M25,$M$4:$M$12,FALSE))/INDEX($Y$4:$Y$12,MATCH(O$17,$M$4:$M$12,FALSE)),2)</f>
        <v>7.13</v>
      </c>
      <c r="P25" s="37" cm="1">
        <f t="array" ref="P25">ROUND(INDEX($N$4:$N$12,MATCH($M25,$M$4:$M$12,FALSE))/INDEX($Y$4:$Y$12,MATCH(P$17,$M$4:$M$12,FALSE)),2)</f>
        <v>5.18</v>
      </c>
      <c r="Q25" s="37" cm="1">
        <f t="array" ref="Q25">ROUND(INDEX($N$4:$N$12,MATCH($M25,$M$4:$M$12,FALSE))/INDEX($Y$4:$Y$12,MATCH(Q$17,$M$4:$M$12,FALSE)),2)</f>
        <v>7.13</v>
      </c>
      <c r="R25" s="37" cm="1">
        <f t="array" ref="R25">ROUND(INDEX($N$4:$N$12,MATCH($M25,$M$4:$M$12,FALSE))/INDEX($Y$4:$Y$12,MATCH(R$17,$M$4:$M$12,FALSE)),2)</f>
        <v>4.75</v>
      </c>
      <c r="S25" s="37" cm="1">
        <f t="array" ref="S25">ROUND(INDEX($N$4:$N$12,MATCH($M25,$M$4:$M$12,FALSE))/INDEX($Y$4:$Y$12,MATCH(S$17,$M$4:$M$12,FALSE)),2)</f>
        <v>5.18</v>
      </c>
      <c r="T25" s="37" cm="1">
        <f t="array" ref="T25">ROUND(INDEX($N$4:$N$12,MATCH($M25,$M$4:$M$12,FALSE))/INDEX($Y$4:$Y$12,MATCH(T$17,$M$4:$M$12,FALSE)),2)</f>
        <v>4.5599999999999996</v>
      </c>
      <c r="U25" s="49" cm="1">
        <f t="array" ref="U25">ROUND(INDEX($N$4:$N$12,MATCH($M25,$M$4:$M$12,FALSE))/INDEX($Y$4:$Y$12,MATCH(U$17,$M$4:$M$12,FALSE)),2)</f>
        <v>4.75</v>
      </c>
    </row>
    <row r="27" spans="2:25" x14ac:dyDescent="0.15">
      <c r="B27" s="54" t="s">
        <v>121</v>
      </c>
      <c r="C27" s="33"/>
      <c r="D27" s="33"/>
      <c r="E27" s="33"/>
      <c r="F27" s="33"/>
      <c r="G27" s="33"/>
      <c r="H27" s="33"/>
      <c r="I27" s="33"/>
      <c r="J27" s="33"/>
      <c r="K27" s="46"/>
    </row>
    <row r="28" spans="2:25" ht="18" x14ac:dyDescent="0.15">
      <c r="B28" s="153" t="s">
        <v>122</v>
      </c>
      <c r="C28" s="151" t="s">
        <v>7</v>
      </c>
      <c r="D28" s="151" t="s">
        <v>8</v>
      </c>
      <c r="E28" s="151" t="s">
        <v>9</v>
      </c>
      <c r="F28" s="151" t="s">
        <v>10</v>
      </c>
      <c r="G28" s="151" t="s">
        <v>11</v>
      </c>
      <c r="H28" s="1" t="s">
        <v>12</v>
      </c>
      <c r="I28" s="1" t="s">
        <v>13</v>
      </c>
      <c r="J28" s="1" t="s">
        <v>14</v>
      </c>
      <c r="K28" s="47"/>
      <c r="M28" s="54" t="s">
        <v>123</v>
      </c>
      <c r="N28" s="78" t="s">
        <v>124</v>
      </c>
      <c r="T28" s="1" t="s">
        <v>125</v>
      </c>
    </row>
    <row r="29" spans="2:25" x14ac:dyDescent="0.15">
      <c r="B29" s="38">
        <v>0</v>
      </c>
      <c r="C29" s="26" cm="1">
        <f t="array" ref="C29">INDEX(属性分配!$C$13:$J$13,MATCH(C$28,属性分配!$C$3:$J$3,FALSE))/(属性分配!C$11+1)*$B29/$B$34</f>
        <v>0</v>
      </c>
      <c r="D29" s="26" cm="1">
        <f t="array" ref="D29">INDEX(属性分配!$C$13:$J$13,MATCH(D$28,属性分配!$C$3:$J$3,FALSE))/(属性分配!D$11+1)*$B29/$B$34</f>
        <v>0</v>
      </c>
      <c r="E29" s="26" cm="1">
        <f t="array" ref="E29">INDEX(属性分配!$C$13:$J$13,MATCH(E$28,属性分配!$C$3:$J$3,FALSE))/(属性分配!E$11+1)*$B29/$B$34</f>
        <v>0</v>
      </c>
      <c r="F29" s="26" cm="1">
        <f t="array" ref="F29">INDEX(属性分配!$C$13:$J$13,MATCH(F$28,属性分配!$C$3:$J$3,FALSE))/(属性分配!F$11+1)*$B29/$B$34</f>
        <v>0</v>
      </c>
      <c r="G29" s="26" cm="1">
        <f t="array" ref="G29">INDEX(属性分配!$C$13:$J$13,MATCH(G$28,属性分配!$C$3:$J$3,FALSE))/(属性分配!G$11+1)*$B29/$B$34</f>
        <v>0</v>
      </c>
      <c r="H29" s="26" cm="1">
        <f t="array" ref="H29">INDEX(属性分配!$C$13:$J$13,MATCH(H$28,属性分配!$C$3:$J$3,FALSE))/(属性分配!H$11+1)*$B29/$B$34</f>
        <v>0</v>
      </c>
      <c r="I29" s="26" cm="1">
        <f t="array" ref="I29">INDEX(属性分配!$C$13:$J$13,MATCH(I$28,属性分配!$C$3:$J$3,FALSE))/(属性分配!I$11+1)*$B29/$B$34</f>
        <v>0</v>
      </c>
      <c r="J29" s="26" cm="1">
        <f t="array" ref="J29">INDEX(属性分配!$C$13:$J$13,MATCH(J$28,属性分配!$C$3:$J$3,FALSE))/(属性分配!J$11+1)*$B29/$B$34</f>
        <v>0</v>
      </c>
      <c r="K29" s="47"/>
      <c r="M29" s="55">
        <v>1</v>
      </c>
      <c r="N29" s="45" t="s">
        <v>126</v>
      </c>
      <c r="T29" s="1" t="s">
        <v>127</v>
      </c>
      <c r="U29" s="1" t="s">
        <v>128</v>
      </c>
      <c r="V29" s="1" t="s">
        <v>129</v>
      </c>
      <c r="W29" s="31"/>
      <c r="X29" s="31" t="s">
        <v>130</v>
      </c>
      <c r="Y29" s="1" t="s">
        <v>131</v>
      </c>
    </row>
    <row r="30" spans="2:25" x14ac:dyDescent="0.15">
      <c r="B30" s="38">
        <v>1</v>
      </c>
      <c r="C30" s="26" cm="1">
        <f t="array" ref="C30">INDEX(属性分配!$C$13:$J$13,MATCH(C$28,属性分配!$C$3:$J$3,FALSE))/(属性分配!C$11+属性分配!C$12+1)*$B30/$B$34</f>
        <v>0.4</v>
      </c>
      <c r="D30" s="26" cm="1">
        <f t="array" ref="D30">INDEX(属性分配!$C$13:$J$13,MATCH(D$28,属性分配!$C$3:$J$3,FALSE))/(属性分配!D$11+属性分配!D$12+1)*$B30/$B$34</f>
        <v>0.2</v>
      </c>
      <c r="E30" s="26" cm="1">
        <f t="array" ref="E30">INDEX(属性分配!$C$13:$J$13,MATCH(E$28,属性分配!$C$3:$J$3,FALSE))/(属性分配!E$11+属性分配!E$12+1)*$B30/$B$34</f>
        <v>0.2</v>
      </c>
      <c r="F30" s="26" cm="1">
        <f t="array" ref="F30">INDEX(属性分配!$C$13:$J$13,MATCH(F$28,属性分配!$C$3:$J$3,FALSE))/(属性分配!F$11+属性分配!F$12+1)*$B30/$B$34</f>
        <v>0.2</v>
      </c>
      <c r="G30" s="26" cm="1">
        <f t="array" ref="G30">INDEX(属性分配!$C$13:$J$13,MATCH(G$28,属性分配!$C$3:$J$3,FALSE))/(属性分配!G$11+属性分配!G$12+1)*$B30/$B$34</f>
        <v>0.2</v>
      </c>
      <c r="H30" s="26" cm="1">
        <f t="array" ref="H30">INDEX(属性分配!$C$13:$J$13,MATCH(H$28,属性分配!$C$3:$J$3,FALSE))/(属性分配!H$11+属性分配!H$12+1)*$B30/$B$34</f>
        <v>0.15</v>
      </c>
      <c r="I30" s="26" cm="1">
        <f t="array" ref="I30">INDEX(属性分配!$C$13:$J$13,MATCH(I$28,属性分配!$C$3:$J$3,FALSE))/(属性分配!I$11+属性分配!I$12+1)*$B30/$B$34</f>
        <v>0.15</v>
      </c>
      <c r="J30" s="26" cm="1">
        <f t="array" ref="J30">INDEX(属性分配!$C$13:$J$13,MATCH(J$28,属性分配!$C$3:$J$3,FALSE))/(属性分配!J$11+属性分配!J$12+1)*$B30/$B$34</f>
        <v>0.15</v>
      </c>
      <c r="K30" s="47"/>
      <c r="M30" s="55">
        <v>1</v>
      </c>
      <c r="N30" s="47"/>
      <c r="T30" s="1">
        <v>0</v>
      </c>
      <c r="U30" s="1">
        <v>0</v>
      </c>
      <c r="V30" s="1">
        <v>0</v>
      </c>
    </row>
    <row r="31" spans="2:25" x14ac:dyDescent="0.15">
      <c r="B31" s="38">
        <v>2</v>
      </c>
      <c r="C31" s="26" cm="1">
        <f t="array" ref="C31">INDEX(属性分配!$C$13:$J$13,MATCH(C$28,属性分配!$C$3:$J$3,FALSE))/(属性分配!C$11+属性分配!C$12+1)*$B31/$B$34</f>
        <v>0.8</v>
      </c>
      <c r="D31" s="26" cm="1">
        <f t="array" ref="D31">INDEX(属性分配!$C$13:$J$13,MATCH(D$28,属性分配!$C$3:$J$3,FALSE))/(属性分配!D$11+属性分配!D$12+1)*$B31/$B$34</f>
        <v>0.4</v>
      </c>
      <c r="E31" s="26" cm="1">
        <f t="array" ref="E31">INDEX(属性分配!$C$13:$J$13,MATCH(E$28,属性分配!$C$3:$J$3,FALSE))/(属性分配!E$11+属性分配!E$12+1)*$B31/$B$34</f>
        <v>0.4</v>
      </c>
      <c r="F31" s="26" cm="1">
        <f t="array" ref="F31">INDEX(属性分配!$C$13:$J$13,MATCH(F$28,属性分配!$C$3:$J$3,FALSE))/(属性分配!F$11+属性分配!F$12+1)*$B31/$B$34</f>
        <v>0.4</v>
      </c>
      <c r="G31" s="26" cm="1">
        <f t="array" ref="G31">INDEX(属性分配!$C$13:$J$13,MATCH(G$28,属性分配!$C$3:$J$3,FALSE))/(属性分配!G$11+属性分配!G$12+1)*$B31/$B$34</f>
        <v>0.4</v>
      </c>
      <c r="H31" s="26" cm="1">
        <f t="array" ref="H31">INDEX(属性分配!$C$13:$J$13,MATCH(H$28,属性分配!$C$3:$J$3,FALSE))/(属性分配!H$11+属性分配!H$12+1)*$B31/$B$34</f>
        <v>0.3</v>
      </c>
      <c r="I31" s="26" cm="1">
        <f t="array" ref="I31">INDEX(属性分配!$C$13:$J$13,MATCH(I$28,属性分配!$C$3:$J$3,FALSE))/(属性分配!I$11+属性分配!I$12+1)*$B31/$B$34</f>
        <v>0.3</v>
      </c>
      <c r="J31" s="26" cm="1">
        <f t="array" ref="J31">INDEX(属性分配!$C$13:$J$13,MATCH(J$28,属性分配!$C$3:$J$3,FALSE))/(属性分配!J$11+属性分配!J$12+1)*$B31/$B$34</f>
        <v>0.3</v>
      </c>
      <c r="K31" s="47"/>
      <c r="M31" s="55">
        <v>1</v>
      </c>
      <c r="N31" s="47"/>
      <c r="T31" s="1">
        <v>1</v>
      </c>
      <c r="U31" s="1">
        <v>0.05</v>
      </c>
      <c r="V31" s="1">
        <v>2.5000000000000001E-2</v>
      </c>
    </row>
    <row r="32" spans="2:25" x14ac:dyDescent="0.15">
      <c r="B32" s="38">
        <v>3</v>
      </c>
      <c r="C32" s="26" cm="1">
        <f t="array" ref="C32">INDEX(属性分配!$C$13:$J$13,MATCH(C$28,属性分配!$C$3:$J$3,FALSE))/(属性分配!C$11+属性分配!C$12+1)*$B32/$B$34</f>
        <v>1.2</v>
      </c>
      <c r="D32" s="26" cm="1">
        <f t="array" ref="D32">INDEX(属性分配!$C$13:$J$13,MATCH(D$28,属性分配!$C$3:$J$3,FALSE))/(属性分配!D$11+属性分配!D$12+1)*$B32/$B$34</f>
        <v>0.6</v>
      </c>
      <c r="E32" s="26" cm="1">
        <f t="array" ref="E32">INDEX(属性分配!$C$13:$J$13,MATCH(E$28,属性分配!$C$3:$J$3,FALSE))/(属性分配!E$11+属性分配!E$12+1)*$B32/$B$34</f>
        <v>0.6</v>
      </c>
      <c r="F32" s="26" cm="1">
        <f t="array" ref="F32">INDEX(属性分配!$C$13:$J$13,MATCH(F$28,属性分配!$C$3:$J$3,FALSE))/(属性分配!F$11+属性分配!F$12+1)*$B32/$B$34</f>
        <v>0.6</v>
      </c>
      <c r="G32" s="26" cm="1">
        <f t="array" ref="G32">INDEX(属性分配!$C$13:$J$13,MATCH(G$28,属性分配!$C$3:$J$3,FALSE))/(属性分配!G$11+属性分配!G$12+1)*$B32/$B$34</f>
        <v>0.6</v>
      </c>
      <c r="H32" s="26" cm="1">
        <f t="array" ref="H32">INDEX(属性分配!$C$13:$J$13,MATCH(H$28,属性分配!$C$3:$J$3,FALSE))/(属性分配!H$11+属性分配!H$12+1)*$B32/$B$34</f>
        <v>0.45</v>
      </c>
      <c r="I32" s="26" cm="1">
        <f t="array" ref="I32">INDEX(属性分配!$C$13:$J$13,MATCH(I$28,属性分配!$C$3:$J$3,FALSE))/(属性分配!I$11+属性分配!I$12+1)*$B32/$B$34</f>
        <v>0.45</v>
      </c>
      <c r="J32" s="26" cm="1">
        <f t="array" ref="J32">INDEX(属性分配!$C$13:$J$13,MATCH(J$28,属性分配!$C$3:$J$3,FALSE))/(属性分配!J$11+属性分配!J$12+1)*$B32/$B$34</f>
        <v>0.45</v>
      </c>
      <c r="K32" s="47"/>
      <c r="M32" s="55">
        <v>1</v>
      </c>
      <c r="N32" s="47"/>
      <c r="T32" s="1">
        <v>2</v>
      </c>
      <c r="U32" s="1">
        <v>0.1</v>
      </c>
      <c r="V32" s="1">
        <v>0.05</v>
      </c>
    </row>
    <row r="33" spans="1:25" x14ac:dyDescent="0.15">
      <c r="B33" s="38">
        <v>4</v>
      </c>
      <c r="C33" s="26" cm="1">
        <f t="array" ref="C33">INDEX(属性分配!$C$13:$J$13,MATCH(C$28,属性分配!$C$3:$J$3,FALSE))/(属性分配!C$11+属性分配!C$12+1)*$B33/$B$34</f>
        <v>1.6</v>
      </c>
      <c r="D33" s="26" cm="1">
        <f t="array" ref="D33">INDEX(属性分配!$C$13:$J$13,MATCH(D$28,属性分配!$C$3:$J$3,FALSE))/(属性分配!D$11+属性分配!D$12+1)*$B33/$B$34</f>
        <v>0.8</v>
      </c>
      <c r="E33" s="26" cm="1">
        <f t="array" ref="E33">INDEX(属性分配!$C$13:$J$13,MATCH(E$28,属性分配!$C$3:$J$3,FALSE))/(属性分配!E$11+属性分配!E$12+1)*$B33/$B$34</f>
        <v>0.8</v>
      </c>
      <c r="F33" s="26" cm="1">
        <f t="array" ref="F33">INDEX(属性分配!$C$13:$J$13,MATCH(F$28,属性分配!$C$3:$J$3,FALSE))/(属性分配!F$11+属性分配!F$12+1)*$B33/$B$34</f>
        <v>0.8</v>
      </c>
      <c r="G33" s="26" cm="1">
        <f t="array" ref="G33">INDEX(属性分配!$C$13:$J$13,MATCH(G$28,属性分配!$C$3:$J$3,FALSE))/(属性分配!G$11+属性分配!G$12+1)*$B33/$B$34</f>
        <v>0.8</v>
      </c>
      <c r="H33" s="26" cm="1">
        <f t="array" ref="H33">INDEX(属性分配!$C$13:$J$13,MATCH(H$28,属性分配!$C$3:$J$3,FALSE))/(属性分配!H$11+属性分配!H$12+1)*$B33/$B$34</f>
        <v>0.6</v>
      </c>
      <c r="I33" s="26" cm="1">
        <f t="array" ref="I33">INDEX(属性分配!$C$13:$J$13,MATCH(I$28,属性分配!$C$3:$J$3,FALSE))/(属性分配!I$11+属性分配!I$12+1)*$B33/$B$34</f>
        <v>0.6</v>
      </c>
      <c r="J33" s="26" cm="1">
        <f t="array" ref="J33">INDEX(属性分配!$C$13:$J$13,MATCH(J$28,属性分配!$C$3:$J$3,FALSE))/(属性分配!J$11+属性分配!J$12+1)*$B33/$B$34</f>
        <v>0.6</v>
      </c>
      <c r="K33" s="47"/>
      <c r="M33" s="55">
        <v>1</v>
      </c>
      <c r="N33" s="47"/>
      <c r="T33" s="1">
        <v>3</v>
      </c>
      <c r="U33" s="1">
        <v>0.17499999999999999</v>
      </c>
      <c r="V33" s="1">
        <v>7.4999999999999997E-2</v>
      </c>
    </row>
    <row r="34" spans="1:25" x14ac:dyDescent="0.15">
      <c r="B34" s="38">
        <v>5</v>
      </c>
      <c r="C34" s="26" cm="1">
        <f t="array" ref="C34">INDEX(属性分配!$C$13:$J$13,MATCH(C$28,属性分配!$C$3:$J$3,FALSE))/(属性分配!C$11+属性分配!C$12+1)*$B34/$B$34</f>
        <v>2</v>
      </c>
      <c r="D34" s="26" cm="1">
        <f t="array" ref="D34">INDEX(属性分配!$C$13:$J$13,MATCH(D$28,属性分配!$C$3:$J$3,FALSE))/(属性分配!D$11+属性分配!D$12+1)*$B34/$B$34</f>
        <v>1</v>
      </c>
      <c r="E34" s="26" cm="1">
        <f t="array" ref="E34">INDEX(属性分配!$C$13:$J$13,MATCH(E$28,属性分配!$C$3:$J$3,FALSE))/(属性分配!E$11+属性分配!E$12+1)*$B34/$B$34</f>
        <v>1</v>
      </c>
      <c r="F34" s="26" cm="1">
        <f t="array" ref="F34">INDEX(属性分配!$C$13:$J$13,MATCH(F$28,属性分配!$C$3:$J$3,FALSE))/(属性分配!F$11+属性分配!F$12+1)*$B34/$B$34</f>
        <v>1</v>
      </c>
      <c r="G34" s="26" cm="1">
        <f t="array" ref="G34">INDEX(属性分配!$C$13:$J$13,MATCH(G$28,属性分配!$C$3:$J$3,FALSE))/(属性分配!G$11+属性分配!G$12+1)*$B34/$B$34</f>
        <v>1</v>
      </c>
      <c r="H34" s="26" cm="1">
        <f t="array" ref="H34">INDEX(属性分配!$C$13:$J$13,MATCH(H$28,属性分配!$C$3:$J$3,FALSE))/(属性分配!H$11+属性分配!H$12+1)*$B34/$B$34</f>
        <v>0.75</v>
      </c>
      <c r="I34" s="26" cm="1">
        <f t="array" ref="I34">INDEX(属性分配!$C$13:$J$13,MATCH(I$28,属性分配!$C$3:$J$3,FALSE))/(属性分配!I$11+属性分配!I$12+1)*$B34/$B$34</f>
        <v>0.75</v>
      </c>
      <c r="J34" s="26" cm="1">
        <f t="array" ref="J34">INDEX(属性分配!$C$13:$J$13,MATCH(J$28,属性分配!$C$3:$J$3,FALSE))/(属性分配!J$11+属性分配!J$12+1)*$B34/$B$34</f>
        <v>0.75</v>
      </c>
      <c r="K34" s="47"/>
      <c r="M34" s="36">
        <v>1</v>
      </c>
      <c r="N34" s="49"/>
      <c r="T34" s="1">
        <v>4</v>
      </c>
      <c r="U34" s="1">
        <v>0.25</v>
      </c>
      <c r="V34" s="1">
        <v>0.1</v>
      </c>
    </row>
    <row r="35" spans="1:25" x14ac:dyDescent="0.15">
      <c r="B35" s="55" t="s">
        <v>132</v>
      </c>
      <c r="K35" s="47"/>
      <c r="P35" s="1">
        <f>0.02/20</f>
        <v>1E-3</v>
      </c>
      <c r="T35" s="1">
        <v>5</v>
      </c>
      <c r="U35" s="1">
        <v>0.35</v>
      </c>
      <c r="V35" s="1">
        <v>0.13</v>
      </c>
      <c r="Y35" s="1">
        <v>0.1</v>
      </c>
    </row>
    <row r="36" spans="1:25" x14ac:dyDescent="0.15">
      <c r="B36" s="36" t="s">
        <v>133</v>
      </c>
      <c r="C36" s="37"/>
      <c r="D36" s="37"/>
      <c r="E36" s="37"/>
      <c r="F36" s="37"/>
      <c r="G36" s="37"/>
      <c r="H36" s="37"/>
      <c r="I36" s="37"/>
      <c r="J36" s="37"/>
      <c r="K36" s="49"/>
      <c r="T36" s="1">
        <v>6</v>
      </c>
      <c r="U36" s="1">
        <v>0.45</v>
      </c>
      <c r="V36" s="1">
        <v>0.16</v>
      </c>
    </row>
    <row r="37" spans="1:25" x14ac:dyDescent="0.15">
      <c r="L37" s="1">
        <v>0.6</v>
      </c>
      <c r="M37" s="1">
        <v>0.4</v>
      </c>
      <c r="R37" s="1">
        <f>0.21/6</f>
        <v>3.5000000000000003E-2</v>
      </c>
      <c r="T37" s="1">
        <v>7</v>
      </c>
      <c r="U37" s="1">
        <v>0.57499999999999996</v>
      </c>
      <c r="V37" s="1">
        <v>0.2</v>
      </c>
    </row>
    <row r="38" spans="1:25" x14ac:dyDescent="0.15">
      <c r="A38" s="32"/>
      <c r="B38" s="71" t="s">
        <v>134</v>
      </c>
      <c r="C38" s="33"/>
      <c r="D38" s="33"/>
      <c r="E38" s="33"/>
      <c r="F38" s="33"/>
      <c r="G38" s="33"/>
      <c r="H38" s="33"/>
      <c r="I38" s="33"/>
      <c r="J38" s="33"/>
      <c r="K38" s="33"/>
      <c r="L38" s="33">
        <v>0.03</v>
      </c>
      <c r="M38" s="33">
        <v>20</v>
      </c>
      <c r="N38" s="33">
        <v>5</v>
      </c>
      <c r="O38" s="33"/>
      <c r="P38" s="46"/>
      <c r="T38" s="1">
        <v>8</v>
      </c>
      <c r="U38" s="1">
        <v>0.7</v>
      </c>
      <c r="V38" s="1">
        <v>0.25</v>
      </c>
      <c r="Y38" s="31"/>
    </row>
    <row r="39" spans="1:25" ht="18" x14ac:dyDescent="0.15">
      <c r="A39" s="56" t="s">
        <v>135</v>
      </c>
      <c r="B39" s="31" t="s">
        <v>136</v>
      </c>
      <c r="C39" s="151" t="s">
        <v>7</v>
      </c>
      <c r="D39" s="151" t="s">
        <v>8</v>
      </c>
      <c r="E39" s="151" t="s">
        <v>9</v>
      </c>
      <c r="F39" s="151" t="s">
        <v>10</v>
      </c>
      <c r="G39" s="151" t="s">
        <v>11</v>
      </c>
      <c r="H39" s="1" t="s">
        <v>12</v>
      </c>
      <c r="I39" s="1" t="s">
        <v>13</v>
      </c>
      <c r="J39" s="1" t="s">
        <v>14</v>
      </c>
      <c r="K39" s="159" t="s">
        <v>137</v>
      </c>
      <c r="L39" s="160" t="s">
        <v>138</v>
      </c>
      <c r="M39" s="160" t="s">
        <v>139</v>
      </c>
      <c r="N39" s="160" t="s">
        <v>140</v>
      </c>
      <c r="O39" s="31" t="s">
        <v>141</v>
      </c>
      <c r="P39" s="59" t="s">
        <v>124</v>
      </c>
      <c r="T39" s="1">
        <v>9</v>
      </c>
      <c r="U39" s="1">
        <v>0.85</v>
      </c>
      <c r="V39" s="1">
        <v>0.3</v>
      </c>
    </row>
    <row r="40" spans="1:25" x14ac:dyDescent="0.15">
      <c r="A40" s="55"/>
      <c r="B40" s="26">
        <v>0</v>
      </c>
      <c r="C40" s="26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157">
        <v>0</v>
      </c>
      <c r="L40" s="161">
        <v>0</v>
      </c>
      <c r="M40" s="161"/>
      <c r="N40" s="161">
        <v>0</v>
      </c>
      <c r="O40" s="1" t="s">
        <v>142</v>
      </c>
      <c r="P40" s="47" t="s">
        <v>143</v>
      </c>
      <c r="T40" s="1">
        <v>10</v>
      </c>
      <c r="U40" s="31">
        <v>1</v>
      </c>
      <c r="V40" s="1">
        <v>0.35</v>
      </c>
    </row>
    <row r="41" spans="1:25" x14ac:dyDescent="0.15">
      <c r="A41" s="55">
        <v>6</v>
      </c>
      <c r="B41" s="26">
        <v>1</v>
      </c>
      <c r="C41" s="26">
        <f>C$60*$K41</f>
        <v>7.4999999999999997E-2</v>
      </c>
      <c r="D41" s="26">
        <f t="shared" ref="D41:J41" si="7">D$60*$K41</f>
        <v>7.4999999999999997E-2</v>
      </c>
      <c r="E41" s="26">
        <f t="shared" si="7"/>
        <v>7.4999999999999997E-2</v>
      </c>
      <c r="F41" s="26">
        <f t="shared" si="7"/>
        <v>0.05</v>
      </c>
      <c r="G41" s="26">
        <f t="shared" si="7"/>
        <v>0.05</v>
      </c>
      <c r="H41" s="26">
        <f t="shared" si="7"/>
        <v>0</v>
      </c>
      <c r="I41" s="26">
        <f t="shared" si="7"/>
        <v>0</v>
      </c>
      <c r="J41" s="26">
        <f t="shared" si="7"/>
        <v>0</v>
      </c>
      <c r="K41" s="157">
        <v>2.5000000000000001E-2</v>
      </c>
      <c r="L41" s="161">
        <f>K41</f>
        <v>2.5000000000000001E-2</v>
      </c>
      <c r="M41" s="161"/>
      <c r="N41" s="161">
        <f>L41/5</f>
        <v>5.0000000000000001E-3</v>
      </c>
      <c r="O41" s="1" t="s">
        <v>34</v>
      </c>
      <c r="P41" s="47" t="s">
        <v>126</v>
      </c>
      <c r="Q41" s="1">
        <v>2.5000000000000001E-2</v>
      </c>
      <c r="T41" s="1">
        <v>11</v>
      </c>
      <c r="V41" s="1">
        <v>0.4</v>
      </c>
    </row>
    <row r="42" spans="1:25" x14ac:dyDescent="0.15">
      <c r="A42" s="55">
        <v>12</v>
      </c>
      <c r="B42" s="26">
        <v>2</v>
      </c>
      <c r="C42" s="26">
        <f t="shared" ref="C42:C59" si="8">C$60*$K42</f>
        <v>0.15</v>
      </c>
      <c r="D42" s="26">
        <f t="shared" ref="D42:D59" si="9">D$60*$K42</f>
        <v>0.15</v>
      </c>
      <c r="E42" s="26">
        <f t="shared" ref="E42:E59" si="10">E$60*$K42</f>
        <v>0.15</v>
      </c>
      <c r="F42" s="26">
        <f t="shared" ref="F42:F59" si="11">F$60*$K42</f>
        <v>0.1</v>
      </c>
      <c r="G42" s="26">
        <f t="shared" ref="G42:G59" si="12">G$60*$K42</f>
        <v>0.1</v>
      </c>
      <c r="H42" s="26">
        <f t="shared" ref="H42:H59" si="13">H$60*$K42</f>
        <v>0</v>
      </c>
      <c r="I42" s="26">
        <f t="shared" ref="I42:I59" si="14">I$60*$K42</f>
        <v>0</v>
      </c>
      <c r="J42" s="26">
        <f t="shared" ref="J42:J59" si="15">J$60*$K42</f>
        <v>0</v>
      </c>
      <c r="K42" s="157">
        <v>0.05</v>
      </c>
      <c r="L42" s="161">
        <f t="shared" ref="L42:L60" si="16">K42-K41</f>
        <v>2.5000000000000001E-2</v>
      </c>
      <c r="M42" s="161"/>
      <c r="N42" s="161">
        <f t="shared" ref="N42:N44" si="17">L42/$N$38+N41</f>
        <v>0.01</v>
      </c>
      <c r="P42" s="47"/>
      <c r="Q42" s="1">
        <v>0.05</v>
      </c>
      <c r="T42" s="1">
        <v>12</v>
      </c>
      <c r="V42" s="1">
        <v>0.45</v>
      </c>
    </row>
    <row r="43" spans="1:25" x14ac:dyDescent="0.15">
      <c r="A43" s="55">
        <v>18</v>
      </c>
      <c r="B43" s="26">
        <v>3</v>
      </c>
      <c r="C43" s="26">
        <f t="shared" si="8"/>
        <v>0.22500000000000001</v>
      </c>
      <c r="D43" s="26">
        <f t="shared" si="9"/>
        <v>0.22500000000000001</v>
      </c>
      <c r="E43" s="26">
        <f t="shared" si="10"/>
        <v>0.22500000000000001</v>
      </c>
      <c r="F43" s="26">
        <f t="shared" si="11"/>
        <v>0.15</v>
      </c>
      <c r="G43" s="26">
        <f t="shared" si="12"/>
        <v>0.15</v>
      </c>
      <c r="H43" s="26">
        <f t="shared" si="13"/>
        <v>0</v>
      </c>
      <c r="I43" s="26">
        <f t="shared" si="14"/>
        <v>0</v>
      </c>
      <c r="J43" s="26">
        <f t="shared" si="15"/>
        <v>0</v>
      </c>
      <c r="K43" s="157">
        <v>7.4999999999999997E-2</v>
      </c>
      <c r="L43" s="161">
        <f t="shared" si="16"/>
        <v>2.5000000000000001E-2</v>
      </c>
      <c r="M43" s="161"/>
      <c r="N43" s="161">
        <f t="shared" si="17"/>
        <v>1.4999999999999999E-2</v>
      </c>
      <c r="P43" s="47"/>
      <c r="Q43" s="1">
        <v>7.4999999999999997E-2</v>
      </c>
      <c r="T43" s="1">
        <v>13</v>
      </c>
      <c r="V43" s="1">
        <v>0.51</v>
      </c>
    </row>
    <row r="44" spans="1:25" x14ac:dyDescent="0.15">
      <c r="A44" s="55">
        <v>24</v>
      </c>
      <c r="B44" s="26">
        <v>4</v>
      </c>
      <c r="C44" s="26">
        <f t="shared" si="8"/>
        <v>0.3</v>
      </c>
      <c r="D44" s="26">
        <f t="shared" si="9"/>
        <v>0.3</v>
      </c>
      <c r="E44" s="26">
        <f t="shared" si="10"/>
        <v>0.3</v>
      </c>
      <c r="F44" s="26">
        <f t="shared" si="11"/>
        <v>0.2</v>
      </c>
      <c r="G44" s="26">
        <f t="shared" si="12"/>
        <v>0.2</v>
      </c>
      <c r="H44" s="26">
        <f t="shared" si="13"/>
        <v>0</v>
      </c>
      <c r="I44" s="26">
        <f t="shared" si="14"/>
        <v>0</v>
      </c>
      <c r="J44" s="26">
        <f t="shared" si="15"/>
        <v>0</v>
      </c>
      <c r="K44" s="157">
        <v>0.1</v>
      </c>
      <c r="L44" s="161">
        <f t="shared" si="16"/>
        <v>2.5000000000000001E-2</v>
      </c>
      <c r="M44" s="161"/>
      <c r="N44" s="161">
        <f t="shared" si="17"/>
        <v>0.02</v>
      </c>
      <c r="P44" s="47"/>
      <c r="Q44" s="1">
        <v>0.1</v>
      </c>
      <c r="T44" s="1">
        <v>14</v>
      </c>
      <c r="V44" s="1">
        <v>0.56999999999999995</v>
      </c>
    </row>
    <row r="45" spans="1:25" x14ac:dyDescent="0.15">
      <c r="A45" s="55">
        <v>30</v>
      </c>
      <c r="B45" s="147">
        <v>5</v>
      </c>
      <c r="C45" s="147">
        <f t="shared" si="8"/>
        <v>0.39</v>
      </c>
      <c r="D45" s="147">
        <f t="shared" si="9"/>
        <v>0.39</v>
      </c>
      <c r="E45" s="147">
        <f t="shared" si="10"/>
        <v>0.39</v>
      </c>
      <c r="F45" s="147">
        <f t="shared" si="11"/>
        <v>0.26</v>
      </c>
      <c r="G45" s="147">
        <f t="shared" si="12"/>
        <v>0.26</v>
      </c>
      <c r="H45" s="147">
        <f t="shared" si="13"/>
        <v>0</v>
      </c>
      <c r="I45" s="147">
        <f t="shared" si="14"/>
        <v>0</v>
      </c>
      <c r="J45" s="147">
        <f t="shared" si="15"/>
        <v>0</v>
      </c>
      <c r="K45" s="162">
        <v>0.13</v>
      </c>
      <c r="L45" s="163">
        <f t="shared" si="16"/>
        <v>0.03</v>
      </c>
      <c r="M45" s="163">
        <f>L45+SUM(L41:L44)/5</f>
        <v>0.05</v>
      </c>
      <c r="N45" s="163">
        <f>L45+N44</f>
        <v>0.05</v>
      </c>
      <c r="P45" s="47"/>
      <c r="Q45" s="1">
        <v>0.13</v>
      </c>
      <c r="T45" s="1">
        <v>15</v>
      </c>
      <c r="V45" s="1">
        <v>0.63</v>
      </c>
      <c r="Y45" s="1">
        <v>0.3</v>
      </c>
    </row>
    <row r="46" spans="1:25" x14ac:dyDescent="0.15">
      <c r="A46" s="55">
        <v>36</v>
      </c>
      <c r="B46" s="26">
        <v>6</v>
      </c>
      <c r="C46" s="26">
        <f t="shared" si="8"/>
        <v>0.48</v>
      </c>
      <c r="D46" s="26">
        <f t="shared" si="9"/>
        <v>0.48</v>
      </c>
      <c r="E46" s="26">
        <f t="shared" si="10"/>
        <v>0.48</v>
      </c>
      <c r="F46" s="26">
        <f t="shared" si="11"/>
        <v>0.32</v>
      </c>
      <c r="G46" s="26">
        <f t="shared" si="12"/>
        <v>0.32</v>
      </c>
      <c r="H46" s="26">
        <f t="shared" si="13"/>
        <v>0</v>
      </c>
      <c r="I46" s="26">
        <f t="shared" si="14"/>
        <v>0</v>
      </c>
      <c r="J46" s="26">
        <f t="shared" si="15"/>
        <v>0</v>
      </c>
      <c r="K46" s="157">
        <v>0.16</v>
      </c>
      <c r="L46" s="161">
        <f t="shared" si="16"/>
        <v>0.03</v>
      </c>
      <c r="M46" s="161"/>
      <c r="N46" s="161">
        <f t="shared" ref="N46:N49" si="18">L46/$N$38+N45</f>
        <v>5.6000000000000001E-2</v>
      </c>
      <c r="P46" s="47"/>
      <c r="Q46" s="1">
        <v>0.16</v>
      </c>
      <c r="T46" s="1">
        <v>16</v>
      </c>
      <c r="V46" s="1">
        <v>0.7</v>
      </c>
    </row>
    <row r="47" spans="1:25" x14ac:dyDescent="0.15">
      <c r="A47" s="55">
        <v>42</v>
      </c>
      <c r="B47" s="26">
        <v>7</v>
      </c>
      <c r="C47" s="26">
        <f t="shared" si="8"/>
        <v>0.6</v>
      </c>
      <c r="D47" s="26">
        <f t="shared" si="9"/>
        <v>0.6</v>
      </c>
      <c r="E47" s="26">
        <f t="shared" si="10"/>
        <v>0.6</v>
      </c>
      <c r="F47" s="26">
        <f t="shared" si="11"/>
        <v>0.4</v>
      </c>
      <c r="G47" s="26">
        <f t="shared" si="12"/>
        <v>0.4</v>
      </c>
      <c r="H47" s="26">
        <f t="shared" si="13"/>
        <v>0</v>
      </c>
      <c r="I47" s="26">
        <f t="shared" si="14"/>
        <v>0</v>
      </c>
      <c r="J47" s="26">
        <f t="shared" si="15"/>
        <v>0</v>
      </c>
      <c r="K47" s="157">
        <v>0.2</v>
      </c>
      <c r="L47" s="161">
        <f t="shared" si="16"/>
        <v>0.04</v>
      </c>
      <c r="M47" s="161"/>
      <c r="N47" s="161">
        <f t="shared" si="18"/>
        <v>6.4000000000000001E-2</v>
      </c>
      <c r="P47" s="47"/>
      <c r="Q47" s="1">
        <v>0.2</v>
      </c>
      <c r="T47" s="1">
        <v>17</v>
      </c>
      <c r="V47" s="1">
        <v>0.76</v>
      </c>
    </row>
    <row r="48" spans="1:25" x14ac:dyDescent="0.15">
      <c r="A48" s="55">
        <v>48</v>
      </c>
      <c r="B48" s="26">
        <v>8</v>
      </c>
      <c r="C48" s="26">
        <f t="shared" si="8"/>
        <v>0.75</v>
      </c>
      <c r="D48" s="26">
        <f t="shared" si="9"/>
        <v>0.75</v>
      </c>
      <c r="E48" s="26">
        <f t="shared" si="10"/>
        <v>0.75</v>
      </c>
      <c r="F48" s="26">
        <f t="shared" si="11"/>
        <v>0.5</v>
      </c>
      <c r="G48" s="26">
        <f t="shared" si="12"/>
        <v>0.5</v>
      </c>
      <c r="H48" s="26">
        <f t="shared" si="13"/>
        <v>0</v>
      </c>
      <c r="I48" s="26">
        <f t="shared" si="14"/>
        <v>0</v>
      </c>
      <c r="J48" s="26">
        <f t="shared" si="15"/>
        <v>0</v>
      </c>
      <c r="K48" s="157">
        <v>0.25</v>
      </c>
      <c r="L48" s="161">
        <f t="shared" si="16"/>
        <v>0.05</v>
      </c>
      <c r="M48" s="161"/>
      <c r="N48" s="161">
        <f t="shared" si="18"/>
        <v>7.3999999999999996E-2</v>
      </c>
      <c r="P48" s="47"/>
      <c r="Q48" s="1">
        <v>0.25</v>
      </c>
      <c r="T48" s="1">
        <v>18</v>
      </c>
      <c r="V48" s="1">
        <v>0.85</v>
      </c>
    </row>
    <row r="49" spans="1:22" x14ac:dyDescent="0.15">
      <c r="A49" s="55">
        <v>54</v>
      </c>
      <c r="B49" s="26">
        <v>9</v>
      </c>
      <c r="C49" s="26">
        <f t="shared" si="8"/>
        <v>0.9</v>
      </c>
      <c r="D49" s="26">
        <f t="shared" si="9"/>
        <v>0.9</v>
      </c>
      <c r="E49" s="26">
        <f t="shared" si="10"/>
        <v>0.9</v>
      </c>
      <c r="F49" s="26">
        <f t="shared" si="11"/>
        <v>0.6</v>
      </c>
      <c r="G49" s="26">
        <f t="shared" si="12"/>
        <v>0.6</v>
      </c>
      <c r="H49" s="26">
        <f t="shared" si="13"/>
        <v>0</v>
      </c>
      <c r="I49" s="26">
        <f t="shared" si="14"/>
        <v>0</v>
      </c>
      <c r="J49" s="26">
        <f t="shared" si="15"/>
        <v>0</v>
      </c>
      <c r="K49" s="157">
        <v>0.3</v>
      </c>
      <c r="L49" s="161">
        <f t="shared" si="16"/>
        <v>0.05</v>
      </c>
      <c r="M49" s="161">
        <f>SUM(L46:L49)/5</f>
        <v>3.4000000000000002E-2</v>
      </c>
      <c r="N49" s="161">
        <f t="shared" si="18"/>
        <v>8.4000000000000005E-2</v>
      </c>
      <c r="P49" s="47"/>
      <c r="Q49" s="1">
        <v>0.3</v>
      </c>
      <c r="T49" s="1">
        <v>19</v>
      </c>
      <c r="V49" s="1">
        <v>0.92</v>
      </c>
    </row>
    <row r="50" spans="1:22" x14ac:dyDescent="0.15">
      <c r="A50" s="55">
        <v>60</v>
      </c>
      <c r="B50" s="147">
        <v>10</v>
      </c>
      <c r="C50" s="147">
        <f t="shared" si="8"/>
        <v>1.05</v>
      </c>
      <c r="D50" s="147">
        <f t="shared" si="9"/>
        <v>1.05</v>
      </c>
      <c r="E50" s="147">
        <f t="shared" si="10"/>
        <v>1.05</v>
      </c>
      <c r="F50" s="147">
        <f t="shared" si="11"/>
        <v>0.7</v>
      </c>
      <c r="G50" s="147">
        <f t="shared" si="12"/>
        <v>0.7</v>
      </c>
      <c r="H50" s="147">
        <f t="shared" si="13"/>
        <v>0</v>
      </c>
      <c r="I50" s="147">
        <f t="shared" si="14"/>
        <v>0</v>
      </c>
      <c r="J50" s="147">
        <f t="shared" si="15"/>
        <v>0</v>
      </c>
      <c r="K50" s="162">
        <v>0.35</v>
      </c>
      <c r="L50" s="163">
        <f t="shared" si="16"/>
        <v>0.05</v>
      </c>
      <c r="M50" s="163"/>
      <c r="N50" s="163">
        <f>L50+N49</f>
        <v>0.13400000000000001</v>
      </c>
      <c r="P50" s="47"/>
      <c r="Q50" s="1">
        <v>0.35</v>
      </c>
      <c r="T50" s="1">
        <v>20</v>
      </c>
      <c r="V50" s="1">
        <v>1</v>
      </c>
    </row>
    <row r="51" spans="1:22" x14ac:dyDescent="0.15">
      <c r="A51" s="55">
        <v>64</v>
      </c>
      <c r="B51" s="26">
        <v>11</v>
      </c>
      <c r="C51" s="26">
        <f t="shared" si="8"/>
        <v>1.2</v>
      </c>
      <c r="D51" s="26">
        <f t="shared" si="9"/>
        <v>1.2</v>
      </c>
      <c r="E51" s="26">
        <f t="shared" si="10"/>
        <v>1.2</v>
      </c>
      <c r="F51" s="26">
        <f t="shared" si="11"/>
        <v>0.8</v>
      </c>
      <c r="G51" s="26">
        <f t="shared" si="12"/>
        <v>0.8</v>
      </c>
      <c r="H51" s="26">
        <f t="shared" si="13"/>
        <v>0</v>
      </c>
      <c r="I51" s="26">
        <f t="shared" si="14"/>
        <v>0</v>
      </c>
      <c r="J51" s="26">
        <f t="shared" si="15"/>
        <v>0</v>
      </c>
      <c r="K51" s="157">
        <v>0.4</v>
      </c>
      <c r="L51" s="161">
        <f t="shared" si="16"/>
        <v>0.05</v>
      </c>
      <c r="M51" s="161"/>
      <c r="N51" s="161">
        <f t="shared" ref="N51:N54" si="19">N50+L51/5</f>
        <v>0.14399999999999999</v>
      </c>
      <c r="P51" s="47"/>
      <c r="Q51" s="1">
        <v>0.4</v>
      </c>
      <c r="T51" s="26"/>
    </row>
    <row r="52" spans="1:22" x14ac:dyDescent="0.15">
      <c r="A52" s="55">
        <v>68</v>
      </c>
      <c r="B52" s="26">
        <v>12</v>
      </c>
      <c r="C52" s="26">
        <f t="shared" si="8"/>
        <v>1.35</v>
      </c>
      <c r="D52" s="26">
        <f t="shared" si="9"/>
        <v>1.35</v>
      </c>
      <c r="E52" s="26">
        <f t="shared" si="10"/>
        <v>1.35</v>
      </c>
      <c r="F52" s="26">
        <f t="shared" si="11"/>
        <v>0.9</v>
      </c>
      <c r="G52" s="26">
        <f t="shared" si="12"/>
        <v>0.9</v>
      </c>
      <c r="H52" s="26">
        <f t="shared" si="13"/>
        <v>0</v>
      </c>
      <c r="I52" s="26">
        <f t="shared" si="14"/>
        <v>0</v>
      </c>
      <c r="J52" s="26">
        <f t="shared" si="15"/>
        <v>0</v>
      </c>
      <c r="K52" s="157">
        <v>0.45</v>
      </c>
      <c r="L52" s="161">
        <f t="shared" si="16"/>
        <v>0.05</v>
      </c>
      <c r="M52" s="161"/>
      <c r="N52" s="161">
        <f t="shared" si="19"/>
        <v>0.154</v>
      </c>
      <c r="P52" s="47"/>
      <c r="Q52" s="1">
        <v>0.45</v>
      </c>
      <c r="T52" s="26"/>
    </row>
    <row r="53" spans="1:22" x14ac:dyDescent="0.15">
      <c r="A53" s="55">
        <v>72</v>
      </c>
      <c r="B53" s="26">
        <v>13</v>
      </c>
      <c r="C53" s="26">
        <f t="shared" si="8"/>
        <v>1.53</v>
      </c>
      <c r="D53" s="26">
        <f t="shared" si="9"/>
        <v>1.53</v>
      </c>
      <c r="E53" s="26">
        <f t="shared" si="10"/>
        <v>1.53</v>
      </c>
      <c r="F53" s="26">
        <f t="shared" si="11"/>
        <v>1.02</v>
      </c>
      <c r="G53" s="26">
        <f t="shared" si="12"/>
        <v>1.02</v>
      </c>
      <c r="H53" s="26">
        <f t="shared" si="13"/>
        <v>0</v>
      </c>
      <c r="I53" s="26">
        <f t="shared" si="14"/>
        <v>0</v>
      </c>
      <c r="J53" s="26">
        <f t="shared" si="15"/>
        <v>0</v>
      </c>
      <c r="K53" s="157">
        <v>0.51</v>
      </c>
      <c r="L53" s="161">
        <f t="shared" si="16"/>
        <v>0.06</v>
      </c>
      <c r="M53" s="161"/>
      <c r="N53" s="161">
        <f t="shared" si="19"/>
        <v>0.16600000000000001</v>
      </c>
      <c r="P53" s="47"/>
      <c r="Q53" s="1">
        <v>0.51</v>
      </c>
      <c r="T53" s="26"/>
    </row>
    <row r="54" spans="1:22" x14ac:dyDescent="0.15">
      <c r="A54" s="55">
        <v>76</v>
      </c>
      <c r="B54" s="26">
        <v>14</v>
      </c>
      <c r="C54" s="26">
        <f t="shared" si="8"/>
        <v>1.71</v>
      </c>
      <c r="D54" s="26">
        <f t="shared" si="9"/>
        <v>1.71</v>
      </c>
      <c r="E54" s="26">
        <f t="shared" si="10"/>
        <v>1.71</v>
      </c>
      <c r="F54" s="26">
        <f t="shared" si="11"/>
        <v>1.1399999999999999</v>
      </c>
      <c r="G54" s="26">
        <f t="shared" si="12"/>
        <v>1.1399999999999999</v>
      </c>
      <c r="H54" s="26">
        <f t="shared" si="13"/>
        <v>0</v>
      </c>
      <c r="I54" s="26">
        <f t="shared" si="14"/>
        <v>0</v>
      </c>
      <c r="J54" s="26">
        <f t="shared" si="15"/>
        <v>0</v>
      </c>
      <c r="K54" s="157">
        <v>0.56999999999999995</v>
      </c>
      <c r="L54" s="161">
        <f t="shared" si="16"/>
        <v>5.9999999999999901E-2</v>
      </c>
      <c r="M54" s="161"/>
      <c r="N54" s="161">
        <f t="shared" si="19"/>
        <v>0.17799999999999999</v>
      </c>
      <c r="P54" s="47"/>
      <c r="Q54" s="1">
        <v>0.56999999999999995</v>
      </c>
      <c r="T54" s="26"/>
    </row>
    <row r="55" spans="1:22" x14ac:dyDescent="0.15">
      <c r="A55" s="55">
        <v>80</v>
      </c>
      <c r="B55" s="147">
        <v>15</v>
      </c>
      <c r="C55" s="147">
        <f t="shared" si="8"/>
        <v>1.89</v>
      </c>
      <c r="D55" s="147">
        <f t="shared" si="9"/>
        <v>1.89</v>
      </c>
      <c r="E55" s="147">
        <f t="shared" si="10"/>
        <v>1.89</v>
      </c>
      <c r="F55" s="147">
        <f t="shared" si="11"/>
        <v>1.26</v>
      </c>
      <c r="G55" s="147">
        <f t="shared" si="12"/>
        <v>1.26</v>
      </c>
      <c r="H55" s="147">
        <f t="shared" si="13"/>
        <v>0</v>
      </c>
      <c r="I55" s="147">
        <f t="shared" si="14"/>
        <v>0</v>
      </c>
      <c r="J55" s="147">
        <f t="shared" si="15"/>
        <v>0</v>
      </c>
      <c r="K55" s="164">
        <v>0.63</v>
      </c>
      <c r="L55" s="161">
        <f t="shared" si="16"/>
        <v>6.0000000000000102E-2</v>
      </c>
      <c r="M55" s="161">
        <f>L55+SUM(L51:L54)/5</f>
        <v>0.104</v>
      </c>
      <c r="N55" s="161">
        <f>L55+N54</f>
        <v>0.23799999999999999</v>
      </c>
      <c r="P55" s="47"/>
      <c r="Q55" s="1">
        <v>0.63</v>
      </c>
      <c r="T55" s="26"/>
    </row>
    <row r="56" spans="1:22" x14ac:dyDescent="0.15">
      <c r="A56" s="55">
        <v>84</v>
      </c>
      <c r="B56" s="26">
        <v>16</v>
      </c>
      <c r="C56" s="26">
        <f t="shared" si="8"/>
        <v>2.1</v>
      </c>
      <c r="D56" s="26">
        <f t="shared" si="9"/>
        <v>2.1</v>
      </c>
      <c r="E56" s="26">
        <f t="shared" si="10"/>
        <v>2.1</v>
      </c>
      <c r="F56" s="26">
        <f t="shared" si="11"/>
        <v>1.4</v>
      </c>
      <c r="G56" s="26">
        <f t="shared" si="12"/>
        <v>1.4</v>
      </c>
      <c r="H56" s="26">
        <f t="shared" si="13"/>
        <v>0</v>
      </c>
      <c r="I56" s="26">
        <f t="shared" si="14"/>
        <v>0</v>
      </c>
      <c r="J56" s="26">
        <f t="shared" si="15"/>
        <v>0</v>
      </c>
      <c r="K56" s="157">
        <v>0.7</v>
      </c>
      <c r="L56" s="161">
        <f t="shared" si="16"/>
        <v>7.0000000000000007E-2</v>
      </c>
      <c r="M56" s="161"/>
      <c r="N56" s="161">
        <f t="shared" ref="N56:N59" si="20">L56/5+N55</f>
        <v>0.252</v>
      </c>
      <c r="P56" s="47"/>
      <c r="Q56" s="1">
        <v>0.7</v>
      </c>
      <c r="T56" s="26"/>
    </row>
    <row r="57" spans="1:22" x14ac:dyDescent="0.15">
      <c r="A57" s="55">
        <v>88</v>
      </c>
      <c r="B57" s="26">
        <v>17</v>
      </c>
      <c r="C57" s="26">
        <f t="shared" si="8"/>
        <v>2.31</v>
      </c>
      <c r="D57" s="26">
        <f t="shared" si="9"/>
        <v>2.31</v>
      </c>
      <c r="E57" s="26">
        <f t="shared" si="10"/>
        <v>2.31</v>
      </c>
      <c r="F57" s="26">
        <f t="shared" si="11"/>
        <v>1.54</v>
      </c>
      <c r="G57" s="26">
        <f t="shared" si="12"/>
        <v>1.54</v>
      </c>
      <c r="H57" s="26">
        <f t="shared" si="13"/>
        <v>0</v>
      </c>
      <c r="I57" s="26">
        <f t="shared" si="14"/>
        <v>0</v>
      </c>
      <c r="J57" s="26">
        <f t="shared" si="15"/>
        <v>0</v>
      </c>
      <c r="K57" s="157">
        <v>0.77</v>
      </c>
      <c r="L57" s="161">
        <f t="shared" si="16"/>
        <v>7.0000000000000104E-2</v>
      </c>
      <c r="M57" s="161"/>
      <c r="N57" s="161">
        <f t="shared" si="20"/>
        <v>0.26600000000000001</v>
      </c>
      <c r="P57" s="47"/>
      <c r="Q57" s="1">
        <v>0.77</v>
      </c>
    </row>
    <row r="58" spans="1:22" x14ac:dyDescent="0.15">
      <c r="A58" s="55">
        <v>92</v>
      </c>
      <c r="B58" s="26">
        <v>18</v>
      </c>
      <c r="C58" s="26">
        <f t="shared" si="8"/>
        <v>2.52</v>
      </c>
      <c r="D58" s="26">
        <f t="shared" si="9"/>
        <v>2.52</v>
      </c>
      <c r="E58" s="26">
        <f t="shared" si="10"/>
        <v>2.52</v>
      </c>
      <c r="F58" s="26">
        <f t="shared" si="11"/>
        <v>1.68</v>
      </c>
      <c r="G58" s="26">
        <f t="shared" si="12"/>
        <v>1.68</v>
      </c>
      <c r="H58" s="26">
        <f t="shared" si="13"/>
        <v>0</v>
      </c>
      <c r="I58" s="26">
        <f t="shared" si="14"/>
        <v>0</v>
      </c>
      <c r="J58" s="26">
        <f t="shared" si="15"/>
        <v>0</v>
      </c>
      <c r="K58" s="157">
        <v>0.84</v>
      </c>
      <c r="L58" s="161">
        <f t="shared" si="16"/>
        <v>7.0000000000000007E-2</v>
      </c>
      <c r="M58" s="161"/>
      <c r="N58" s="161">
        <f t="shared" si="20"/>
        <v>0.28000000000000003</v>
      </c>
      <c r="P58" s="47"/>
      <c r="Q58" s="1">
        <v>0.84</v>
      </c>
    </row>
    <row r="59" spans="1:22" x14ac:dyDescent="0.15">
      <c r="A59" s="55">
        <v>96</v>
      </c>
      <c r="B59" s="26">
        <v>19</v>
      </c>
      <c r="C59" s="26">
        <f t="shared" si="8"/>
        <v>2.73</v>
      </c>
      <c r="D59" s="26">
        <f t="shared" si="9"/>
        <v>2.73</v>
      </c>
      <c r="E59" s="26">
        <f t="shared" si="10"/>
        <v>2.73</v>
      </c>
      <c r="F59" s="26">
        <f t="shared" si="11"/>
        <v>1.82</v>
      </c>
      <c r="G59" s="26">
        <f t="shared" si="12"/>
        <v>1.82</v>
      </c>
      <c r="H59" s="26">
        <f t="shared" si="13"/>
        <v>0</v>
      </c>
      <c r="I59" s="26">
        <f t="shared" si="14"/>
        <v>0</v>
      </c>
      <c r="J59" s="26">
        <f t="shared" si="15"/>
        <v>0</v>
      </c>
      <c r="K59" s="157">
        <v>0.91</v>
      </c>
      <c r="L59" s="161">
        <f t="shared" si="16"/>
        <v>7.0000000000000104E-2</v>
      </c>
      <c r="M59" s="161">
        <f>SUM(L56:L59)/5</f>
        <v>5.6000000000000001E-2</v>
      </c>
      <c r="N59" s="161">
        <f t="shared" si="20"/>
        <v>0.29399999999999998</v>
      </c>
      <c r="P59" s="47"/>
      <c r="Q59" s="1">
        <v>0.91</v>
      </c>
    </row>
    <row r="60" spans="1:22" x14ac:dyDescent="0.15">
      <c r="A60" s="55">
        <v>100</v>
      </c>
      <c r="B60" s="147">
        <v>20</v>
      </c>
      <c r="C60" s="154" cm="1">
        <f t="array" ref="C60">INDEX(属性分配!$C$12:$J$12,MATCH(C$39,属性分配!$C$3:$J$3,FALSE))</f>
        <v>3</v>
      </c>
      <c r="D60" s="154" cm="1">
        <f t="array" ref="D60">INDEX(属性分配!$C$12:$J$12,MATCH(D$39,属性分配!$C$3:$J$3,FALSE))</f>
        <v>3</v>
      </c>
      <c r="E60" s="154" cm="1">
        <f t="array" ref="E60">INDEX(属性分配!$C$12:$J$12,MATCH(E$39,属性分配!$C$3:$J$3,FALSE))</f>
        <v>3</v>
      </c>
      <c r="F60" s="154" cm="1">
        <f t="array" ref="F60">INDEX(属性分配!$C$12:$J$12,MATCH(F$39,属性分配!$C$3:$J$3,FALSE))</f>
        <v>2</v>
      </c>
      <c r="G60" s="154" cm="1">
        <f t="array" ref="G60">INDEX(属性分配!$C$12:$J$12,MATCH(G$39,属性分配!$C$3:$J$3,FALSE))</f>
        <v>2</v>
      </c>
      <c r="H60" s="154" cm="1">
        <f t="array" ref="H60">INDEX(属性分配!$C$12:$J$12,MATCH(H$39,属性分配!$C$3:$J$3,FALSE))</f>
        <v>0</v>
      </c>
      <c r="I60" s="154" cm="1">
        <f t="array" ref="I60">INDEX(属性分配!$C$12:$J$12,MATCH(I$39,属性分配!$C$3:$J$3,FALSE))</f>
        <v>0</v>
      </c>
      <c r="J60" s="154" cm="1">
        <f t="array" ref="J60">INDEX(属性分配!$C$12:$J$12,MATCH(J$39,属性分配!$C$3:$J$3,FALSE))</f>
        <v>0</v>
      </c>
      <c r="K60" s="158">
        <v>1</v>
      </c>
      <c r="L60" s="161">
        <f t="shared" si="16"/>
        <v>0.09</v>
      </c>
      <c r="M60" s="161"/>
      <c r="N60" s="161">
        <f>L60+N59</f>
        <v>0.38400000000000001</v>
      </c>
      <c r="P60" s="47"/>
      <c r="Q60" s="1">
        <v>1</v>
      </c>
    </row>
    <row r="61" spans="1:22" x14ac:dyDescent="0.15">
      <c r="A61" s="55"/>
      <c r="M61" s="1">
        <f>SUM(M40:M60)</f>
        <v>0.24399999999999999</v>
      </c>
      <c r="P61" s="47"/>
    </row>
    <row r="62" spans="1:22" x14ac:dyDescent="0.15">
      <c r="A62" s="36"/>
      <c r="B62" s="37" t="s">
        <v>144</v>
      </c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49"/>
    </row>
    <row r="63" spans="1:22" x14ac:dyDescent="0.15">
      <c r="R63" s="1" t="s">
        <v>145</v>
      </c>
      <c r="S63" s="1" t="s">
        <v>146</v>
      </c>
      <c r="T63" s="1" t="s">
        <v>147</v>
      </c>
    </row>
    <row r="64" spans="1:22" x14ac:dyDescent="0.15">
      <c r="L64" s="1">
        <f>1/400</f>
        <v>2.5000000000000001E-3</v>
      </c>
      <c r="M64" s="1">
        <f>0.008</f>
        <v>8.0000000000000002E-3</v>
      </c>
      <c r="S64" s="1">
        <v>0.01</v>
      </c>
      <c r="T64" s="1">
        <v>0.01</v>
      </c>
    </row>
    <row r="66" spans="1:26" x14ac:dyDescent="0.15">
      <c r="A66" s="64" t="s">
        <v>148</v>
      </c>
      <c r="B66" s="2"/>
      <c r="C66" s="2"/>
    </row>
    <row r="67" spans="1:26" x14ac:dyDescent="0.15">
      <c r="C67" s="200" t="s">
        <v>149</v>
      </c>
      <c r="D67" s="201"/>
      <c r="E67" s="1">
        <f>属性分配!C7</f>
        <v>0.5</v>
      </c>
      <c r="F67" s="1">
        <f>属性分配!D7</f>
        <v>4</v>
      </c>
      <c r="G67" s="1">
        <f>属性分配!E7</f>
        <v>4</v>
      </c>
      <c r="H67" s="1">
        <f>属性分配!F7</f>
        <v>2</v>
      </c>
      <c r="I67" s="1">
        <f>属性分配!G7</f>
        <v>2</v>
      </c>
      <c r="Q67" s="1" t="s">
        <v>150</v>
      </c>
      <c r="R67" s="1">
        <v>1000000000</v>
      </c>
      <c r="T67" s="1">
        <f>INT(3.6^9)</f>
        <v>101559</v>
      </c>
    </row>
    <row r="68" spans="1:26" x14ac:dyDescent="0.15">
      <c r="B68" s="108" t="s">
        <v>151</v>
      </c>
      <c r="C68" s="108" t="s">
        <v>152</v>
      </c>
      <c r="D68" s="108" t="s">
        <v>122</v>
      </c>
      <c r="E68" s="108" t="s">
        <v>7</v>
      </c>
      <c r="F68" s="108" t="s">
        <v>8</v>
      </c>
      <c r="G68" s="108" t="s">
        <v>9</v>
      </c>
      <c r="H68" s="108" t="s">
        <v>10</v>
      </c>
      <c r="I68" s="108" t="s">
        <v>11</v>
      </c>
      <c r="K68" s="31" t="s">
        <v>105</v>
      </c>
      <c r="M68" s="31"/>
      <c r="Q68" s="1" t="s">
        <v>151</v>
      </c>
      <c r="R68" s="1" t="s">
        <v>153</v>
      </c>
      <c r="S68" s="1" t="s">
        <v>154</v>
      </c>
      <c r="T68" s="1" t="s">
        <v>155</v>
      </c>
      <c r="U68" s="1" t="s">
        <v>156</v>
      </c>
      <c r="V68" s="1" t="s">
        <v>157</v>
      </c>
      <c r="W68" s="93" t="s">
        <v>158</v>
      </c>
      <c r="X68" s="94" t="s">
        <v>159</v>
      </c>
      <c r="Y68" s="26" t="s">
        <v>160</v>
      </c>
      <c r="Z68" s="1" t="s">
        <v>161</v>
      </c>
    </row>
    <row r="69" spans="1:26" x14ac:dyDescent="0.15">
      <c r="B69" s="1">
        <v>1</v>
      </c>
      <c r="C69" s="1">
        <v>0</v>
      </c>
      <c r="D69" s="1">
        <v>0</v>
      </c>
      <c r="E69" s="1" cm="1">
        <f t="array" ref="E69">ROUND((INDEX(属性分配!$C$4:$G$4,MATCH(E$68,属性分配!$C$3:$G$3,FALSE))+$B69*INDEX($C$18:$G$18,MATCH(E$68,$C$17:$G$17,FALSE))+INDEX($C$40:$G$60,MATCH($C69,$B$40:$B$60,FALSE),MATCH(E$68,$C$39:$G$39,FALSE))*INDEX(属性分配!$C$4:$G$4,MATCH(E$68,属性分配!$C$3:$G$3,FALSE)))*(1+INDEX($C$29:$G$34,MATCH($D69,$B$29:$B$34,FALSE),MATCH(E$68,$C$28:$G$28,FALSE))),2)</f>
        <v>309</v>
      </c>
      <c r="F69" s="1" cm="1">
        <f t="array" ref="F69">ROUND((INDEX(属性分配!$C$4:$G$4,MATCH(F$68,属性分配!$C$3:$G$3,FALSE))+$B69*INDEX($C$18:$G$18,MATCH(F$68,$C$17:$G$17,FALSE))+INDEX($C$40:$G$60,MATCH($C69,$B$40:$B$60,FALSE),MATCH(F$68,$C$39:$G$39,FALSE))*INDEX(属性分配!$C$4:$G$4,MATCH(F$68,属性分配!$C$3:$G$3,FALSE)))*(1+INDEX($C$29:$G$34,MATCH($D69,$B$29:$B$34,FALSE),MATCH(F$68,$C$28:$G$28,FALSE))),2)</f>
        <v>51.5</v>
      </c>
      <c r="G69" s="1" cm="1">
        <f t="array" ref="G69">ROUND((INDEX(属性分配!$C$4:$G$4,MATCH(G$68,属性分配!$C$3:$G$3,FALSE))+$B69*INDEX($C$18:$G$18,MATCH(G$68,$C$17:$G$17,FALSE))+INDEX($C$40:$G$60,MATCH($C69,$B$40:$B$60,FALSE),MATCH(G$68,$C$39:$G$39,FALSE))*INDEX(属性分配!$C$4:$G$4,MATCH(G$68,属性分配!$C$3:$G$3,FALSE)))*(1+INDEX($C$29:$G$34,MATCH($D69,$B$29:$B$34,FALSE),MATCH(G$68,$C$28:$G$28,FALSE))),2)</f>
        <v>51.5</v>
      </c>
      <c r="H69" s="1" cm="1">
        <f t="array" ref="H69">ROUND((INDEX(属性分配!$C$4:$G$4,MATCH(H$68,属性分配!$C$3:$G$3,FALSE))+$B69*INDEX($C$18:$G$18,MATCH(H$68,$C$17:$G$17,FALSE))+INDEX($C$40:$G$60,MATCH($C69,$B$40:$B$60,FALSE),MATCH(H$68,$C$39:$G$39,FALSE))*INDEX(属性分配!$C$4:$G$4,MATCH(H$68,属性分配!$C$3:$G$3,FALSE)))*(1+INDEX($C$29:$G$34,MATCH($D69,$B$29:$B$34,FALSE),MATCH(H$68,$C$28:$G$28,FALSE))),2)</f>
        <v>51</v>
      </c>
      <c r="I69" s="1" cm="1">
        <f t="array" ref="I69">ROUND((INDEX(属性分配!$C$4:$G$4,MATCH(I$68,属性分配!$C$3:$G$3,FALSE))+$B69*INDEX($C$18:$G$18,MATCH(I$68,$C$17:$G$17,FALSE))+INDEX($C$40:$G$60,MATCH($C69,$B$40:$B$60,FALSE),MATCH(I$68,$C$39:$G$39,FALSE))*INDEX(属性分配!$C$4:$G$4,MATCH(I$68,属性分配!$C$3:$G$3,FALSE)))*(1+INDEX($C$29:$G$34,MATCH($D69,$B$29:$B$34,FALSE),MATCH(I$68,$C$28:$G$28,FALSE))),2)</f>
        <v>51</v>
      </c>
      <c r="K69" s="1" cm="1">
        <f t="array" ref="K69">SUMPRODUCT(E69:I69,$E$67:$I$67)</f>
        <v>770.5</v>
      </c>
      <c r="Q69" s="1">
        <v>0</v>
      </c>
      <c r="R69" s="1">
        <v>10</v>
      </c>
      <c r="S69" s="1">
        <f t="shared" ref="S69:S78" si="21">$R$67/$T$80*T69</f>
        <v>10000</v>
      </c>
      <c r="T69" s="1">
        <v>1</v>
      </c>
      <c r="U69" s="1">
        <f t="shared" ref="U69:U78" si="22">S69/(Q70-Q69)</f>
        <v>1000</v>
      </c>
      <c r="V69" s="1">
        <v>200</v>
      </c>
      <c r="W69" s="55">
        <f t="shared" ref="W69:W78" si="23">U69-V69*(R69/2-0.5)</f>
        <v>100</v>
      </c>
      <c r="X69" s="47">
        <f t="shared" ref="X69:X72" si="24">U69+V69*(R69/2-0.5)</f>
        <v>1900</v>
      </c>
      <c r="Y69" s="26">
        <f t="shared" ref="Y69:Y77" si="25">W70-X69</f>
        <v>300</v>
      </c>
      <c r="Z69" s="1" t="b">
        <f t="shared" ref="Z69:Z77" si="26">IF(AND(Y69&gt;V69,V70&gt;Y69),TRUE,FALSE)</f>
        <v>1</v>
      </c>
    </row>
    <row r="70" spans="1:26" x14ac:dyDescent="0.15">
      <c r="B70" s="1">
        <v>2</v>
      </c>
      <c r="C70" s="1">
        <v>0</v>
      </c>
      <c r="D70" s="1">
        <v>0</v>
      </c>
      <c r="E70" s="1" cm="1">
        <f t="array" ref="E70">ROUND((INDEX(属性分配!$C$4:$G$4,MATCH(E$68,属性分配!$C$3:$G$3,FALSE))+$B70*INDEX($C$18:$G$18,MATCH(E$68,$C$17:$G$17,FALSE))+INDEX($C$40:$G$60,MATCH($C70,$B$40:$B$60,FALSE),MATCH(E$68,$C$39:$G$39,FALSE))*INDEX(属性分配!$C$4:$G$4,MATCH(E$68,属性分配!$C$3:$G$3,FALSE)))*(1+INDEX($C$29:$G$34,MATCH($D70,$B$29:$B$34,FALSE),MATCH(E$68,$C$28:$G$28,FALSE))),2)</f>
        <v>318</v>
      </c>
      <c r="F70" s="1" cm="1">
        <f t="array" ref="F70">ROUND((INDEX(属性分配!$C$4:$G$4,MATCH(F$68,属性分配!$C$3:$G$3,FALSE))+$B70*INDEX($C$18:$G$18,MATCH(F$68,$C$17:$G$17,FALSE))+INDEX($C$40:$G$60,MATCH($C70,$B$40:$B$60,FALSE),MATCH(F$68,$C$39:$G$39,FALSE))*INDEX(属性分配!$C$4:$G$4,MATCH(F$68,属性分配!$C$3:$G$3,FALSE)))*(1+INDEX($C$29:$G$34,MATCH($D70,$B$29:$B$34,FALSE),MATCH(F$68,$C$28:$G$28,FALSE))),2)</f>
        <v>53</v>
      </c>
      <c r="G70" s="1" cm="1">
        <f t="array" ref="G70">ROUND((INDEX(属性分配!$C$4:$G$4,MATCH(G$68,属性分配!$C$3:$G$3,FALSE))+$B70*INDEX($C$18:$G$18,MATCH(G$68,$C$17:$G$17,FALSE))+INDEX($C$40:$G$60,MATCH($C70,$B$40:$B$60,FALSE),MATCH(G$68,$C$39:$G$39,FALSE))*INDEX(属性分配!$C$4:$G$4,MATCH(G$68,属性分配!$C$3:$G$3,FALSE)))*(1+INDEX($C$29:$G$34,MATCH($D70,$B$29:$B$34,FALSE),MATCH(G$68,$C$28:$G$28,FALSE))),2)</f>
        <v>53</v>
      </c>
      <c r="H70" s="1" cm="1">
        <f t="array" ref="H70">ROUND((INDEX(属性分配!$C$4:$G$4,MATCH(H$68,属性分配!$C$3:$G$3,FALSE))+$B70*INDEX($C$18:$G$18,MATCH(H$68,$C$17:$G$17,FALSE))+INDEX($C$40:$G$60,MATCH($C70,$B$40:$B$60,FALSE),MATCH(H$68,$C$39:$G$39,FALSE))*INDEX(属性分配!$C$4:$G$4,MATCH(H$68,属性分配!$C$3:$G$3,FALSE)))*(1+INDEX($C$29:$G$34,MATCH($D70,$B$29:$B$34,FALSE),MATCH(H$68,$C$28:$G$28,FALSE))),2)</f>
        <v>52</v>
      </c>
      <c r="I70" s="1" cm="1">
        <f t="array" ref="I70">ROUND((INDEX(属性分配!$C$4:$G$4,MATCH(I$68,属性分配!$C$3:$G$3,FALSE))+$B70*INDEX($C$18:$G$18,MATCH(I$68,$C$17:$G$17,FALSE))+INDEX($C$40:$G$60,MATCH($C70,$B$40:$B$60,FALSE),MATCH(I$68,$C$39:$G$39,FALSE))*INDEX(属性分配!$C$4:$G$4,MATCH(I$68,属性分配!$C$3:$G$3,FALSE)))*(1+INDEX($C$29:$G$34,MATCH($D70,$B$29:$B$34,FALSE),MATCH(I$68,$C$28:$G$28,FALSE))),2)</f>
        <v>52</v>
      </c>
      <c r="K70" s="1" cm="1">
        <f t="array" ref="K70">SUMPRODUCT(E70:I70,$E$67:$I$67)</f>
        <v>791</v>
      </c>
      <c r="Q70" s="1">
        <v>10</v>
      </c>
      <c r="R70" s="1">
        <v>10</v>
      </c>
      <c r="S70" s="1">
        <f t="shared" si="21"/>
        <v>40000</v>
      </c>
      <c r="T70" s="1">
        <v>4</v>
      </c>
      <c r="U70" s="1">
        <f t="shared" si="22"/>
        <v>4000</v>
      </c>
      <c r="V70" s="1">
        <v>400</v>
      </c>
      <c r="W70" s="55">
        <f t="shared" si="23"/>
        <v>2200</v>
      </c>
      <c r="X70" s="47">
        <f t="shared" si="24"/>
        <v>5800</v>
      </c>
      <c r="Y70" s="26">
        <f t="shared" si="25"/>
        <v>1200</v>
      </c>
      <c r="Z70" s="1" t="b">
        <f t="shared" si="26"/>
        <v>1</v>
      </c>
    </row>
    <row r="71" spans="1:26" x14ac:dyDescent="0.15">
      <c r="B71" s="1">
        <v>3</v>
      </c>
      <c r="C71" s="1">
        <v>0</v>
      </c>
      <c r="D71" s="1">
        <v>0</v>
      </c>
      <c r="E71" s="1" cm="1">
        <f t="array" ref="E71">ROUND((INDEX(属性分配!$C$4:$G$4,MATCH(E$68,属性分配!$C$3:$G$3,FALSE))+$B71*INDEX($C$18:$G$18,MATCH(E$68,$C$17:$G$17,FALSE))+INDEX($C$40:$G$60,MATCH($C71,$B$40:$B$60,FALSE),MATCH(E$68,$C$39:$G$39,FALSE))*INDEX(属性分配!$C$4:$G$4,MATCH(E$68,属性分配!$C$3:$G$3,FALSE)))*(1+INDEX($C$29:$G$34,MATCH($D71,$B$29:$B$34,FALSE),MATCH(E$68,$C$28:$G$28,FALSE))),2)</f>
        <v>327</v>
      </c>
      <c r="F71" s="1" cm="1">
        <f t="array" ref="F71">ROUND((INDEX(属性分配!$C$4:$G$4,MATCH(F$68,属性分配!$C$3:$G$3,FALSE))+$B71*INDEX($C$18:$G$18,MATCH(F$68,$C$17:$G$17,FALSE))+INDEX($C$40:$G$60,MATCH($C71,$B$40:$B$60,FALSE),MATCH(F$68,$C$39:$G$39,FALSE))*INDEX(属性分配!$C$4:$G$4,MATCH(F$68,属性分配!$C$3:$G$3,FALSE)))*(1+INDEX($C$29:$G$34,MATCH($D71,$B$29:$B$34,FALSE),MATCH(F$68,$C$28:$G$28,FALSE))),2)</f>
        <v>54.5</v>
      </c>
      <c r="G71" s="1" cm="1">
        <f t="array" ref="G71">ROUND((INDEX(属性分配!$C$4:$G$4,MATCH(G$68,属性分配!$C$3:$G$3,FALSE))+$B71*INDEX($C$18:$G$18,MATCH(G$68,$C$17:$G$17,FALSE))+INDEX($C$40:$G$60,MATCH($C71,$B$40:$B$60,FALSE),MATCH(G$68,$C$39:$G$39,FALSE))*INDEX(属性分配!$C$4:$G$4,MATCH(G$68,属性分配!$C$3:$G$3,FALSE)))*(1+INDEX($C$29:$G$34,MATCH($D71,$B$29:$B$34,FALSE),MATCH(G$68,$C$28:$G$28,FALSE))),2)</f>
        <v>54.5</v>
      </c>
      <c r="H71" s="1" cm="1">
        <f t="array" ref="H71">ROUND((INDEX(属性分配!$C$4:$G$4,MATCH(H$68,属性分配!$C$3:$G$3,FALSE))+$B71*INDEX($C$18:$G$18,MATCH(H$68,$C$17:$G$17,FALSE))+INDEX($C$40:$G$60,MATCH($C71,$B$40:$B$60,FALSE),MATCH(H$68,$C$39:$G$39,FALSE))*INDEX(属性分配!$C$4:$G$4,MATCH(H$68,属性分配!$C$3:$G$3,FALSE)))*(1+INDEX($C$29:$G$34,MATCH($D71,$B$29:$B$34,FALSE),MATCH(H$68,$C$28:$G$28,FALSE))),2)</f>
        <v>53</v>
      </c>
      <c r="I71" s="1" cm="1">
        <f t="array" ref="I71">ROUND((INDEX(属性分配!$C$4:$G$4,MATCH(I$68,属性分配!$C$3:$G$3,FALSE))+$B71*INDEX($C$18:$G$18,MATCH(I$68,$C$17:$G$17,FALSE))+INDEX($C$40:$G$60,MATCH($C71,$B$40:$B$60,FALSE),MATCH(I$68,$C$39:$G$39,FALSE))*INDEX(属性分配!$C$4:$G$4,MATCH(I$68,属性分配!$C$3:$G$3,FALSE)))*(1+INDEX($C$29:$G$34,MATCH($D71,$B$29:$B$34,FALSE),MATCH(I$68,$C$28:$G$28,FALSE))),2)</f>
        <v>53</v>
      </c>
      <c r="K71" s="1" cm="1">
        <f t="array" ref="K71">SUMPRODUCT(E71:I71,$E$67:$I$67)</f>
        <v>811.5</v>
      </c>
      <c r="Q71" s="1">
        <v>20</v>
      </c>
      <c r="R71" s="1">
        <v>10</v>
      </c>
      <c r="S71" s="1">
        <f t="shared" si="21"/>
        <v>160000</v>
      </c>
      <c r="T71" s="1">
        <v>16</v>
      </c>
      <c r="U71" s="1">
        <f t="shared" si="22"/>
        <v>16000</v>
      </c>
      <c r="V71" s="1">
        <v>2000</v>
      </c>
      <c r="W71" s="55">
        <f t="shared" si="23"/>
        <v>7000</v>
      </c>
      <c r="X71" s="47">
        <f t="shared" si="24"/>
        <v>25000</v>
      </c>
      <c r="Y71" s="26">
        <f t="shared" si="25"/>
        <v>3000</v>
      </c>
      <c r="Z71" s="1" t="b">
        <f t="shared" si="26"/>
        <v>1</v>
      </c>
    </row>
    <row r="72" spans="1:26" x14ac:dyDescent="0.15">
      <c r="B72" s="1">
        <v>4</v>
      </c>
      <c r="C72" s="1">
        <v>0</v>
      </c>
      <c r="D72" s="1">
        <v>0</v>
      </c>
      <c r="E72" s="1" cm="1">
        <f t="array" ref="E72">ROUND((INDEX(属性分配!$C$4:$G$4,MATCH(E$68,属性分配!$C$3:$G$3,FALSE))+$B72*INDEX($C$18:$G$18,MATCH(E$68,$C$17:$G$17,FALSE))+INDEX($C$40:$G$60,MATCH($C72,$B$40:$B$60,FALSE),MATCH(E$68,$C$39:$G$39,FALSE))*INDEX(属性分配!$C$4:$G$4,MATCH(E$68,属性分配!$C$3:$G$3,FALSE)))*(1+INDEX($C$29:$G$34,MATCH($D72,$B$29:$B$34,FALSE),MATCH(E$68,$C$28:$G$28,FALSE))),2)</f>
        <v>336</v>
      </c>
      <c r="F72" s="1" cm="1">
        <f t="array" ref="F72">ROUND((INDEX(属性分配!$C$4:$G$4,MATCH(F$68,属性分配!$C$3:$G$3,FALSE))+$B72*INDEX($C$18:$G$18,MATCH(F$68,$C$17:$G$17,FALSE))+INDEX($C$40:$G$60,MATCH($C72,$B$40:$B$60,FALSE),MATCH(F$68,$C$39:$G$39,FALSE))*INDEX(属性分配!$C$4:$G$4,MATCH(F$68,属性分配!$C$3:$G$3,FALSE)))*(1+INDEX($C$29:$G$34,MATCH($D72,$B$29:$B$34,FALSE),MATCH(F$68,$C$28:$G$28,FALSE))),2)</f>
        <v>56</v>
      </c>
      <c r="G72" s="1" cm="1">
        <f t="array" ref="G72">ROUND((INDEX(属性分配!$C$4:$G$4,MATCH(G$68,属性分配!$C$3:$G$3,FALSE))+$B72*INDEX($C$18:$G$18,MATCH(G$68,$C$17:$G$17,FALSE))+INDEX($C$40:$G$60,MATCH($C72,$B$40:$B$60,FALSE),MATCH(G$68,$C$39:$G$39,FALSE))*INDEX(属性分配!$C$4:$G$4,MATCH(G$68,属性分配!$C$3:$G$3,FALSE)))*(1+INDEX($C$29:$G$34,MATCH($D72,$B$29:$B$34,FALSE),MATCH(G$68,$C$28:$G$28,FALSE))),2)</f>
        <v>56</v>
      </c>
      <c r="H72" s="1" cm="1">
        <f t="array" ref="H72">ROUND((INDEX(属性分配!$C$4:$G$4,MATCH(H$68,属性分配!$C$3:$G$3,FALSE))+$B72*INDEX($C$18:$G$18,MATCH(H$68,$C$17:$G$17,FALSE))+INDEX($C$40:$G$60,MATCH($C72,$B$40:$B$60,FALSE),MATCH(H$68,$C$39:$G$39,FALSE))*INDEX(属性分配!$C$4:$G$4,MATCH(H$68,属性分配!$C$3:$G$3,FALSE)))*(1+INDEX($C$29:$G$34,MATCH($D72,$B$29:$B$34,FALSE),MATCH(H$68,$C$28:$G$28,FALSE))),2)</f>
        <v>54</v>
      </c>
      <c r="I72" s="1" cm="1">
        <f t="array" ref="I72">ROUND((INDEX(属性分配!$C$4:$G$4,MATCH(I$68,属性分配!$C$3:$G$3,FALSE))+$B72*INDEX($C$18:$G$18,MATCH(I$68,$C$17:$G$17,FALSE))+INDEX($C$40:$G$60,MATCH($C72,$B$40:$B$60,FALSE),MATCH(I$68,$C$39:$G$39,FALSE))*INDEX(属性分配!$C$4:$G$4,MATCH(I$68,属性分配!$C$3:$G$3,FALSE)))*(1+INDEX($C$29:$G$34,MATCH($D72,$B$29:$B$34,FALSE),MATCH(I$68,$C$28:$G$28,FALSE))),2)</f>
        <v>54</v>
      </c>
      <c r="K72" s="1" cm="1">
        <f t="array" ref="K72">SUMPRODUCT(E72:I72,$E$67:$I$67)</f>
        <v>832</v>
      </c>
      <c r="Q72" s="1">
        <v>30</v>
      </c>
      <c r="R72" s="1">
        <v>10</v>
      </c>
      <c r="S72" s="1">
        <f t="shared" si="21"/>
        <v>640000</v>
      </c>
      <c r="T72" s="1">
        <v>64</v>
      </c>
      <c r="U72" s="1">
        <f t="shared" si="22"/>
        <v>64000</v>
      </c>
      <c r="V72" s="1">
        <v>8000</v>
      </c>
      <c r="W72" s="55">
        <f t="shared" si="23"/>
        <v>28000</v>
      </c>
      <c r="X72" s="47">
        <f t="shared" si="24"/>
        <v>100000</v>
      </c>
      <c r="Y72" s="26">
        <f t="shared" si="25"/>
        <v>11000</v>
      </c>
      <c r="Z72" s="1" t="b">
        <f t="shared" si="26"/>
        <v>1</v>
      </c>
    </row>
    <row r="73" spans="1:26" x14ac:dyDescent="0.15">
      <c r="B73" s="1">
        <v>5</v>
      </c>
      <c r="C73" s="1">
        <v>0</v>
      </c>
      <c r="D73" s="1">
        <v>0</v>
      </c>
      <c r="E73" s="1" cm="1">
        <f t="array" ref="E73">ROUND((INDEX(属性分配!$C$4:$G$4,MATCH(E$68,属性分配!$C$3:$G$3,FALSE))+$B73*INDEX($C$18:$G$18,MATCH(E$68,$C$17:$G$17,FALSE))+INDEX($C$40:$G$60,MATCH($C73,$B$40:$B$60,FALSE),MATCH(E$68,$C$39:$G$39,FALSE))*INDEX(属性分配!$C$4:$G$4,MATCH(E$68,属性分配!$C$3:$G$3,FALSE)))*(1+INDEX($C$29:$G$34,MATCH($D73,$B$29:$B$34,FALSE),MATCH(E$68,$C$28:$G$28,FALSE))),2)</f>
        <v>345</v>
      </c>
      <c r="F73" s="1" cm="1">
        <f t="array" ref="F73">ROUND((INDEX(属性分配!$C$4:$G$4,MATCH(F$68,属性分配!$C$3:$G$3,FALSE))+$B73*INDEX($C$18:$G$18,MATCH(F$68,$C$17:$G$17,FALSE))+INDEX($C$40:$G$60,MATCH($C73,$B$40:$B$60,FALSE),MATCH(F$68,$C$39:$G$39,FALSE))*INDEX(属性分配!$C$4:$G$4,MATCH(F$68,属性分配!$C$3:$G$3,FALSE)))*(1+INDEX($C$29:$G$34,MATCH($D73,$B$29:$B$34,FALSE),MATCH(F$68,$C$28:$G$28,FALSE))),2)</f>
        <v>57.5</v>
      </c>
      <c r="G73" s="1" cm="1">
        <f t="array" ref="G73">ROUND((INDEX(属性分配!$C$4:$G$4,MATCH(G$68,属性分配!$C$3:$G$3,FALSE))+$B73*INDEX($C$18:$G$18,MATCH(G$68,$C$17:$G$17,FALSE))+INDEX($C$40:$G$60,MATCH($C73,$B$40:$B$60,FALSE),MATCH(G$68,$C$39:$G$39,FALSE))*INDEX(属性分配!$C$4:$G$4,MATCH(G$68,属性分配!$C$3:$G$3,FALSE)))*(1+INDEX($C$29:$G$34,MATCH($D73,$B$29:$B$34,FALSE),MATCH(G$68,$C$28:$G$28,FALSE))),2)</f>
        <v>57.5</v>
      </c>
      <c r="H73" s="1" cm="1">
        <f t="array" ref="H73">ROUND((INDEX(属性分配!$C$4:$G$4,MATCH(H$68,属性分配!$C$3:$G$3,FALSE))+$B73*INDEX($C$18:$G$18,MATCH(H$68,$C$17:$G$17,FALSE))+INDEX($C$40:$G$60,MATCH($C73,$B$40:$B$60,FALSE),MATCH(H$68,$C$39:$G$39,FALSE))*INDEX(属性分配!$C$4:$G$4,MATCH(H$68,属性分配!$C$3:$G$3,FALSE)))*(1+INDEX($C$29:$G$34,MATCH($D73,$B$29:$B$34,FALSE),MATCH(H$68,$C$28:$G$28,FALSE))),2)</f>
        <v>55</v>
      </c>
      <c r="I73" s="1" cm="1">
        <f t="array" ref="I73">ROUND((INDEX(属性分配!$C$4:$G$4,MATCH(I$68,属性分配!$C$3:$G$3,FALSE))+$B73*INDEX($C$18:$G$18,MATCH(I$68,$C$17:$G$17,FALSE))+INDEX($C$40:$G$60,MATCH($C73,$B$40:$B$60,FALSE),MATCH(I$68,$C$39:$G$39,FALSE))*INDEX(属性分配!$C$4:$G$4,MATCH(I$68,属性分配!$C$3:$G$3,FALSE)))*(1+INDEX($C$29:$G$34,MATCH($D73,$B$29:$B$34,FALSE),MATCH(I$68,$C$28:$G$28,FALSE))),2)</f>
        <v>55</v>
      </c>
      <c r="K73" s="1" cm="1">
        <f t="array" ref="K73">SUMPRODUCT(E73:I73,$E$67:$I$67)</f>
        <v>852.5</v>
      </c>
      <c r="Q73" s="1">
        <v>40</v>
      </c>
      <c r="R73" s="1">
        <v>10</v>
      </c>
      <c r="S73" s="1">
        <f t="shared" si="21"/>
        <v>1920000</v>
      </c>
      <c r="T73" s="1">
        <f t="shared" ref="T73" si="27">T72*3</f>
        <v>192</v>
      </c>
      <c r="U73" s="1">
        <f t="shared" si="22"/>
        <v>192000</v>
      </c>
      <c r="V73" s="1">
        <v>18000</v>
      </c>
      <c r="W73" s="55">
        <f t="shared" si="23"/>
        <v>111000</v>
      </c>
      <c r="X73" s="47">
        <f t="shared" ref="X73:X78" si="28">U73+V73*(R73/2-0.5)</f>
        <v>273000</v>
      </c>
      <c r="Y73" s="26">
        <f t="shared" si="25"/>
        <v>45000</v>
      </c>
      <c r="Z73" s="1" t="b">
        <f t="shared" si="26"/>
        <v>1</v>
      </c>
    </row>
    <row r="74" spans="1:26" x14ac:dyDescent="0.15">
      <c r="B74" s="1">
        <v>6</v>
      </c>
      <c r="C74" s="1">
        <v>0</v>
      </c>
      <c r="D74" s="1">
        <v>0</v>
      </c>
      <c r="E74" s="1" cm="1">
        <f t="array" ref="E74">ROUND((INDEX(属性分配!$C$4:$G$4,MATCH(E$68,属性分配!$C$3:$G$3,FALSE))+$B74*INDEX($C$18:$G$18,MATCH(E$68,$C$17:$G$17,FALSE))+INDEX($C$40:$G$60,MATCH($C74,$B$40:$B$60,FALSE),MATCH(E$68,$C$39:$G$39,FALSE))*INDEX(属性分配!$C$4:$G$4,MATCH(E$68,属性分配!$C$3:$G$3,FALSE)))*(1+INDEX($C$29:$G$34,MATCH($D74,$B$29:$B$34,FALSE),MATCH(E$68,$C$28:$G$28,FALSE))),2)</f>
        <v>354</v>
      </c>
      <c r="F74" s="1" cm="1">
        <f t="array" ref="F74">ROUND((INDEX(属性分配!$C$4:$G$4,MATCH(F$68,属性分配!$C$3:$G$3,FALSE))+$B74*INDEX($C$18:$G$18,MATCH(F$68,$C$17:$G$17,FALSE))+INDEX($C$40:$G$60,MATCH($C74,$B$40:$B$60,FALSE),MATCH(F$68,$C$39:$G$39,FALSE))*INDEX(属性分配!$C$4:$G$4,MATCH(F$68,属性分配!$C$3:$G$3,FALSE)))*(1+INDEX($C$29:$G$34,MATCH($D74,$B$29:$B$34,FALSE),MATCH(F$68,$C$28:$G$28,FALSE))),2)</f>
        <v>59</v>
      </c>
      <c r="G74" s="1" cm="1">
        <f t="array" ref="G74">ROUND((INDEX(属性分配!$C$4:$G$4,MATCH(G$68,属性分配!$C$3:$G$3,FALSE))+$B74*INDEX($C$18:$G$18,MATCH(G$68,$C$17:$G$17,FALSE))+INDEX($C$40:$G$60,MATCH($C74,$B$40:$B$60,FALSE),MATCH(G$68,$C$39:$G$39,FALSE))*INDEX(属性分配!$C$4:$G$4,MATCH(G$68,属性分配!$C$3:$G$3,FALSE)))*(1+INDEX($C$29:$G$34,MATCH($D74,$B$29:$B$34,FALSE),MATCH(G$68,$C$28:$G$28,FALSE))),2)</f>
        <v>59</v>
      </c>
      <c r="H74" s="1" cm="1">
        <f t="array" ref="H74">ROUND((INDEX(属性分配!$C$4:$G$4,MATCH(H$68,属性分配!$C$3:$G$3,FALSE))+$B74*INDEX($C$18:$G$18,MATCH(H$68,$C$17:$G$17,FALSE))+INDEX($C$40:$G$60,MATCH($C74,$B$40:$B$60,FALSE),MATCH(H$68,$C$39:$G$39,FALSE))*INDEX(属性分配!$C$4:$G$4,MATCH(H$68,属性分配!$C$3:$G$3,FALSE)))*(1+INDEX($C$29:$G$34,MATCH($D74,$B$29:$B$34,FALSE),MATCH(H$68,$C$28:$G$28,FALSE))),2)</f>
        <v>56</v>
      </c>
      <c r="I74" s="1" cm="1">
        <f t="array" ref="I74">ROUND((INDEX(属性分配!$C$4:$G$4,MATCH(I$68,属性分配!$C$3:$G$3,FALSE))+$B74*INDEX($C$18:$G$18,MATCH(I$68,$C$17:$G$17,FALSE))+INDEX($C$40:$G$60,MATCH($C74,$B$40:$B$60,FALSE),MATCH(I$68,$C$39:$G$39,FALSE))*INDEX(属性分配!$C$4:$G$4,MATCH(I$68,属性分配!$C$3:$G$3,FALSE)))*(1+INDEX($C$29:$G$34,MATCH($D74,$B$29:$B$34,FALSE),MATCH(I$68,$C$28:$G$28,FALSE))),2)</f>
        <v>56</v>
      </c>
      <c r="K74" s="1" cm="1">
        <f t="array" ref="K74">SUMPRODUCT(E74:I74,$E$67:$I$67)</f>
        <v>873</v>
      </c>
      <c r="Q74" s="1">
        <v>50</v>
      </c>
      <c r="R74" s="1">
        <v>10</v>
      </c>
      <c r="S74" s="1">
        <f t="shared" si="21"/>
        <v>7680000</v>
      </c>
      <c r="T74" s="1">
        <f>T73*4</f>
        <v>768</v>
      </c>
      <c r="U74" s="1">
        <f t="shared" si="22"/>
        <v>768000</v>
      </c>
      <c r="V74" s="1">
        <v>100000</v>
      </c>
      <c r="W74" s="55">
        <f t="shared" si="23"/>
        <v>318000</v>
      </c>
      <c r="X74" s="47">
        <f t="shared" si="28"/>
        <v>1218000</v>
      </c>
      <c r="Y74" s="26">
        <f t="shared" si="25"/>
        <v>144000</v>
      </c>
      <c r="Z74" s="1" t="b">
        <f t="shared" si="26"/>
        <v>1</v>
      </c>
    </row>
    <row r="75" spans="1:26" x14ac:dyDescent="0.15">
      <c r="B75" s="1">
        <v>7</v>
      </c>
      <c r="C75" s="1">
        <v>0</v>
      </c>
      <c r="D75" s="1">
        <v>0</v>
      </c>
      <c r="E75" s="1" cm="1">
        <f t="array" ref="E75">ROUND((INDEX(属性分配!$C$4:$G$4,MATCH(E$68,属性分配!$C$3:$G$3,FALSE))+$B75*INDEX($C$18:$G$18,MATCH(E$68,$C$17:$G$17,FALSE))+INDEX($C$40:$G$60,MATCH($C75,$B$40:$B$60,FALSE),MATCH(E$68,$C$39:$G$39,FALSE))*INDEX(属性分配!$C$4:$G$4,MATCH(E$68,属性分配!$C$3:$G$3,FALSE)))*(1+INDEX($C$29:$G$34,MATCH($D75,$B$29:$B$34,FALSE),MATCH(E$68,$C$28:$G$28,FALSE))),2)</f>
        <v>363</v>
      </c>
      <c r="F75" s="1" cm="1">
        <f t="array" ref="F75">ROUND((INDEX(属性分配!$C$4:$G$4,MATCH(F$68,属性分配!$C$3:$G$3,FALSE))+$B75*INDEX($C$18:$G$18,MATCH(F$68,$C$17:$G$17,FALSE))+INDEX($C$40:$G$60,MATCH($C75,$B$40:$B$60,FALSE),MATCH(F$68,$C$39:$G$39,FALSE))*INDEX(属性分配!$C$4:$G$4,MATCH(F$68,属性分配!$C$3:$G$3,FALSE)))*(1+INDEX($C$29:$G$34,MATCH($D75,$B$29:$B$34,FALSE),MATCH(F$68,$C$28:$G$28,FALSE))),2)</f>
        <v>60.5</v>
      </c>
      <c r="G75" s="1" cm="1">
        <f t="array" ref="G75">ROUND((INDEX(属性分配!$C$4:$G$4,MATCH(G$68,属性分配!$C$3:$G$3,FALSE))+$B75*INDEX($C$18:$G$18,MATCH(G$68,$C$17:$G$17,FALSE))+INDEX($C$40:$G$60,MATCH($C75,$B$40:$B$60,FALSE),MATCH(G$68,$C$39:$G$39,FALSE))*INDEX(属性分配!$C$4:$G$4,MATCH(G$68,属性分配!$C$3:$G$3,FALSE)))*(1+INDEX($C$29:$G$34,MATCH($D75,$B$29:$B$34,FALSE),MATCH(G$68,$C$28:$G$28,FALSE))),2)</f>
        <v>60.5</v>
      </c>
      <c r="H75" s="1" cm="1">
        <f t="array" ref="H75">ROUND((INDEX(属性分配!$C$4:$G$4,MATCH(H$68,属性分配!$C$3:$G$3,FALSE))+$B75*INDEX($C$18:$G$18,MATCH(H$68,$C$17:$G$17,FALSE))+INDEX($C$40:$G$60,MATCH($C75,$B$40:$B$60,FALSE),MATCH(H$68,$C$39:$G$39,FALSE))*INDEX(属性分配!$C$4:$G$4,MATCH(H$68,属性分配!$C$3:$G$3,FALSE)))*(1+INDEX($C$29:$G$34,MATCH($D75,$B$29:$B$34,FALSE),MATCH(H$68,$C$28:$G$28,FALSE))),2)</f>
        <v>57</v>
      </c>
      <c r="I75" s="1" cm="1">
        <f t="array" ref="I75">ROUND((INDEX(属性分配!$C$4:$G$4,MATCH(I$68,属性分配!$C$3:$G$3,FALSE))+$B75*INDEX($C$18:$G$18,MATCH(I$68,$C$17:$G$17,FALSE))+INDEX($C$40:$G$60,MATCH($C75,$B$40:$B$60,FALSE),MATCH(I$68,$C$39:$G$39,FALSE))*INDEX(属性分配!$C$4:$G$4,MATCH(I$68,属性分配!$C$3:$G$3,FALSE)))*(1+INDEX($C$29:$G$34,MATCH($D75,$B$29:$B$34,FALSE),MATCH(I$68,$C$28:$G$28,FALSE))),2)</f>
        <v>57</v>
      </c>
      <c r="K75" s="1" cm="1">
        <f t="array" ref="K75">SUMPRODUCT(E75:I75,$E$67:$I$67)</f>
        <v>893.5</v>
      </c>
      <c r="Q75" s="1">
        <v>60</v>
      </c>
      <c r="R75" s="1">
        <v>10</v>
      </c>
      <c r="S75" s="1">
        <f t="shared" si="21"/>
        <v>30720000</v>
      </c>
      <c r="T75" s="1">
        <f>T74*4</f>
        <v>3072</v>
      </c>
      <c r="U75" s="1">
        <f t="shared" si="22"/>
        <v>3072000</v>
      </c>
      <c r="V75" s="1">
        <v>380000</v>
      </c>
      <c r="W75" s="55">
        <f t="shared" si="23"/>
        <v>1362000</v>
      </c>
      <c r="X75" s="47">
        <f t="shared" si="28"/>
        <v>4782000</v>
      </c>
      <c r="Y75" s="26">
        <f t="shared" si="25"/>
        <v>691200</v>
      </c>
      <c r="Z75" s="1" t="b">
        <f t="shared" si="26"/>
        <v>1</v>
      </c>
    </row>
    <row r="76" spans="1:26" x14ac:dyDescent="0.15">
      <c r="B76" s="1">
        <v>8</v>
      </c>
      <c r="C76" s="1">
        <v>0</v>
      </c>
      <c r="D76" s="1">
        <v>0</v>
      </c>
      <c r="E76" s="1" cm="1">
        <f t="array" ref="E76">ROUND((INDEX(属性分配!$C$4:$G$4,MATCH(E$68,属性分配!$C$3:$G$3,FALSE))+$B76*INDEX($C$18:$G$18,MATCH(E$68,$C$17:$G$17,FALSE))+INDEX($C$40:$G$60,MATCH($C76,$B$40:$B$60,FALSE),MATCH(E$68,$C$39:$G$39,FALSE))*INDEX(属性分配!$C$4:$G$4,MATCH(E$68,属性分配!$C$3:$G$3,FALSE)))*(1+INDEX($C$29:$G$34,MATCH($D76,$B$29:$B$34,FALSE),MATCH(E$68,$C$28:$G$28,FALSE))),2)</f>
        <v>372</v>
      </c>
      <c r="F76" s="1" cm="1">
        <f t="array" ref="F76">ROUND((INDEX(属性分配!$C$4:$G$4,MATCH(F$68,属性分配!$C$3:$G$3,FALSE))+$B76*INDEX($C$18:$G$18,MATCH(F$68,$C$17:$G$17,FALSE))+INDEX($C$40:$G$60,MATCH($C76,$B$40:$B$60,FALSE),MATCH(F$68,$C$39:$G$39,FALSE))*INDEX(属性分配!$C$4:$G$4,MATCH(F$68,属性分配!$C$3:$G$3,FALSE)))*(1+INDEX($C$29:$G$34,MATCH($D76,$B$29:$B$34,FALSE),MATCH(F$68,$C$28:$G$28,FALSE))),2)</f>
        <v>62</v>
      </c>
      <c r="G76" s="1" cm="1">
        <f t="array" ref="G76">ROUND((INDEX(属性分配!$C$4:$G$4,MATCH(G$68,属性分配!$C$3:$G$3,FALSE))+$B76*INDEX($C$18:$G$18,MATCH(G$68,$C$17:$G$17,FALSE))+INDEX($C$40:$G$60,MATCH($C76,$B$40:$B$60,FALSE),MATCH(G$68,$C$39:$G$39,FALSE))*INDEX(属性分配!$C$4:$G$4,MATCH(G$68,属性分配!$C$3:$G$3,FALSE)))*(1+INDEX($C$29:$G$34,MATCH($D76,$B$29:$B$34,FALSE),MATCH(G$68,$C$28:$G$28,FALSE))),2)</f>
        <v>62</v>
      </c>
      <c r="H76" s="1" cm="1">
        <f t="array" ref="H76">ROUND((INDEX(属性分配!$C$4:$G$4,MATCH(H$68,属性分配!$C$3:$G$3,FALSE))+$B76*INDEX($C$18:$G$18,MATCH(H$68,$C$17:$G$17,FALSE))+INDEX($C$40:$G$60,MATCH($C76,$B$40:$B$60,FALSE),MATCH(H$68,$C$39:$G$39,FALSE))*INDEX(属性分配!$C$4:$G$4,MATCH(H$68,属性分配!$C$3:$G$3,FALSE)))*(1+INDEX($C$29:$G$34,MATCH($D76,$B$29:$B$34,FALSE),MATCH(H$68,$C$28:$G$28,FALSE))),2)</f>
        <v>58</v>
      </c>
      <c r="I76" s="1" cm="1">
        <f t="array" ref="I76">ROUND((INDEX(属性分配!$C$4:$G$4,MATCH(I$68,属性分配!$C$3:$G$3,FALSE))+$B76*INDEX($C$18:$G$18,MATCH(I$68,$C$17:$G$17,FALSE))+INDEX($C$40:$G$60,MATCH($C76,$B$40:$B$60,FALSE),MATCH(I$68,$C$39:$G$39,FALSE))*INDEX(属性分配!$C$4:$G$4,MATCH(I$68,属性分配!$C$3:$G$3,FALSE)))*(1+INDEX($C$29:$G$34,MATCH($D76,$B$29:$B$34,FALSE),MATCH(I$68,$C$28:$G$28,FALSE))),2)</f>
        <v>58</v>
      </c>
      <c r="K76" s="1" cm="1">
        <f t="array" ref="K76">SUMPRODUCT(E76:I76,$E$67:$I$67)</f>
        <v>914</v>
      </c>
      <c r="Q76" s="1">
        <v>70</v>
      </c>
      <c r="R76" s="1">
        <v>10</v>
      </c>
      <c r="S76" s="1">
        <f t="shared" si="21"/>
        <v>95232000</v>
      </c>
      <c r="T76" s="1">
        <f>T75*3.1</f>
        <v>9523.2000000000007</v>
      </c>
      <c r="U76" s="1">
        <f t="shared" si="22"/>
        <v>9523200</v>
      </c>
      <c r="V76" s="1">
        <v>900000</v>
      </c>
      <c r="W76" s="55">
        <f t="shared" si="23"/>
        <v>5473200</v>
      </c>
      <c r="X76" s="47">
        <f t="shared" si="28"/>
        <v>13573200</v>
      </c>
      <c r="Y76" s="26">
        <f t="shared" si="25"/>
        <v>2171400</v>
      </c>
      <c r="Z76" s="1" t="b">
        <f t="shared" si="26"/>
        <v>1</v>
      </c>
    </row>
    <row r="77" spans="1:26" x14ac:dyDescent="0.15">
      <c r="B77" s="1">
        <v>9</v>
      </c>
      <c r="C77" s="1">
        <v>0</v>
      </c>
      <c r="D77" s="1">
        <v>0</v>
      </c>
      <c r="E77" s="1" cm="1">
        <f t="array" ref="E77">ROUND((INDEX(属性分配!$C$4:$G$4,MATCH(E$68,属性分配!$C$3:$G$3,FALSE))+$B77*INDEX($C$18:$G$18,MATCH(E$68,$C$17:$G$17,FALSE))+INDEX($C$40:$G$60,MATCH($C77,$B$40:$B$60,FALSE),MATCH(E$68,$C$39:$G$39,FALSE))*INDEX(属性分配!$C$4:$G$4,MATCH(E$68,属性分配!$C$3:$G$3,FALSE)))*(1+INDEX($C$29:$G$34,MATCH($D77,$B$29:$B$34,FALSE),MATCH(E$68,$C$28:$G$28,FALSE))),2)</f>
        <v>381</v>
      </c>
      <c r="F77" s="1" cm="1">
        <f t="array" ref="F77">ROUND((INDEX(属性分配!$C$4:$G$4,MATCH(F$68,属性分配!$C$3:$G$3,FALSE))+$B77*INDEX($C$18:$G$18,MATCH(F$68,$C$17:$G$17,FALSE))+INDEX($C$40:$G$60,MATCH($C77,$B$40:$B$60,FALSE),MATCH(F$68,$C$39:$G$39,FALSE))*INDEX(属性分配!$C$4:$G$4,MATCH(F$68,属性分配!$C$3:$G$3,FALSE)))*(1+INDEX($C$29:$G$34,MATCH($D77,$B$29:$B$34,FALSE),MATCH(F$68,$C$28:$G$28,FALSE))),2)</f>
        <v>63.5</v>
      </c>
      <c r="G77" s="1" cm="1">
        <f t="array" ref="G77">ROUND((INDEX(属性分配!$C$4:$G$4,MATCH(G$68,属性分配!$C$3:$G$3,FALSE))+$B77*INDEX($C$18:$G$18,MATCH(G$68,$C$17:$G$17,FALSE))+INDEX($C$40:$G$60,MATCH($C77,$B$40:$B$60,FALSE),MATCH(G$68,$C$39:$G$39,FALSE))*INDEX(属性分配!$C$4:$G$4,MATCH(G$68,属性分配!$C$3:$G$3,FALSE)))*(1+INDEX($C$29:$G$34,MATCH($D77,$B$29:$B$34,FALSE),MATCH(G$68,$C$28:$G$28,FALSE))),2)</f>
        <v>63.5</v>
      </c>
      <c r="H77" s="1" cm="1">
        <f t="array" ref="H77">ROUND((INDEX(属性分配!$C$4:$G$4,MATCH(H$68,属性分配!$C$3:$G$3,FALSE))+$B77*INDEX($C$18:$G$18,MATCH(H$68,$C$17:$G$17,FALSE))+INDEX($C$40:$G$60,MATCH($C77,$B$40:$B$60,FALSE),MATCH(H$68,$C$39:$G$39,FALSE))*INDEX(属性分配!$C$4:$G$4,MATCH(H$68,属性分配!$C$3:$G$3,FALSE)))*(1+INDEX($C$29:$G$34,MATCH($D77,$B$29:$B$34,FALSE),MATCH(H$68,$C$28:$G$28,FALSE))),2)</f>
        <v>59</v>
      </c>
      <c r="I77" s="1" cm="1">
        <f t="array" ref="I77">ROUND((INDEX(属性分配!$C$4:$G$4,MATCH(I$68,属性分配!$C$3:$G$3,FALSE))+$B77*INDEX($C$18:$G$18,MATCH(I$68,$C$17:$G$17,FALSE))+INDEX($C$40:$G$60,MATCH($C77,$B$40:$B$60,FALSE),MATCH(I$68,$C$39:$G$39,FALSE))*INDEX(属性分配!$C$4:$G$4,MATCH(I$68,属性分配!$C$3:$G$3,FALSE)))*(1+INDEX($C$29:$G$34,MATCH($D77,$B$29:$B$34,FALSE),MATCH(I$68,$C$28:$G$28,FALSE))),2)</f>
        <v>59</v>
      </c>
      <c r="K77" s="1" cm="1">
        <f t="array" ref="K77">SUMPRODUCT(E77:I77,$E$67:$I$67)</f>
        <v>934.5</v>
      </c>
      <c r="Q77" s="1">
        <v>80</v>
      </c>
      <c r="R77" s="1">
        <v>10</v>
      </c>
      <c r="S77" s="1">
        <f t="shared" si="21"/>
        <v>285696000</v>
      </c>
      <c r="T77" s="1">
        <f>T76*3</f>
        <v>28569.599999999999</v>
      </c>
      <c r="U77" s="1">
        <f t="shared" si="22"/>
        <v>28569600</v>
      </c>
      <c r="V77" s="1">
        <v>2850000</v>
      </c>
      <c r="W77" s="55">
        <f t="shared" si="23"/>
        <v>15744600</v>
      </c>
      <c r="X77" s="47">
        <f t="shared" si="28"/>
        <v>41394600</v>
      </c>
      <c r="Y77" s="26">
        <f t="shared" si="25"/>
        <v>2895600</v>
      </c>
      <c r="Z77" s="1" t="b">
        <f t="shared" si="26"/>
        <v>1</v>
      </c>
    </row>
    <row r="78" spans="1:26" x14ac:dyDescent="0.15">
      <c r="B78" s="1">
        <v>10</v>
      </c>
      <c r="C78" s="1">
        <v>0</v>
      </c>
      <c r="D78" s="1">
        <v>0</v>
      </c>
      <c r="E78" s="1" cm="1">
        <f t="array" ref="E78">ROUND((INDEX(属性分配!$C$4:$G$4,MATCH(E$68,属性分配!$C$3:$G$3,FALSE))+$B78*INDEX($C$18:$G$18,MATCH(E$68,$C$17:$G$17,FALSE))+INDEX($C$40:$G$60,MATCH($C78,$B$40:$B$60,FALSE),MATCH(E$68,$C$39:$G$39,FALSE))*INDEX(属性分配!$C$4:$G$4,MATCH(E$68,属性分配!$C$3:$G$3,FALSE)))*(1+INDEX($C$29:$G$34,MATCH($D78,$B$29:$B$34,FALSE),MATCH(E$68,$C$28:$G$28,FALSE))),2)</f>
        <v>390</v>
      </c>
      <c r="F78" s="1" cm="1">
        <f t="array" ref="F78">ROUND((INDEX(属性分配!$C$4:$G$4,MATCH(F$68,属性分配!$C$3:$G$3,FALSE))+$B78*INDEX($C$18:$G$18,MATCH(F$68,$C$17:$G$17,FALSE))+INDEX($C$40:$G$60,MATCH($C78,$B$40:$B$60,FALSE),MATCH(F$68,$C$39:$G$39,FALSE))*INDEX(属性分配!$C$4:$G$4,MATCH(F$68,属性分配!$C$3:$G$3,FALSE)))*(1+INDEX($C$29:$G$34,MATCH($D78,$B$29:$B$34,FALSE),MATCH(F$68,$C$28:$G$28,FALSE))),2)</f>
        <v>65</v>
      </c>
      <c r="G78" s="1" cm="1">
        <f t="array" ref="G78">ROUND((INDEX(属性分配!$C$4:$G$4,MATCH(G$68,属性分配!$C$3:$G$3,FALSE))+$B78*INDEX($C$18:$G$18,MATCH(G$68,$C$17:$G$17,FALSE))+INDEX($C$40:$G$60,MATCH($C78,$B$40:$B$60,FALSE),MATCH(G$68,$C$39:$G$39,FALSE))*INDEX(属性分配!$C$4:$G$4,MATCH(G$68,属性分配!$C$3:$G$3,FALSE)))*(1+INDEX($C$29:$G$34,MATCH($D78,$B$29:$B$34,FALSE),MATCH(G$68,$C$28:$G$28,FALSE))),2)</f>
        <v>65</v>
      </c>
      <c r="H78" s="1" cm="1">
        <f t="array" ref="H78">ROUND((INDEX(属性分配!$C$4:$G$4,MATCH(H$68,属性分配!$C$3:$G$3,FALSE))+$B78*INDEX($C$18:$G$18,MATCH(H$68,$C$17:$G$17,FALSE))+INDEX($C$40:$G$60,MATCH($C78,$B$40:$B$60,FALSE),MATCH(H$68,$C$39:$G$39,FALSE))*INDEX(属性分配!$C$4:$G$4,MATCH(H$68,属性分配!$C$3:$G$3,FALSE)))*(1+INDEX($C$29:$G$34,MATCH($D78,$B$29:$B$34,FALSE),MATCH(H$68,$C$28:$G$28,FALSE))),2)</f>
        <v>60</v>
      </c>
      <c r="I78" s="1" cm="1">
        <f t="array" ref="I78">ROUND((INDEX(属性分配!$C$4:$G$4,MATCH(I$68,属性分配!$C$3:$G$3,FALSE))+$B78*INDEX($C$18:$G$18,MATCH(I$68,$C$17:$G$17,FALSE))+INDEX($C$40:$G$60,MATCH($C78,$B$40:$B$60,FALSE),MATCH(I$68,$C$39:$G$39,FALSE))*INDEX(属性分配!$C$4:$G$4,MATCH(I$68,属性分配!$C$3:$G$3,FALSE)))*(1+INDEX($C$29:$G$34,MATCH($D78,$B$29:$B$34,FALSE),MATCH(I$68,$C$28:$G$28,FALSE))),2)</f>
        <v>60</v>
      </c>
      <c r="K78" s="1" cm="1">
        <f t="array" ref="K78">SUMPRODUCT(E78:I78,$E$67:$I$67)</f>
        <v>955</v>
      </c>
      <c r="Q78" s="1">
        <v>90</v>
      </c>
      <c r="R78" s="1">
        <v>10</v>
      </c>
      <c r="S78" s="1">
        <f t="shared" si="21"/>
        <v>577902000</v>
      </c>
      <c r="T78" s="1">
        <f>100000-SUM(T69:T77)</f>
        <v>57790.2</v>
      </c>
      <c r="U78" s="1">
        <f t="shared" si="22"/>
        <v>57790200</v>
      </c>
      <c r="V78" s="1">
        <v>3000000</v>
      </c>
      <c r="W78" s="36">
        <f t="shared" si="23"/>
        <v>44290200</v>
      </c>
      <c r="X78" s="49">
        <f t="shared" si="28"/>
        <v>71290200</v>
      </c>
    </row>
    <row r="79" spans="1:26" x14ac:dyDescent="0.15">
      <c r="B79" s="1">
        <v>11</v>
      </c>
      <c r="C79" s="1">
        <v>0</v>
      </c>
      <c r="D79" s="1">
        <v>0</v>
      </c>
      <c r="E79" s="1" cm="1">
        <f t="array" ref="E79">ROUND((INDEX(属性分配!$C$4:$G$4,MATCH(E$68,属性分配!$C$3:$G$3,FALSE))+$B79*INDEX($C$18:$G$18,MATCH(E$68,$C$17:$G$17,FALSE))+INDEX($C$40:$G$60,MATCH($C79,$B$40:$B$60,FALSE),MATCH(E$68,$C$39:$G$39,FALSE))*INDEX(属性分配!$C$4:$G$4,MATCH(E$68,属性分配!$C$3:$G$3,FALSE)))*(1+INDEX($C$29:$G$34,MATCH($D79,$B$29:$B$34,FALSE),MATCH(E$68,$C$28:$G$28,FALSE))),2)</f>
        <v>399</v>
      </c>
      <c r="F79" s="1" cm="1">
        <f t="array" ref="F79">ROUND((INDEX(属性分配!$C$4:$G$4,MATCH(F$68,属性分配!$C$3:$G$3,FALSE))+$B79*INDEX($C$18:$G$18,MATCH(F$68,$C$17:$G$17,FALSE))+INDEX($C$40:$G$60,MATCH($C79,$B$40:$B$60,FALSE),MATCH(F$68,$C$39:$G$39,FALSE))*INDEX(属性分配!$C$4:$G$4,MATCH(F$68,属性分配!$C$3:$G$3,FALSE)))*(1+INDEX($C$29:$G$34,MATCH($D79,$B$29:$B$34,FALSE),MATCH(F$68,$C$28:$G$28,FALSE))),2)</f>
        <v>66.5</v>
      </c>
      <c r="G79" s="1" cm="1">
        <f t="array" ref="G79">ROUND((INDEX(属性分配!$C$4:$G$4,MATCH(G$68,属性分配!$C$3:$G$3,FALSE))+$B79*INDEX($C$18:$G$18,MATCH(G$68,$C$17:$G$17,FALSE))+INDEX($C$40:$G$60,MATCH($C79,$B$40:$B$60,FALSE),MATCH(G$68,$C$39:$G$39,FALSE))*INDEX(属性分配!$C$4:$G$4,MATCH(G$68,属性分配!$C$3:$G$3,FALSE)))*(1+INDEX($C$29:$G$34,MATCH($D79,$B$29:$B$34,FALSE),MATCH(G$68,$C$28:$G$28,FALSE))),2)</f>
        <v>66.5</v>
      </c>
      <c r="H79" s="1" cm="1">
        <f t="array" ref="H79">ROUND((INDEX(属性分配!$C$4:$G$4,MATCH(H$68,属性分配!$C$3:$G$3,FALSE))+$B79*INDEX($C$18:$G$18,MATCH(H$68,$C$17:$G$17,FALSE))+INDEX($C$40:$G$60,MATCH($C79,$B$40:$B$60,FALSE),MATCH(H$68,$C$39:$G$39,FALSE))*INDEX(属性分配!$C$4:$G$4,MATCH(H$68,属性分配!$C$3:$G$3,FALSE)))*(1+INDEX($C$29:$G$34,MATCH($D79,$B$29:$B$34,FALSE),MATCH(H$68,$C$28:$G$28,FALSE))),2)</f>
        <v>61</v>
      </c>
      <c r="I79" s="1" cm="1">
        <f t="array" ref="I79">ROUND((INDEX(属性分配!$C$4:$G$4,MATCH(I$68,属性分配!$C$3:$G$3,FALSE))+$B79*INDEX($C$18:$G$18,MATCH(I$68,$C$17:$G$17,FALSE))+INDEX($C$40:$G$60,MATCH($C79,$B$40:$B$60,FALSE),MATCH(I$68,$C$39:$G$39,FALSE))*INDEX(属性分配!$C$4:$G$4,MATCH(I$68,属性分配!$C$3:$G$3,FALSE)))*(1+INDEX($C$29:$G$34,MATCH($D79,$B$29:$B$34,FALSE),MATCH(I$68,$C$28:$G$28,FALSE))),2)</f>
        <v>61</v>
      </c>
      <c r="K79" s="1" cm="1">
        <f t="array" ref="K79">SUMPRODUCT(E79:I79,$E$67:$I$67)</f>
        <v>975.5</v>
      </c>
      <c r="Q79" s="1">
        <v>100</v>
      </c>
    </row>
    <row r="80" spans="1:26" x14ac:dyDescent="0.15">
      <c r="B80" s="1">
        <v>12</v>
      </c>
      <c r="C80" s="1">
        <v>0</v>
      </c>
      <c r="D80" s="1">
        <v>0</v>
      </c>
      <c r="E80" s="1" cm="1">
        <f t="array" ref="E80">ROUND((INDEX(属性分配!$C$4:$G$4,MATCH(E$68,属性分配!$C$3:$G$3,FALSE))+$B80*INDEX($C$18:$G$18,MATCH(E$68,$C$17:$G$17,FALSE))+INDEX($C$40:$G$60,MATCH($C80,$B$40:$B$60,FALSE),MATCH(E$68,$C$39:$G$39,FALSE))*INDEX(属性分配!$C$4:$G$4,MATCH(E$68,属性分配!$C$3:$G$3,FALSE)))*(1+INDEX($C$29:$G$34,MATCH($D80,$B$29:$B$34,FALSE),MATCH(E$68,$C$28:$G$28,FALSE))),2)</f>
        <v>408</v>
      </c>
      <c r="F80" s="1" cm="1">
        <f t="array" ref="F80">ROUND((INDEX(属性分配!$C$4:$G$4,MATCH(F$68,属性分配!$C$3:$G$3,FALSE))+$B80*INDEX($C$18:$G$18,MATCH(F$68,$C$17:$G$17,FALSE))+INDEX($C$40:$G$60,MATCH($C80,$B$40:$B$60,FALSE),MATCH(F$68,$C$39:$G$39,FALSE))*INDEX(属性分配!$C$4:$G$4,MATCH(F$68,属性分配!$C$3:$G$3,FALSE)))*(1+INDEX($C$29:$G$34,MATCH($D80,$B$29:$B$34,FALSE),MATCH(F$68,$C$28:$G$28,FALSE))),2)</f>
        <v>68</v>
      </c>
      <c r="G80" s="1" cm="1">
        <f t="array" ref="G80">ROUND((INDEX(属性分配!$C$4:$G$4,MATCH(G$68,属性分配!$C$3:$G$3,FALSE))+$B80*INDEX($C$18:$G$18,MATCH(G$68,$C$17:$G$17,FALSE))+INDEX($C$40:$G$60,MATCH($C80,$B$40:$B$60,FALSE),MATCH(G$68,$C$39:$G$39,FALSE))*INDEX(属性分配!$C$4:$G$4,MATCH(G$68,属性分配!$C$3:$G$3,FALSE)))*(1+INDEX($C$29:$G$34,MATCH($D80,$B$29:$B$34,FALSE),MATCH(G$68,$C$28:$G$28,FALSE))),2)</f>
        <v>68</v>
      </c>
      <c r="H80" s="1" cm="1">
        <f t="array" ref="H80">ROUND((INDEX(属性分配!$C$4:$G$4,MATCH(H$68,属性分配!$C$3:$G$3,FALSE))+$B80*INDEX($C$18:$G$18,MATCH(H$68,$C$17:$G$17,FALSE))+INDEX($C$40:$G$60,MATCH($C80,$B$40:$B$60,FALSE),MATCH(H$68,$C$39:$G$39,FALSE))*INDEX(属性分配!$C$4:$G$4,MATCH(H$68,属性分配!$C$3:$G$3,FALSE)))*(1+INDEX($C$29:$G$34,MATCH($D80,$B$29:$B$34,FALSE),MATCH(H$68,$C$28:$G$28,FALSE))),2)</f>
        <v>62</v>
      </c>
      <c r="I80" s="1" cm="1">
        <f t="array" ref="I80">ROUND((INDEX(属性分配!$C$4:$G$4,MATCH(I$68,属性分配!$C$3:$G$3,FALSE))+$B80*INDEX($C$18:$G$18,MATCH(I$68,$C$17:$G$17,FALSE))+INDEX($C$40:$G$60,MATCH($C80,$B$40:$B$60,FALSE),MATCH(I$68,$C$39:$G$39,FALSE))*INDEX(属性分配!$C$4:$G$4,MATCH(I$68,属性分配!$C$3:$G$3,FALSE)))*(1+INDEX($C$29:$G$34,MATCH($D80,$B$29:$B$34,FALSE),MATCH(I$68,$C$28:$G$28,FALSE))),2)</f>
        <v>62</v>
      </c>
      <c r="K80" s="1" cm="1">
        <f t="array" ref="K80">SUMPRODUCT(E80:I80,$E$67:$I$67)</f>
        <v>996</v>
      </c>
      <c r="T80" s="1">
        <f>SUM(T69:T78)</f>
        <v>100000</v>
      </c>
    </row>
    <row r="81" spans="2:19" x14ac:dyDescent="0.15">
      <c r="B81" s="1">
        <v>13</v>
      </c>
      <c r="C81" s="1">
        <v>0</v>
      </c>
      <c r="D81" s="1">
        <v>0</v>
      </c>
      <c r="E81" s="1" cm="1">
        <f t="array" ref="E81">ROUND((INDEX(属性分配!$C$4:$G$4,MATCH(E$68,属性分配!$C$3:$G$3,FALSE))+$B81*INDEX($C$18:$G$18,MATCH(E$68,$C$17:$G$17,FALSE))+INDEX($C$40:$G$60,MATCH($C81,$B$40:$B$60,FALSE),MATCH(E$68,$C$39:$G$39,FALSE))*INDEX(属性分配!$C$4:$G$4,MATCH(E$68,属性分配!$C$3:$G$3,FALSE)))*(1+INDEX($C$29:$G$34,MATCH($D81,$B$29:$B$34,FALSE),MATCH(E$68,$C$28:$G$28,FALSE))),2)</f>
        <v>417</v>
      </c>
      <c r="F81" s="1" cm="1">
        <f t="array" ref="F81">ROUND((INDEX(属性分配!$C$4:$G$4,MATCH(F$68,属性分配!$C$3:$G$3,FALSE))+$B81*INDEX($C$18:$G$18,MATCH(F$68,$C$17:$G$17,FALSE))+INDEX($C$40:$G$60,MATCH($C81,$B$40:$B$60,FALSE),MATCH(F$68,$C$39:$G$39,FALSE))*INDEX(属性分配!$C$4:$G$4,MATCH(F$68,属性分配!$C$3:$G$3,FALSE)))*(1+INDEX($C$29:$G$34,MATCH($D81,$B$29:$B$34,FALSE),MATCH(F$68,$C$28:$G$28,FALSE))),2)</f>
        <v>69.5</v>
      </c>
      <c r="G81" s="1" cm="1">
        <f t="array" ref="G81">ROUND((INDEX(属性分配!$C$4:$G$4,MATCH(G$68,属性分配!$C$3:$G$3,FALSE))+$B81*INDEX($C$18:$G$18,MATCH(G$68,$C$17:$G$17,FALSE))+INDEX($C$40:$G$60,MATCH($C81,$B$40:$B$60,FALSE),MATCH(G$68,$C$39:$G$39,FALSE))*INDEX(属性分配!$C$4:$G$4,MATCH(G$68,属性分配!$C$3:$G$3,FALSE)))*(1+INDEX($C$29:$G$34,MATCH($D81,$B$29:$B$34,FALSE),MATCH(G$68,$C$28:$G$28,FALSE))),2)</f>
        <v>69.5</v>
      </c>
      <c r="H81" s="1" cm="1">
        <f t="array" ref="H81">ROUND((INDEX(属性分配!$C$4:$G$4,MATCH(H$68,属性分配!$C$3:$G$3,FALSE))+$B81*INDEX($C$18:$G$18,MATCH(H$68,$C$17:$G$17,FALSE))+INDEX($C$40:$G$60,MATCH($C81,$B$40:$B$60,FALSE),MATCH(H$68,$C$39:$G$39,FALSE))*INDEX(属性分配!$C$4:$G$4,MATCH(H$68,属性分配!$C$3:$G$3,FALSE)))*(1+INDEX($C$29:$G$34,MATCH($D81,$B$29:$B$34,FALSE),MATCH(H$68,$C$28:$G$28,FALSE))),2)</f>
        <v>63</v>
      </c>
      <c r="I81" s="1" cm="1">
        <f t="array" ref="I81">ROUND((INDEX(属性分配!$C$4:$G$4,MATCH(I$68,属性分配!$C$3:$G$3,FALSE))+$B81*INDEX($C$18:$G$18,MATCH(I$68,$C$17:$G$17,FALSE))+INDEX($C$40:$G$60,MATCH($C81,$B$40:$B$60,FALSE),MATCH(I$68,$C$39:$G$39,FALSE))*INDEX(属性分配!$C$4:$G$4,MATCH(I$68,属性分配!$C$3:$G$3,FALSE)))*(1+INDEX($C$29:$G$34,MATCH($D81,$B$29:$B$34,FALSE),MATCH(I$68,$C$28:$G$28,FALSE))),2)</f>
        <v>63</v>
      </c>
      <c r="K81" s="1" cm="1">
        <f t="array" ref="K81">SUMPRODUCT(E81:I81,$E$67:$I$67)</f>
        <v>1016.5</v>
      </c>
      <c r="S81" s="1" t="s">
        <v>150</v>
      </c>
    </row>
    <row r="82" spans="2:19" x14ac:dyDescent="0.15">
      <c r="B82" s="1">
        <v>14</v>
      </c>
      <c r="C82" s="1">
        <v>0</v>
      </c>
      <c r="D82" s="1">
        <v>0</v>
      </c>
      <c r="E82" s="1" cm="1">
        <f t="array" ref="E82">ROUND((INDEX(属性分配!$C$4:$G$4,MATCH(E$68,属性分配!$C$3:$G$3,FALSE))+$B82*INDEX($C$18:$G$18,MATCH(E$68,$C$17:$G$17,FALSE))+INDEX($C$40:$G$60,MATCH($C82,$B$40:$B$60,FALSE),MATCH(E$68,$C$39:$G$39,FALSE))*INDEX(属性分配!$C$4:$G$4,MATCH(E$68,属性分配!$C$3:$G$3,FALSE)))*(1+INDEX($C$29:$G$34,MATCH($D82,$B$29:$B$34,FALSE),MATCH(E$68,$C$28:$G$28,FALSE))),2)</f>
        <v>426</v>
      </c>
      <c r="F82" s="1" cm="1">
        <f t="array" ref="F82">ROUND((INDEX(属性分配!$C$4:$G$4,MATCH(F$68,属性分配!$C$3:$G$3,FALSE))+$B82*INDEX($C$18:$G$18,MATCH(F$68,$C$17:$G$17,FALSE))+INDEX($C$40:$G$60,MATCH($C82,$B$40:$B$60,FALSE),MATCH(F$68,$C$39:$G$39,FALSE))*INDEX(属性分配!$C$4:$G$4,MATCH(F$68,属性分配!$C$3:$G$3,FALSE)))*(1+INDEX($C$29:$G$34,MATCH($D82,$B$29:$B$34,FALSE),MATCH(F$68,$C$28:$G$28,FALSE))),2)</f>
        <v>71</v>
      </c>
      <c r="G82" s="1" cm="1">
        <f t="array" ref="G82">ROUND((INDEX(属性分配!$C$4:$G$4,MATCH(G$68,属性分配!$C$3:$G$3,FALSE))+$B82*INDEX($C$18:$G$18,MATCH(G$68,$C$17:$G$17,FALSE))+INDEX($C$40:$G$60,MATCH($C82,$B$40:$B$60,FALSE),MATCH(G$68,$C$39:$G$39,FALSE))*INDEX(属性分配!$C$4:$G$4,MATCH(G$68,属性分配!$C$3:$G$3,FALSE)))*(1+INDEX($C$29:$G$34,MATCH($D82,$B$29:$B$34,FALSE),MATCH(G$68,$C$28:$G$28,FALSE))),2)</f>
        <v>71</v>
      </c>
      <c r="H82" s="1" cm="1">
        <f t="array" ref="H82">ROUND((INDEX(属性分配!$C$4:$G$4,MATCH(H$68,属性分配!$C$3:$G$3,FALSE))+$B82*INDEX($C$18:$G$18,MATCH(H$68,$C$17:$G$17,FALSE))+INDEX($C$40:$G$60,MATCH($C82,$B$40:$B$60,FALSE),MATCH(H$68,$C$39:$G$39,FALSE))*INDEX(属性分配!$C$4:$G$4,MATCH(H$68,属性分配!$C$3:$G$3,FALSE)))*(1+INDEX($C$29:$G$34,MATCH($D82,$B$29:$B$34,FALSE),MATCH(H$68,$C$28:$G$28,FALSE))),2)</f>
        <v>64</v>
      </c>
      <c r="I82" s="1" cm="1">
        <f t="array" ref="I82">ROUND((INDEX(属性分配!$C$4:$G$4,MATCH(I$68,属性分配!$C$3:$G$3,FALSE))+$B82*INDEX($C$18:$G$18,MATCH(I$68,$C$17:$G$17,FALSE))+INDEX($C$40:$G$60,MATCH($C82,$B$40:$B$60,FALSE),MATCH(I$68,$C$39:$G$39,FALSE))*INDEX(属性分配!$C$4:$G$4,MATCH(I$68,属性分配!$C$3:$G$3,FALSE)))*(1+INDEX($C$29:$G$34,MATCH($D82,$B$29:$B$34,FALSE),MATCH(I$68,$C$28:$G$28,FALSE))),2)</f>
        <v>64</v>
      </c>
      <c r="K82" s="1" cm="1">
        <f t="array" ref="K82">SUMPRODUCT(E82:I82,$E$67:$I$67)</f>
        <v>1037</v>
      </c>
      <c r="S82" s="1">
        <f>SUM(S69:S78)</f>
        <v>1000000000</v>
      </c>
    </row>
    <row r="83" spans="2:19" x14ac:dyDescent="0.15">
      <c r="B83" s="1">
        <v>15</v>
      </c>
      <c r="C83" s="1">
        <v>0</v>
      </c>
      <c r="D83" s="1">
        <v>0</v>
      </c>
      <c r="E83" s="1" cm="1">
        <f t="array" ref="E83">ROUND((INDEX(属性分配!$C$4:$G$4,MATCH(E$68,属性分配!$C$3:$G$3,FALSE))+$B83*INDEX($C$18:$G$18,MATCH(E$68,$C$17:$G$17,FALSE))+INDEX($C$40:$G$60,MATCH($C83,$B$40:$B$60,FALSE),MATCH(E$68,$C$39:$G$39,FALSE))*INDEX(属性分配!$C$4:$G$4,MATCH(E$68,属性分配!$C$3:$G$3,FALSE)))*(1+INDEX($C$29:$G$34,MATCH($D83,$B$29:$B$34,FALSE),MATCH(E$68,$C$28:$G$28,FALSE))),2)</f>
        <v>435</v>
      </c>
      <c r="F83" s="1" cm="1">
        <f t="array" ref="F83">ROUND((INDEX(属性分配!$C$4:$G$4,MATCH(F$68,属性分配!$C$3:$G$3,FALSE))+$B83*INDEX($C$18:$G$18,MATCH(F$68,$C$17:$G$17,FALSE))+INDEX($C$40:$G$60,MATCH($C83,$B$40:$B$60,FALSE),MATCH(F$68,$C$39:$G$39,FALSE))*INDEX(属性分配!$C$4:$G$4,MATCH(F$68,属性分配!$C$3:$G$3,FALSE)))*(1+INDEX($C$29:$G$34,MATCH($D83,$B$29:$B$34,FALSE),MATCH(F$68,$C$28:$G$28,FALSE))),2)</f>
        <v>72.5</v>
      </c>
      <c r="G83" s="1" cm="1">
        <f t="array" ref="G83">ROUND((INDEX(属性分配!$C$4:$G$4,MATCH(G$68,属性分配!$C$3:$G$3,FALSE))+$B83*INDEX($C$18:$G$18,MATCH(G$68,$C$17:$G$17,FALSE))+INDEX($C$40:$G$60,MATCH($C83,$B$40:$B$60,FALSE),MATCH(G$68,$C$39:$G$39,FALSE))*INDEX(属性分配!$C$4:$G$4,MATCH(G$68,属性分配!$C$3:$G$3,FALSE)))*(1+INDEX($C$29:$G$34,MATCH($D83,$B$29:$B$34,FALSE),MATCH(G$68,$C$28:$G$28,FALSE))),2)</f>
        <v>72.5</v>
      </c>
      <c r="H83" s="1" cm="1">
        <f t="array" ref="H83">ROUND((INDEX(属性分配!$C$4:$G$4,MATCH(H$68,属性分配!$C$3:$G$3,FALSE))+$B83*INDEX($C$18:$G$18,MATCH(H$68,$C$17:$G$17,FALSE))+INDEX($C$40:$G$60,MATCH($C83,$B$40:$B$60,FALSE),MATCH(H$68,$C$39:$G$39,FALSE))*INDEX(属性分配!$C$4:$G$4,MATCH(H$68,属性分配!$C$3:$G$3,FALSE)))*(1+INDEX($C$29:$G$34,MATCH($D83,$B$29:$B$34,FALSE),MATCH(H$68,$C$28:$G$28,FALSE))),2)</f>
        <v>65</v>
      </c>
      <c r="I83" s="1" cm="1">
        <f t="array" ref="I83">ROUND((INDEX(属性分配!$C$4:$G$4,MATCH(I$68,属性分配!$C$3:$G$3,FALSE))+$B83*INDEX($C$18:$G$18,MATCH(I$68,$C$17:$G$17,FALSE))+INDEX($C$40:$G$60,MATCH($C83,$B$40:$B$60,FALSE),MATCH(I$68,$C$39:$G$39,FALSE))*INDEX(属性分配!$C$4:$G$4,MATCH(I$68,属性分配!$C$3:$G$3,FALSE)))*(1+INDEX($C$29:$G$34,MATCH($D83,$B$29:$B$34,FALSE),MATCH(I$68,$C$28:$G$28,FALSE))),2)</f>
        <v>65</v>
      </c>
      <c r="K83" s="1" cm="1">
        <f t="array" ref="K83">SUMPRODUCT(E83:I83,$E$67:$I$67)</f>
        <v>1057.5</v>
      </c>
    </row>
    <row r="84" spans="2:19" x14ac:dyDescent="0.15">
      <c r="B84" s="1">
        <v>16</v>
      </c>
      <c r="C84" s="1">
        <v>0</v>
      </c>
      <c r="D84" s="1">
        <v>0</v>
      </c>
      <c r="E84" s="1" cm="1">
        <f t="array" ref="E84">ROUND((INDEX(属性分配!$C$4:$G$4,MATCH(E$68,属性分配!$C$3:$G$3,FALSE))+$B84*INDEX($C$18:$G$18,MATCH(E$68,$C$17:$G$17,FALSE))+INDEX($C$40:$G$60,MATCH($C84,$B$40:$B$60,FALSE),MATCH(E$68,$C$39:$G$39,FALSE))*INDEX(属性分配!$C$4:$G$4,MATCH(E$68,属性分配!$C$3:$G$3,FALSE)))*(1+INDEX($C$29:$G$34,MATCH($D84,$B$29:$B$34,FALSE),MATCH(E$68,$C$28:$G$28,FALSE))),2)</f>
        <v>444</v>
      </c>
      <c r="F84" s="1" cm="1">
        <f t="array" ref="F84">ROUND((INDEX(属性分配!$C$4:$G$4,MATCH(F$68,属性分配!$C$3:$G$3,FALSE))+$B84*INDEX($C$18:$G$18,MATCH(F$68,$C$17:$G$17,FALSE))+INDEX($C$40:$G$60,MATCH($C84,$B$40:$B$60,FALSE),MATCH(F$68,$C$39:$G$39,FALSE))*INDEX(属性分配!$C$4:$G$4,MATCH(F$68,属性分配!$C$3:$G$3,FALSE)))*(1+INDEX($C$29:$G$34,MATCH($D84,$B$29:$B$34,FALSE),MATCH(F$68,$C$28:$G$28,FALSE))),2)</f>
        <v>74</v>
      </c>
      <c r="G84" s="1" cm="1">
        <f t="array" ref="G84">ROUND((INDEX(属性分配!$C$4:$G$4,MATCH(G$68,属性分配!$C$3:$G$3,FALSE))+$B84*INDEX($C$18:$G$18,MATCH(G$68,$C$17:$G$17,FALSE))+INDEX($C$40:$G$60,MATCH($C84,$B$40:$B$60,FALSE),MATCH(G$68,$C$39:$G$39,FALSE))*INDEX(属性分配!$C$4:$G$4,MATCH(G$68,属性分配!$C$3:$G$3,FALSE)))*(1+INDEX($C$29:$G$34,MATCH($D84,$B$29:$B$34,FALSE),MATCH(G$68,$C$28:$G$28,FALSE))),2)</f>
        <v>74</v>
      </c>
      <c r="H84" s="1" cm="1">
        <f t="array" ref="H84">ROUND((INDEX(属性分配!$C$4:$G$4,MATCH(H$68,属性分配!$C$3:$G$3,FALSE))+$B84*INDEX($C$18:$G$18,MATCH(H$68,$C$17:$G$17,FALSE))+INDEX($C$40:$G$60,MATCH($C84,$B$40:$B$60,FALSE),MATCH(H$68,$C$39:$G$39,FALSE))*INDEX(属性分配!$C$4:$G$4,MATCH(H$68,属性分配!$C$3:$G$3,FALSE)))*(1+INDEX($C$29:$G$34,MATCH($D84,$B$29:$B$34,FALSE),MATCH(H$68,$C$28:$G$28,FALSE))),2)</f>
        <v>66</v>
      </c>
      <c r="I84" s="1" cm="1">
        <f t="array" ref="I84">ROUND((INDEX(属性分配!$C$4:$G$4,MATCH(I$68,属性分配!$C$3:$G$3,FALSE))+$B84*INDEX($C$18:$G$18,MATCH(I$68,$C$17:$G$17,FALSE))+INDEX($C$40:$G$60,MATCH($C84,$B$40:$B$60,FALSE),MATCH(I$68,$C$39:$G$39,FALSE))*INDEX(属性分配!$C$4:$G$4,MATCH(I$68,属性分配!$C$3:$G$3,FALSE)))*(1+INDEX($C$29:$G$34,MATCH($D84,$B$29:$B$34,FALSE),MATCH(I$68,$C$28:$G$28,FALSE))),2)</f>
        <v>66</v>
      </c>
      <c r="K84" s="1" cm="1">
        <f t="array" ref="K84">SUMPRODUCT(E84:I84,$E$67:$I$67)</f>
        <v>1078</v>
      </c>
    </row>
    <row r="85" spans="2:19" x14ac:dyDescent="0.15">
      <c r="B85" s="1">
        <v>17</v>
      </c>
      <c r="C85" s="1">
        <v>0</v>
      </c>
      <c r="D85" s="1">
        <v>0</v>
      </c>
      <c r="E85" s="1" cm="1">
        <f t="array" ref="E85">ROUND((INDEX(属性分配!$C$4:$G$4,MATCH(E$68,属性分配!$C$3:$G$3,FALSE))+$B85*INDEX($C$18:$G$18,MATCH(E$68,$C$17:$G$17,FALSE))+INDEX($C$40:$G$60,MATCH($C85,$B$40:$B$60,FALSE),MATCH(E$68,$C$39:$G$39,FALSE))*INDEX(属性分配!$C$4:$G$4,MATCH(E$68,属性分配!$C$3:$G$3,FALSE)))*(1+INDEX($C$29:$G$34,MATCH($D85,$B$29:$B$34,FALSE),MATCH(E$68,$C$28:$G$28,FALSE))),2)</f>
        <v>453</v>
      </c>
      <c r="F85" s="1" cm="1">
        <f t="array" ref="F85">ROUND((INDEX(属性分配!$C$4:$G$4,MATCH(F$68,属性分配!$C$3:$G$3,FALSE))+$B85*INDEX($C$18:$G$18,MATCH(F$68,$C$17:$G$17,FALSE))+INDEX($C$40:$G$60,MATCH($C85,$B$40:$B$60,FALSE),MATCH(F$68,$C$39:$G$39,FALSE))*INDEX(属性分配!$C$4:$G$4,MATCH(F$68,属性分配!$C$3:$G$3,FALSE)))*(1+INDEX($C$29:$G$34,MATCH($D85,$B$29:$B$34,FALSE),MATCH(F$68,$C$28:$G$28,FALSE))),2)</f>
        <v>75.5</v>
      </c>
      <c r="G85" s="1" cm="1">
        <f t="array" ref="G85">ROUND((INDEX(属性分配!$C$4:$G$4,MATCH(G$68,属性分配!$C$3:$G$3,FALSE))+$B85*INDEX($C$18:$G$18,MATCH(G$68,$C$17:$G$17,FALSE))+INDEX($C$40:$G$60,MATCH($C85,$B$40:$B$60,FALSE),MATCH(G$68,$C$39:$G$39,FALSE))*INDEX(属性分配!$C$4:$G$4,MATCH(G$68,属性分配!$C$3:$G$3,FALSE)))*(1+INDEX($C$29:$G$34,MATCH($D85,$B$29:$B$34,FALSE),MATCH(G$68,$C$28:$G$28,FALSE))),2)</f>
        <v>75.5</v>
      </c>
      <c r="H85" s="1" cm="1">
        <f t="array" ref="H85">ROUND((INDEX(属性分配!$C$4:$G$4,MATCH(H$68,属性分配!$C$3:$G$3,FALSE))+$B85*INDEX($C$18:$G$18,MATCH(H$68,$C$17:$G$17,FALSE))+INDEX($C$40:$G$60,MATCH($C85,$B$40:$B$60,FALSE),MATCH(H$68,$C$39:$G$39,FALSE))*INDEX(属性分配!$C$4:$G$4,MATCH(H$68,属性分配!$C$3:$G$3,FALSE)))*(1+INDEX($C$29:$G$34,MATCH($D85,$B$29:$B$34,FALSE),MATCH(H$68,$C$28:$G$28,FALSE))),2)</f>
        <v>67</v>
      </c>
      <c r="I85" s="1" cm="1">
        <f t="array" ref="I85">ROUND((INDEX(属性分配!$C$4:$G$4,MATCH(I$68,属性分配!$C$3:$G$3,FALSE))+$B85*INDEX($C$18:$G$18,MATCH(I$68,$C$17:$G$17,FALSE))+INDEX($C$40:$G$60,MATCH($C85,$B$40:$B$60,FALSE),MATCH(I$68,$C$39:$G$39,FALSE))*INDEX(属性分配!$C$4:$G$4,MATCH(I$68,属性分配!$C$3:$G$3,FALSE)))*(1+INDEX($C$29:$G$34,MATCH($D85,$B$29:$B$34,FALSE),MATCH(I$68,$C$28:$G$28,FALSE))),2)</f>
        <v>67</v>
      </c>
      <c r="K85" s="1" cm="1">
        <f t="array" ref="K85">SUMPRODUCT(E85:I85,$E$67:$I$67)</f>
        <v>1098.5</v>
      </c>
    </row>
    <row r="86" spans="2:19" x14ac:dyDescent="0.15">
      <c r="B86" s="1">
        <v>18</v>
      </c>
      <c r="C86" s="1">
        <v>0</v>
      </c>
      <c r="D86" s="1">
        <v>0</v>
      </c>
      <c r="E86" s="1" cm="1">
        <f t="array" ref="E86">ROUND((INDEX(属性分配!$C$4:$G$4,MATCH(E$68,属性分配!$C$3:$G$3,FALSE))+$B86*INDEX($C$18:$G$18,MATCH(E$68,$C$17:$G$17,FALSE))+INDEX($C$40:$G$60,MATCH($C86,$B$40:$B$60,FALSE),MATCH(E$68,$C$39:$G$39,FALSE))*INDEX(属性分配!$C$4:$G$4,MATCH(E$68,属性分配!$C$3:$G$3,FALSE)))*(1+INDEX($C$29:$G$34,MATCH($D86,$B$29:$B$34,FALSE),MATCH(E$68,$C$28:$G$28,FALSE))),2)</f>
        <v>462</v>
      </c>
      <c r="F86" s="1" cm="1">
        <f t="array" ref="F86">ROUND((INDEX(属性分配!$C$4:$G$4,MATCH(F$68,属性分配!$C$3:$G$3,FALSE))+$B86*INDEX($C$18:$G$18,MATCH(F$68,$C$17:$G$17,FALSE))+INDEX($C$40:$G$60,MATCH($C86,$B$40:$B$60,FALSE),MATCH(F$68,$C$39:$G$39,FALSE))*INDEX(属性分配!$C$4:$G$4,MATCH(F$68,属性分配!$C$3:$G$3,FALSE)))*(1+INDEX($C$29:$G$34,MATCH($D86,$B$29:$B$34,FALSE),MATCH(F$68,$C$28:$G$28,FALSE))),2)</f>
        <v>77</v>
      </c>
      <c r="G86" s="1" cm="1">
        <f t="array" ref="G86">ROUND((INDEX(属性分配!$C$4:$G$4,MATCH(G$68,属性分配!$C$3:$G$3,FALSE))+$B86*INDEX($C$18:$G$18,MATCH(G$68,$C$17:$G$17,FALSE))+INDEX($C$40:$G$60,MATCH($C86,$B$40:$B$60,FALSE),MATCH(G$68,$C$39:$G$39,FALSE))*INDEX(属性分配!$C$4:$G$4,MATCH(G$68,属性分配!$C$3:$G$3,FALSE)))*(1+INDEX($C$29:$G$34,MATCH($D86,$B$29:$B$34,FALSE),MATCH(G$68,$C$28:$G$28,FALSE))),2)</f>
        <v>77</v>
      </c>
      <c r="H86" s="1" cm="1">
        <f t="array" ref="H86">ROUND((INDEX(属性分配!$C$4:$G$4,MATCH(H$68,属性分配!$C$3:$G$3,FALSE))+$B86*INDEX($C$18:$G$18,MATCH(H$68,$C$17:$G$17,FALSE))+INDEX($C$40:$G$60,MATCH($C86,$B$40:$B$60,FALSE),MATCH(H$68,$C$39:$G$39,FALSE))*INDEX(属性分配!$C$4:$G$4,MATCH(H$68,属性分配!$C$3:$G$3,FALSE)))*(1+INDEX($C$29:$G$34,MATCH($D86,$B$29:$B$34,FALSE),MATCH(H$68,$C$28:$G$28,FALSE))),2)</f>
        <v>68</v>
      </c>
      <c r="I86" s="1" cm="1">
        <f t="array" ref="I86">ROUND((INDEX(属性分配!$C$4:$G$4,MATCH(I$68,属性分配!$C$3:$G$3,FALSE))+$B86*INDEX($C$18:$G$18,MATCH(I$68,$C$17:$G$17,FALSE))+INDEX($C$40:$G$60,MATCH($C86,$B$40:$B$60,FALSE),MATCH(I$68,$C$39:$G$39,FALSE))*INDEX(属性分配!$C$4:$G$4,MATCH(I$68,属性分配!$C$3:$G$3,FALSE)))*(1+INDEX($C$29:$G$34,MATCH($D86,$B$29:$B$34,FALSE),MATCH(I$68,$C$28:$G$28,FALSE))),2)</f>
        <v>68</v>
      </c>
      <c r="K86" s="1" cm="1">
        <f t="array" ref="K86">SUMPRODUCT(E86:I86,$E$67:$I$67)</f>
        <v>1119</v>
      </c>
    </row>
    <row r="87" spans="2:19" x14ac:dyDescent="0.15">
      <c r="B87" s="1">
        <v>19</v>
      </c>
      <c r="C87" s="1">
        <v>0</v>
      </c>
      <c r="D87" s="1">
        <v>0</v>
      </c>
      <c r="E87" s="1" cm="1">
        <f t="array" ref="E87">ROUND((INDEX(属性分配!$C$4:$G$4,MATCH(E$68,属性分配!$C$3:$G$3,FALSE))+$B87*INDEX($C$18:$G$18,MATCH(E$68,$C$17:$G$17,FALSE))+INDEX($C$40:$G$60,MATCH($C87,$B$40:$B$60,FALSE),MATCH(E$68,$C$39:$G$39,FALSE))*INDEX(属性分配!$C$4:$G$4,MATCH(E$68,属性分配!$C$3:$G$3,FALSE)))*(1+INDEX($C$29:$G$34,MATCH($D87,$B$29:$B$34,FALSE),MATCH(E$68,$C$28:$G$28,FALSE))),2)</f>
        <v>471</v>
      </c>
      <c r="F87" s="1" cm="1">
        <f t="array" ref="F87">ROUND((INDEX(属性分配!$C$4:$G$4,MATCH(F$68,属性分配!$C$3:$G$3,FALSE))+$B87*INDEX($C$18:$G$18,MATCH(F$68,$C$17:$G$17,FALSE))+INDEX($C$40:$G$60,MATCH($C87,$B$40:$B$60,FALSE),MATCH(F$68,$C$39:$G$39,FALSE))*INDEX(属性分配!$C$4:$G$4,MATCH(F$68,属性分配!$C$3:$G$3,FALSE)))*(1+INDEX($C$29:$G$34,MATCH($D87,$B$29:$B$34,FALSE),MATCH(F$68,$C$28:$G$28,FALSE))),2)</f>
        <v>78.5</v>
      </c>
      <c r="G87" s="1" cm="1">
        <f t="array" ref="G87">ROUND((INDEX(属性分配!$C$4:$G$4,MATCH(G$68,属性分配!$C$3:$G$3,FALSE))+$B87*INDEX($C$18:$G$18,MATCH(G$68,$C$17:$G$17,FALSE))+INDEX($C$40:$G$60,MATCH($C87,$B$40:$B$60,FALSE),MATCH(G$68,$C$39:$G$39,FALSE))*INDEX(属性分配!$C$4:$G$4,MATCH(G$68,属性分配!$C$3:$G$3,FALSE)))*(1+INDEX($C$29:$G$34,MATCH($D87,$B$29:$B$34,FALSE),MATCH(G$68,$C$28:$G$28,FALSE))),2)</f>
        <v>78.5</v>
      </c>
      <c r="H87" s="1" cm="1">
        <f t="array" ref="H87">ROUND((INDEX(属性分配!$C$4:$G$4,MATCH(H$68,属性分配!$C$3:$G$3,FALSE))+$B87*INDEX($C$18:$G$18,MATCH(H$68,$C$17:$G$17,FALSE))+INDEX($C$40:$G$60,MATCH($C87,$B$40:$B$60,FALSE),MATCH(H$68,$C$39:$G$39,FALSE))*INDEX(属性分配!$C$4:$G$4,MATCH(H$68,属性分配!$C$3:$G$3,FALSE)))*(1+INDEX($C$29:$G$34,MATCH($D87,$B$29:$B$34,FALSE),MATCH(H$68,$C$28:$G$28,FALSE))),2)</f>
        <v>69</v>
      </c>
      <c r="I87" s="1" cm="1">
        <f t="array" ref="I87">ROUND((INDEX(属性分配!$C$4:$G$4,MATCH(I$68,属性分配!$C$3:$G$3,FALSE))+$B87*INDEX($C$18:$G$18,MATCH(I$68,$C$17:$G$17,FALSE))+INDEX($C$40:$G$60,MATCH($C87,$B$40:$B$60,FALSE),MATCH(I$68,$C$39:$G$39,FALSE))*INDEX(属性分配!$C$4:$G$4,MATCH(I$68,属性分配!$C$3:$G$3,FALSE)))*(1+INDEX($C$29:$G$34,MATCH($D87,$B$29:$B$34,FALSE),MATCH(I$68,$C$28:$G$28,FALSE))),2)</f>
        <v>69</v>
      </c>
      <c r="K87" s="1" cm="1">
        <f t="array" ref="K87">SUMPRODUCT(E87:I87,$E$67:$I$67)</f>
        <v>1139.5</v>
      </c>
    </row>
    <row r="88" spans="2:19" x14ac:dyDescent="0.15">
      <c r="B88" s="1">
        <v>20</v>
      </c>
      <c r="C88" s="1">
        <v>0</v>
      </c>
      <c r="D88" s="1">
        <v>0</v>
      </c>
      <c r="E88" s="1" cm="1">
        <f t="array" ref="E88">ROUND((INDEX(属性分配!$C$4:$G$4,MATCH(E$68,属性分配!$C$3:$G$3,FALSE))+$B88*INDEX($C$18:$G$18,MATCH(E$68,$C$17:$G$17,FALSE))+INDEX($C$40:$G$60,MATCH($C88,$B$40:$B$60,FALSE),MATCH(E$68,$C$39:$G$39,FALSE))*INDEX(属性分配!$C$4:$G$4,MATCH(E$68,属性分配!$C$3:$G$3,FALSE)))*(1+INDEX($C$29:$G$34,MATCH($D88,$B$29:$B$34,FALSE),MATCH(E$68,$C$28:$G$28,FALSE))),2)</f>
        <v>480</v>
      </c>
      <c r="F88" s="1" cm="1">
        <f t="array" ref="F88">ROUND((INDEX(属性分配!$C$4:$G$4,MATCH(F$68,属性分配!$C$3:$G$3,FALSE))+$B88*INDEX($C$18:$G$18,MATCH(F$68,$C$17:$G$17,FALSE))+INDEX($C$40:$G$60,MATCH($C88,$B$40:$B$60,FALSE),MATCH(F$68,$C$39:$G$39,FALSE))*INDEX(属性分配!$C$4:$G$4,MATCH(F$68,属性分配!$C$3:$G$3,FALSE)))*(1+INDEX($C$29:$G$34,MATCH($D88,$B$29:$B$34,FALSE),MATCH(F$68,$C$28:$G$28,FALSE))),2)</f>
        <v>80</v>
      </c>
      <c r="G88" s="1" cm="1">
        <f t="array" ref="G88">ROUND((INDEX(属性分配!$C$4:$G$4,MATCH(G$68,属性分配!$C$3:$G$3,FALSE))+$B88*INDEX($C$18:$G$18,MATCH(G$68,$C$17:$G$17,FALSE))+INDEX($C$40:$G$60,MATCH($C88,$B$40:$B$60,FALSE),MATCH(G$68,$C$39:$G$39,FALSE))*INDEX(属性分配!$C$4:$G$4,MATCH(G$68,属性分配!$C$3:$G$3,FALSE)))*(1+INDEX($C$29:$G$34,MATCH($D88,$B$29:$B$34,FALSE),MATCH(G$68,$C$28:$G$28,FALSE))),2)</f>
        <v>80</v>
      </c>
      <c r="H88" s="1" cm="1">
        <f t="array" ref="H88">ROUND((INDEX(属性分配!$C$4:$G$4,MATCH(H$68,属性分配!$C$3:$G$3,FALSE))+$B88*INDEX($C$18:$G$18,MATCH(H$68,$C$17:$G$17,FALSE))+INDEX($C$40:$G$60,MATCH($C88,$B$40:$B$60,FALSE),MATCH(H$68,$C$39:$G$39,FALSE))*INDEX(属性分配!$C$4:$G$4,MATCH(H$68,属性分配!$C$3:$G$3,FALSE)))*(1+INDEX($C$29:$G$34,MATCH($D88,$B$29:$B$34,FALSE),MATCH(H$68,$C$28:$G$28,FALSE))),2)</f>
        <v>70</v>
      </c>
      <c r="I88" s="1" cm="1">
        <f t="array" ref="I88">ROUND((INDEX(属性分配!$C$4:$G$4,MATCH(I$68,属性分配!$C$3:$G$3,FALSE))+$B88*INDEX($C$18:$G$18,MATCH(I$68,$C$17:$G$17,FALSE))+INDEX($C$40:$G$60,MATCH($C88,$B$40:$B$60,FALSE),MATCH(I$68,$C$39:$G$39,FALSE))*INDEX(属性分配!$C$4:$G$4,MATCH(I$68,属性分配!$C$3:$G$3,FALSE)))*(1+INDEX($C$29:$G$34,MATCH($D88,$B$29:$B$34,FALSE),MATCH(I$68,$C$28:$G$28,FALSE))),2)</f>
        <v>70</v>
      </c>
      <c r="K88" s="1" cm="1">
        <f t="array" ref="K88">SUMPRODUCT(E88:I88,$E$67:$I$67)</f>
        <v>1160</v>
      </c>
    </row>
    <row r="89" spans="2:19" x14ac:dyDescent="0.15">
      <c r="B89" s="1">
        <v>21</v>
      </c>
      <c r="C89" s="1">
        <v>0</v>
      </c>
      <c r="D89" s="1">
        <v>0</v>
      </c>
      <c r="E89" s="1" cm="1">
        <f t="array" ref="E89">ROUND((INDEX(属性分配!$C$4:$G$4,MATCH(E$68,属性分配!$C$3:$G$3,FALSE))+$B89*INDEX($C$18:$G$18,MATCH(E$68,$C$17:$G$17,FALSE))+INDEX($C$40:$G$60,MATCH($C89,$B$40:$B$60,FALSE),MATCH(E$68,$C$39:$G$39,FALSE))*INDEX(属性分配!$C$4:$G$4,MATCH(E$68,属性分配!$C$3:$G$3,FALSE)))*(1+INDEX($C$29:$G$34,MATCH($D89,$B$29:$B$34,FALSE),MATCH(E$68,$C$28:$G$28,FALSE))),2)</f>
        <v>489</v>
      </c>
      <c r="F89" s="1" cm="1">
        <f t="array" ref="F89">ROUND((INDEX(属性分配!$C$4:$G$4,MATCH(F$68,属性分配!$C$3:$G$3,FALSE))+$B89*INDEX($C$18:$G$18,MATCH(F$68,$C$17:$G$17,FALSE))+INDEX($C$40:$G$60,MATCH($C89,$B$40:$B$60,FALSE),MATCH(F$68,$C$39:$G$39,FALSE))*INDEX(属性分配!$C$4:$G$4,MATCH(F$68,属性分配!$C$3:$G$3,FALSE)))*(1+INDEX($C$29:$G$34,MATCH($D89,$B$29:$B$34,FALSE),MATCH(F$68,$C$28:$G$28,FALSE))),2)</f>
        <v>81.5</v>
      </c>
      <c r="G89" s="1" cm="1">
        <f t="array" ref="G89">ROUND((INDEX(属性分配!$C$4:$G$4,MATCH(G$68,属性分配!$C$3:$G$3,FALSE))+$B89*INDEX($C$18:$G$18,MATCH(G$68,$C$17:$G$17,FALSE))+INDEX($C$40:$G$60,MATCH($C89,$B$40:$B$60,FALSE),MATCH(G$68,$C$39:$G$39,FALSE))*INDEX(属性分配!$C$4:$G$4,MATCH(G$68,属性分配!$C$3:$G$3,FALSE)))*(1+INDEX($C$29:$G$34,MATCH($D89,$B$29:$B$34,FALSE),MATCH(G$68,$C$28:$G$28,FALSE))),2)</f>
        <v>81.5</v>
      </c>
      <c r="H89" s="1" cm="1">
        <f t="array" ref="H89">ROUND((INDEX(属性分配!$C$4:$G$4,MATCH(H$68,属性分配!$C$3:$G$3,FALSE))+$B89*INDEX($C$18:$G$18,MATCH(H$68,$C$17:$G$17,FALSE))+INDEX($C$40:$G$60,MATCH($C89,$B$40:$B$60,FALSE),MATCH(H$68,$C$39:$G$39,FALSE))*INDEX(属性分配!$C$4:$G$4,MATCH(H$68,属性分配!$C$3:$G$3,FALSE)))*(1+INDEX($C$29:$G$34,MATCH($D89,$B$29:$B$34,FALSE),MATCH(H$68,$C$28:$G$28,FALSE))),2)</f>
        <v>71</v>
      </c>
      <c r="I89" s="1" cm="1">
        <f t="array" ref="I89">ROUND((INDEX(属性分配!$C$4:$G$4,MATCH(I$68,属性分配!$C$3:$G$3,FALSE))+$B89*INDEX($C$18:$G$18,MATCH(I$68,$C$17:$G$17,FALSE))+INDEX($C$40:$G$60,MATCH($C89,$B$40:$B$60,FALSE),MATCH(I$68,$C$39:$G$39,FALSE))*INDEX(属性分配!$C$4:$G$4,MATCH(I$68,属性分配!$C$3:$G$3,FALSE)))*(1+INDEX($C$29:$G$34,MATCH($D89,$B$29:$B$34,FALSE),MATCH(I$68,$C$28:$G$28,FALSE))),2)</f>
        <v>71</v>
      </c>
      <c r="K89" s="1" cm="1">
        <f t="array" ref="K89">SUMPRODUCT(E89:I89,$E$67:$I$67)</f>
        <v>1180.5</v>
      </c>
    </row>
    <row r="90" spans="2:19" x14ac:dyDescent="0.15">
      <c r="B90" s="1">
        <v>22</v>
      </c>
      <c r="C90" s="1">
        <v>0</v>
      </c>
      <c r="D90" s="1">
        <v>0</v>
      </c>
      <c r="E90" s="1" cm="1">
        <f t="array" ref="E90">ROUND((INDEX(属性分配!$C$4:$G$4,MATCH(E$68,属性分配!$C$3:$G$3,FALSE))+$B90*INDEX($C$18:$G$18,MATCH(E$68,$C$17:$G$17,FALSE))+INDEX($C$40:$G$60,MATCH($C90,$B$40:$B$60,FALSE),MATCH(E$68,$C$39:$G$39,FALSE))*INDEX(属性分配!$C$4:$G$4,MATCH(E$68,属性分配!$C$3:$G$3,FALSE)))*(1+INDEX($C$29:$G$34,MATCH($D90,$B$29:$B$34,FALSE),MATCH(E$68,$C$28:$G$28,FALSE))),2)</f>
        <v>498</v>
      </c>
      <c r="F90" s="1" cm="1">
        <f t="array" ref="F90">ROUND((INDEX(属性分配!$C$4:$G$4,MATCH(F$68,属性分配!$C$3:$G$3,FALSE))+$B90*INDEX($C$18:$G$18,MATCH(F$68,$C$17:$G$17,FALSE))+INDEX($C$40:$G$60,MATCH($C90,$B$40:$B$60,FALSE),MATCH(F$68,$C$39:$G$39,FALSE))*INDEX(属性分配!$C$4:$G$4,MATCH(F$68,属性分配!$C$3:$G$3,FALSE)))*(1+INDEX($C$29:$G$34,MATCH($D90,$B$29:$B$34,FALSE),MATCH(F$68,$C$28:$G$28,FALSE))),2)</f>
        <v>83</v>
      </c>
      <c r="G90" s="1" cm="1">
        <f t="array" ref="G90">ROUND((INDEX(属性分配!$C$4:$G$4,MATCH(G$68,属性分配!$C$3:$G$3,FALSE))+$B90*INDEX($C$18:$G$18,MATCH(G$68,$C$17:$G$17,FALSE))+INDEX($C$40:$G$60,MATCH($C90,$B$40:$B$60,FALSE),MATCH(G$68,$C$39:$G$39,FALSE))*INDEX(属性分配!$C$4:$G$4,MATCH(G$68,属性分配!$C$3:$G$3,FALSE)))*(1+INDEX($C$29:$G$34,MATCH($D90,$B$29:$B$34,FALSE),MATCH(G$68,$C$28:$G$28,FALSE))),2)</f>
        <v>83</v>
      </c>
      <c r="H90" s="1" cm="1">
        <f t="array" ref="H90">ROUND((INDEX(属性分配!$C$4:$G$4,MATCH(H$68,属性分配!$C$3:$G$3,FALSE))+$B90*INDEX($C$18:$G$18,MATCH(H$68,$C$17:$G$17,FALSE))+INDEX($C$40:$G$60,MATCH($C90,$B$40:$B$60,FALSE),MATCH(H$68,$C$39:$G$39,FALSE))*INDEX(属性分配!$C$4:$G$4,MATCH(H$68,属性分配!$C$3:$G$3,FALSE)))*(1+INDEX($C$29:$G$34,MATCH($D90,$B$29:$B$34,FALSE),MATCH(H$68,$C$28:$G$28,FALSE))),2)</f>
        <v>72</v>
      </c>
      <c r="I90" s="1" cm="1">
        <f t="array" ref="I90">ROUND((INDEX(属性分配!$C$4:$G$4,MATCH(I$68,属性分配!$C$3:$G$3,FALSE))+$B90*INDEX($C$18:$G$18,MATCH(I$68,$C$17:$G$17,FALSE))+INDEX($C$40:$G$60,MATCH($C90,$B$40:$B$60,FALSE),MATCH(I$68,$C$39:$G$39,FALSE))*INDEX(属性分配!$C$4:$G$4,MATCH(I$68,属性分配!$C$3:$G$3,FALSE)))*(1+INDEX($C$29:$G$34,MATCH($D90,$B$29:$B$34,FALSE),MATCH(I$68,$C$28:$G$28,FALSE))),2)</f>
        <v>72</v>
      </c>
      <c r="K90" s="1" cm="1">
        <f t="array" ref="K90">SUMPRODUCT(E90:I90,$E$67:$I$67)</f>
        <v>1201</v>
      </c>
    </row>
    <row r="91" spans="2:19" x14ac:dyDescent="0.15">
      <c r="B91" s="1">
        <v>23</v>
      </c>
      <c r="C91" s="1">
        <v>0</v>
      </c>
      <c r="D91" s="1">
        <v>0</v>
      </c>
      <c r="E91" s="1" cm="1">
        <f t="array" ref="E91">ROUND((INDEX(属性分配!$C$4:$G$4,MATCH(E$68,属性分配!$C$3:$G$3,FALSE))+$B91*INDEX($C$18:$G$18,MATCH(E$68,$C$17:$G$17,FALSE))+INDEX($C$40:$G$60,MATCH($C91,$B$40:$B$60,FALSE),MATCH(E$68,$C$39:$G$39,FALSE))*INDEX(属性分配!$C$4:$G$4,MATCH(E$68,属性分配!$C$3:$G$3,FALSE)))*(1+INDEX($C$29:$G$34,MATCH($D91,$B$29:$B$34,FALSE),MATCH(E$68,$C$28:$G$28,FALSE))),2)</f>
        <v>507</v>
      </c>
      <c r="F91" s="1" cm="1">
        <f t="array" ref="F91">ROUND((INDEX(属性分配!$C$4:$G$4,MATCH(F$68,属性分配!$C$3:$G$3,FALSE))+$B91*INDEX($C$18:$G$18,MATCH(F$68,$C$17:$G$17,FALSE))+INDEX($C$40:$G$60,MATCH($C91,$B$40:$B$60,FALSE),MATCH(F$68,$C$39:$G$39,FALSE))*INDEX(属性分配!$C$4:$G$4,MATCH(F$68,属性分配!$C$3:$G$3,FALSE)))*(1+INDEX($C$29:$G$34,MATCH($D91,$B$29:$B$34,FALSE),MATCH(F$68,$C$28:$G$28,FALSE))),2)</f>
        <v>84.5</v>
      </c>
      <c r="G91" s="1" cm="1">
        <f t="array" ref="G91">ROUND((INDEX(属性分配!$C$4:$G$4,MATCH(G$68,属性分配!$C$3:$G$3,FALSE))+$B91*INDEX($C$18:$G$18,MATCH(G$68,$C$17:$G$17,FALSE))+INDEX($C$40:$G$60,MATCH($C91,$B$40:$B$60,FALSE),MATCH(G$68,$C$39:$G$39,FALSE))*INDEX(属性分配!$C$4:$G$4,MATCH(G$68,属性分配!$C$3:$G$3,FALSE)))*(1+INDEX($C$29:$G$34,MATCH($D91,$B$29:$B$34,FALSE),MATCH(G$68,$C$28:$G$28,FALSE))),2)</f>
        <v>84.5</v>
      </c>
      <c r="H91" s="1" cm="1">
        <f t="array" ref="H91">ROUND((INDEX(属性分配!$C$4:$G$4,MATCH(H$68,属性分配!$C$3:$G$3,FALSE))+$B91*INDEX($C$18:$G$18,MATCH(H$68,$C$17:$G$17,FALSE))+INDEX($C$40:$G$60,MATCH($C91,$B$40:$B$60,FALSE),MATCH(H$68,$C$39:$G$39,FALSE))*INDEX(属性分配!$C$4:$G$4,MATCH(H$68,属性分配!$C$3:$G$3,FALSE)))*(1+INDEX($C$29:$G$34,MATCH($D91,$B$29:$B$34,FALSE),MATCH(H$68,$C$28:$G$28,FALSE))),2)</f>
        <v>73</v>
      </c>
      <c r="I91" s="1" cm="1">
        <f t="array" ref="I91">ROUND((INDEX(属性分配!$C$4:$G$4,MATCH(I$68,属性分配!$C$3:$G$3,FALSE))+$B91*INDEX($C$18:$G$18,MATCH(I$68,$C$17:$G$17,FALSE))+INDEX($C$40:$G$60,MATCH($C91,$B$40:$B$60,FALSE),MATCH(I$68,$C$39:$G$39,FALSE))*INDEX(属性分配!$C$4:$G$4,MATCH(I$68,属性分配!$C$3:$G$3,FALSE)))*(1+INDEX($C$29:$G$34,MATCH($D91,$B$29:$B$34,FALSE),MATCH(I$68,$C$28:$G$28,FALSE))),2)</f>
        <v>73</v>
      </c>
      <c r="K91" s="1" cm="1">
        <f t="array" ref="K91">SUMPRODUCT(E91:I91,$E$67:$I$67)</f>
        <v>1221.5</v>
      </c>
    </row>
    <row r="92" spans="2:19" x14ac:dyDescent="0.15">
      <c r="B92" s="1">
        <v>24</v>
      </c>
      <c r="C92" s="1">
        <v>0</v>
      </c>
      <c r="D92" s="1">
        <v>0</v>
      </c>
      <c r="E92" s="1" cm="1">
        <f t="array" ref="E92">ROUND((INDEX(属性分配!$C$4:$G$4,MATCH(E$68,属性分配!$C$3:$G$3,FALSE))+$B92*INDEX($C$18:$G$18,MATCH(E$68,$C$17:$G$17,FALSE))+INDEX($C$40:$G$60,MATCH($C92,$B$40:$B$60,FALSE),MATCH(E$68,$C$39:$G$39,FALSE))*INDEX(属性分配!$C$4:$G$4,MATCH(E$68,属性分配!$C$3:$G$3,FALSE)))*(1+INDEX($C$29:$G$34,MATCH($D92,$B$29:$B$34,FALSE),MATCH(E$68,$C$28:$G$28,FALSE))),2)</f>
        <v>516</v>
      </c>
      <c r="F92" s="1" cm="1">
        <f t="array" ref="F92">ROUND((INDEX(属性分配!$C$4:$G$4,MATCH(F$68,属性分配!$C$3:$G$3,FALSE))+$B92*INDEX($C$18:$G$18,MATCH(F$68,$C$17:$G$17,FALSE))+INDEX($C$40:$G$60,MATCH($C92,$B$40:$B$60,FALSE),MATCH(F$68,$C$39:$G$39,FALSE))*INDEX(属性分配!$C$4:$G$4,MATCH(F$68,属性分配!$C$3:$G$3,FALSE)))*(1+INDEX($C$29:$G$34,MATCH($D92,$B$29:$B$34,FALSE),MATCH(F$68,$C$28:$G$28,FALSE))),2)</f>
        <v>86</v>
      </c>
      <c r="G92" s="1" cm="1">
        <f t="array" ref="G92">ROUND((INDEX(属性分配!$C$4:$G$4,MATCH(G$68,属性分配!$C$3:$G$3,FALSE))+$B92*INDEX($C$18:$G$18,MATCH(G$68,$C$17:$G$17,FALSE))+INDEX($C$40:$G$60,MATCH($C92,$B$40:$B$60,FALSE),MATCH(G$68,$C$39:$G$39,FALSE))*INDEX(属性分配!$C$4:$G$4,MATCH(G$68,属性分配!$C$3:$G$3,FALSE)))*(1+INDEX($C$29:$G$34,MATCH($D92,$B$29:$B$34,FALSE),MATCH(G$68,$C$28:$G$28,FALSE))),2)</f>
        <v>86</v>
      </c>
      <c r="H92" s="1" cm="1">
        <f t="array" ref="H92">ROUND((INDEX(属性分配!$C$4:$G$4,MATCH(H$68,属性分配!$C$3:$G$3,FALSE))+$B92*INDEX($C$18:$G$18,MATCH(H$68,$C$17:$G$17,FALSE))+INDEX($C$40:$G$60,MATCH($C92,$B$40:$B$60,FALSE),MATCH(H$68,$C$39:$G$39,FALSE))*INDEX(属性分配!$C$4:$G$4,MATCH(H$68,属性分配!$C$3:$G$3,FALSE)))*(1+INDEX($C$29:$G$34,MATCH($D92,$B$29:$B$34,FALSE),MATCH(H$68,$C$28:$G$28,FALSE))),2)</f>
        <v>74</v>
      </c>
      <c r="I92" s="1" cm="1">
        <f t="array" ref="I92">ROUND((INDEX(属性分配!$C$4:$G$4,MATCH(I$68,属性分配!$C$3:$G$3,FALSE))+$B92*INDEX($C$18:$G$18,MATCH(I$68,$C$17:$G$17,FALSE))+INDEX($C$40:$G$60,MATCH($C92,$B$40:$B$60,FALSE),MATCH(I$68,$C$39:$G$39,FALSE))*INDEX(属性分配!$C$4:$G$4,MATCH(I$68,属性分配!$C$3:$G$3,FALSE)))*(1+INDEX($C$29:$G$34,MATCH($D92,$B$29:$B$34,FALSE),MATCH(I$68,$C$28:$G$28,FALSE))),2)</f>
        <v>74</v>
      </c>
      <c r="K92" s="1" cm="1">
        <f t="array" ref="K92">SUMPRODUCT(E92:I92,$E$67:$I$67)</f>
        <v>1242</v>
      </c>
    </row>
    <row r="93" spans="2:19" x14ac:dyDescent="0.15">
      <c r="B93" s="1">
        <v>25</v>
      </c>
      <c r="C93" s="1">
        <v>0</v>
      </c>
      <c r="D93" s="1">
        <v>0</v>
      </c>
      <c r="E93" s="1" cm="1">
        <f t="array" ref="E93">ROUND((INDEX(属性分配!$C$4:$G$4,MATCH(E$68,属性分配!$C$3:$G$3,FALSE))+$B93*INDEX($C$18:$G$18,MATCH(E$68,$C$17:$G$17,FALSE))+INDEX($C$40:$G$60,MATCH($C93,$B$40:$B$60,FALSE),MATCH(E$68,$C$39:$G$39,FALSE))*INDEX(属性分配!$C$4:$G$4,MATCH(E$68,属性分配!$C$3:$G$3,FALSE)))*(1+INDEX($C$29:$G$34,MATCH($D93,$B$29:$B$34,FALSE),MATCH(E$68,$C$28:$G$28,FALSE))),2)</f>
        <v>525</v>
      </c>
      <c r="F93" s="1" cm="1">
        <f t="array" ref="F93">ROUND((INDEX(属性分配!$C$4:$G$4,MATCH(F$68,属性分配!$C$3:$G$3,FALSE))+$B93*INDEX($C$18:$G$18,MATCH(F$68,$C$17:$G$17,FALSE))+INDEX($C$40:$G$60,MATCH($C93,$B$40:$B$60,FALSE),MATCH(F$68,$C$39:$G$39,FALSE))*INDEX(属性分配!$C$4:$G$4,MATCH(F$68,属性分配!$C$3:$G$3,FALSE)))*(1+INDEX($C$29:$G$34,MATCH($D93,$B$29:$B$34,FALSE),MATCH(F$68,$C$28:$G$28,FALSE))),2)</f>
        <v>87.5</v>
      </c>
      <c r="G93" s="1" cm="1">
        <f t="array" ref="G93">ROUND((INDEX(属性分配!$C$4:$G$4,MATCH(G$68,属性分配!$C$3:$G$3,FALSE))+$B93*INDEX($C$18:$G$18,MATCH(G$68,$C$17:$G$17,FALSE))+INDEX($C$40:$G$60,MATCH($C93,$B$40:$B$60,FALSE),MATCH(G$68,$C$39:$G$39,FALSE))*INDEX(属性分配!$C$4:$G$4,MATCH(G$68,属性分配!$C$3:$G$3,FALSE)))*(1+INDEX($C$29:$G$34,MATCH($D93,$B$29:$B$34,FALSE),MATCH(G$68,$C$28:$G$28,FALSE))),2)</f>
        <v>87.5</v>
      </c>
      <c r="H93" s="1" cm="1">
        <f t="array" ref="H93">ROUND((INDEX(属性分配!$C$4:$G$4,MATCH(H$68,属性分配!$C$3:$G$3,FALSE))+$B93*INDEX($C$18:$G$18,MATCH(H$68,$C$17:$G$17,FALSE))+INDEX($C$40:$G$60,MATCH($C93,$B$40:$B$60,FALSE),MATCH(H$68,$C$39:$G$39,FALSE))*INDEX(属性分配!$C$4:$G$4,MATCH(H$68,属性分配!$C$3:$G$3,FALSE)))*(1+INDEX($C$29:$G$34,MATCH($D93,$B$29:$B$34,FALSE),MATCH(H$68,$C$28:$G$28,FALSE))),2)</f>
        <v>75</v>
      </c>
      <c r="I93" s="1" cm="1">
        <f t="array" ref="I93">ROUND((INDEX(属性分配!$C$4:$G$4,MATCH(I$68,属性分配!$C$3:$G$3,FALSE))+$B93*INDEX($C$18:$G$18,MATCH(I$68,$C$17:$G$17,FALSE))+INDEX($C$40:$G$60,MATCH($C93,$B$40:$B$60,FALSE),MATCH(I$68,$C$39:$G$39,FALSE))*INDEX(属性分配!$C$4:$G$4,MATCH(I$68,属性分配!$C$3:$G$3,FALSE)))*(1+INDEX($C$29:$G$34,MATCH($D93,$B$29:$B$34,FALSE),MATCH(I$68,$C$28:$G$28,FALSE))),2)</f>
        <v>75</v>
      </c>
      <c r="K93" s="1" cm="1">
        <f t="array" ref="K93">SUMPRODUCT(E93:I93,$E$67:$I$67)</f>
        <v>1262.5</v>
      </c>
    </row>
    <row r="94" spans="2:19" x14ac:dyDescent="0.15">
      <c r="B94" s="1">
        <v>26</v>
      </c>
      <c r="C94" s="1">
        <v>0</v>
      </c>
      <c r="D94" s="1">
        <v>0</v>
      </c>
      <c r="E94" s="1" cm="1">
        <f t="array" ref="E94">ROUND((INDEX(属性分配!$C$4:$G$4,MATCH(E$68,属性分配!$C$3:$G$3,FALSE))+$B94*INDEX($C$18:$G$18,MATCH(E$68,$C$17:$G$17,FALSE))+INDEX($C$40:$G$60,MATCH($C94,$B$40:$B$60,FALSE),MATCH(E$68,$C$39:$G$39,FALSE))*INDEX(属性分配!$C$4:$G$4,MATCH(E$68,属性分配!$C$3:$G$3,FALSE)))*(1+INDEX($C$29:$G$34,MATCH($D94,$B$29:$B$34,FALSE),MATCH(E$68,$C$28:$G$28,FALSE))),2)</f>
        <v>534</v>
      </c>
      <c r="F94" s="1" cm="1">
        <f t="array" ref="F94">ROUND((INDEX(属性分配!$C$4:$G$4,MATCH(F$68,属性分配!$C$3:$G$3,FALSE))+$B94*INDEX($C$18:$G$18,MATCH(F$68,$C$17:$G$17,FALSE))+INDEX($C$40:$G$60,MATCH($C94,$B$40:$B$60,FALSE),MATCH(F$68,$C$39:$G$39,FALSE))*INDEX(属性分配!$C$4:$G$4,MATCH(F$68,属性分配!$C$3:$G$3,FALSE)))*(1+INDEX($C$29:$G$34,MATCH($D94,$B$29:$B$34,FALSE),MATCH(F$68,$C$28:$G$28,FALSE))),2)</f>
        <v>89</v>
      </c>
      <c r="G94" s="1" cm="1">
        <f t="array" ref="G94">ROUND((INDEX(属性分配!$C$4:$G$4,MATCH(G$68,属性分配!$C$3:$G$3,FALSE))+$B94*INDEX($C$18:$G$18,MATCH(G$68,$C$17:$G$17,FALSE))+INDEX($C$40:$G$60,MATCH($C94,$B$40:$B$60,FALSE),MATCH(G$68,$C$39:$G$39,FALSE))*INDEX(属性分配!$C$4:$G$4,MATCH(G$68,属性分配!$C$3:$G$3,FALSE)))*(1+INDEX($C$29:$G$34,MATCH($D94,$B$29:$B$34,FALSE),MATCH(G$68,$C$28:$G$28,FALSE))),2)</f>
        <v>89</v>
      </c>
      <c r="H94" s="1" cm="1">
        <f t="array" ref="H94">ROUND((INDEX(属性分配!$C$4:$G$4,MATCH(H$68,属性分配!$C$3:$G$3,FALSE))+$B94*INDEX($C$18:$G$18,MATCH(H$68,$C$17:$G$17,FALSE))+INDEX($C$40:$G$60,MATCH($C94,$B$40:$B$60,FALSE),MATCH(H$68,$C$39:$G$39,FALSE))*INDEX(属性分配!$C$4:$G$4,MATCH(H$68,属性分配!$C$3:$G$3,FALSE)))*(1+INDEX($C$29:$G$34,MATCH($D94,$B$29:$B$34,FALSE),MATCH(H$68,$C$28:$G$28,FALSE))),2)</f>
        <v>76</v>
      </c>
      <c r="I94" s="1" cm="1">
        <f t="array" ref="I94">ROUND((INDEX(属性分配!$C$4:$G$4,MATCH(I$68,属性分配!$C$3:$G$3,FALSE))+$B94*INDEX($C$18:$G$18,MATCH(I$68,$C$17:$G$17,FALSE))+INDEX($C$40:$G$60,MATCH($C94,$B$40:$B$60,FALSE),MATCH(I$68,$C$39:$G$39,FALSE))*INDEX(属性分配!$C$4:$G$4,MATCH(I$68,属性分配!$C$3:$G$3,FALSE)))*(1+INDEX($C$29:$G$34,MATCH($D94,$B$29:$B$34,FALSE),MATCH(I$68,$C$28:$G$28,FALSE))),2)</f>
        <v>76</v>
      </c>
      <c r="K94" s="1" cm="1">
        <f t="array" ref="K94">SUMPRODUCT(E94:I94,$E$67:$I$67)</f>
        <v>1283</v>
      </c>
    </row>
    <row r="95" spans="2:19" x14ac:dyDescent="0.15">
      <c r="B95" s="1">
        <v>27</v>
      </c>
      <c r="C95" s="1">
        <v>0</v>
      </c>
      <c r="D95" s="1">
        <v>0</v>
      </c>
      <c r="E95" s="1" cm="1">
        <f t="array" ref="E95">ROUND((INDEX(属性分配!$C$4:$G$4,MATCH(E$68,属性分配!$C$3:$G$3,FALSE))+$B95*INDEX($C$18:$G$18,MATCH(E$68,$C$17:$G$17,FALSE))+INDEX($C$40:$G$60,MATCH($C95,$B$40:$B$60,FALSE),MATCH(E$68,$C$39:$G$39,FALSE))*INDEX(属性分配!$C$4:$G$4,MATCH(E$68,属性分配!$C$3:$G$3,FALSE)))*(1+INDEX($C$29:$G$34,MATCH($D95,$B$29:$B$34,FALSE),MATCH(E$68,$C$28:$G$28,FALSE))),2)</f>
        <v>543</v>
      </c>
      <c r="F95" s="1" cm="1">
        <f t="array" ref="F95">ROUND((INDEX(属性分配!$C$4:$G$4,MATCH(F$68,属性分配!$C$3:$G$3,FALSE))+$B95*INDEX($C$18:$G$18,MATCH(F$68,$C$17:$G$17,FALSE))+INDEX($C$40:$G$60,MATCH($C95,$B$40:$B$60,FALSE),MATCH(F$68,$C$39:$G$39,FALSE))*INDEX(属性分配!$C$4:$G$4,MATCH(F$68,属性分配!$C$3:$G$3,FALSE)))*(1+INDEX($C$29:$G$34,MATCH($D95,$B$29:$B$34,FALSE),MATCH(F$68,$C$28:$G$28,FALSE))),2)</f>
        <v>90.5</v>
      </c>
      <c r="G95" s="1" cm="1">
        <f t="array" ref="G95">ROUND((INDEX(属性分配!$C$4:$G$4,MATCH(G$68,属性分配!$C$3:$G$3,FALSE))+$B95*INDEX($C$18:$G$18,MATCH(G$68,$C$17:$G$17,FALSE))+INDEX($C$40:$G$60,MATCH($C95,$B$40:$B$60,FALSE),MATCH(G$68,$C$39:$G$39,FALSE))*INDEX(属性分配!$C$4:$G$4,MATCH(G$68,属性分配!$C$3:$G$3,FALSE)))*(1+INDEX($C$29:$G$34,MATCH($D95,$B$29:$B$34,FALSE),MATCH(G$68,$C$28:$G$28,FALSE))),2)</f>
        <v>90.5</v>
      </c>
      <c r="H95" s="1" cm="1">
        <f t="array" ref="H95">ROUND((INDEX(属性分配!$C$4:$G$4,MATCH(H$68,属性分配!$C$3:$G$3,FALSE))+$B95*INDEX($C$18:$G$18,MATCH(H$68,$C$17:$G$17,FALSE))+INDEX($C$40:$G$60,MATCH($C95,$B$40:$B$60,FALSE),MATCH(H$68,$C$39:$G$39,FALSE))*INDEX(属性分配!$C$4:$G$4,MATCH(H$68,属性分配!$C$3:$G$3,FALSE)))*(1+INDEX($C$29:$G$34,MATCH($D95,$B$29:$B$34,FALSE),MATCH(H$68,$C$28:$G$28,FALSE))),2)</f>
        <v>77</v>
      </c>
      <c r="I95" s="1" cm="1">
        <f t="array" ref="I95">ROUND((INDEX(属性分配!$C$4:$G$4,MATCH(I$68,属性分配!$C$3:$G$3,FALSE))+$B95*INDEX($C$18:$G$18,MATCH(I$68,$C$17:$G$17,FALSE))+INDEX($C$40:$G$60,MATCH($C95,$B$40:$B$60,FALSE),MATCH(I$68,$C$39:$G$39,FALSE))*INDEX(属性分配!$C$4:$G$4,MATCH(I$68,属性分配!$C$3:$G$3,FALSE)))*(1+INDEX($C$29:$G$34,MATCH($D95,$B$29:$B$34,FALSE),MATCH(I$68,$C$28:$G$28,FALSE))),2)</f>
        <v>77</v>
      </c>
      <c r="K95" s="1" cm="1">
        <f t="array" ref="K95">SUMPRODUCT(E95:I95,$E$67:$I$67)</f>
        <v>1303.5</v>
      </c>
    </row>
    <row r="96" spans="2:19" x14ac:dyDescent="0.15">
      <c r="B96" s="1">
        <v>28</v>
      </c>
      <c r="C96" s="1">
        <v>0</v>
      </c>
      <c r="D96" s="1">
        <v>0</v>
      </c>
      <c r="E96" s="1" cm="1">
        <f t="array" ref="E96">ROUND((INDEX(属性分配!$C$4:$G$4,MATCH(E$68,属性分配!$C$3:$G$3,FALSE))+$B96*INDEX($C$18:$G$18,MATCH(E$68,$C$17:$G$17,FALSE))+INDEX($C$40:$G$60,MATCH($C96,$B$40:$B$60,FALSE),MATCH(E$68,$C$39:$G$39,FALSE))*INDEX(属性分配!$C$4:$G$4,MATCH(E$68,属性分配!$C$3:$G$3,FALSE)))*(1+INDEX($C$29:$G$34,MATCH($D96,$B$29:$B$34,FALSE),MATCH(E$68,$C$28:$G$28,FALSE))),2)</f>
        <v>552</v>
      </c>
      <c r="F96" s="1" cm="1">
        <f t="array" ref="F96">ROUND((INDEX(属性分配!$C$4:$G$4,MATCH(F$68,属性分配!$C$3:$G$3,FALSE))+$B96*INDEX($C$18:$G$18,MATCH(F$68,$C$17:$G$17,FALSE))+INDEX($C$40:$G$60,MATCH($C96,$B$40:$B$60,FALSE),MATCH(F$68,$C$39:$G$39,FALSE))*INDEX(属性分配!$C$4:$G$4,MATCH(F$68,属性分配!$C$3:$G$3,FALSE)))*(1+INDEX($C$29:$G$34,MATCH($D96,$B$29:$B$34,FALSE),MATCH(F$68,$C$28:$G$28,FALSE))),2)</f>
        <v>92</v>
      </c>
      <c r="G96" s="1" cm="1">
        <f t="array" ref="G96">ROUND((INDEX(属性分配!$C$4:$G$4,MATCH(G$68,属性分配!$C$3:$G$3,FALSE))+$B96*INDEX($C$18:$G$18,MATCH(G$68,$C$17:$G$17,FALSE))+INDEX($C$40:$G$60,MATCH($C96,$B$40:$B$60,FALSE),MATCH(G$68,$C$39:$G$39,FALSE))*INDEX(属性分配!$C$4:$G$4,MATCH(G$68,属性分配!$C$3:$G$3,FALSE)))*(1+INDEX($C$29:$G$34,MATCH($D96,$B$29:$B$34,FALSE),MATCH(G$68,$C$28:$G$28,FALSE))),2)</f>
        <v>92</v>
      </c>
      <c r="H96" s="1" cm="1">
        <f t="array" ref="H96">ROUND((INDEX(属性分配!$C$4:$G$4,MATCH(H$68,属性分配!$C$3:$G$3,FALSE))+$B96*INDEX($C$18:$G$18,MATCH(H$68,$C$17:$G$17,FALSE))+INDEX($C$40:$G$60,MATCH($C96,$B$40:$B$60,FALSE),MATCH(H$68,$C$39:$G$39,FALSE))*INDEX(属性分配!$C$4:$G$4,MATCH(H$68,属性分配!$C$3:$G$3,FALSE)))*(1+INDEX($C$29:$G$34,MATCH($D96,$B$29:$B$34,FALSE),MATCH(H$68,$C$28:$G$28,FALSE))),2)</f>
        <v>78</v>
      </c>
      <c r="I96" s="1" cm="1">
        <f t="array" ref="I96">ROUND((INDEX(属性分配!$C$4:$G$4,MATCH(I$68,属性分配!$C$3:$G$3,FALSE))+$B96*INDEX($C$18:$G$18,MATCH(I$68,$C$17:$G$17,FALSE))+INDEX($C$40:$G$60,MATCH($C96,$B$40:$B$60,FALSE),MATCH(I$68,$C$39:$G$39,FALSE))*INDEX(属性分配!$C$4:$G$4,MATCH(I$68,属性分配!$C$3:$G$3,FALSE)))*(1+INDEX($C$29:$G$34,MATCH($D96,$B$29:$B$34,FALSE),MATCH(I$68,$C$28:$G$28,FALSE))),2)</f>
        <v>78</v>
      </c>
      <c r="K96" s="1" cm="1">
        <f t="array" ref="K96">SUMPRODUCT(E96:I96,$E$67:$I$67)</f>
        <v>1324</v>
      </c>
    </row>
    <row r="97" spans="2:11" x14ac:dyDescent="0.15">
      <c r="B97" s="1">
        <v>29</v>
      </c>
      <c r="C97" s="1">
        <v>0</v>
      </c>
      <c r="D97" s="1">
        <v>0</v>
      </c>
      <c r="E97" s="1" cm="1">
        <f t="array" ref="E97">ROUND((INDEX(属性分配!$C$4:$G$4,MATCH(E$68,属性分配!$C$3:$G$3,FALSE))+$B97*INDEX($C$18:$G$18,MATCH(E$68,$C$17:$G$17,FALSE))+INDEX($C$40:$G$60,MATCH($C97,$B$40:$B$60,FALSE),MATCH(E$68,$C$39:$G$39,FALSE))*INDEX(属性分配!$C$4:$G$4,MATCH(E$68,属性分配!$C$3:$G$3,FALSE)))*(1+INDEX($C$29:$G$34,MATCH($D97,$B$29:$B$34,FALSE),MATCH(E$68,$C$28:$G$28,FALSE))),2)</f>
        <v>561</v>
      </c>
      <c r="F97" s="1" cm="1">
        <f t="array" ref="F97">ROUND((INDEX(属性分配!$C$4:$G$4,MATCH(F$68,属性分配!$C$3:$G$3,FALSE))+$B97*INDEX($C$18:$G$18,MATCH(F$68,$C$17:$G$17,FALSE))+INDEX($C$40:$G$60,MATCH($C97,$B$40:$B$60,FALSE),MATCH(F$68,$C$39:$G$39,FALSE))*INDEX(属性分配!$C$4:$G$4,MATCH(F$68,属性分配!$C$3:$G$3,FALSE)))*(1+INDEX($C$29:$G$34,MATCH($D97,$B$29:$B$34,FALSE),MATCH(F$68,$C$28:$G$28,FALSE))),2)</f>
        <v>93.5</v>
      </c>
      <c r="G97" s="1" cm="1">
        <f t="array" ref="G97">ROUND((INDEX(属性分配!$C$4:$G$4,MATCH(G$68,属性分配!$C$3:$G$3,FALSE))+$B97*INDEX($C$18:$G$18,MATCH(G$68,$C$17:$G$17,FALSE))+INDEX($C$40:$G$60,MATCH($C97,$B$40:$B$60,FALSE),MATCH(G$68,$C$39:$G$39,FALSE))*INDEX(属性分配!$C$4:$G$4,MATCH(G$68,属性分配!$C$3:$G$3,FALSE)))*(1+INDEX($C$29:$G$34,MATCH($D97,$B$29:$B$34,FALSE),MATCH(G$68,$C$28:$G$28,FALSE))),2)</f>
        <v>93.5</v>
      </c>
      <c r="H97" s="1" cm="1">
        <f t="array" ref="H97">ROUND((INDEX(属性分配!$C$4:$G$4,MATCH(H$68,属性分配!$C$3:$G$3,FALSE))+$B97*INDEX($C$18:$G$18,MATCH(H$68,$C$17:$G$17,FALSE))+INDEX($C$40:$G$60,MATCH($C97,$B$40:$B$60,FALSE),MATCH(H$68,$C$39:$G$39,FALSE))*INDEX(属性分配!$C$4:$G$4,MATCH(H$68,属性分配!$C$3:$G$3,FALSE)))*(1+INDEX($C$29:$G$34,MATCH($D97,$B$29:$B$34,FALSE),MATCH(H$68,$C$28:$G$28,FALSE))),2)</f>
        <v>79</v>
      </c>
      <c r="I97" s="1" cm="1">
        <f t="array" ref="I97">ROUND((INDEX(属性分配!$C$4:$G$4,MATCH(I$68,属性分配!$C$3:$G$3,FALSE))+$B97*INDEX($C$18:$G$18,MATCH(I$68,$C$17:$G$17,FALSE))+INDEX($C$40:$G$60,MATCH($C97,$B$40:$B$60,FALSE),MATCH(I$68,$C$39:$G$39,FALSE))*INDEX(属性分配!$C$4:$G$4,MATCH(I$68,属性分配!$C$3:$G$3,FALSE)))*(1+INDEX($C$29:$G$34,MATCH($D97,$B$29:$B$34,FALSE),MATCH(I$68,$C$28:$G$28,FALSE))),2)</f>
        <v>79</v>
      </c>
      <c r="K97" s="1" cm="1">
        <f t="array" ref="K97">SUMPRODUCT(E97:I97,$E$67:$I$67)</f>
        <v>1344.5</v>
      </c>
    </row>
    <row r="98" spans="2:11" x14ac:dyDescent="0.15">
      <c r="B98" s="1">
        <v>30</v>
      </c>
      <c r="C98" s="1">
        <v>0</v>
      </c>
      <c r="D98" s="1">
        <v>0</v>
      </c>
      <c r="E98" s="1" cm="1">
        <f t="array" ref="E98">ROUND((INDEX(属性分配!$C$4:$G$4,MATCH(E$68,属性分配!$C$3:$G$3,FALSE))+$B98*INDEX($C$18:$G$18,MATCH(E$68,$C$17:$G$17,FALSE))+INDEX($C$40:$G$60,MATCH($C98,$B$40:$B$60,FALSE),MATCH(E$68,$C$39:$G$39,FALSE))*INDEX(属性分配!$C$4:$G$4,MATCH(E$68,属性分配!$C$3:$G$3,FALSE)))*(1+INDEX($C$29:$G$34,MATCH($D98,$B$29:$B$34,FALSE),MATCH(E$68,$C$28:$G$28,FALSE))),2)</f>
        <v>570</v>
      </c>
      <c r="F98" s="1" cm="1">
        <f t="array" ref="F98">ROUND((INDEX(属性分配!$C$4:$G$4,MATCH(F$68,属性分配!$C$3:$G$3,FALSE))+$B98*INDEX($C$18:$G$18,MATCH(F$68,$C$17:$G$17,FALSE))+INDEX($C$40:$G$60,MATCH($C98,$B$40:$B$60,FALSE),MATCH(F$68,$C$39:$G$39,FALSE))*INDEX(属性分配!$C$4:$G$4,MATCH(F$68,属性分配!$C$3:$G$3,FALSE)))*(1+INDEX($C$29:$G$34,MATCH($D98,$B$29:$B$34,FALSE),MATCH(F$68,$C$28:$G$28,FALSE))),2)</f>
        <v>95</v>
      </c>
      <c r="G98" s="1" cm="1">
        <f t="array" ref="G98">ROUND((INDEX(属性分配!$C$4:$G$4,MATCH(G$68,属性分配!$C$3:$G$3,FALSE))+$B98*INDEX($C$18:$G$18,MATCH(G$68,$C$17:$G$17,FALSE))+INDEX($C$40:$G$60,MATCH($C98,$B$40:$B$60,FALSE),MATCH(G$68,$C$39:$G$39,FALSE))*INDEX(属性分配!$C$4:$G$4,MATCH(G$68,属性分配!$C$3:$G$3,FALSE)))*(1+INDEX($C$29:$G$34,MATCH($D98,$B$29:$B$34,FALSE),MATCH(G$68,$C$28:$G$28,FALSE))),2)</f>
        <v>95</v>
      </c>
      <c r="H98" s="1" cm="1">
        <f t="array" ref="H98">ROUND((INDEX(属性分配!$C$4:$G$4,MATCH(H$68,属性分配!$C$3:$G$3,FALSE))+$B98*INDEX($C$18:$G$18,MATCH(H$68,$C$17:$G$17,FALSE))+INDEX($C$40:$G$60,MATCH($C98,$B$40:$B$60,FALSE),MATCH(H$68,$C$39:$G$39,FALSE))*INDEX(属性分配!$C$4:$G$4,MATCH(H$68,属性分配!$C$3:$G$3,FALSE)))*(1+INDEX($C$29:$G$34,MATCH($D98,$B$29:$B$34,FALSE),MATCH(H$68,$C$28:$G$28,FALSE))),2)</f>
        <v>80</v>
      </c>
      <c r="I98" s="1" cm="1">
        <f t="array" ref="I98">ROUND((INDEX(属性分配!$C$4:$G$4,MATCH(I$68,属性分配!$C$3:$G$3,FALSE))+$B98*INDEX($C$18:$G$18,MATCH(I$68,$C$17:$G$17,FALSE))+INDEX($C$40:$G$60,MATCH($C98,$B$40:$B$60,FALSE),MATCH(I$68,$C$39:$G$39,FALSE))*INDEX(属性分配!$C$4:$G$4,MATCH(I$68,属性分配!$C$3:$G$3,FALSE)))*(1+INDEX($C$29:$G$34,MATCH($D98,$B$29:$B$34,FALSE),MATCH(I$68,$C$28:$G$28,FALSE))),2)</f>
        <v>80</v>
      </c>
      <c r="K98" s="1" cm="1">
        <f t="array" ref="K98">SUMPRODUCT(E98:I98,$E$67:$I$67)</f>
        <v>1365</v>
      </c>
    </row>
    <row r="99" spans="2:11" x14ac:dyDescent="0.15">
      <c r="B99" s="1">
        <v>31</v>
      </c>
      <c r="C99" s="1">
        <v>0</v>
      </c>
      <c r="D99" s="1">
        <v>0</v>
      </c>
      <c r="E99" s="1" cm="1">
        <f t="array" ref="E99">ROUND((INDEX(属性分配!$C$4:$G$4,MATCH(E$68,属性分配!$C$3:$G$3,FALSE))+$B99*INDEX($C$18:$G$18,MATCH(E$68,$C$17:$G$17,FALSE))+INDEX($C$40:$G$60,MATCH($C99,$B$40:$B$60,FALSE),MATCH(E$68,$C$39:$G$39,FALSE))*INDEX(属性分配!$C$4:$G$4,MATCH(E$68,属性分配!$C$3:$G$3,FALSE)))*(1+INDEX($C$29:$G$34,MATCH($D99,$B$29:$B$34,FALSE),MATCH(E$68,$C$28:$G$28,FALSE))),2)</f>
        <v>579</v>
      </c>
      <c r="F99" s="1" cm="1">
        <f t="array" ref="F99">ROUND((INDEX(属性分配!$C$4:$G$4,MATCH(F$68,属性分配!$C$3:$G$3,FALSE))+$B99*INDEX($C$18:$G$18,MATCH(F$68,$C$17:$G$17,FALSE))+INDEX($C$40:$G$60,MATCH($C99,$B$40:$B$60,FALSE),MATCH(F$68,$C$39:$G$39,FALSE))*INDEX(属性分配!$C$4:$G$4,MATCH(F$68,属性分配!$C$3:$G$3,FALSE)))*(1+INDEX($C$29:$G$34,MATCH($D99,$B$29:$B$34,FALSE),MATCH(F$68,$C$28:$G$28,FALSE))),2)</f>
        <v>96.5</v>
      </c>
      <c r="G99" s="1" cm="1">
        <f t="array" ref="G99">ROUND((INDEX(属性分配!$C$4:$G$4,MATCH(G$68,属性分配!$C$3:$G$3,FALSE))+$B99*INDEX($C$18:$G$18,MATCH(G$68,$C$17:$G$17,FALSE))+INDEX($C$40:$G$60,MATCH($C99,$B$40:$B$60,FALSE),MATCH(G$68,$C$39:$G$39,FALSE))*INDEX(属性分配!$C$4:$G$4,MATCH(G$68,属性分配!$C$3:$G$3,FALSE)))*(1+INDEX($C$29:$G$34,MATCH($D99,$B$29:$B$34,FALSE),MATCH(G$68,$C$28:$G$28,FALSE))),2)</f>
        <v>96.5</v>
      </c>
      <c r="H99" s="1" cm="1">
        <f t="array" ref="H99">ROUND((INDEX(属性分配!$C$4:$G$4,MATCH(H$68,属性分配!$C$3:$G$3,FALSE))+$B99*INDEX($C$18:$G$18,MATCH(H$68,$C$17:$G$17,FALSE))+INDEX($C$40:$G$60,MATCH($C99,$B$40:$B$60,FALSE),MATCH(H$68,$C$39:$G$39,FALSE))*INDEX(属性分配!$C$4:$G$4,MATCH(H$68,属性分配!$C$3:$G$3,FALSE)))*(1+INDEX($C$29:$G$34,MATCH($D99,$B$29:$B$34,FALSE),MATCH(H$68,$C$28:$G$28,FALSE))),2)</f>
        <v>81</v>
      </c>
      <c r="I99" s="1" cm="1">
        <f t="array" ref="I99">ROUND((INDEX(属性分配!$C$4:$G$4,MATCH(I$68,属性分配!$C$3:$G$3,FALSE))+$B99*INDEX($C$18:$G$18,MATCH(I$68,$C$17:$G$17,FALSE))+INDEX($C$40:$G$60,MATCH($C99,$B$40:$B$60,FALSE),MATCH(I$68,$C$39:$G$39,FALSE))*INDEX(属性分配!$C$4:$G$4,MATCH(I$68,属性分配!$C$3:$G$3,FALSE)))*(1+INDEX($C$29:$G$34,MATCH($D99,$B$29:$B$34,FALSE),MATCH(I$68,$C$28:$G$28,FALSE))),2)</f>
        <v>81</v>
      </c>
      <c r="K99" s="1" cm="1">
        <f t="array" ref="K99">SUMPRODUCT(E99:I99,$E$67:$I$67)</f>
        <v>1385.5</v>
      </c>
    </row>
    <row r="100" spans="2:11" x14ac:dyDescent="0.15">
      <c r="B100" s="1">
        <v>32</v>
      </c>
      <c r="C100" s="1">
        <v>0</v>
      </c>
      <c r="D100" s="1">
        <v>0</v>
      </c>
      <c r="E100" s="1" cm="1">
        <f t="array" ref="E100">ROUND((INDEX(属性分配!$C$4:$G$4,MATCH(E$68,属性分配!$C$3:$G$3,FALSE))+$B100*INDEX($C$18:$G$18,MATCH(E$68,$C$17:$G$17,FALSE))+INDEX($C$40:$G$60,MATCH($C100,$B$40:$B$60,FALSE),MATCH(E$68,$C$39:$G$39,FALSE))*INDEX(属性分配!$C$4:$G$4,MATCH(E$68,属性分配!$C$3:$G$3,FALSE)))*(1+INDEX($C$29:$G$34,MATCH($D100,$B$29:$B$34,FALSE),MATCH(E$68,$C$28:$G$28,FALSE))),2)</f>
        <v>588</v>
      </c>
      <c r="F100" s="1" cm="1">
        <f t="array" ref="F100">ROUND((INDEX(属性分配!$C$4:$G$4,MATCH(F$68,属性分配!$C$3:$G$3,FALSE))+$B100*INDEX($C$18:$G$18,MATCH(F$68,$C$17:$G$17,FALSE))+INDEX($C$40:$G$60,MATCH($C100,$B$40:$B$60,FALSE),MATCH(F$68,$C$39:$G$39,FALSE))*INDEX(属性分配!$C$4:$G$4,MATCH(F$68,属性分配!$C$3:$G$3,FALSE)))*(1+INDEX($C$29:$G$34,MATCH($D100,$B$29:$B$34,FALSE),MATCH(F$68,$C$28:$G$28,FALSE))),2)</f>
        <v>98</v>
      </c>
      <c r="G100" s="1" cm="1">
        <f t="array" ref="G100">ROUND((INDEX(属性分配!$C$4:$G$4,MATCH(G$68,属性分配!$C$3:$G$3,FALSE))+$B100*INDEX($C$18:$G$18,MATCH(G$68,$C$17:$G$17,FALSE))+INDEX($C$40:$G$60,MATCH($C100,$B$40:$B$60,FALSE),MATCH(G$68,$C$39:$G$39,FALSE))*INDEX(属性分配!$C$4:$G$4,MATCH(G$68,属性分配!$C$3:$G$3,FALSE)))*(1+INDEX($C$29:$G$34,MATCH($D100,$B$29:$B$34,FALSE),MATCH(G$68,$C$28:$G$28,FALSE))),2)</f>
        <v>98</v>
      </c>
      <c r="H100" s="1" cm="1">
        <f t="array" ref="H100">ROUND((INDEX(属性分配!$C$4:$G$4,MATCH(H$68,属性分配!$C$3:$G$3,FALSE))+$B100*INDEX($C$18:$G$18,MATCH(H$68,$C$17:$G$17,FALSE))+INDEX($C$40:$G$60,MATCH($C100,$B$40:$B$60,FALSE),MATCH(H$68,$C$39:$G$39,FALSE))*INDEX(属性分配!$C$4:$G$4,MATCH(H$68,属性分配!$C$3:$G$3,FALSE)))*(1+INDEX($C$29:$G$34,MATCH($D100,$B$29:$B$34,FALSE),MATCH(H$68,$C$28:$G$28,FALSE))),2)</f>
        <v>82</v>
      </c>
      <c r="I100" s="1" cm="1">
        <f t="array" ref="I100">ROUND((INDEX(属性分配!$C$4:$G$4,MATCH(I$68,属性分配!$C$3:$G$3,FALSE))+$B100*INDEX($C$18:$G$18,MATCH(I$68,$C$17:$G$17,FALSE))+INDEX($C$40:$G$60,MATCH($C100,$B$40:$B$60,FALSE),MATCH(I$68,$C$39:$G$39,FALSE))*INDEX(属性分配!$C$4:$G$4,MATCH(I$68,属性分配!$C$3:$G$3,FALSE)))*(1+INDEX($C$29:$G$34,MATCH($D100,$B$29:$B$34,FALSE),MATCH(I$68,$C$28:$G$28,FALSE))),2)</f>
        <v>82</v>
      </c>
      <c r="K100" s="1" cm="1">
        <f t="array" ref="K100">SUMPRODUCT(E100:I100,$E$67:$I$67)</f>
        <v>1406</v>
      </c>
    </row>
    <row r="101" spans="2:11" x14ac:dyDescent="0.15">
      <c r="B101" s="1">
        <v>33</v>
      </c>
      <c r="C101" s="1">
        <v>0</v>
      </c>
      <c r="D101" s="1">
        <v>0</v>
      </c>
      <c r="E101" s="1" cm="1">
        <f t="array" ref="E101">ROUND((INDEX(属性分配!$C$4:$G$4,MATCH(E$68,属性分配!$C$3:$G$3,FALSE))+$B101*INDEX($C$18:$G$18,MATCH(E$68,$C$17:$G$17,FALSE))+INDEX($C$40:$G$60,MATCH($C101,$B$40:$B$60,FALSE),MATCH(E$68,$C$39:$G$39,FALSE))*INDEX(属性分配!$C$4:$G$4,MATCH(E$68,属性分配!$C$3:$G$3,FALSE)))*(1+INDEX($C$29:$G$34,MATCH($D101,$B$29:$B$34,FALSE),MATCH(E$68,$C$28:$G$28,FALSE))),2)</f>
        <v>597</v>
      </c>
      <c r="F101" s="1" cm="1">
        <f t="array" ref="F101">ROUND((INDEX(属性分配!$C$4:$G$4,MATCH(F$68,属性分配!$C$3:$G$3,FALSE))+$B101*INDEX($C$18:$G$18,MATCH(F$68,$C$17:$G$17,FALSE))+INDEX($C$40:$G$60,MATCH($C101,$B$40:$B$60,FALSE),MATCH(F$68,$C$39:$G$39,FALSE))*INDEX(属性分配!$C$4:$G$4,MATCH(F$68,属性分配!$C$3:$G$3,FALSE)))*(1+INDEX($C$29:$G$34,MATCH($D101,$B$29:$B$34,FALSE),MATCH(F$68,$C$28:$G$28,FALSE))),2)</f>
        <v>99.5</v>
      </c>
      <c r="G101" s="1" cm="1">
        <f t="array" ref="G101">ROUND((INDEX(属性分配!$C$4:$G$4,MATCH(G$68,属性分配!$C$3:$G$3,FALSE))+$B101*INDEX($C$18:$G$18,MATCH(G$68,$C$17:$G$17,FALSE))+INDEX($C$40:$G$60,MATCH($C101,$B$40:$B$60,FALSE),MATCH(G$68,$C$39:$G$39,FALSE))*INDEX(属性分配!$C$4:$G$4,MATCH(G$68,属性分配!$C$3:$G$3,FALSE)))*(1+INDEX($C$29:$G$34,MATCH($D101,$B$29:$B$34,FALSE),MATCH(G$68,$C$28:$G$28,FALSE))),2)</f>
        <v>99.5</v>
      </c>
      <c r="H101" s="1" cm="1">
        <f t="array" ref="H101">ROUND((INDEX(属性分配!$C$4:$G$4,MATCH(H$68,属性分配!$C$3:$G$3,FALSE))+$B101*INDEX($C$18:$G$18,MATCH(H$68,$C$17:$G$17,FALSE))+INDEX($C$40:$G$60,MATCH($C101,$B$40:$B$60,FALSE),MATCH(H$68,$C$39:$G$39,FALSE))*INDEX(属性分配!$C$4:$G$4,MATCH(H$68,属性分配!$C$3:$G$3,FALSE)))*(1+INDEX($C$29:$G$34,MATCH($D101,$B$29:$B$34,FALSE),MATCH(H$68,$C$28:$G$28,FALSE))),2)</f>
        <v>83</v>
      </c>
      <c r="I101" s="1" cm="1">
        <f t="array" ref="I101">ROUND((INDEX(属性分配!$C$4:$G$4,MATCH(I$68,属性分配!$C$3:$G$3,FALSE))+$B101*INDEX($C$18:$G$18,MATCH(I$68,$C$17:$G$17,FALSE))+INDEX($C$40:$G$60,MATCH($C101,$B$40:$B$60,FALSE),MATCH(I$68,$C$39:$G$39,FALSE))*INDEX(属性分配!$C$4:$G$4,MATCH(I$68,属性分配!$C$3:$G$3,FALSE)))*(1+INDEX($C$29:$G$34,MATCH($D101,$B$29:$B$34,FALSE),MATCH(I$68,$C$28:$G$28,FALSE))),2)</f>
        <v>83</v>
      </c>
      <c r="K101" s="1" cm="1">
        <f t="array" ref="K101">SUMPRODUCT(E101:I101,$E$67:$I$67)</f>
        <v>1426.5</v>
      </c>
    </row>
    <row r="102" spans="2:11" x14ac:dyDescent="0.15">
      <c r="B102" s="1">
        <v>34</v>
      </c>
      <c r="C102" s="1">
        <v>0</v>
      </c>
      <c r="D102" s="1">
        <v>0</v>
      </c>
      <c r="E102" s="1" cm="1">
        <f t="array" ref="E102">ROUND((INDEX(属性分配!$C$4:$G$4,MATCH(E$68,属性分配!$C$3:$G$3,FALSE))+$B102*INDEX($C$18:$G$18,MATCH(E$68,$C$17:$G$17,FALSE))+INDEX($C$40:$G$60,MATCH($C102,$B$40:$B$60,FALSE),MATCH(E$68,$C$39:$G$39,FALSE))*INDEX(属性分配!$C$4:$G$4,MATCH(E$68,属性分配!$C$3:$G$3,FALSE)))*(1+INDEX($C$29:$G$34,MATCH($D102,$B$29:$B$34,FALSE),MATCH(E$68,$C$28:$G$28,FALSE))),2)</f>
        <v>606</v>
      </c>
      <c r="F102" s="1" cm="1">
        <f t="array" ref="F102">ROUND((INDEX(属性分配!$C$4:$G$4,MATCH(F$68,属性分配!$C$3:$G$3,FALSE))+$B102*INDEX($C$18:$G$18,MATCH(F$68,$C$17:$G$17,FALSE))+INDEX($C$40:$G$60,MATCH($C102,$B$40:$B$60,FALSE),MATCH(F$68,$C$39:$G$39,FALSE))*INDEX(属性分配!$C$4:$G$4,MATCH(F$68,属性分配!$C$3:$G$3,FALSE)))*(1+INDEX($C$29:$G$34,MATCH($D102,$B$29:$B$34,FALSE),MATCH(F$68,$C$28:$G$28,FALSE))),2)</f>
        <v>101</v>
      </c>
      <c r="G102" s="1" cm="1">
        <f t="array" ref="G102">ROUND((INDEX(属性分配!$C$4:$G$4,MATCH(G$68,属性分配!$C$3:$G$3,FALSE))+$B102*INDEX($C$18:$G$18,MATCH(G$68,$C$17:$G$17,FALSE))+INDEX($C$40:$G$60,MATCH($C102,$B$40:$B$60,FALSE),MATCH(G$68,$C$39:$G$39,FALSE))*INDEX(属性分配!$C$4:$G$4,MATCH(G$68,属性分配!$C$3:$G$3,FALSE)))*(1+INDEX($C$29:$G$34,MATCH($D102,$B$29:$B$34,FALSE),MATCH(G$68,$C$28:$G$28,FALSE))),2)</f>
        <v>101</v>
      </c>
      <c r="H102" s="1" cm="1">
        <f t="array" ref="H102">ROUND((INDEX(属性分配!$C$4:$G$4,MATCH(H$68,属性分配!$C$3:$G$3,FALSE))+$B102*INDEX($C$18:$G$18,MATCH(H$68,$C$17:$G$17,FALSE))+INDEX($C$40:$G$60,MATCH($C102,$B$40:$B$60,FALSE),MATCH(H$68,$C$39:$G$39,FALSE))*INDEX(属性分配!$C$4:$G$4,MATCH(H$68,属性分配!$C$3:$G$3,FALSE)))*(1+INDEX($C$29:$G$34,MATCH($D102,$B$29:$B$34,FALSE),MATCH(H$68,$C$28:$G$28,FALSE))),2)</f>
        <v>84</v>
      </c>
      <c r="I102" s="1" cm="1">
        <f t="array" ref="I102">ROUND((INDEX(属性分配!$C$4:$G$4,MATCH(I$68,属性分配!$C$3:$G$3,FALSE))+$B102*INDEX($C$18:$G$18,MATCH(I$68,$C$17:$G$17,FALSE))+INDEX($C$40:$G$60,MATCH($C102,$B$40:$B$60,FALSE),MATCH(I$68,$C$39:$G$39,FALSE))*INDEX(属性分配!$C$4:$G$4,MATCH(I$68,属性分配!$C$3:$G$3,FALSE)))*(1+INDEX($C$29:$G$34,MATCH($D102,$B$29:$B$34,FALSE),MATCH(I$68,$C$28:$G$28,FALSE))),2)</f>
        <v>84</v>
      </c>
      <c r="K102" s="1" cm="1">
        <f t="array" ref="K102">SUMPRODUCT(E102:I102,$E$67:$I$67)</f>
        <v>1447</v>
      </c>
    </row>
    <row r="103" spans="2:11" x14ac:dyDescent="0.15">
      <c r="B103" s="1">
        <v>35</v>
      </c>
      <c r="C103" s="1">
        <v>0</v>
      </c>
      <c r="D103" s="1">
        <v>0</v>
      </c>
      <c r="E103" s="1" cm="1">
        <f t="array" ref="E103">ROUND((INDEX(属性分配!$C$4:$G$4,MATCH(E$68,属性分配!$C$3:$G$3,FALSE))+$B103*INDEX($C$18:$G$18,MATCH(E$68,$C$17:$G$17,FALSE))+INDEX($C$40:$G$60,MATCH($C103,$B$40:$B$60,FALSE),MATCH(E$68,$C$39:$G$39,FALSE))*INDEX(属性分配!$C$4:$G$4,MATCH(E$68,属性分配!$C$3:$G$3,FALSE)))*(1+INDEX($C$29:$G$34,MATCH($D103,$B$29:$B$34,FALSE),MATCH(E$68,$C$28:$G$28,FALSE))),2)</f>
        <v>615</v>
      </c>
      <c r="F103" s="1" cm="1">
        <f t="array" ref="F103">ROUND((INDEX(属性分配!$C$4:$G$4,MATCH(F$68,属性分配!$C$3:$G$3,FALSE))+$B103*INDEX($C$18:$G$18,MATCH(F$68,$C$17:$G$17,FALSE))+INDEX($C$40:$G$60,MATCH($C103,$B$40:$B$60,FALSE),MATCH(F$68,$C$39:$G$39,FALSE))*INDEX(属性分配!$C$4:$G$4,MATCH(F$68,属性分配!$C$3:$G$3,FALSE)))*(1+INDEX($C$29:$G$34,MATCH($D103,$B$29:$B$34,FALSE),MATCH(F$68,$C$28:$G$28,FALSE))),2)</f>
        <v>102.5</v>
      </c>
      <c r="G103" s="1" cm="1">
        <f t="array" ref="G103">ROUND((INDEX(属性分配!$C$4:$G$4,MATCH(G$68,属性分配!$C$3:$G$3,FALSE))+$B103*INDEX($C$18:$G$18,MATCH(G$68,$C$17:$G$17,FALSE))+INDEX($C$40:$G$60,MATCH($C103,$B$40:$B$60,FALSE),MATCH(G$68,$C$39:$G$39,FALSE))*INDEX(属性分配!$C$4:$G$4,MATCH(G$68,属性分配!$C$3:$G$3,FALSE)))*(1+INDEX($C$29:$G$34,MATCH($D103,$B$29:$B$34,FALSE),MATCH(G$68,$C$28:$G$28,FALSE))),2)</f>
        <v>102.5</v>
      </c>
      <c r="H103" s="1" cm="1">
        <f t="array" ref="H103">ROUND((INDEX(属性分配!$C$4:$G$4,MATCH(H$68,属性分配!$C$3:$G$3,FALSE))+$B103*INDEX($C$18:$G$18,MATCH(H$68,$C$17:$G$17,FALSE))+INDEX($C$40:$G$60,MATCH($C103,$B$40:$B$60,FALSE),MATCH(H$68,$C$39:$G$39,FALSE))*INDEX(属性分配!$C$4:$G$4,MATCH(H$68,属性分配!$C$3:$G$3,FALSE)))*(1+INDEX($C$29:$G$34,MATCH($D103,$B$29:$B$34,FALSE),MATCH(H$68,$C$28:$G$28,FALSE))),2)</f>
        <v>85</v>
      </c>
      <c r="I103" s="1" cm="1">
        <f t="array" ref="I103">ROUND((INDEX(属性分配!$C$4:$G$4,MATCH(I$68,属性分配!$C$3:$G$3,FALSE))+$B103*INDEX($C$18:$G$18,MATCH(I$68,$C$17:$G$17,FALSE))+INDEX($C$40:$G$60,MATCH($C103,$B$40:$B$60,FALSE),MATCH(I$68,$C$39:$G$39,FALSE))*INDEX(属性分配!$C$4:$G$4,MATCH(I$68,属性分配!$C$3:$G$3,FALSE)))*(1+INDEX($C$29:$G$34,MATCH($D103,$B$29:$B$34,FALSE),MATCH(I$68,$C$28:$G$28,FALSE))),2)</f>
        <v>85</v>
      </c>
      <c r="K103" s="1" cm="1">
        <f t="array" ref="K103">SUMPRODUCT(E103:I103,$E$67:$I$67)</f>
        <v>1467.5</v>
      </c>
    </row>
    <row r="104" spans="2:11" x14ac:dyDescent="0.15">
      <c r="B104" s="1">
        <v>36</v>
      </c>
      <c r="C104" s="1">
        <v>0</v>
      </c>
      <c r="D104" s="1">
        <v>0</v>
      </c>
      <c r="E104" s="1" cm="1">
        <f t="array" ref="E104">ROUND((INDEX(属性分配!$C$4:$G$4,MATCH(E$68,属性分配!$C$3:$G$3,FALSE))+$B104*INDEX($C$18:$G$18,MATCH(E$68,$C$17:$G$17,FALSE))+INDEX($C$40:$G$60,MATCH($C104,$B$40:$B$60,FALSE),MATCH(E$68,$C$39:$G$39,FALSE))*INDEX(属性分配!$C$4:$G$4,MATCH(E$68,属性分配!$C$3:$G$3,FALSE)))*(1+INDEX($C$29:$G$34,MATCH($D104,$B$29:$B$34,FALSE),MATCH(E$68,$C$28:$G$28,FALSE))),2)</f>
        <v>624</v>
      </c>
      <c r="F104" s="1" cm="1">
        <f t="array" ref="F104">ROUND((INDEX(属性分配!$C$4:$G$4,MATCH(F$68,属性分配!$C$3:$G$3,FALSE))+$B104*INDEX($C$18:$G$18,MATCH(F$68,$C$17:$G$17,FALSE))+INDEX($C$40:$G$60,MATCH($C104,$B$40:$B$60,FALSE),MATCH(F$68,$C$39:$G$39,FALSE))*INDEX(属性分配!$C$4:$G$4,MATCH(F$68,属性分配!$C$3:$G$3,FALSE)))*(1+INDEX($C$29:$G$34,MATCH($D104,$B$29:$B$34,FALSE),MATCH(F$68,$C$28:$G$28,FALSE))),2)</f>
        <v>104</v>
      </c>
      <c r="G104" s="1" cm="1">
        <f t="array" ref="G104">ROUND((INDEX(属性分配!$C$4:$G$4,MATCH(G$68,属性分配!$C$3:$G$3,FALSE))+$B104*INDEX($C$18:$G$18,MATCH(G$68,$C$17:$G$17,FALSE))+INDEX($C$40:$G$60,MATCH($C104,$B$40:$B$60,FALSE),MATCH(G$68,$C$39:$G$39,FALSE))*INDEX(属性分配!$C$4:$G$4,MATCH(G$68,属性分配!$C$3:$G$3,FALSE)))*(1+INDEX($C$29:$G$34,MATCH($D104,$B$29:$B$34,FALSE),MATCH(G$68,$C$28:$G$28,FALSE))),2)</f>
        <v>104</v>
      </c>
      <c r="H104" s="1" cm="1">
        <f t="array" ref="H104">ROUND((INDEX(属性分配!$C$4:$G$4,MATCH(H$68,属性分配!$C$3:$G$3,FALSE))+$B104*INDEX($C$18:$G$18,MATCH(H$68,$C$17:$G$17,FALSE))+INDEX($C$40:$G$60,MATCH($C104,$B$40:$B$60,FALSE),MATCH(H$68,$C$39:$G$39,FALSE))*INDEX(属性分配!$C$4:$G$4,MATCH(H$68,属性分配!$C$3:$G$3,FALSE)))*(1+INDEX($C$29:$G$34,MATCH($D104,$B$29:$B$34,FALSE),MATCH(H$68,$C$28:$G$28,FALSE))),2)</f>
        <v>86</v>
      </c>
      <c r="I104" s="1" cm="1">
        <f t="array" ref="I104">ROUND((INDEX(属性分配!$C$4:$G$4,MATCH(I$68,属性分配!$C$3:$G$3,FALSE))+$B104*INDEX($C$18:$G$18,MATCH(I$68,$C$17:$G$17,FALSE))+INDEX($C$40:$G$60,MATCH($C104,$B$40:$B$60,FALSE),MATCH(I$68,$C$39:$G$39,FALSE))*INDEX(属性分配!$C$4:$G$4,MATCH(I$68,属性分配!$C$3:$G$3,FALSE)))*(1+INDEX($C$29:$G$34,MATCH($D104,$B$29:$B$34,FALSE),MATCH(I$68,$C$28:$G$28,FALSE))),2)</f>
        <v>86</v>
      </c>
      <c r="K104" s="1" cm="1">
        <f t="array" ref="K104">SUMPRODUCT(E104:I104,$E$67:$I$67)</f>
        <v>1488</v>
      </c>
    </row>
    <row r="105" spans="2:11" x14ac:dyDescent="0.15">
      <c r="B105" s="1">
        <v>37</v>
      </c>
      <c r="C105" s="1">
        <v>0</v>
      </c>
      <c r="D105" s="1">
        <v>0</v>
      </c>
      <c r="E105" s="1" cm="1">
        <f t="array" ref="E105">ROUND((INDEX(属性分配!$C$4:$G$4,MATCH(E$68,属性分配!$C$3:$G$3,FALSE))+$B105*INDEX($C$18:$G$18,MATCH(E$68,$C$17:$G$17,FALSE))+INDEX($C$40:$G$60,MATCH($C105,$B$40:$B$60,FALSE),MATCH(E$68,$C$39:$G$39,FALSE))*INDEX(属性分配!$C$4:$G$4,MATCH(E$68,属性分配!$C$3:$G$3,FALSE)))*(1+INDEX($C$29:$G$34,MATCH($D105,$B$29:$B$34,FALSE),MATCH(E$68,$C$28:$G$28,FALSE))),2)</f>
        <v>633</v>
      </c>
      <c r="F105" s="1" cm="1">
        <f t="array" ref="F105">ROUND((INDEX(属性分配!$C$4:$G$4,MATCH(F$68,属性分配!$C$3:$G$3,FALSE))+$B105*INDEX($C$18:$G$18,MATCH(F$68,$C$17:$G$17,FALSE))+INDEX($C$40:$G$60,MATCH($C105,$B$40:$B$60,FALSE),MATCH(F$68,$C$39:$G$39,FALSE))*INDEX(属性分配!$C$4:$G$4,MATCH(F$68,属性分配!$C$3:$G$3,FALSE)))*(1+INDEX($C$29:$G$34,MATCH($D105,$B$29:$B$34,FALSE),MATCH(F$68,$C$28:$G$28,FALSE))),2)</f>
        <v>105.5</v>
      </c>
      <c r="G105" s="1" cm="1">
        <f t="array" ref="G105">ROUND((INDEX(属性分配!$C$4:$G$4,MATCH(G$68,属性分配!$C$3:$G$3,FALSE))+$B105*INDEX($C$18:$G$18,MATCH(G$68,$C$17:$G$17,FALSE))+INDEX($C$40:$G$60,MATCH($C105,$B$40:$B$60,FALSE),MATCH(G$68,$C$39:$G$39,FALSE))*INDEX(属性分配!$C$4:$G$4,MATCH(G$68,属性分配!$C$3:$G$3,FALSE)))*(1+INDEX($C$29:$G$34,MATCH($D105,$B$29:$B$34,FALSE),MATCH(G$68,$C$28:$G$28,FALSE))),2)</f>
        <v>105.5</v>
      </c>
      <c r="H105" s="1" cm="1">
        <f t="array" ref="H105">ROUND((INDEX(属性分配!$C$4:$G$4,MATCH(H$68,属性分配!$C$3:$G$3,FALSE))+$B105*INDEX($C$18:$G$18,MATCH(H$68,$C$17:$G$17,FALSE))+INDEX($C$40:$G$60,MATCH($C105,$B$40:$B$60,FALSE),MATCH(H$68,$C$39:$G$39,FALSE))*INDEX(属性分配!$C$4:$G$4,MATCH(H$68,属性分配!$C$3:$G$3,FALSE)))*(1+INDEX($C$29:$G$34,MATCH($D105,$B$29:$B$34,FALSE),MATCH(H$68,$C$28:$G$28,FALSE))),2)</f>
        <v>87</v>
      </c>
      <c r="I105" s="1" cm="1">
        <f t="array" ref="I105">ROUND((INDEX(属性分配!$C$4:$G$4,MATCH(I$68,属性分配!$C$3:$G$3,FALSE))+$B105*INDEX($C$18:$G$18,MATCH(I$68,$C$17:$G$17,FALSE))+INDEX($C$40:$G$60,MATCH($C105,$B$40:$B$60,FALSE),MATCH(I$68,$C$39:$G$39,FALSE))*INDEX(属性分配!$C$4:$G$4,MATCH(I$68,属性分配!$C$3:$G$3,FALSE)))*(1+INDEX($C$29:$G$34,MATCH($D105,$B$29:$B$34,FALSE),MATCH(I$68,$C$28:$G$28,FALSE))),2)</f>
        <v>87</v>
      </c>
      <c r="K105" s="1" cm="1">
        <f t="array" ref="K105">SUMPRODUCT(E105:I105,$E$67:$I$67)</f>
        <v>1508.5</v>
      </c>
    </row>
    <row r="106" spans="2:11" x14ac:dyDescent="0.15">
      <c r="B106" s="1">
        <v>38</v>
      </c>
      <c r="C106" s="1">
        <v>0</v>
      </c>
      <c r="D106" s="1">
        <v>0</v>
      </c>
      <c r="E106" s="1" cm="1">
        <f t="array" ref="E106">ROUND((INDEX(属性分配!$C$4:$G$4,MATCH(E$68,属性分配!$C$3:$G$3,FALSE))+$B106*INDEX($C$18:$G$18,MATCH(E$68,$C$17:$G$17,FALSE))+INDEX($C$40:$G$60,MATCH($C106,$B$40:$B$60,FALSE),MATCH(E$68,$C$39:$G$39,FALSE))*INDEX(属性分配!$C$4:$G$4,MATCH(E$68,属性分配!$C$3:$G$3,FALSE)))*(1+INDEX($C$29:$G$34,MATCH($D106,$B$29:$B$34,FALSE),MATCH(E$68,$C$28:$G$28,FALSE))),2)</f>
        <v>642</v>
      </c>
      <c r="F106" s="1" cm="1">
        <f t="array" ref="F106">ROUND((INDEX(属性分配!$C$4:$G$4,MATCH(F$68,属性分配!$C$3:$G$3,FALSE))+$B106*INDEX($C$18:$G$18,MATCH(F$68,$C$17:$G$17,FALSE))+INDEX($C$40:$G$60,MATCH($C106,$B$40:$B$60,FALSE),MATCH(F$68,$C$39:$G$39,FALSE))*INDEX(属性分配!$C$4:$G$4,MATCH(F$68,属性分配!$C$3:$G$3,FALSE)))*(1+INDEX($C$29:$G$34,MATCH($D106,$B$29:$B$34,FALSE),MATCH(F$68,$C$28:$G$28,FALSE))),2)</f>
        <v>107</v>
      </c>
      <c r="G106" s="1" cm="1">
        <f t="array" ref="G106">ROUND((INDEX(属性分配!$C$4:$G$4,MATCH(G$68,属性分配!$C$3:$G$3,FALSE))+$B106*INDEX($C$18:$G$18,MATCH(G$68,$C$17:$G$17,FALSE))+INDEX($C$40:$G$60,MATCH($C106,$B$40:$B$60,FALSE),MATCH(G$68,$C$39:$G$39,FALSE))*INDEX(属性分配!$C$4:$G$4,MATCH(G$68,属性分配!$C$3:$G$3,FALSE)))*(1+INDEX($C$29:$G$34,MATCH($D106,$B$29:$B$34,FALSE),MATCH(G$68,$C$28:$G$28,FALSE))),2)</f>
        <v>107</v>
      </c>
      <c r="H106" s="1" cm="1">
        <f t="array" ref="H106">ROUND((INDEX(属性分配!$C$4:$G$4,MATCH(H$68,属性分配!$C$3:$G$3,FALSE))+$B106*INDEX($C$18:$G$18,MATCH(H$68,$C$17:$G$17,FALSE))+INDEX($C$40:$G$60,MATCH($C106,$B$40:$B$60,FALSE),MATCH(H$68,$C$39:$G$39,FALSE))*INDEX(属性分配!$C$4:$G$4,MATCH(H$68,属性分配!$C$3:$G$3,FALSE)))*(1+INDEX($C$29:$G$34,MATCH($D106,$B$29:$B$34,FALSE),MATCH(H$68,$C$28:$G$28,FALSE))),2)</f>
        <v>88</v>
      </c>
      <c r="I106" s="1" cm="1">
        <f t="array" ref="I106">ROUND((INDEX(属性分配!$C$4:$G$4,MATCH(I$68,属性分配!$C$3:$G$3,FALSE))+$B106*INDEX($C$18:$G$18,MATCH(I$68,$C$17:$G$17,FALSE))+INDEX($C$40:$G$60,MATCH($C106,$B$40:$B$60,FALSE),MATCH(I$68,$C$39:$G$39,FALSE))*INDEX(属性分配!$C$4:$G$4,MATCH(I$68,属性分配!$C$3:$G$3,FALSE)))*(1+INDEX($C$29:$G$34,MATCH($D106,$B$29:$B$34,FALSE),MATCH(I$68,$C$28:$G$28,FALSE))),2)</f>
        <v>88</v>
      </c>
      <c r="K106" s="1" cm="1">
        <f t="array" ref="K106">SUMPRODUCT(E106:I106,$E$67:$I$67)</f>
        <v>1529</v>
      </c>
    </row>
    <row r="107" spans="2:11" x14ac:dyDescent="0.15">
      <c r="B107" s="1">
        <v>39</v>
      </c>
      <c r="C107" s="1">
        <v>0</v>
      </c>
      <c r="D107" s="1">
        <v>0</v>
      </c>
      <c r="E107" s="1" cm="1">
        <f t="array" ref="E107">ROUND((INDEX(属性分配!$C$4:$G$4,MATCH(E$68,属性分配!$C$3:$G$3,FALSE))+$B107*INDEX($C$18:$G$18,MATCH(E$68,$C$17:$G$17,FALSE))+INDEX($C$40:$G$60,MATCH($C107,$B$40:$B$60,FALSE),MATCH(E$68,$C$39:$G$39,FALSE))*INDEX(属性分配!$C$4:$G$4,MATCH(E$68,属性分配!$C$3:$G$3,FALSE)))*(1+INDEX($C$29:$G$34,MATCH($D107,$B$29:$B$34,FALSE),MATCH(E$68,$C$28:$G$28,FALSE))),2)</f>
        <v>651</v>
      </c>
      <c r="F107" s="1" cm="1">
        <f t="array" ref="F107">ROUND((INDEX(属性分配!$C$4:$G$4,MATCH(F$68,属性分配!$C$3:$G$3,FALSE))+$B107*INDEX($C$18:$G$18,MATCH(F$68,$C$17:$G$17,FALSE))+INDEX($C$40:$G$60,MATCH($C107,$B$40:$B$60,FALSE),MATCH(F$68,$C$39:$G$39,FALSE))*INDEX(属性分配!$C$4:$G$4,MATCH(F$68,属性分配!$C$3:$G$3,FALSE)))*(1+INDEX($C$29:$G$34,MATCH($D107,$B$29:$B$34,FALSE),MATCH(F$68,$C$28:$G$28,FALSE))),2)</f>
        <v>108.5</v>
      </c>
      <c r="G107" s="1" cm="1">
        <f t="array" ref="G107">ROUND((INDEX(属性分配!$C$4:$G$4,MATCH(G$68,属性分配!$C$3:$G$3,FALSE))+$B107*INDEX($C$18:$G$18,MATCH(G$68,$C$17:$G$17,FALSE))+INDEX($C$40:$G$60,MATCH($C107,$B$40:$B$60,FALSE),MATCH(G$68,$C$39:$G$39,FALSE))*INDEX(属性分配!$C$4:$G$4,MATCH(G$68,属性分配!$C$3:$G$3,FALSE)))*(1+INDEX($C$29:$G$34,MATCH($D107,$B$29:$B$34,FALSE),MATCH(G$68,$C$28:$G$28,FALSE))),2)</f>
        <v>108.5</v>
      </c>
      <c r="H107" s="1" cm="1">
        <f t="array" ref="H107">ROUND((INDEX(属性分配!$C$4:$G$4,MATCH(H$68,属性分配!$C$3:$G$3,FALSE))+$B107*INDEX($C$18:$G$18,MATCH(H$68,$C$17:$G$17,FALSE))+INDEX($C$40:$G$60,MATCH($C107,$B$40:$B$60,FALSE),MATCH(H$68,$C$39:$G$39,FALSE))*INDEX(属性分配!$C$4:$G$4,MATCH(H$68,属性分配!$C$3:$G$3,FALSE)))*(1+INDEX($C$29:$G$34,MATCH($D107,$B$29:$B$34,FALSE),MATCH(H$68,$C$28:$G$28,FALSE))),2)</f>
        <v>89</v>
      </c>
      <c r="I107" s="1" cm="1">
        <f t="array" ref="I107">ROUND((INDEX(属性分配!$C$4:$G$4,MATCH(I$68,属性分配!$C$3:$G$3,FALSE))+$B107*INDEX($C$18:$G$18,MATCH(I$68,$C$17:$G$17,FALSE))+INDEX($C$40:$G$60,MATCH($C107,$B$40:$B$60,FALSE),MATCH(I$68,$C$39:$G$39,FALSE))*INDEX(属性分配!$C$4:$G$4,MATCH(I$68,属性分配!$C$3:$G$3,FALSE)))*(1+INDEX($C$29:$G$34,MATCH($D107,$B$29:$B$34,FALSE),MATCH(I$68,$C$28:$G$28,FALSE))),2)</f>
        <v>89</v>
      </c>
      <c r="K107" s="1" cm="1">
        <f t="array" ref="K107">SUMPRODUCT(E107:I107,$E$67:$I$67)</f>
        <v>1549.5</v>
      </c>
    </row>
    <row r="108" spans="2:11" x14ac:dyDescent="0.15">
      <c r="B108" s="1">
        <v>40</v>
      </c>
      <c r="C108" s="1">
        <v>0</v>
      </c>
      <c r="D108" s="1">
        <v>0</v>
      </c>
      <c r="E108" s="1" cm="1">
        <f t="array" ref="E108">ROUND((INDEX(属性分配!$C$4:$G$4,MATCH(E$68,属性分配!$C$3:$G$3,FALSE))+$B108*INDEX($C$18:$G$18,MATCH(E$68,$C$17:$G$17,FALSE))+INDEX($C$40:$G$60,MATCH($C108,$B$40:$B$60,FALSE),MATCH(E$68,$C$39:$G$39,FALSE))*INDEX(属性分配!$C$4:$G$4,MATCH(E$68,属性分配!$C$3:$G$3,FALSE)))*(1+INDEX($C$29:$G$34,MATCH($D108,$B$29:$B$34,FALSE),MATCH(E$68,$C$28:$G$28,FALSE))),2)</f>
        <v>660</v>
      </c>
      <c r="F108" s="1" cm="1">
        <f t="array" ref="F108">ROUND((INDEX(属性分配!$C$4:$G$4,MATCH(F$68,属性分配!$C$3:$G$3,FALSE))+$B108*INDEX($C$18:$G$18,MATCH(F$68,$C$17:$G$17,FALSE))+INDEX($C$40:$G$60,MATCH($C108,$B$40:$B$60,FALSE),MATCH(F$68,$C$39:$G$39,FALSE))*INDEX(属性分配!$C$4:$G$4,MATCH(F$68,属性分配!$C$3:$G$3,FALSE)))*(1+INDEX($C$29:$G$34,MATCH($D108,$B$29:$B$34,FALSE),MATCH(F$68,$C$28:$G$28,FALSE))),2)</f>
        <v>110</v>
      </c>
      <c r="G108" s="1" cm="1">
        <f t="array" ref="G108">ROUND((INDEX(属性分配!$C$4:$G$4,MATCH(G$68,属性分配!$C$3:$G$3,FALSE))+$B108*INDEX($C$18:$G$18,MATCH(G$68,$C$17:$G$17,FALSE))+INDEX($C$40:$G$60,MATCH($C108,$B$40:$B$60,FALSE),MATCH(G$68,$C$39:$G$39,FALSE))*INDEX(属性分配!$C$4:$G$4,MATCH(G$68,属性分配!$C$3:$G$3,FALSE)))*(1+INDEX($C$29:$G$34,MATCH($D108,$B$29:$B$34,FALSE),MATCH(G$68,$C$28:$G$28,FALSE))),2)</f>
        <v>110</v>
      </c>
      <c r="H108" s="1" cm="1">
        <f t="array" ref="H108">ROUND((INDEX(属性分配!$C$4:$G$4,MATCH(H$68,属性分配!$C$3:$G$3,FALSE))+$B108*INDEX($C$18:$G$18,MATCH(H$68,$C$17:$G$17,FALSE))+INDEX($C$40:$G$60,MATCH($C108,$B$40:$B$60,FALSE),MATCH(H$68,$C$39:$G$39,FALSE))*INDEX(属性分配!$C$4:$G$4,MATCH(H$68,属性分配!$C$3:$G$3,FALSE)))*(1+INDEX($C$29:$G$34,MATCH($D108,$B$29:$B$34,FALSE),MATCH(H$68,$C$28:$G$28,FALSE))),2)</f>
        <v>90</v>
      </c>
      <c r="I108" s="1" cm="1">
        <f t="array" ref="I108">ROUND((INDEX(属性分配!$C$4:$G$4,MATCH(I$68,属性分配!$C$3:$G$3,FALSE))+$B108*INDEX($C$18:$G$18,MATCH(I$68,$C$17:$G$17,FALSE))+INDEX($C$40:$G$60,MATCH($C108,$B$40:$B$60,FALSE),MATCH(I$68,$C$39:$G$39,FALSE))*INDEX(属性分配!$C$4:$G$4,MATCH(I$68,属性分配!$C$3:$G$3,FALSE)))*(1+INDEX($C$29:$G$34,MATCH($D108,$B$29:$B$34,FALSE),MATCH(I$68,$C$28:$G$28,FALSE))),2)</f>
        <v>90</v>
      </c>
      <c r="K108" s="1" cm="1">
        <f t="array" ref="K108">SUMPRODUCT(E108:I108,$E$67:$I$67)</f>
        <v>1570</v>
      </c>
    </row>
    <row r="109" spans="2:11" x14ac:dyDescent="0.15">
      <c r="B109" s="1">
        <v>41</v>
      </c>
      <c r="C109" s="1">
        <v>0</v>
      </c>
      <c r="D109" s="1">
        <v>0</v>
      </c>
      <c r="E109" s="1" cm="1">
        <f t="array" ref="E109">ROUND((INDEX(属性分配!$C$4:$G$4,MATCH(E$68,属性分配!$C$3:$G$3,FALSE))+$B109*INDEX($C$18:$G$18,MATCH(E$68,$C$17:$G$17,FALSE))+INDEX($C$40:$G$60,MATCH($C109,$B$40:$B$60,FALSE),MATCH(E$68,$C$39:$G$39,FALSE))*INDEX(属性分配!$C$4:$G$4,MATCH(E$68,属性分配!$C$3:$G$3,FALSE)))*(1+INDEX($C$29:$G$34,MATCH($D109,$B$29:$B$34,FALSE),MATCH(E$68,$C$28:$G$28,FALSE))),2)</f>
        <v>669</v>
      </c>
      <c r="F109" s="1" cm="1">
        <f t="array" ref="F109">ROUND((INDEX(属性分配!$C$4:$G$4,MATCH(F$68,属性分配!$C$3:$G$3,FALSE))+$B109*INDEX($C$18:$G$18,MATCH(F$68,$C$17:$G$17,FALSE))+INDEX($C$40:$G$60,MATCH($C109,$B$40:$B$60,FALSE),MATCH(F$68,$C$39:$G$39,FALSE))*INDEX(属性分配!$C$4:$G$4,MATCH(F$68,属性分配!$C$3:$G$3,FALSE)))*(1+INDEX($C$29:$G$34,MATCH($D109,$B$29:$B$34,FALSE),MATCH(F$68,$C$28:$G$28,FALSE))),2)</f>
        <v>111.5</v>
      </c>
      <c r="G109" s="1" cm="1">
        <f t="array" ref="G109">ROUND((INDEX(属性分配!$C$4:$G$4,MATCH(G$68,属性分配!$C$3:$G$3,FALSE))+$B109*INDEX($C$18:$G$18,MATCH(G$68,$C$17:$G$17,FALSE))+INDEX($C$40:$G$60,MATCH($C109,$B$40:$B$60,FALSE),MATCH(G$68,$C$39:$G$39,FALSE))*INDEX(属性分配!$C$4:$G$4,MATCH(G$68,属性分配!$C$3:$G$3,FALSE)))*(1+INDEX($C$29:$G$34,MATCH($D109,$B$29:$B$34,FALSE),MATCH(G$68,$C$28:$G$28,FALSE))),2)</f>
        <v>111.5</v>
      </c>
      <c r="H109" s="1" cm="1">
        <f t="array" ref="H109">ROUND((INDEX(属性分配!$C$4:$G$4,MATCH(H$68,属性分配!$C$3:$G$3,FALSE))+$B109*INDEX($C$18:$G$18,MATCH(H$68,$C$17:$G$17,FALSE))+INDEX($C$40:$G$60,MATCH($C109,$B$40:$B$60,FALSE),MATCH(H$68,$C$39:$G$39,FALSE))*INDEX(属性分配!$C$4:$G$4,MATCH(H$68,属性分配!$C$3:$G$3,FALSE)))*(1+INDEX($C$29:$G$34,MATCH($D109,$B$29:$B$34,FALSE),MATCH(H$68,$C$28:$G$28,FALSE))),2)</f>
        <v>91</v>
      </c>
      <c r="I109" s="1" cm="1">
        <f t="array" ref="I109">ROUND((INDEX(属性分配!$C$4:$G$4,MATCH(I$68,属性分配!$C$3:$G$3,FALSE))+$B109*INDEX($C$18:$G$18,MATCH(I$68,$C$17:$G$17,FALSE))+INDEX($C$40:$G$60,MATCH($C109,$B$40:$B$60,FALSE),MATCH(I$68,$C$39:$G$39,FALSE))*INDEX(属性分配!$C$4:$G$4,MATCH(I$68,属性分配!$C$3:$G$3,FALSE)))*(1+INDEX($C$29:$G$34,MATCH($D109,$B$29:$B$34,FALSE),MATCH(I$68,$C$28:$G$28,FALSE))),2)</f>
        <v>91</v>
      </c>
      <c r="K109" s="1" cm="1">
        <f t="array" ref="K109">SUMPRODUCT(E109:I109,$E$67:$I$67)</f>
        <v>1590.5</v>
      </c>
    </row>
    <row r="110" spans="2:11" x14ac:dyDescent="0.15">
      <c r="B110" s="1">
        <v>42</v>
      </c>
      <c r="C110" s="1">
        <v>0</v>
      </c>
      <c r="D110" s="1">
        <v>0</v>
      </c>
      <c r="E110" s="1" cm="1">
        <f t="array" ref="E110">ROUND((INDEX(属性分配!$C$4:$G$4,MATCH(E$68,属性分配!$C$3:$G$3,FALSE))+$B110*INDEX($C$18:$G$18,MATCH(E$68,$C$17:$G$17,FALSE))+INDEX($C$40:$G$60,MATCH($C110,$B$40:$B$60,FALSE),MATCH(E$68,$C$39:$G$39,FALSE))*INDEX(属性分配!$C$4:$G$4,MATCH(E$68,属性分配!$C$3:$G$3,FALSE)))*(1+INDEX($C$29:$G$34,MATCH($D110,$B$29:$B$34,FALSE),MATCH(E$68,$C$28:$G$28,FALSE))),2)</f>
        <v>678</v>
      </c>
      <c r="F110" s="1" cm="1">
        <f t="array" ref="F110">ROUND((INDEX(属性分配!$C$4:$G$4,MATCH(F$68,属性分配!$C$3:$G$3,FALSE))+$B110*INDEX($C$18:$G$18,MATCH(F$68,$C$17:$G$17,FALSE))+INDEX($C$40:$G$60,MATCH($C110,$B$40:$B$60,FALSE),MATCH(F$68,$C$39:$G$39,FALSE))*INDEX(属性分配!$C$4:$G$4,MATCH(F$68,属性分配!$C$3:$G$3,FALSE)))*(1+INDEX($C$29:$G$34,MATCH($D110,$B$29:$B$34,FALSE),MATCH(F$68,$C$28:$G$28,FALSE))),2)</f>
        <v>113</v>
      </c>
      <c r="G110" s="1" cm="1">
        <f t="array" ref="G110">ROUND((INDEX(属性分配!$C$4:$G$4,MATCH(G$68,属性分配!$C$3:$G$3,FALSE))+$B110*INDEX($C$18:$G$18,MATCH(G$68,$C$17:$G$17,FALSE))+INDEX($C$40:$G$60,MATCH($C110,$B$40:$B$60,FALSE),MATCH(G$68,$C$39:$G$39,FALSE))*INDEX(属性分配!$C$4:$G$4,MATCH(G$68,属性分配!$C$3:$G$3,FALSE)))*(1+INDEX($C$29:$G$34,MATCH($D110,$B$29:$B$34,FALSE),MATCH(G$68,$C$28:$G$28,FALSE))),2)</f>
        <v>113</v>
      </c>
      <c r="H110" s="1" cm="1">
        <f t="array" ref="H110">ROUND((INDEX(属性分配!$C$4:$G$4,MATCH(H$68,属性分配!$C$3:$G$3,FALSE))+$B110*INDEX($C$18:$G$18,MATCH(H$68,$C$17:$G$17,FALSE))+INDEX($C$40:$G$60,MATCH($C110,$B$40:$B$60,FALSE),MATCH(H$68,$C$39:$G$39,FALSE))*INDEX(属性分配!$C$4:$G$4,MATCH(H$68,属性分配!$C$3:$G$3,FALSE)))*(1+INDEX($C$29:$G$34,MATCH($D110,$B$29:$B$34,FALSE),MATCH(H$68,$C$28:$G$28,FALSE))),2)</f>
        <v>92</v>
      </c>
      <c r="I110" s="1" cm="1">
        <f t="array" ref="I110">ROUND((INDEX(属性分配!$C$4:$G$4,MATCH(I$68,属性分配!$C$3:$G$3,FALSE))+$B110*INDEX($C$18:$G$18,MATCH(I$68,$C$17:$G$17,FALSE))+INDEX($C$40:$G$60,MATCH($C110,$B$40:$B$60,FALSE),MATCH(I$68,$C$39:$G$39,FALSE))*INDEX(属性分配!$C$4:$G$4,MATCH(I$68,属性分配!$C$3:$G$3,FALSE)))*(1+INDEX($C$29:$G$34,MATCH($D110,$B$29:$B$34,FALSE),MATCH(I$68,$C$28:$G$28,FALSE))),2)</f>
        <v>92</v>
      </c>
      <c r="K110" s="1" cm="1">
        <f t="array" ref="K110">SUMPRODUCT(E110:I110,$E$67:$I$67)</f>
        <v>1611</v>
      </c>
    </row>
    <row r="111" spans="2:11" x14ac:dyDescent="0.15">
      <c r="B111" s="1">
        <v>43</v>
      </c>
      <c r="C111" s="1">
        <v>0</v>
      </c>
      <c r="D111" s="1">
        <v>0</v>
      </c>
      <c r="E111" s="1" cm="1">
        <f t="array" ref="E111">ROUND((INDEX(属性分配!$C$4:$G$4,MATCH(E$68,属性分配!$C$3:$G$3,FALSE))+$B111*INDEX($C$18:$G$18,MATCH(E$68,$C$17:$G$17,FALSE))+INDEX($C$40:$G$60,MATCH($C111,$B$40:$B$60,FALSE),MATCH(E$68,$C$39:$G$39,FALSE))*INDEX(属性分配!$C$4:$G$4,MATCH(E$68,属性分配!$C$3:$G$3,FALSE)))*(1+INDEX($C$29:$G$34,MATCH($D111,$B$29:$B$34,FALSE),MATCH(E$68,$C$28:$G$28,FALSE))),2)</f>
        <v>687</v>
      </c>
      <c r="F111" s="1" cm="1">
        <f t="array" ref="F111">ROUND((INDEX(属性分配!$C$4:$G$4,MATCH(F$68,属性分配!$C$3:$G$3,FALSE))+$B111*INDEX($C$18:$G$18,MATCH(F$68,$C$17:$G$17,FALSE))+INDEX($C$40:$G$60,MATCH($C111,$B$40:$B$60,FALSE),MATCH(F$68,$C$39:$G$39,FALSE))*INDEX(属性分配!$C$4:$G$4,MATCH(F$68,属性分配!$C$3:$G$3,FALSE)))*(1+INDEX($C$29:$G$34,MATCH($D111,$B$29:$B$34,FALSE),MATCH(F$68,$C$28:$G$28,FALSE))),2)</f>
        <v>114.5</v>
      </c>
      <c r="G111" s="1" cm="1">
        <f t="array" ref="G111">ROUND((INDEX(属性分配!$C$4:$G$4,MATCH(G$68,属性分配!$C$3:$G$3,FALSE))+$B111*INDEX($C$18:$G$18,MATCH(G$68,$C$17:$G$17,FALSE))+INDEX($C$40:$G$60,MATCH($C111,$B$40:$B$60,FALSE),MATCH(G$68,$C$39:$G$39,FALSE))*INDEX(属性分配!$C$4:$G$4,MATCH(G$68,属性分配!$C$3:$G$3,FALSE)))*(1+INDEX($C$29:$G$34,MATCH($D111,$B$29:$B$34,FALSE),MATCH(G$68,$C$28:$G$28,FALSE))),2)</f>
        <v>114.5</v>
      </c>
      <c r="H111" s="1" cm="1">
        <f t="array" ref="H111">ROUND((INDEX(属性分配!$C$4:$G$4,MATCH(H$68,属性分配!$C$3:$G$3,FALSE))+$B111*INDEX($C$18:$G$18,MATCH(H$68,$C$17:$G$17,FALSE))+INDEX($C$40:$G$60,MATCH($C111,$B$40:$B$60,FALSE),MATCH(H$68,$C$39:$G$39,FALSE))*INDEX(属性分配!$C$4:$G$4,MATCH(H$68,属性分配!$C$3:$G$3,FALSE)))*(1+INDEX($C$29:$G$34,MATCH($D111,$B$29:$B$34,FALSE),MATCH(H$68,$C$28:$G$28,FALSE))),2)</f>
        <v>93</v>
      </c>
      <c r="I111" s="1" cm="1">
        <f t="array" ref="I111">ROUND((INDEX(属性分配!$C$4:$G$4,MATCH(I$68,属性分配!$C$3:$G$3,FALSE))+$B111*INDEX($C$18:$G$18,MATCH(I$68,$C$17:$G$17,FALSE))+INDEX($C$40:$G$60,MATCH($C111,$B$40:$B$60,FALSE),MATCH(I$68,$C$39:$G$39,FALSE))*INDEX(属性分配!$C$4:$G$4,MATCH(I$68,属性分配!$C$3:$G$3,FALSE)))*(1+INDEX($C$29:$G$34,MATCH($D111,$B$29:$B$34,FALSE),MATCH(I$68,$C$28:$G$28,FALSE))),2)</f>
        <v>93</v>
      </c>
      <c r="K111" s="1" cm="1">
        <f t="array" ref="K111">SUMPRODUCT(E111:I111,$E$67:$I$67)</f>
        <v>1631.5</v>
      </c>
    </row>
    <row r="112" spans="2:11" x14ac:dyDescent="0.15">
      <c r="B112" s="1">
        <v>44</v>
      </c>
      <c r="C112" s="1">
        <v>0</v>
      </c>
      <c r="D112" s="1">
        <v>0</v>
      </c>
      <c r="E112" s="1" cm="1">
        <f t="array" ref="E112">ROUND((INDEX(属性分配!$C$4:$G$4,MATCH(E$68,属性分配!$C$3:$G$3,FALSE))+$B112*INDEX($C$18:$G$18,MATCH(E$68,$C$17:$G$17,FALSE))+INDEX($C$40:$G$60,MATCH($C112,$B$40:$B$60,FALSE),MATCH(E$68,$C$39:$G$39,FALSE))*INDEX(属性分配!$C$4:$G$4,MATCH(E$68,属性分配!$C$3:$G$3,FALSE)))*(1+INDEX($C$29:$G$34,MATCH($D112,$B$29:$B$34,FALSE),MATCH(E$68,$C$28:$G$28,FALSE))),2)</f>
        <v>696</v>
      </c>
      <c r="F112" s="1" cm="1">
        <f t="array" ref="F112">ROUND((INDEX(属性分配!$C$4:$G$4,MATCH(F$68,属性分配!$C$3:$G$3,FALSE))+$B112*INDEX($C$18:$G$18,MATCH(F$68,$C$17:$G$17,FALSE))+INDEX($C$40:$G$60,MATCH($C112,$B$40:$B$60,FALSE),MATCH(F$68,$C$39:$G$39,FALSE))*INDEX(属性分配!$C$4:$G$4,MATCH(F$68,属性分配!$C$3:$G$3,FALSE)))*(1+INDEX($C$29:$G$34,MATCH($D112,$B$29:$B$34,FALSE),MATCH(F$68,$C$28:$G$28,FALSE))),2)</f>
        <v>116</v>
      </c>
      <c r="G112" s="1" cm="1">
        <f t="array" ref="G112">ROUND((INDEX(属性分配!$C$4:$G$4,MATCH(G$68,属性分配!$C$3:$G$3,FALSE))+$B112*INDEX($C$18:$G$18,MATCH(G$68,$C$17:$G$17,FALSE))+INDEX($C$40:$G$60,MATCH($C112,$B$40:$B$60,FALSE),MATCH(G$68,$C$39:$G$39,FALSE))*INDEX(属性分配!$C$4:$G$4,MATCH(G$68,属性分配!$C$3:$G$3,FALSE)))*(1+INDEX($C$29:$G$34,MATCH($D112,$B$29:$B$34,FALSE),MATCH(G$68,$C$28:$G$28,FALSE))),2)</f>
        <v>116</v>
      </c>
      <c r="H112" s="1" cm="1">
        <f t="array" ref="H112">ROUND((INDEX(属性分配!$C$4:$G$4,MATCH(H$68,属性分配!$C$3:$G$3,FALSE))+$B112*INDEX($C$18:$G$18,MATCH(H$68,$C$17:$G$17,FALSE))+INDEX($C$40:$G$60,MATCH($C112,$B$40:$B$60,FALSE),MATCH(H$68,$C$39:$G$39,FALSE))*INDEX(属性分配!$C$4:$G$4,MATCH(H$68,属性分配!$C$3:$G$3,FALSE)))*(1+INDEX($C$29:$G$34,MATCH($D112,$B$29:$B$34,FALSE),MATCH(H$68,$C$28:$G$28,FALSE))),2)</f>
        <v>94</v>
      </c>
      <c r="I112" s="1" cm="1">
        <f t="array" ref="I112">ROUND((INDEX(属性分配!$C$4:$G$4,MATCH(I$68,属性分配!$C$3:$G$3,FALSE))+$B112*INDEX($C$18:$G$18,MATCH(I$68,$C$17:$G$17,FALSE))+INDEX($C$40:$G$60,MATCH($C112,$B$40:$B$60,FALSE),MATCH(I$68,$C$39:$G$39,FALSE))*INDEX(属性分配!$C$4:$G$4,MATCH(I$68,属性分配!$C$3:$G$3,FALSE)))*(1+INDEX($C$29:$G$34,MATCH($D112,$B$29:$B$34,FALSE),MATCH(I$68,$C$28:$G$28,FALSE))),2)</f>
        <v>94</v>
      </c>
      <c r="K112" s="1" cm="1">
        <f t="array" ref="K112">SUMPRODUCT(E112:I112,$E$67:$I$67)</f>
        <v>1652</v>
      </c>
    </row>
    <row r="113" spans="2:11" x14ac:dyDescent="0.15">
      <c r="B113" s="1">
        <v>45</v>
      </c>
      <c r="C113" s="1">
        <v>0</v>
      </c>
      <c r="D113" s="1">
        <v>0</v>
      </c>
      <c r="E113" s="1" cm="1">
        <f t="array" ref="E113">ROUND((INDEX(属性分配!$C$4:$G$4,MATCH(E$68,属性分配!$C$3:$G$3,FALSE))+$B113*INDEX($C$18:$G$18,MATCH(E$68,$C$17:$G$17,FALSE))+INDEX($C$40:$G$60,MATCH($C113,$B$40:$B$60,FALSE),MATCH(E$68,$C$39:$G$39,FALSE))*INDEX(属性分配!$C$4:$G$4,MATCH(E$68,属性分配!$C$3:$G$3,FALSE)))*(1+INDEX($C$29:$G$34,MATCH($D113,$B$29:$B$34,FALSE),MATCH(E$68,$C$28:$G$28,FALSE))),2)</f>
        <v>705</v>
      </c>
      <c r="F113" s="1" cm="1">
        <f t="array" ref="F113">ROUND((INDEX(属性分配!$C$4:$G$4,MATCH(F$68,属性分配!$C$3:$G$3,FALSE))+$B113*INDEX($C$18:$G$18,MATCH(F$68,$C$17:$G$17,FALSE))+INDEX($C$40:$G$60,MATCH($C113,$B$40:$B$60,FALSE),MATCH(F$68,$C$39:$G$39,FALSE))*INDEX(属性分配!$C$4:$G$4,MATCH(F$68,属性分配!$C$3:$G$3,FALSE)))*(1+INDEX($C$29:$G$34,MATCH($D113,$B$29:$B$34,FALSE),MATCH(F$68,$C$28:$G$28,FALSE))),2)</f>
        <v>117.5</v>
      </c>
      <c r="G113" s="1" cm="1">
        <f t="array" ref="G113">ROUND((INDEX(属性分配!$C$4:$G$4,MATCH(G$68,属性分配!$C$3:$G$3,FALSE))+$B113*INDEX($C$18:$G$18,MATCH(G$68,$C$17:$G$17,FALSE))+INDEX($C$40:$G$60,MATCH($C113,$B$40:$B$60,FALSE),MATCH(G$68,$C$39:$G$39,FALSE))*INDEX(属性分配!$C$4:$G$4,MATCH(G$68,属性分配!$C$3:$G$3,FALSE)))*(1+INDEX($C$29:$G$34,MATCH($D113,$B$29:$B$34,FALSE),MATCH(G$68,$C$28:$G$28,FALSE))),2)</f>
        <v>117.5</v>
      </c>
      <c r="H113" s="1" cm="1">
        <f t="array" ref="H113">ROUND((INDEX(属性分配!$C$4:$G$4,MATCH(H$68,属性分配!$C$3:$G$3,FALSE))+$B113*INDEX($C$18:$G$18,MATCH(H$68,$C$17:$G$17,FALSE))+INDEX($C$40:$G$60,MATCH($C113,$B$40:$B$60,FALSE),MATCH(H$68,$C$39:$G$39,FALSE))*INDEX(属性分配!$C$4:$G$4,MATCH(H$68,属性分配!$C$3:$G$3,FALSE)))*(1+INDEX($C$29:$G$34,MATCH($D113,$B$29:$B$34,FALSE),MATCH(H$68,$C$28:$G$28,FALSE))),2)</f>
        <v>95</v>
      </c>
      <c r="I113" s="1" cm="1">
        <f t="array" ref="I113">ROUND((INDEX(属性分配!$C$4:$G$4,MATCH(I$68,属性分配!$C$3:$G$3,FALSE))+$B113*INDEX($C$18:$G$18,MATCH(I$68,$C$17:$G$17,FALSE))+INDEX($C$40:$G$60,MATCH($C113,$B$40:$B$60,FALSE),MATCH(I$68,$C$39:$G$39,FALSE))*INDEX(属性分配!$C$4:$G$4,MATCH(I$68,属性分配!$C$3:$G$3,FALSE)))*(1+INDEX($C$29:$G$34,MATCH($D113,$B$29:$B$34,FALSE),MATCH(I$68,$C$28:$G$28,FALSE))),2)</f>
        <v>95</v>
      </c>
      <c r="K113" s="1" cm="1">
        <f t="array" ref="K113">SUMPRODUCT(E113:I113,$E$67:$I$67)</f>
        <v>1672.5</v>
      </c>
    </row>
    <row r="114" spans="2:11" x14ac:dyDescent="0.15">
      <c r="B114" s="1">
        <v>46</v>
      </c>
      <c r="C114" s="1">
        <v>0</v>
      </c>
      <c r="D114" s="1">
        <v>0</v>
      </c>
      <c r="E114" s="1" cm="1">
        <f t="array" ref="E114">ROUND((INDEX(属性分配!$C$4:$G$4,MATCH(E$68,属性分配!$C$3:$G$3,FALSE))+$B114*INDEX($C$18:$G$18,MATCH(E$68,$C$17:$G$17,FALSE))+INDEX($C$40:$G$60,MATCH($C114,$B$40:$B$60,FALSE),MATCH(E$68,$C$39:$G$39,FALSE))*INDEX(属性分配!$C$4:$G$4,MATCH(E$68,属性分配!$C$3:$G$3,FALSE)))*(1+INDEX($C$29:$G$34,MATCH($D114,$B$29:$B$34,FALSE),MATCH(E$68,$C$28:$G$28,FALSE))),2)</f>
        <v>714</v>
      </c>
      <c r="F114" s="1" cm="1">
        <f t="array" ref="F114">ROUND((INDEX(属性分配!$C$4:$G$4,MATCH(F$68,属性分配!$C$3:$G$3,FALSE))+$B114*INDEX($C$18:$G$18,MATCH(F$68,$C$17:$G$17,FALSE))+INDEX($C$40:$G$60,MATCH($C114,$B$40:$B$60,FALSE),MATCH(F$68,$C$39:$G$39,FALSE))*INDEX(属性分配!$C$4:$G$4,MATCH(F$68,属性分配!$C$3:$G$3,FALSE)))*(1+INDEX($C$29:$G$34,MATCH($D114,$B$29:$B$34,FALSE),MATCH(F$68,$C$28:$G$28,FALSE))),2)</f>
        <v>119</v>
      </c>
      <c r="G114" s="1" cm="1">
        <f t="array" ref="G114">ROUND((INDEX(属性分配!$C$4:$G$4,MATCH(G$68,属性分配!$C$3:$G$3,FALSE))+$B114*INDEX($C$18:$G$18,MATCH(G$68,$C$17:$G$17,FALSE))+INDEX($C$40:$G$60,MATCH($C114,$B$40:$B$60,FALSE),MATCH(G$68,$C$39:$G$39,FALSE))*INDEX(属性分配!$C$4:$G$4,MATCH(G$68,属性分配!$C$3:$G$3,FALSE)))*(1+INDEX($C$29:$G$34,MATCH($D114,$B$29:$B$34,FALSE),MATCH(G$68,$C$28:$G$28,FALSE))),2)</f>
        <v>119</v>
      </c>
      <c r="H114" s="1" cm="1">
        <f t="array" ref="H114">ROUND((INDEX(属性分配!$C$4:$G$4,MATCH(H$68,属性分配!$C$3:$G$3,FALSE))+$B114*INDEX($C$18:$G$18,MATCH(H$68,$C$17:$G$17,FALSE))+INDEX($C$40:$G$60,MATCH($C114,$B$40:$B$60,FALSE),MATCH(H$68,$C$39:$G$39,FALSE))*INDEX(属性分配!$C$4:$G$4,MATCH(H$68,属性分配!$C$3:$G$3,FALSE)))*(1+INDEX($C$29:$G$34,MATCH($D114,$B$29:$B$34,FALSE),MATCH(H$68,$C$28:$G$28,FALSE))),2)</f>
        <v>96</v>
      </c>
      <c r="I114" s="1" cm="1">
        <f t="array" ref="I114">ROUND((INDEX(属性分配!$C$4:$G$4,MATCH(I$68,属性分配!$C$3:$G$3,FALSE))+$B114*INDEX($C$18:$G$18,MATCH(I$68,$C$17:$G$17,FALSE))+INDEX($C$40:$G$60,MATCH($C114,$B$40:$B$60,FALSE),MATCH(I$68,$C$39:$G$39,FALSE))*INDEX(属性分配!$C$4:$G$4,MATCH(I$68,属性分配!$C$3:$G$3,FALSE)))*(1+INDEX($C$29:$G$34,MATCH($D114,$B$29:$B$34,FALSE),MATCH(I$68,$C$28:$G$28,FALSE))),2)</f>
        <v>96</v>
      </c>
      <c r="K114" s="1" cm="1">
        <f t="array" ref="K114">SUMPRODUCT(E114:I114,$E$67:$I$67)</f>
        <v>1693</v>
      </c>
    </row>
    <row r="115" spans="2:11" x14ac:dyDescent="0.15">
      <c r="B115" s="1">
        <v>47</v>
      </c>
      <c r="C115" s="1">
        <v>0</v>
      </c>
      <c r="D115" s="1">
        <v>0</v>
      </c>
      <c r="E115" s="1" cm="1">
        <f t="array" ref="E115">ROUND((INDEX(属性分配!$C$4:$G$4,MATCH(E$68,属性分配!$C$3:$G$3,FALSE))+$B115*INDEX($C$18:$G$18,MATCH(E$68,$C$17:$G$17,FALSE))+INDEX($C$40:$G$60,MATCH($C115,$B$40:$B$60,FALSE),MATCH(E$68,$C$39:$G$39,FALSE))*INDEX(属性分配!$C$4:$G$4,MATCH(E$68,属性分配!$C$3:$G$3,FALSE)))*(1+INDEX($C$29:$G$34,MATCH($D115,$B$29:$B$34,FALSE),MATCH(E$68,$C$28:$G$28,FALSE))),2)</f>
        <v>723</v>
      </c>
      <c r="F115" s="1" cm="1">
        <f t="array" ref="F115">ROUND((INDEX(属性分配!$C$4:$G$4,MATCH(F$68,属性分配!$C$3:$G$3,FALSE))+$B115*INDEX($C$18:$G$18,MATCH(F$68,$C$17:$G$17,FALSE))+INDEX($C$40:$G$60,MATCH($C115,$B$40:$B$60,FALSE),MATCH(F$68,$C$39:$G$39,FALSE))*INDEX(属性分配!$C$4:$G$4,MATCH(F$68,属性分配!$C$3:$G$3,FALSE)))*(1+INDEX($C$29:$G$34,MATCH($D115,$B$29:$B$34,FALSE),MATCH(F$68,$C$28:$G$28,FALSE))),2)</f>
        <v>120.5</v>
      </c>
      <c r="G115" s="1" cm="1">
        <f t="array" ref="G115">ROUND((INDEX(属性分配!$C$4:$G$4,MATCH(G$68,属性分配!$C$3:$G$3,FALSE))+$B115*INDEX($C$18:$G$18,MATCH(G$68,$C$17:$G$17,FALSE))+INDEX($C$40:$G$60,MATCH($C115,$B$40:$B$60,FALSE),MATCH(G$68,$C$39:$G$39,FALSE))*INDEX(属性分配!$C$4:$G$4,MATCH(G$68,属性分配!$C$3:$G$3,FALSE)))*(1+INDEX($C$29:$G$34,MATCH($D115,$B$29:$B$34,FALSE),MATCH(G$68,$C$28:$G$28,FALSE))),2)</f>
        <v>120.5</v>
      </c>
      <c r="H115" s="1" cm="1">
        <f t="array" ref="H115">ROUND((INDEX(属性分配!$C$4:$G$4,MATCH(H$68,属性分配!$C$3:$G$3,FALSE))+$B115*INDEX($C$18:$G$18,MATCH(H$68,$C$17:$G$17,FALSE))+INDEX($C$40:$G$60,MATCH($C115,$B$40:$B$60,FALSE),MATCH(H$68,$C$39:$G$39,FALSE))*INDEX(属性分配!$C$4:$G$4,MATCH(H$68,属性分配!$C$3:$G$3,FALSE)))*(1+INDEX($C$29:$G$34,MATCH($D115,$B$29:$B$34,FALSE),MATCH(H$68,$C$28:$G$28,FALSE))),2)</f>
        <v>97</v>
      </c>
      <c r="I115" s="1" cm="1">
        <f t="array" ref="I115">ROUND((INDEX(属性分配!$C$4:$G$4,MATCH(I$68,属性分配!$C$3:$G$3,FALSE))+$B115*INDEX($C$18:$G$18,MATCH(I$68,$C$17:$G$17,FALSE))+INDEX($C$40:$G$60,MATCH($C115,$B$40:$B$60,FALSE),MATCH(I$68,$C$39:$G$39,FALSE))*INDEX(属性分配!$C$4:$G$4,MATCH(I$68,属性分配!$C$3:$G$3,FALSE)))*(1+INDEX($C$29:$G$34,MATCH($D115,$B$29:$B$34,FALSE),MATCH(I$68,$C$28:$G$28,FALSE))),2)</f>
        <v>97</v>
      </c>
      <c r="K115" s="1" cm="1">
        <f t="array" ref="K115">SUMPRODUCT(E115:I115,$E$67:$I$67)</f>
        <v>1713.5</v>
      </c>
    </row>
    <row r="116" spans="2:11" x14ac:dyDescent="0.15">
      <c r="B116" s="1">
        <v>48</v>
      </c>
      <c r="C116" s="1">
        <v>0</v>
      </c>
      <c r="D116" s="1">
        <v>0</v>
      </c>
      <c r="E116" s="1" cm="1">
        <f t="array" ref="E116">ROUND((INDEX(属性分配!$C$4:$G$4,MATCH(E$68,属性分配!$C$3:$G$3,FALSE))+$B116*INDEX($C$18:$G$18,MATCH(E$68,$C$17:$G$17,FALSE))+INDEX($C$40:$G$60,MATCH($C116,$B$40:$B$60,FALSE),MATCH(E$68,$C$39:$G$39,FALSE))*INDEX(属性分配!$C$4:$G$4,MATCH(E$68,属性分配!$C$3:$G$3,FALSE)))*(1+INDEX($C$29:$G$34,MATCH($D116,$B$29:$B$34,FALSE),MATCH(E$68,$C$28:$G$28,FALSE))),2)</f>
        <v>732</v>
      </c>
      <c r="F116" s="1" cm="1">
        <f t="array" ref="F116">ROUND((INDEX(属性分配!$C$4:$G$4,MATCH(F$68,属性分配!$C$3:$G$3,FALSE))+$B116*INDEX($C$18:$G$18,MATCH(F$68,$C$17:$G$17,FALSE))+INDEX($C$40:$G$60,MATCH($C116,$B$40:$B$60,FALSE),MATCH(F$68,$C$39:$G$39,FALSE))*INDEX(属性分配!$C$4:$G$4,MATCH(F$68,属性分配!$C$3:$G$3,FALSE)))*(1+INDEX($C$29:$G$34,MATCH($D116,$B$29:$B$34,FALSE),MATCH(F$68,$C$28:$G$28,FALSE))),2)</f>
        <v>122</v>
      </c>
      <c r="G116" s="1" cm="1">
        <f t="array" ref="G116">ROUND((INDEX(属性分配!$C$4:$G$4,MATCH(G$68,属性分配!$C$3:$G$3,FALSE))+$B116*INDEX($C$18:$G$18,MATCH(G$68,$C$17:$G$17,FALSE))+INDEX($C$40:$G$60,MATCH($C116,$B$40:$B$60,FALSE),MATCH(G$68,$C$39:$G$39,FALSE))*INDEX(属性分配!$C$4:$G$4,MATCH(G$68,属性分配!$C$3:$G$3,FALSE)))*(1+INDEX($C$29:$G$34,MATCH($D116,$B$29:$B$34,FALSE),MATCH(G$68,$C$28:$G$28,FALSE))),2)</f>
        <v>122</v>
      </c>
      <c r="H116" s="1" cm="1">
        <f t="array" ref="H116">ROUND((INDEX(属性分配!$C$4:$G$4,MATCH(H$68,属性分配!$C$3:$G$3,FALSE))+$B116*INDEX($C$18:$G$18,MATCH(H$68,$C$17:$G$17,FALSE))+INDEX($C$40:$G$60,MATCH($C116,$B$40:$B$60,FALSE),MATCH(H$68,$C$39:$G$39,FALSE))*INDEX(属性分配!$C$4:$G$4,MATCH(H$68,属性分配!$C$3:$G$3,FALSE)))*(1+INDEX($C$29:$G$34,MATCH($D116,$B$29:$B$34,FALSE),MATCH(H$68,$C$28:$G$28,FALSE))),2)</f>
        <v>98</v>
      </c>
      <c r="I116" s="1" cm="1">
        <f t="array" ref="I116">ROUND((INDEX(属性分配!$C$4:$G$4,MATCH(I$68,属性分配!$C$3:$G$3,FALSE))+$B116*INDEX($C$18:$G$18,MATCH(I$68,$C$17:$G$17,FALSE))+INDEX($C$40:$G$60,MATCH($C116,$B$40:$B$60,FALSE),MATCH(I$68,$C$39:$G$39,FALSE))*INDEX(属性分配!$C$4:$G$4,MATCH(I$68,属性分配!$C$3:$G$3,FALSE)))*(1+INDEX($C$29:$G$34,MATCH($D116,$B$29:$B$34,FALSE),MATCH(I$68,$C$28:$G$28,FALSE))),2)</f>
        <v>98</v>
      </c>
      <c r="K116" s="1" cm="1">
        <f t="array" ref="K116">SUMPRODUCT(E116:I116,$E$67:$I$67)</f>
        <v>1734</v>
      </c>
    </row>
    <row r="117" spans="2:11" x14ac:dyDescent="0.15">
      <c r="B117" s="1">
        <v>49</v>
      </c>
      <c r="C117" s="1">
        <v>0</v>
      </c>
      <c r="D117" s="1">
        <v>0</v>
      </c>
      <c r="E117" s="1" cm="1">
        <f t="array" ref="E117">ROUND((INDEX(属性分配!$C$4:$G$4,MATCH(E$68,属性分配!$C$3:$G$3,FALSE))+$B117*INDEX($C$18:$G$18,MATCH(E$68,$C$17:$G$17,FALSE))+INDEX($C$40:$G$60,MATCH($C117,$B$40:$B$60,FALSE),MATCH(E$68,$C$39:$G$39,FALSE))*INDEX(属性分配!$C$4:$G$4,MATCH(E$68,属性分配!$C$3:$G$3,FALSE)))*(1+INDEX($C$29:$G$34,MATCH($D117,$B$29:$B$34,FALSE),MATCH(E$68,$C$28:$G$28,FALSE))),2)</f>
        <v>741</v>
      </c>
      <c r="F117" s="1" cm="1">
        <f t="array" ref="F117">ROUND((INDEX(属性分配!$C$4:$G$4,MATCH(F$68,属性分配!$C$3:$G$3,FALSE))+$B117*INDEX($C$18:$G$18,MATCH(F$68,$C$17:$G$17,FALSE))+INDEX($C$40:$G$60,MATCH($C117,$B$40:$B$60,FALSE),MATCH(F$68,$C$39:$G$39,FALSE))*INDEX(属性分配!$C$4:$G$4,MATCH(F$68,属性分配!$C$3:$G$3,FALSE)))*(1+INDEX($C$29:$G$34,MATCH($D117,$B$29:$B$34,FALSE),MATCH(F$68,$C$28:$G$28,FALSE))),2)</f>
        <v>123.5</v>
      </c>
      <c r="G117" s="1" cm="1">
        <f t="array" ref="G117">ROUND((INDEX(属性分配!$C$4:$G$4,MATCH(G$68,属性分配!$C$3:$G$3,FALSE))+$B117*INDEX($C$18:$G$18,MATCH(G$68,$C$17:$G$17,FALSE))+INDEX($C$40:$G$60,MATCH($C117,$B$40:$B$60,FALSE),MATCH(G$68,$C$39:$G$39,FALSE))*INDEX(属性分配!$C$4:$G$4,MATCH(G$68,属性分配!$C$3:$G$3,FALSE)))*(1+INDEX($C$29:$G$34,MATCH($D117,$B$29:$B$34,FALSE),MATCH(G$68,$C$28:$G$28,FALSE))),2)</f>
        <v>123.5</v>
      </c>
      <c r="H117" s="1" cm="1">
        <f t="array" ref="H117">ROUND((INDEX(属性分配!$C$4:$G$4,MATCH(H$68,属性分配!$C$3:$G$3,FALSE))+$B117*INDEX($C$18:$G$18,MATCH(H$68,$C$17:$G$17,FALSE))+INDEX($C$40:$G$60,MATCH($C117,$B$40:$B$60,FALSE),MATCH(H$68,$C$39:$G$39,FALSE))*INDEX(属性分配!$C$4:$G$4,MATCH(H$68,属性分配!$C$3:$G$3,FALSE)))*(1+INDEX($C$29:$G$34,MATCH($D117,$B$29:$B$34,FALSE),MATCH(H$68,$C$28:$G$28,FALSE))),2)</f>
        <v>99</v>
      </c>
      <c r="I117" s="1" cm="1">
        <f t="array" ref="I117">ROUND((INDEX(属性分配!$C$4:$G$4,MATCH(I$68,属性分配!$C$3:$G$3,FALSE))+$B117*INDEX($C$18:$G$18,MATCH(I$68,$C$17:$G$17,FALSE))+INDEX($C$40:$G$60,MATCH($C117,$B$40:$B$60,FALSE),MATCH(I$68,$C$39:$G$39,FALSE))*INDEX(属性分配!$C$4:$G$4,MATCH(I$68,属性分配!$C$3:$G$3,FALSE)))*(1+INDEX($C$29:$G$34,MATCH($D117,$B$29:$B$34,FALSE),MATCH(I$68,$C$28:$G$28,FALSE))),2)</f>
        <v>99</v>
      </c>
      <c r="K117" s="1" cm="1">
        <f t="array" ref="K117">SUMPRODUCT(E117:I117,$E$67:$I$67)</f>
        <v>1754.5</v>
      </c>
    </row>
    <row r="118" spans="2:11" x14ac:dyDescent="0.15">
      <c r="B118" s="1">
        <v>50</v>
      </c>
      <c r="C118" s="1">
        <v>0</v>
      </c>
      <c r="D118" s="1">
        <v>0</v>
      </c>
      <c r="E118" s="1" cm="1">
        <f t="array" ref="E118">ROUND((INDEX(属性分配!$C$4:$G$4,MATCH(E$68,属性分配!$C$3:$G$3,FALSE))+$B118*INDEX($C$18:$G$18,MATCH(E$68,$C$17:$G$17,FALSE))+INDEX($C$40:$G$60,MATCH($C118,$B$40:$B$60,FALSE),MATCH(E$68,$C$39:$G$39,FALSE))*INDEX(属性分配!$C$4:$G$4,MATCH(E$68,属性分配!$C$3:$G$3,FALSE)))*(1+INDEX($C$29:$G$34,MATCH($D118,$B$29:$B$34,FALSE),MATCH(E$68,$C$28:$G$28,FALSE))),2)</f>
        <v>750</v>
      </c>
      <c r="F118" s="1" cm="1">
        <f t="array" ref="F118">ROUND((INDEX(属性分配!$C$4:$G$4,MATCH(F$68,属性分配!$C$3:$G$3,FALSE))+$B118*INDEX($C$18:$G$18,MATCH(F$68,$C$17:$G$17,FALSE))+INDEX($C$40:$G$60,MATCH($C118,$B$40:$B$60,FALSE),MATCH(F$68,$C$39:$G$39,FALSE))*INDEX(属性分配!$C$4:$G$4,MATCH(F$68,属性分配!$C$3:$G$3,FALSE)))*(1+INDEX($C$29:$G$34,MATCH($D118,$B$29:$B$34,FALSE),MATCH(F$68,$C$28:$G$28,FALSE))),2)</f>
        <v>125</v>
      </c>
      <c r="G118" s="1" cm="1">
        <f t="array" ref="G118">ROUND((INDEX(属性分配!$C$4:$G$4,MATCH(G$68,属性分配!$C$3:$G$3,FALSE))+$B118*INDEX($C$18:$G$18,MATCH(G$68,$C$17:$G$17,FALSE))+INDEX($C$40:$G$60,MATCH($C118,$B$40:$B$60,FALSE),MATCH(G$68,$C$39:$G$39,FALSE))*INDEX(属性分配!$C$4:$G$4,MATCH(G$68,属性分配!$C$3:$G$3,FALSE)))*(1+INDEX($C$29:$G$34,MATCH($D118,$B$29:$B$34,FALSE),MATCH(G$68,$C$28:$G$28,FALSE))),2)</f>
        <v>125</v>
      </c>
      <c r="H118" s="1" cm="1">
        <f t="array" ref="H118">ROUND((INDEX(属性分配!$C$4:$G$4,MATCH(H$68,属性分配!$C$3:$G$3,FALSE))+$B118*INDEX($C$18:$G$18,MATCH(H$68,$C$17:$G$17,FALSE))+INDEX($C$40:$G$60,MATCH($C118,$B$40:$B$60,FALSE),MATCH(H$68,$C$39:$G$39,FALSE))*INDEX(属性分配!$C$4:$G$4,MATCH(H$68,属性分配!$C$3:$G$3,FALSE)))*(1+INDEX($C$29:$G$34,MATCH($D118,$B$29:$B$34,FALSE),MATCH(H$68,$C$28:$G$28,FALSE))),2)</f>
        <v>100</v>
      </c>
      <c r="I118" s="1" cm="1">
        <f t="array" ref="I118">ROUND((INDEX(属性分配!$C$4:$G$4,MATCH(I$68,属性分配!$C$3:$G$3,FALSE))+$B118*INDEX($C$18:$G$18,MATCH(I$68,$C$17:$G$17,FALSE))+INDEX($C$40:$G$60,MATCH($C118,$B$40:$B$60,FALSE),MATCH(I$68,$C$39:$G$39,FALSE))*INDEX(属性分配!$C$4:$G$4,MATCH(I$68,属性分配!$C$3:$G$3,FALSE)))*(1+INDEX($C$29:$G$34,MATCH($D118,$B$29:$B$34,FALSE),MATCH(I$68,$C$28:$G$28,FALSE))),2)</f>
        <v>100</v>
      </c>
      <c r="K118" s="1" cm="1">
        <f t="array" ref="K118">SUMPRODUCT(E118:I118,$E$67:$I$67)</f>
        <v>1775</v>
      </c>
    </row>
    <row r="119" spans="2:11" x14ac:dyDescent="0.15">
      <c r="B119" s="1">
        <v>51</v>
      </c>
      <c r="C119" s="1">
        <v>0</v>
      </c>
      <c r="D119" s="1">
        <v>0</v>
      </c>
      <c r="E119" s="1" cm="1">
        <f t="array" ref="E119">ROUND((INDEX(属性分配!$C$4:$G$4,MATCH(E$68,属性分配!$C$3:$G$3,FALSE))+$B119*INDEX($C$18:$G$18,MATCH(E$68,$C$17:$G$17,FALSE))+INDEX($C$40:$G$60,MATCH($C119,$B$40:$B$60,FALSE),MATCH(E$68,$C$39:$G$39,FALSE))*INDEX(属性分配!$C$4:$G$4,MATCH(E$68,属性分配!$C$3:$G$3,FALSE)))*(1+INDEX($C$29:$G$34,MATCH($D119,$B$29:$B$34,FALSE),MATCH(E$68,$C$28:$G$28,FALSE))),2)</f>
        <v>759</v>
      </c>
      <c r="F119" s="1" cm="1">
        <f t="array" ref="F119">ROUND((INDEX(属性分配!$C$4:$G$4,MATCH(F$68,属性分配!$C$3:$G$3,FALSE))+$B119*INDEX($C$18:$G$18,MATCH(F$68,$C$17:$G$17,FALSE))+INDEX($C$40:$G$60,MATCH($C119,$B$40:$B$60,FALSE),MATCH(F$68,$C$39:$G$39,FALSE))*INDEX(属性分配!$C$4:$G$4,MATCH(F$68,属性分配!$C$3:$G$3,FALSE)))*(1+INDEX($C$29:$G$34,MATCH($D119,$B$29:$B$34,FALSE),MATCH(F$68,$C$28:$G$28,FALSE))),2)</f>
        <v>126.5</v>
      </c>
      <c r="G119" s="1" cm="1">
        <f t="array" ref="G119">ROUND((INDEX(属性分配!$C$4:$G$4,MATCH(G$68,属性分配!$C$3:$G$3,FALSE))+$B119*INDEX($C$18:$G$18,MATCH(G$68,$C$17:$G$17,FALSE))+INDEX($C$40:$G$60,MATCH($C119,$B$40:$B$60,FALSE),MATCH(G$68,$C$39:$G$39,FALSE))*INDEX(属性分配!$C$4:$G$4,MATCH(G$68,属性分配!$C$3:$G$3,FALSE)))*(1+INDEX($C$29:$G$34,MATCH($D119,$B$29:$B$34,FALSE),MATCH(G$68,$C$28:$G$28,FALSE))),2)</f>
        <v>126.5</v>
      </c>
      <c r="H119" s="1" cm="1">
        <f t="array" ref="H119">ROUND((INDEX(属性分配!$C$4:$G$4,MATCH(H$68,属性分配!$C$3:$G$3,FALSE))+$B119*INDEX($C$18:$G$18,MATCH(H$68,$C$17:$G$17,FALSE))+INDEX($C$40:$G$60,MATCH($C119,$B$40:$B$60,FALSE),MATCH(H$68,$C$39:$G$39,FALSE))*INDEX(属性分配!$C$4:$G$4,MATCH(H$68,属性分配!$C$3:$G$3,FALSE)))*(1+INDEX($C$29:$G$34,MATCH($D119,$B$29:$B$34,FALSE),MATCH(H$68,$C$28:$G$28,FALSE))),2)</f>
        <v>101</v>
      </c>
      <c r="I119" s="1" cm="1">
        <f t="array" ref="I119">ROUND((INDEX(属性分配!$C$4:$G$4,MATCH(I$68,属性分配!$C$3:$G$3,FALSE))+$B119*INDEX($C$18:$G$18,MATCH(I$68,$C$17:$G$17,FALSE))+INDEX($C$40:$G$60,MATCH($C119,$B$40:$B$60,FALSE),MATCH(I$68,$C$39:$G$39,FALSE))*INDEX(属性分配!$C$4:$G$4,MATCH(I$68,属性分配!$C$3:$G$3,FALSE)))*(1+INDEX($C$29:$G$34,MATCH($D119,$B$29:$B$34,FALSE),MATCH(I$68,$C$28:$G$28,FALSE))),2)</f>
        <v>101</v>
      </c>
      <c r="K119" s="1" cm="1">
        <f t="array" ref="K119">SUMPRODUCT(E119:I119,$E$67:$I$67)</f>
        <v>1795.5</v>
      </c>
    </row>
    <row r="120" spans="2:11" x14ac:dyDescent="0.15">
      <c r="B120" s="1">
        <v>52</v>
      </c>
      <c r="C120" s="1">
        <v>0</v>
      </c>
      <c r="D120" s="1">
        <v>0</v>
      </c>
      <c r="E120" s="1" cm="1">
        <f t="array" ref="E120">ROUND((INDEX(属性分配!$C$4:$G$4,MATCH(E$68,属性分配!$C$3:$G$3,FALSE))+$B120*INDEX($C$18:$G$18,MATCH(E$68,$C$17:$G$17,FALSE))+INDEX($C$40:$G$60,MATCH($C120,$B$40:$B$60,FALSE),MATCH(E$68,$C$39:$G$39,FALSE))*INDEX(属性分配!$C$4:$G$4,MATCH(E$68,属性分配!$C$3:$G$3,FALSE)))*(1+INDEX($C$29:$G$34,MATCH($D120,$B$29:$B$34,FALSE),MATCH(E$68,$C$28:$G$28,FALSE))),2)</f>
        <v>768</v>
      </c>
      <c r="F120" s="1" cm="1">
        <f t="array" ref="F120">ROUND((INDEX(属性分配!$C$4:$G$4,MATCH(F$68,属性分配!$C$3:$G$3,FALSE))+$B120*INDEX($C$18:$G$18,MATCH(F$68,$C$17:$G$17,FALSE))+INDEX($C$40:$G$60,MATCH($C120,$B$40:$B$60,FALSE),MATCH(F$68,$C$39:$G$39,FALSE))*INDEX(属性分配!$C$4:$G$4,MATCH(F$68,属性分配!$C$3:$G$3,FALSE)))*(1+INDEX($C$29:$G$34,MATCH($D120,$B$29:$B$34,FALSE),MATCH(F$68,$C$28:$G$28,FALSE))),2)</f>
        <v>128</v>
      </c>
      <c r="G120" s="1" cm="1">
        <f t="array" ref="G120">ROUND((INDEX(属性分配!$C$4:$G$4,MATCH(G$68,属性分配!$C$3:$G$3,FALSE))+$B120*INDEX($C$18:$G$18,MATCH(G$68,$C$17:$G$17,FALSE))+INDEX($C$40:$G$60,MATCH($C120,$B$40:$B$60,FALSE),MATCH(G$68,$C$39:$G$39,FALSE))*INDEX(属性分配!$C$4:$G$4,MATCH(G$68,属性分配!$C$3:$G$3,FALSE)))*(1+INDEX($C$29:$G$34,MATCH($D120,$B$29:$B$34,FALSE),MATCH(G$68,$C$28:$G$28,FALSE))),2)</f>
        <v>128</v>
      </c>
      <c r="H120" s="1" cm="1">
        <f t="array" ref="H120">ROUND((INDEX(属性分配!$C$4:$G$4,MATCH(H$68,属性分配!$C$3:$G$3,FALSE))+$B120*INDEX($C$18:$G$18,MATCH(H$68,$C$17:$G$17,FALSE))+INDEX($C$40:$G$60,MATCH($C120,$B$40:$B$60,FALSE),MATCH(H$68,$C$39:$G$39,FALSE))*INDEX(属性分配!$C$4:$G$4,MATCH(H$68,属性分配!$C$3:$G$3,FALSE)))*(1+INDEX($C$29:$G$34,MATCH($D120,$B$29:$B$34,FALSE),MATCH(H$68,$C$28:$G$28,FALSE))),2)</f>
        <v>102</v>
      </c>
      <c r="I120" s="1" cm="1">
        <f t="array" ref="I120">ROUND((INDEX(属性分配!$C$4:$G$4,MATCH(I$68,属性分配!$C$3:$G$3,FALSE))+$B120*INDEX($C$18:$G$18,MATCH(I$68,$C$17:$G$17,FALSE))+INDEX($C$40:$G$60,MATCH($C120,$B$40:$B$60,FALSE),MATCH(I$68,$C$39:$G$39,FALSE))*INDEX(属性分配!$C$4:$G$4,MATCH(I$68,属性分配!$C$3:$G$3,FALSE)))*(1+INDEX($C$29:$G$34,MATCH($D120,$B$29:$B$34,FALSE),MATCH(I$68,$C$28:$G$28,FALSE))),2)</f>
        <v>102</v>
      </c>
      <c r="K120" s="1" cm="1">
        <f t="array" ref="K120">SUMPRODUCT(E120:I120,$E$67:$I$67)</f>
        <v>1816</v>
      </c>
    </row>
    <row r="121" spans="2:11" x14ac:dyDescent="0.15">
      <c r="B121" s="1">
        <v>53</v>
      </c>
      <c r="C121" s="1">
        <v>0</v>
      </c>
      <c r="D121" s="1">
        <v>0</v>
      </c>
      <c r="E121" s="1" cm="1">
        <f t="array" ref="E121">ROUND((INDEX(属性分配!$C$4:$G$4,MATCH(E$68,属性分配!$C$3:$G$3,FALSE))+$B121*INDEX($C$18:$G$18,MATCH(E$68,$C$17:$G$17,FALSE))+INDEX($C$40:$G$60,MATCH($C121,$B$40:$B$60,FALSE),MATCH(E$68,$C$39:$G$39,FALSE))*INDEX(属性分配!$C$4:$G$4,MATCH(E$68,属性分配!$C$3:$G$3,FALSE)))*(1+INDEX($C$29:$G$34,MATCH($D121,$B$29:$B$34,FALSE),MATCH(E$68,$C$28:$G$28,FALSE))),2)</f>
        <v>777</v>
      </c>
      <c r="F121" s="1" cm="1">
        <f t="array" ref="F121">ROUND((INDEX(属性分配!$C$4:$G$4,MATCH(F$68,属性分配!$C$3:$G$3,FALSE))+$B121*INDEX($C$18:$G$18,MATCH(F$68,$C$17:$G$17,FALSE))+INDEX($C$40:$G$60,MATCH($C121,$B$40:$B$60,FALSE),MATCH(F$68,$C$39:$G$39,FALSE))*INDEX(属性分配!$C$4:$G$4,MATCH(F$68,属性分配!$C$3:$G$3,FALSE)))*(1+INDEX($C$29:$G$34,MATCH($D121,$B$29:$B$34,FALSE),MATCH(F$68,$C$28:$G$28,FALSE))),2)</f>
        <v>129.5</v>
      </c>
      <c r="G121" s="1" cm="1">
        <f t="array" ref="G121">ROUND((INDEX(属性分配!$C$4:$G$4,MATCH(G$68,属性分配!$C$3:$G$3,FALSE))+$B121*INDEX($C$18:$G$18,MATCH(G$68,$C$17:$G$17,FALSE))+INDEX($C$40:$G$60,MATCH($C121,$B$40:$B$60,FALSE),MATCH(G$68,$C$39:$G$39,FALSE))*INDEX(属性分配!$C$4:$G$4,MATCH(G$68,属性分配!$C$3:$G$3,FALSE)))*(1+INDEX($C$29:$G$34,MATCH($D121,$B$29:$B$34,FALSE),MATCH(G$68,$C$28:$G$28,FALSE))),2)</f>
        <v>129.5</v>
      </c>
      <c r="H121" s="1" cm="1">
        <f t="array" ref="H121">ROUND((INDEX(属性分配!$C$4:$G$4,MATCH(H$68,属性分配!$C$3:$G$3,FALSE))+$B121*INDEX($C$18:$G$18,MATCH(H$68,$C$17:$G$17,FALSE))+INDEX($C$40:$G$60,MATCH($C121,$B$40:$B$60,FALSE),MATCH(H$68,$C$39:$G$39,FALSE))*INDEX(属性分配!$C$4:$G$4,MATCH(H$68,属性分配!$C$3:$G$3,FALSE)))*(1+INDEX($C$29:$G$34,MATCH($D121,$B$29:$B$34,FALSE),MATCH(H$68,$C$28:$G$28,FALSE))),2)</f>
        <v>103</v>
      </c>
      <c r="I121" s="1" cm="1">
        <f t="array" ref="I121">ROUND((INDEX(属性分配!$C$4:$G$4,MATCH(I$68,属性分配!$C$3:$G$3,FALSE))+$B121*INDEX($C$18:$G$18,MATCH(I$68,$C$17:$G$17,FALSE))+INDEX($C$40:$G$60,MATCH($C121,$B$40:$B$60,FALSE),MATCH(I$68,$C$39:$G$39,FALSE))*INDEX(属性分配!$C$4:$G$4,MATCH(I$68,属性分配!$C$3:$G$3,FALSE)))*(1+INDEX($C$29:$G$34,MATCH($D121,$B$29:$B$34,FALSE),MATCH(I$68,$C$28:$G$28,FALSE))),2)</f>
        <v>103</v>
      </c>
      <c r="K121" s="1" cm="1">
        <f t="array" ref="K121">SUMPRODUCT(E121:I121,$E$67:$I$67)</f>
        <v>1836.5</v>
      </c>
    </row>
    <row r="122" spans="2:11" x14ac:dyDescent="0.15">
      <c r="B122" s="1">
        <v>54</v>
      </c>
      <c r="C122" s="1">
        <v>0</v>
      </c>
      <c r="D122" s="1">
        <v>0</v>
      </c>
      <c r="E122" s="1" cm="1">
        <f t="array" ref="E122">ROUND((INDEX(属性分配!$C$4:$G$4,MATCH(E$68,属性分配!$C$3:$G$3,FALSE))+$B122*INDEX($C$18:$G$18,MATCH(E$68,$C$17:$G$17,FALSE))+INDEX($C$40:$G$60,MATCH($C122,$B$40:$B$60,FALSE),MATCH(E$68,$C$39:$G$39,FALSE))*INDEX(属性分配!$C$4:$G$4,MATCH(E$68,属性分配!$C$3:$G$3,FALSE)))*(1+INDEX($C$29:$G$34,MATCH($D122,$B$29:$B$34,FALSE),MATCH(E$68,$C$28:$G$28,FALSE))),2)</f>
        <v>786</v>
      </c>
      <c r="F122" s="1" cm="1">
        <f t="array" ref="F122">ROUND((INDEX(属性分配!$C$4:$G$4,MATCH(F$68,属性分配!$C$3:$G$3,FALSE))+$B122*INDEX($C$18:$G$18,MATCH(F$68,$C$17:$G$17,FALSE))+INDEX($C$40:$G$60,MATCH($C122,$B$40:$B$60,FALSE),MATCH(F$68,$C$39:$G$39,FALSE))*INDEX(属性分配!$C$4:$G$4,MATCH(F$68,属性分配!$C$3:$G$3,FALSE)))*(1+INDEX($C$29:$G$34,MATCH($D122,$B$29:$B$34,FALSE),MATCH(F$68,$C$28:$G$28,FALSE))),2)</f>
        <v>131</v>
      </c>
      <c r="G122" s="1" cm="1">
        <f t="array" ref="G122">ROUND((INDEX(属性分配!$C$4:$G$4,MATCH(G$68,属性分配!$C$3:$G$3,FALSE))+$B122*INDEX($C$18:$G$18,MATCH(G$68,$C$17:$G$17,FALSE))+INDEX($C$40:$G$60,MATCH($C122,$B$40:$B$60,FALSE),MATCH(G$68,$C$39:$G$39,FALSE))*INDEX(属性分配!$C$4:$G$4,MATCH(G$68,属性分配!$C$3:$G$3,FALSE)))*(1+INDEX($C$29:$G$34,MATCH($D122,$B$29:$B$34,FALSE),MATCH(G$68,$C$28:$G$28,FALSE))),2)</f>
        <v>131</v>
      </c>
      <c r="H122" s="1" cm="1">
        <f t="array" ref="H122">ROUND((INDEX(属性分配!$C$4:$G$4,MATCH(H$68,属性分配!$C$3:$G$3,FALSE))+$B122*INDEX($C$18:$G$18,MATCH(H$68,$C$17:$G$17,FALSE))+INDEX($C$40:$G$60,MATCH($C122,$B$40:$B$60,FALSE),MATCH(H$68,$C$39:$G$39,FALSE))*INDEX(属性分配!$C$4:$G$4,MATCH(H$68,属性分配!$C$3:$G$3,FALSE)))*(1+INDEX($C$29:$G$34,MATCH($D122,$B$29:$B$34,FALSE),MATCH(H$68,$C$28:$G$28,FALSE))),2)</f>
        <v>104</v>
      </c>
      <c r="I122" s="1" cm="1">
        <f t="array" ref="I122">ROUND((INDEX(属性分配!$C$4:$G$4,MATCH(I$68,属性分配!$C$3:$G$3,FALSE))+$B122*INDEX($C$18:$G$18,MATCH(I$68,$C$17:$G$17,FALSE))+INDEX($C$40:$G$60,MATCH($C122,$B$40:$B$60,FALSE),MATCH(I$68,$C$39:$G$39,FALSE))*INDEX(属性分配!$C$4:$G$4,MATCH(I$68,属性分配!$C$3:$G$3,FALSE)))*(1+INDEX($C$29:$G$34,MATCH($D122,$B$29:$B$34,FALSE),MATCH(I$68,$C$28:$G$28,FALSE))),2)</f>
        <v>104</v>
      </c>
      <c r="K122" s="1" cm="1">
        <f t="array" ref="K122">SUMPRODUCT(E122:I122,$E$67:$I$67)</f>
        <v>1857</v>
      </c>
    </row>
    <row r="123" spans="2:11" x14ac:dyDescent="0.15">
      <c r="B123" s="1">
        <v>55</v>
      </c>
      <c r="C123" s="1">
        <v>0</v>
      </c>
      <c r="D123" s="1">
        <v>0</v>
      </c>
      <c r="E123" s="1" cm="1">
        <f t="array" ref="E123">ROUND((INDEX(属性分配!$C$4:$G$4,MATCH(E$68,属性分配!$C$3:$G$3,FALSE))+$B123*INDEX($C$18:$G$18,MATCH(E$68,$C$17:$G$17,FALSE))+INDEX($C$40:$G$60,MATCH($C123,$B$40:$B$60,FALSE),MATCH(E$68,$C$39:$G$39,FALSE))*INDEX(属性分配!$C$4:$G$4,MATCH(E$68,属性分配!$C$3:$G$3,FALSE)))*(1+INDEX($C$29:$G$34,MATCH($D123,$B$29:$B$34,FALSE),MATCH(E$68,$C$28:$G$28,FALSE))),2)</f>
        <v>795</v>
      </c>
      <c r="F123" s="1" cm="1">
        <f t="array" ref="F123">ROUND((INDEX(属性分配!$C$4:$G$4,MATCH(F$68,属性分配!$C$3:$G$3,FALSE))+$B123*INDEX($C$18:$G$18,MATCH(F$68,$C$17:$G$17,FALSE))+INDEX($C$40:$G$60,MATCH($C123,$B$40:$B$60,FALSE),MATCH(F$68,$C$39:$G$39,FALSE))*INDEX(属性分配!$C$4:$G$4,MATCH(F$68,属性分配!$C$3:$G$3,FALSE)))*(1+INDEX($C$29:$G$34,MATCH($D123,$B$29:$B$34,FALSE),MATCH(F$68,$C$28:$G$28,FALSE))),2)</f>
        <v>132.5</v>
      </c>
      <c r="G123" s="1" cm="1">
        <f t="array" ref="G123">ROUND((INDEX(属性分配!$C$4:$G$4,MATCH(G$68,属性分配!$C$3:$G$3,FALSE))+$B123*INDEX($C$18:$G$18,MATCH(G$68,$C$17:$G$17,FALSE))+INDEX($C$40:$G$60,MATCH($C123,$B$40:$B$60,FALSE),MATCH(G$68,$C$39:$G$39,FALSE))*INDEX(属性分配!$C$4:$G$4,MATCH(G$68,属性分配!$C$3:$G$3,FALSE)))*(1+INDEX($C$29:$G$34,MATCH($D123,$B$29:$B$34,FALSE),MATCH(G$68,$C$28:$G$28,FALSE))),2)</f>
        <v>132.5</v>
      </c>
      <c r="H123" s="1" cm="1">
        <f t="array" ref="H123">ROUND((INDEX(属性分配!$C$4:$G$4,MATCH(H$68,属性分配!$C$3:$G$3,FALSE))+$B123*INDEX($C$18:$G$18,MATCH(H$68,$C$17:$G$17,FALSE))+INDEX($C$40:$G$60,MATCH($C123,$B$40:$B$60,FALSE),MATCH(H$68,$C$39:$G$39,FALSE))*INDEX(属性分配!$C$4:$G$4,MATCH(H$68,属性分配!$C$3:$G$3,FALSE)))*(1+INDEX($C$29:$G$34,MATCH($D123,$B$29:$B$34,FALSE),MATCH(H$68,$C$28:$G$28,FALSE))),2)</f>
        <v>105</v>
      </c>
      <c r="I123" s="1" cm="1">
        <f t="array" ref="I123">ROUND((INDEX(属性分配!$C$4:$G$4,MATCH(I$68,属性分配!$C$3:$G$3,FALSE))+$B123*INDEX($C$18:$G$18,MATCH(I$68,$C$17:$G$17,FALSE))+INDEX($C$40:$G$60,MATCH($C123,$B$40:$B$60,FALSE),MATCH(I$68,$C$39:$G$39,FALSE))*INDEX(属性分配!$C$4:$G$4,MATCH(I$68,属性分配!$C$3:$G$3,FALSE)))*(1+INDEX($C$29:$G$34,MATCH($D123,$B$29:$B$34,FALSE),MATCH(I$68,$C$28:$G$28,FALSE))),2)</f>
        <v>105</v>
      </c>
      <c r="K123" s="1" cm="1">
        <f t="array" ref="K123">SUMPRODUCT(E123:I123,$E$67:$I$67)</f>
        <v>1877.5</v>
      </c>
    </row>
    <row r="124" spans="2:11" x14ac:dyDescent="0.15">
      <c r="B124" s="1">
        <v>56</v>
      </c>
      <c r="C124" s="1">
        <v>0</v>
      </c>
      <c r="D124" s="1">
        <v>0</v>
      </c>
      <c r="E124" s="1" cm="1">
        <f t="array" ref="E124">ROUND((INDEX(属性分配!$C$4:$G$4,MATCH(E$68,属性分配!$C$3:$G$3,FALSE))+$B124*INDEX($C$18:$G$18,MATCH(E$68,$C$17:$G$17,FALSE))+INDEX($C$40:$G$60,MATCH($C124,$B$40:$B$60,FALSE),MATCH(E$68,$C$39:$G$39,FALSE))*INDEX(属性分配!$C$4:$G$4,MATCH(E$68,属性分配!$C$3:$G$3,FALSE)))*(1+INDEX($C$29:$G$34,MATCH($D124,$B$29:$B$34,FALSE),MATCH(E$68,$C$28:$G$28,FALSE))),2)</f>
        <v>804</v>
      </c>
      <c r="F124" s="1" cm="1">
        <f t="array" ref="F124">ROUND((INDEX(属性分配!$C$4:$G$4,MATCH(F$68,属性分配!$C$3:$G$3,FALSE))+$B124*INDEX($C$18:$G$18,MATCH(F$68,$C$17:$G$17,FALSE))+INDEX($C$40:$G$60,MATCH($C124,$B$40:$B$60,FALSE),MATCH(F$68,$C$39:$G$39,FALSE))*INDEX(属性分配!$C$4:$G$4,MATCH(F$68,属性分配!$C$3:$G$3,FALSE)))*(1+INDEX($C$29:$G$34,MATCH($D124,$B$29:$B$34,FALSE),MATCH(F$68,$C$28:$G$28,FALSE))),2)</f>
        <v>134</v>
      </c>
      <c r="G124" s="1" cm="1">
        <f t="array" ref="G124">ROUND((INDEX(属性分配!$C$4:$G$4,MATCH(G$68,属性分配!$C$3:$G$3,FALSE))+$B124*INDEX($C$18:$G$18,MATCH(G$68,$C$17:$G$17,FALSE))+INDEX($C$40:$G$60,MATCH($C124,$B$40:$B$60,FALSE),MATCH(G$68,$C$39:$G$39,FALSE))*INDEX(属性分配!$C$4:$G$4,MATCH(G$68,属性分配!$C$3:$G$3,FALSE)))*(1+INDEX($C$29:$G$34,MATCH($D124,$B$29:$B$34,FALSE),MATCH(G$68,$C$28:$G$28,FALSE))),2)</f>
        <v>134</v>
      </c>
      <c r="H124" s="1" cm="1">
        <f t="array" ref="H124">ROUND((INDEX(属性分配!$C$4:$G$4,MATCH(H$68,属性分配!$C$3:$G$3,FALSE))+$B124*INDEX($C$18:$G$18,MATCH(H$68,$C$17:$G$17,FALSE))+INDEX($C$40:$G$60,MATCH($C124,$B$40:$B$60,FALSE),MATCH(H$68,$C$39:$G$39,FALSE))*INDEX(属性分配!$C$4:$G$4,MATCH(H$68,属性分配!$C$3:$G$3,FALSE)))*(1+INDEX($C$29:$G$34,MATCH($D124,$B$29:$B$34,FALSE),MATCH(H$68,$C$28:$G$28,FALSE))),2)</f>
        <v>106</v>
      </c>
      <c r="I124" s="1" cm="1">
        <f t="array" ref="I124">ROUND((INDEX(属性分配!$C$4:$G$4,MATCH(I$68,属性分配!$C$3:$G$3,FALSE))+$B124*INDEX($C$18:$G$18,MATCH(I$68,$C$17:$G$17,FALSE))+INDEX($C$40:$G$60,MATCH($C124,$B$40:$B$60,FALSE),MATCH(I$68,$C$39:$G$39,FALSE))*INDEX(属性分配!$C$4:$G$4,MATCH(I$68,属性分配!$C$3:$G$3,FALSE)))*(1+INDEX($C$29:$G$34,MATCH($D124,$B$29:$B$34,FALSE),MATCH(I$68,$C$28:$G$28,FALSE))),2)</f>
        <v>106</v>
      </c>
      <c r="K124" s="1" cm="1">
        <f t="array" ref="K124">SUMPRODUCT(E124:I124,$E$67:$I$67)</f>
        <v>1898</v>
      </c>
    </row>
    <row r="125" spans="2:11" x14ac:dyDescent="0.15">
      <c r="B125" s="1">
        <v>57</v>
      </c>
      <c r="C125" s="1">
        <v>0</v>
      </c>
      <c r="D125" s="1">
        <v>0</v>
      </c>
      <c r="E125" s="1" cm="1">
        <f t="array" ref="E125">ROUND((INDEX(属性分配!$C$4:$G$4,MATCH(E$68,属性分配!$C$3:$G$3,FALSE))+$B125*INDEX($C$18:$G$18,MATCH(E$68,$C$17:$G$17,FALSE))+INDEX($C$40:$G$60,MATCH($C125,$B$40:$B$60,FALSE),MATCH(E$68,$C$39:$G$39,FALSE))*INDEX(属性分配!$C$4:$G$4,MATCH(E$68,属性分配!$C$3:$G$3,FALSE)))*(1+INDEX($C$29:$G$34,MATCH($D125,$B$29:$B$34,FALSE),MATCH(E$68,$C$28:$G$28,FALSE))),2)</f>
        <v>813</v>
      </c>
      <c r="F125" s="1" cm="1">
        <f t="array" ref="F125">ROUND((INDEX(属性分配!$C$4:$G$4,MATCH(F$68,属性分配!$C$3:$G$3,FALSE))+$B125*INDEX($C$18:$G$18,MATCH(F$68,$C$17:$G$17,FALSE))+INDEX($C$40:$G$60,MATCH($C125,$B$40:$B$60,FALSE),MATCH(F$68,$C$39:$G$39,FALSE))*INDEX(属性分配!$C$4:$G$4,MATCH(F$68,属性分配!$C$3:$G$3,FALSE)))*(1+INDEX($C$29:$G$34,MATCH($D125,$B$29:$B$34,FALSE),MATCH(F$68,$C$28:$G$28,FALSE))),2)</f>
        <v>135.5</v>
      </c>
      <c r="G125" s="1" cm="1">
        <f t="array" ref="G125">ROUND((INDEX(属性分配!$C$4:$G$4,MATCH(G$68,属性分配!$C$3:$G$3,FALSE))+$B125*INDEX($C$18:$G$18,MATCH(G$68,$C$17:$G$17,FALSE))+INDEX($C$40:$G$60,MATCH($C125,$B$40:$B$60,FALSE),MATCH(G$68,$C$39:$G$39,FALSE))*INDEX(属性分配!$C$4:$G$4,MATCH(G$68,属性分配!$C$3:$G$3,FALSE)))*(1+INDEX($C$29:$G$34,MATCH($D125,$B$29:$B$34,FALSE),MATCH(G$68,$C$28:$G$28,FALSE))),2)</f>
        <v>135.5</v>
      </c>
      <c r="H125" s="1" cm="1">
        <f t="array" ref="H125">ROUND((INDEX(属性分配!$C$4:$G$4,MATCH(H$68,属性分配!$C$3:$G$3,FALSE))+$B125*INDEX($C$18:$G$18,MATCH(H$68,$C$17:$G$17,FALSE))+INDEX($C$40:$G$60,MATCH($C125,$B$40:$B$60,FALSE),MATCH(H$68,$C$39:$G$39,FALSE))*INDEX(属性分配!$C$4:$G$4,MATCH(H$68,属性分配!$C$3:$G$3,FALSE)))*(1+INDEX($C$29:$G$34,MATCH($D125,$B$29:$B$34,FALSE),MATCH(H$68,$C$28:$G$28,FALSE))),2)</f>
        <v>107</v>
      </c>
      <c r="I125" s="1" cm="1">
        <f t="array" ref="I125">ROUND((INDEX(属性分配!$C$4:$G$4,MATCH(I$68,属性分配!$C$3:$G$3,FALSE))+$B125*INDEX($C$18:$G$18,MATCH(I$68,$C$17:$G$17,FALSE))+INDEX($C$40:$G$60,MATCH($C125,$B$40:$B$60,FALSE),MATCH(I$68,$C$39:$G$39,FALSE))*INDEX(属性分配!$C$4:$G$4,MATCH(I$68,属性分配!$C$3:$G$3,FALSE)))*(1+INDEX($C$29:$G$34,MATCH($D125,$B$29:$B$34,FALSE),MATCH(I$68,$C$28:$G$28,FALSE))),2)</f>
        <v>107</v>
      </c>
      <c r="K125" s="1" cm="1">
        <f t="array" ref="K125">SUMPRODUCT(E125:I125,$E$67:$I$67)</f>
        <v>1918.5</v>
      </c>
    </row>
    <row r="126" spans="2:11" x14ac:dyDescent="0.15">
      <c r="B126" s="1">
        <v>58</v>
      </c>
      <c r="C126" s="1">
        <v>0</v>
      </c>
      <c r="D126" s="1">
        <v>0</v>
      </c>
      <c r="E126" s="1" cm="1">
        <f t="array" ref="E126">ROUND((INDEX(属性分配!$C$4:$G$4,MATCH(E$68,属性分配!$C$3:$G$3,FALSE))+$B126*INDEX($C$18:$G$18,MATCH(E$68,$C$17:$G$17,FALSE))+INDEX($C$40:$G$60,MATCH($C126,$B$40:$B$60,FALSE),MATCH(E$68,$C$39:$G$39,FALSE))*INDEX(属性分配!$C$4:$G$4,MATCH(E$68,属性分配!$C$3:$G$3,FALSE)))*(1+INDEX($C$29:$G$34,MATCH($D126,$B$29:$B$34,FALSE),MATCH(E$68,$C$28:$G$28,FALSE))),2)</f>
        <v>822</v>
      </c>
      <c r="F126" s="1" cm="1">
        <f t="array" ref="F126">ROUND((INDEX(属性分配!$C$4:$G$4,MATCH(F$68,属性分配!$C$3:$G$3,FALSE))+$B126*INDEX($C$18:$G$18,MATCH(F$68,$C$17:$G$17,FALSE))+INDEX($C$40:$G$60,MATCH($C126,$B$40:$B$60,FALSE),MATCH(F$68,$C$39:$G$39,FALSE))*INDEX(属性分配!$C$4:$G$4,MATCH(F$68,属性分配!$C$3:$G$3,FALSE)))*(1+INDEX($C$29:$G$34,MATCH($D126,$B$29:$B$34,FALSE),MATCH(F$68,$C$28:$G$28,FALSE))),2)</f>
        <v>137</v>
      </c>
      <c r="G126" s="1" cm="1">
        <f t="array" ref="G126">ROUND((INDEX(属性分配!$C$4:$G$4,MATCH(G$68,属性分配!$C$3:$G$3,FALSE))+$B126*INDEX($C$18:$G$18,MATCH(G$68,$C$17:$G$17,FALSE))+INDEX($C$40:$G$60,MATCH($C126,$B$40:$B$60,FALSE),MATCH(G$68,$C$39:$G$39,FALSE))*INDEX(属性分配!$C$4:$G$4,MATCH(G$68,属性分配!$C$3:$G$3,FALSE)))*(1+INDEX($C$29:$G$34,MATCH($D126,$B$29:$B$34,FALSE),MATCH(G$68,$C$28:$G$28,FALSE))),2)</f>
        <v>137</v>
      </c>
      <c r="H126" s="1" cm="1">
        <f t="array" ref="H126">ROUND((INDEX(属性分配!$C$4:$G$4,MATCH(H$68,属性分配!$C$3:$G$3,FALSE))+$B126*INDEX($C$18:$G$18,MATCH(H$68,$C$17:$G$17,FALSE))+INDEX($C$40:$G$60,MATCH($C126,$B$40:$B$60,FALSE),MATCH(H$68,$C$39:$G$39,FALSE))*INDEX(属性分配!$C$4:$G$4,MATCH(H$68,属性分配!$C$3:$G$3,FALSE)))*(1+INDEX($C$29:$G$34,MATCH($D126,$B$29:$B$34,FALSE),MATCH(H$68,$C$28:$G$28,FALSE))),2)</f>
        <v>108</v>
      </c>
      <c r="I126" s="1" cm="1">
        <f t="array" ref="I126">ROUND((INDEX(属性分配!$C$4:$G$4,MATCH(I$68,属性分配!$C$3:$G$3,FALSE))+$B126*INDEX($C$18:$G$18,MATCH(I$68,$C$17:$G$17,FALSE))+INDEX($C$40:$G$60,MATCH($C126,$B$40:$B$60,FALSE),MATCH(I$68,$C$39:$G$39,FALSE))*INDEX(属性分配!$C$4:$G$4,MATCH(I$68,属性分配!$C$3:$G$3,FALSE)))*(1+INDEX($C$29:$G$34,MATCH($D126,$B$29:$B$34,FALSE),MATCH(I$68,$C$28:$G$28,FALSE))),2)</f>
        <v>108</v>
      </c>
      <c r="K126" s="1" cm="1">
        <f t="array" ref="K126">SUMPRODUCT(E126:I126,$E$67:$I$67)</f>
        <v>1939</v>
      </c>
    </row>
    <row r="127" spans="2:11" x14ac:dyDescent="0.15">
      <c r="B127" s="1">
        <v>59</v>
      </c>
      <c r="C127" s="1">
        <v>0</v>
      </c>
      <c r="D127" s="1">
        <v>0</v>
      </c>
      <c r="E127" s="1" cm="1">
        <f t="array" ref="E127">ROUND((INDEX(属性分配!$C$4:$G$4,MATCH(E$68,属性分配!$C$3:$G$3,FALSE))+$B127*INDEX($C$18:$G$18,MATCH(E$68,$C$17:$G$17,FALSE))+INDEX($C$40:$G$60,MATCH($C127,$B$40:$B$60,FALSE),MATCH(E$68,$C$39:$G$39,FALSE))*INDEX(属性分配!$C$4:$G$4,MATCH(E$68,属性分配!$C$3:$G$3,FALSE)))*(1+INDEX($C$29:$G$34,MATCH($D127,$B$29:$B$34,FALSE),MATCH(E$68,$C$28:$G$28,FALSE))),2)</f>
        <v>831</v>
      </c>
      <c r="F127" s="1" cm="1">
        <f t="array" ref="F127">ROUND((INDEX(属性分配!$C$4:$G$4,MATCH(F$68,属性分配!$C$3:$G$3,FALSE))+$B127*INDEX($C$18:$G$18,MATCH(F$68,$C$17:$G$17,FALSE))+INDEX($C$40:$G$60,MATCH($C127,$B$40:$B$60,FALSE),MATCH(F$68,$C$39:$G$39,FALSE))*INDEX(属性分配!$C$4:$G$4,MATCH(F$68,属性分配!$C$3:$G$3,FALSE)))*(1+INDEX($C$29:$G$34,MATCH($D127,$B$29:$B$34,FALSE),MATCH(F$68,$C$28:$G$28,FALSE))),2)</f>
        <v>138.5</v>
      </c>
      <c r="G127" s="1" cm="1">
        <f t="array" ref="G127">ROUND((INDEX(属性分配!$C$4:$G$4,MATCH(G$68,属性分配!$C$3:$G$3,FALSE))+$B127*INDEX($C$18:$G$18,MATCH(G$68,$C$17:$G$17,FALSE))+INDEX($C$40:$G$60,MATCH($C127,$B$40:$B$60,FALSE),MATCH(G$68,$C$39:$G$39,FALSE))*INDEX(属性分配!$C$4:$G$4,MATCH(G$68,属性分配!$C$3:$G$3,FALSE)))*(1+INDEX($C$29:$G$34,MATCH($D127,$B$29:$B$34,FALSE),MATCH(G$68,$C$28:$G$28,FALSE))),2)</f>
        <v>138.5</v>
      </c>
      <c r="H127" s="1" cm="1">
        <f t="array" ref="H127">ROUND((INDEX(属性分配!$C$4:$G$4,MATCH(H$68,属性分配!$C$3:$G$3,FALSE))+$B127*INDEX($C$18:$G$18,MATCH(H$68,$C$17:$G$17,FALSE))+INDEX($C$40:$G$60,MATCH($C127,$B$40:$B$60,FALSE),MATCH(H$68,$C$39:$G$39,FALSE))*INDEX(属性分配!$C$4:$G$4,MATCH(H$68,属性分配!$C$3:$G$3,FALSE)))*(1+INDEX($C$29:$G$34,MATCH($D127,$B$29:$B$34,FALSE),MATCH(H$68,$C$28:$G$28,FALSE))),2)</f>
        <v>109</v>
      </c>
      <c r="I127" s="1" cm="1">
        <f t="array" ref="I127">ROUND((INDEX(属性分配!$C$4:$G$4,MATCH(I$68,属性分配!$C$3:$G$3,FALSE))+$B127*INDEX($C$18:$G$18,MATCH(I$68,$C$17:$G$17,FALSE))+INDEX($C$40:$G$60,MATCH($C127,$B$40:$B$60,FALSE),MATCH(I$68,$C$39:$G$39,FALSE))*INDEX(属性分配!$C$4:$G$4,MATCH(I$68,属性分配!$C$3:$G$3,FALSE)))*(1+INDEX($C$29:$G$34,MATCH($D127,$B$29:$B$34,FALSE),MATCH(I$68,$C$28:$G$28,FALSE))),2)</f>
        <v>109</v>
      </c>
      <c r="K127" s="1" cm="1">
        <f t="array" ref="K127">SUMPRODUCT(E127:I127,$E$67:$I$67)</f>
        <v>1959.5</v>
      </c>
    </row>
    <row r="128" spans="2:11" x14ac:dyDescent="0.15">
      <c r="B128" s="1">
        <v>60</v>
      </c>
      <c r="C128" s="1">
        <v>0</v>
      </c>
      <c r="D128" s="1">
        <v>0</v>
      </c>
      <c r="E128" s="1" cm="1">
        <f t="array" ref="E128">ROUND((INDEX(属性分配!$C$4:$G$4,MATCH(E$68,属性分配!$C$3:$G$3,FALSE))+$B128*INDEX($C$18:$G$18,MATCH(E$68,$C$17:$G$17,FALSE))+INDEX($C$40:$G$60,MATCH($C128,$B$40:$B$60,FALSE),MATCH(E$68,$C$39:$G$39,FALSE))*INDEX(属性分配!$C$4:$G$4,MATCH(E$68,属性分配!$C$3:$G$3,FALSE)))*(1+INDEX($C$29:$G$34,MATCH($D128,$B$29:$B$34,FALSE),MATCH(E$68,$C$28:$G$28,FALSE))),2)</f>
        <v>840</v>
      </c>
      <c r="F128" s="1" cm="1">
        <f t="array" ref="F128">ROUND((INDEX(属性分配!$C$4:$G$4,MATCH(F$68,属性分配!$C$3:$G$3,FALSE))+$B128*INDEX($C$18:$G$18,MATCH(F$68,$C$17:$G$17,FALSE))+INDEX($C$40:$G$60,MATCH($C128,$B$40:$B$60,FALSE),MATCH(F$68,$C$39:$G$39,FALSE))*INDEX(属性分配!$C$4:$G$4,MATCH(F$68,属性分配!$C$3:$G$3,FALSE)))*(1+INDEX($C$29:$G$34,MATCH($D128,$B$29:$B$34,FALSE),MATCH(F$68,$C$28:$G$28,FALSE))),2)</f>
        <v>140</v>
      </c>
      <c r="G128" s="1" cm="1">
        <f t="array" ref="G128">ROUND((INDEX(属性分配!$C$4:$G$4,MATCH(G$68,属性分配!$C$3:$G$3,FALSE))+$B128*INDEX($C$18:$G$18,MATCH(G$68,$C$17:$G$17,FALSE))+INDEX($C$40:$G$60,MATCH($C128,$B$40:$B$60,FALSE),MATCH(G$68,$C$39:$G$39,FALSE))*INDEX(属性分配!$C$4:$G$4,MATCH(G$68,属性分配!$C$3:$G$3,FALSE)))*(1+INDEX($C$29:$G$34,MATCH($D128,$B$29:$B$34,FALSE),MATCH(G$68,$C$28:$G$28,FALSE))),2)</f>
        <v>140</v>
      </c>
      <c r="H128" s="1" cm="1">
        <f t="array" ref="H128">ROUND((INDEX(属性分配!$C$4:$G$4,MATCH(H$68,属性分配!$C$3:$G$3,FALSE))+$B128*INDEX($C$18:$G$18,MATCH(H$68,$C$17:$G$17,FALSE))+INDEX($C$40:$G$60,MATCH($C128,$B$40:$B$60,FALSE),MATCH(H$68,$C$39:$G$39,FALSE))*INDEX(属性分配!$C$4:$G$4,MATCH(H$68,属性分配!$C$3:$G$3,FALSE)))*(1+INDEX($C$29:$G$34,MATCH($D128,$B$29:$B$34,FALSE),MATCH(H$68,$C$28:$G$28,FALSE))),2)</f>
        <v>110</v>
      </c>
      <c r="I128" s="1" cm="1">
        <f t="array" ref="I128">ROUND((INDEX(属性分配!$C$4:$G$4,MATCH(I$68,属性分配!$C$3:$G$3,FALSE))+$B128*INDEX($C$18:$G$18,MATCH(I$68,$C$17:$G$17,FALSE))+INDEX($C$40:$G$60,MATCH($C128,$B$40:$B$60,FALSE),MATCH(I$68,$C$39:$G$39,FALSE))*INDEX(属性分配!$C$4:$G$4,MATCH(I$68,属性分配!$C$3:$G$3,FALSE)))*(1+INDEX($C$29:$G$34,MATCH($D128,$B$29:$B$34,FALSE),MATCH(I$68,$C$28:$G$28,FALSE))),2)</f>
        <v>110</v>
      </c>
      <c r="K128" s="1" cm="1">
        <f t="array" ref="K128">SUMPRODUCT(E128:I128,$E$67:$I$67)</f>
        <v>1980</v>
      </c>
    </row>
    <row r="129" spans="2:11" x14ac:dyDescent="0.15">
      <c r="B129" s="1">
        <v>61</v>
      </c>
      <c r="C129" s="1">
        <v>0</v>
      </c>
      <c r="D129" s="1">
        <v>0</v>
      </c>
      <c r="E129" s="1" cm="1">
        <f t="array" ref="E129">ROUND((INDEX(属性分配!$C$4:$G$4,MATCH(E$68,属性分配!$C$3:$G$3,FALSE))+$B129*INDEX($C$18:$G$18,MATCH(E$68,$C$17:$G$17,FALSE))+INDEX($C$40:$G$60,MATCH($C129,$B$40:$B$60,FALSE),MATCH(E$68,$C$39:$G$39,FALSE))*INDEX(属性分配!$C$4:$G$4,MATCH(E$68,属性分配!$C$3:$G$3,FALSE)))*(1+INDEX($C$29:$G$34,MATCH($D129,$B$29:$B$34,FALSE),MATCH(E$68,$C$28:$G$28,FALSE))),2)</f>
        <v>849</v>
      </c>
      <c r="F129" s="1" cm="1">
        <f t="array" ref="F129">ROUND((INDEX(属性分配!$C$4:$G$4,MATCH(F$68,属性分配!$C$3:$G$3,FALSE))+$B129*INDEX($C$18:$G$18,MATCH(F$68,$C$17:$G$17,FALSE))+INDEX($C$40:$G$60,MATCH($C129,$B$40:$B$60,FALSE),MATCH(F$68,$C$39:$G$39,FALSE))*INDEX(属性分配!$C$4:$G$4,MATCH(F$68,属性分配!$C$3:$G$3,FALSE)))*(1+INDEX($C$29:$G$34,MATCH($D129,$B$29:$B$34,FALSE),MATCH(F$68,$C$28:$G$28,FALSE))),2)</f>
        <v>141.5</v>
      </c>
      <c r="G129" s="1" cm="1">
        <f t="array" ref="G129">ROUND((INDEX(属性分配!$C$4:$G$4,MATCH(G$68,属性分配!$C$3:$G$3,FALSE))+$B129*INDEX($C$18:$G$18,MATCH(G$68,$C$17:$G$17,FALSE))+INDEX($C$40:$G$60,MATCH($C129,$B$40:$B$60,FALSE),MATCH(G$68,$C$39:$G$39,FALSE))*INDEX(属性分配!$C$4:$G$4,MATCH(G$68,属性分配!$C$3:$G$3,FALSE)))*(1+INDEX($C$29:$G$34,MATCH($D129,$B$29:$B$34,FALSE),MATCH(G$68,$C$28:$G$28,FALSE))),2)</f>
        <v>141.5</v>
      </c>
      <c r="H129" s="1" cm="1">
        <f t="array" ref="H129">ROUND((INDEX(属性分配!$C$4:$G$4,MATCH(H$68,属性分配!$C$3:$G$3,FALSE))+$B129*INDEX($C$18:$G$18,MATCH(H$68,$C$17:$G$17,FALSE))+INDEX($C$40:$G$60,MATCH($C129,$B$40:$B$60,FALSE),MATCH(H$68,$C$39:$G$39,FALSE))*INDEX(属性分配!$C$4:$G$4,MATCH(H$68,属性分配!$C$3:$G$3,FALSE)))*(1+INDEX($C$29:$G$34,MATCH($D129,$B$29:$B$34,FALSE),MATCH(H$68,$C$28:$G$28,FALSE))),2)</f>
        <v>111</v>
      </c>
      <c r="I129" s="1" cm="1">
        <f t="array" ref="I129">ROUND((INDEX(属性分配!$C$4:$G$4,MATCH(I$68,属性分配!$C$3:$G$3,FALSE))+$B129*INDEX($C$18:$G$18,MATCH(I$68,$C$17:$G$17,FALSE))+INDEX($C$40:$G$60,MATCH($C129,$B$40:$B$60,FALSE),MATCH(I$68,$C$39:$G$39,FALSE))*INDEX(属性分配!$C$4:$G$4,MATCH(I$68,属性分配!$C$3:$G$3,FALSE)))*(1+INDEX($C$29:$G$34,MATCH($D129,$B$29:$B$34,FALSE),MATCH(I$68,$C$28:$G$28,FALSE))),2)</f>
        <v>111</v>
      </c>
      <c r="K129" s="1" cm="1">
        <f t="array" ref="K129">SUMPRODUCT(E129:I129,$E$67:$I$67)</f>
        <v>2000.5</v>
      </c>
    </row>
    <row r="130" spans="2:11" x14ac:dyDescent="0.15">
      <c r="B130" s="1">
        <v>62</v>
      </c>
      <c r="C130" s="1">
        <v>0</v>
      </c>
      <c r="D130" s="1">
        <v>0</v>
      </c>
      <c r="E130" s="1" cm="1">
        <f t="array" ref="E130">ROUND((INDEX(属性分配!$C$4:$G$4,MATCH(E$68,属性分配!$C$3:$G$3,FALSE))+$B130*INDEX($C$18:$G$18,MATCH(E$68,$C$17:$G$17,FALSE))+INDEX($C$40:$G$60,MATCH($C130,$B$40:$B$60,FALSE),MATCH(E$68,$C$39:$G$39,FALSE))*INDEX(属性分配!$C$4:$G$4,MATCH(E$68,属性分配!$C$3:$G$3,FALSE)))*(1+INDEX($C$29:$G$34,MATCH($D130,$B$29:$B$34,FALSE),MATCH(E$68,$C$28:$G$28,FALSE))),2)</f>
        <v>858</v>
      </c>
      <c r="F130" s="1" cm="1">
        <f t="array" ref="F130">ROUND((INDEX(属性分配!$C$4:$G$4,MATCH(F$68,属性分配!$C$3:$G$3,FALSE))+$B130*INDEX($C$18:$G$18,MATCH(F$68,$C$17:$G$17,FALSE))+INDEX($C$40:$G$60,MATCH($C130,$B$40:$B$60,FALSE),MATCH(F$68,$C$39:$G$39,FALSE))*INDEX(属性分配!$C$4:$G$4,MATCH(F$68,属性分配!$C$3:$G$3,FALSE)))*(1+INDEX($C$29:$G$34,MATCH($D130,$B$29:$B$34,FALSE),MATCH(F$68,$C$28:$G$28,FALSE))),2)</f>
        <v>143</v>
      </c>
      <c r="G130" s="1" cm="1">
        <f t="array" ref="G130">ROUND((INDEX(属性分配!$C$4:$G$4,MATCH(G$68,属性分配!$C$3:$G$3,FALSE))+$B130*INDEX($C$18:$G$18,MATCH(G$68,$C$17:$G$17,FALSE))+INDEX($C$40:$G$60,MATCH($C130,$B$40:$B$60,FALSE),MATCH(G$68,$C$39:$G$39,FALSE))*INDEX(属性分配!$C$4:$G$4,MATCH(G$68,属性分配!$C$3:$G$3,FALSE)))*(1+INDEX($C$29:$G$34,MATCH($D130,$B$29:$B$34,FALSE),MATCH(G$68,$C$28:$G$28,FALSE))),2)</f>
        <v>143</v>
      </c>
      <c r="H130" s="1" cm="1">
        <f t="array" ref="H130">ROUND((INDEX(属性分配!$C$4:$G$4,MATCH(H$68,属性分配!$C$3:$G$3,FALSE))+$B130*INDEX($C$18:$G$18,MATCH(H$68,$C$17:$G$17,FALSE))+INDEX($C$40:$G$60,MATCH($C130,$B$40:$B$60,FALSE),MATCH(H$68,$C$39:$G$39,FALSE))*INDEX(属性分配!$C$4:$G$4,MATCH(H$68,属性分配!$C$3:$G$3,FALSE)))*(1+INDEX($C$29:$G$34,MATCH($D130,$B$29:$B$34,FALSE),MATCH(H$68,$C$28:$G$28,FALSE))),2)</f>
        <v>112</v>
      </c>
      <c r="I130" s="1" cm="1">
        <f t="array" ref="I130">ROUND((INDEX(属性分配!$C$4:$G$4,MATCH(I$68,属性分配!$C$3:$G$3,FALSE))+$B130*INDEX($C$18:$G$18,MATCH(I$68,$C$17:$G$17,FALSE))+INDEX($C$40:$G$60,MATCH($C130,$B$40:$B$60,FALSE),MATCH(I$68,$C$39:$G$39,FALSE))*INDEX(属性分配!$C$4:$G$4,MATCH(I$68,属性分配!$C$3:$G$3,FALSE)))*(1+INDEX($C$29:$G$34,MATCH($D130,$B$29:$B$34,FALSE),MATCH(I$68,$C$28:$G$28,FALSE))),2)</f>
        <v>112</v>
      </c>
      <c r="K130" s="1" cm="1">
        <f t="array" ref="K130">SUMPRODUCT(E130:I130,$E$67:$I$67)</f>
        <v>2021</v>
      </c>
    </row>
    <row r="131" spans="2:11" x14ac:dyDescent="0.15">
      <c r="B131" s="1">
        <v>63</v>
      </c>
      <c r="C131" s="1">
        <v>0</v>
      </c>
      <c r="D131" s="1">
        <v>0</v>
      </c>
      <c r="E131" s="1" cm="1">
        <f t="array" ref="E131">ROUND((INDEX(属性分配!$C$4:$G$4,MATCH(E$68,属性分配!$C$3:$G$3,FALSE))+$B131*INDEX($C$18:$G$18,MATCH(E$68,$C$17:$G$17,FALSE))+INDEX($C$40:$G$60,MATCH($C131,$B$40:$B$60,FALSE),MATCH(E$68,$C$39:$G$39,FALSE))*INDEX(属性分配!$C$4:$G$4,MATCH(E$68,属性分配!$C$3:$G$3,FALSE)))*(1+INDEX($C$29:$G$34,MATCH($D131,$B$29:$B$34,FALSE),MATCH(E$68,$C$28:$G$28,FALSE))),2)</f>
        <v>867</v>
      </c>
      <c r="F131" s="1" cm="1">
        <f t="array" ref="F131">ROUND((INDEX(属性分配!$C$4:$G$4,MATCH(F$68,属性分配!$C$3:$G$3,FALSE))+$B131*INDEX($C$18:$G$18,MATCH(F$68,$C$17:$G$17,FALSE))+INDEX($C$40:$G$60,MATCH($C131,$B$40:$B$60,FALSE),MATCH(F$68,$C$39:$G$39,FALSE))*INDEX(属性分配!$C$4:$G$4,MATCH(F$68,属性分配!$C$3:$G$3,FALSE)))*(1+INDEX($C$29:$G$34,MATCH($D131,$B$29:$B$34,FALSE),MATCH(F$68,$C$28:$G$28,FALSE))),2)</f>
        <v>144.5</v>
      </c>
      <c r="G131" s="1" cm="1">
        <f t="array" ref="G131">ROUND((INDEX(属性分配!$C$4:$G$4,MATCH(G$68,属性分配!$C$3:$G$3,FALSE))+$B131*INDEX($C$18:$G$18,MATCH(G$68,$C$17:$G$17,FALSE))+INDEX($C$40:$G$60,MATCH($C131,$B$40:$B$60,FALSE),MATCH(G$68,$C$39:$G$39,FALSE))*INDEX(属性分配!$C$4:$G$4,MATCH(G$68,属性分配!$C$3:$G$3,FALSE)))*(1+INDEX($C$29:$G$34,MATCH($D131,$B$29:$B$34,FALSE),MATCH(G$68,$C$28:$G$28,FALSE))),2)</f>
        <v>144.5</v>
      </c>
      <c r="H131" s="1" cm="1">
        <f t="array" ref="H131">ROUND((INDEX(属性分配!$C$4:$G$4,MATCH(H$68,属性分配!$C$3:$G$3,FALSE))+$B131*INDEX($C$18:$G$18,MATCH(H$68,$C$17:$G$17,FALSE))+INDEX($C$40:$G$60,MATCH($C131,$B$40:$B$60,FALSE),MATCH(H$68,$C$39:$G$39,FALSE))*INDEX(属性分配!$C$4:$G$4,MATCH(H$68,属性分配!$C$3:$G$3,FALSE)))*(1+INDEX($C$29:$G$34,MATCH($D131,$B$29:$B$34,FALSE),MATCH(H$68,$C$28:$G$28,FALSE))),2)</f>
        <v>113</v>
      </c>
      <c r="I131" s="1" cm="1">
        <f t="array" ref="I131">ROUND((INDEX(属性分配!$C$4:$G$4,MATCH(I$68,属性分配!$C$3:$G$3,FALSE))+$B131*INDEX($C$18:$G$18,MATCH(I$68,$C$17:$G$17,FALSE))+INDEX($C$40:$G$60,MATCH($C131,$B$40:$B$60,FALSE),MATCH(I$68,$C$39:$G$39,FALSE))*INDEX(属性分配!$C$4:$G$4,MATCH(I$68,属性分配!$C$3:$G$3,FALSE)))*(1+INDEX($C$29:$G$34,MATCH($D131,$B$29:$B$34,FALSE),MATCH(I$68,$C$28:$G$28,FALSE))),2)</f>
        <v>113</v>
      </c>
      <c r="K131" s="1" cm="1">
        <f t="array" ref="K131">SUMPRODUCT(E131:I131,$E$67:$I$67)</f>
        <v>2041.5</v>
      </c>
    </row>
    <row r="132" spans="2:11" x14ac:dyDescent="0.15">
      <c r="B132" s="1">
        <v>64</v>
      </c>
      <c r="C132" s="1">
        <v>0</v>
      </c>
      <c r="D132" s="1">
        <v>0</v>
      </c>
      <c r="E132" s="1" cm="1">
        <f t="array" ref="E132">ROUND((INDEX(属性分配!$C$4:$G$4,MATCH(E$68,属性分配!$C$3:$G$3,FALSE))+$B132*INDEX($C$18:$G$18,MATCH(E$68,$C$17:$G$17,FALSE))+INDEX($C$40:$G$60,MATCH($C132,$B$40:$B$60,FALSE),MATCH(E$68,$C$39:$G$39,FALSE))*INDEX(属性分配!$C$4:$G$4,MATCH(E$68,属性分配!$C$3:$G$3,FALSE)))*(1+INDEX($C$29:$G$34,MATCH($D132,$B$29:$B$34,FALSE),MATCH(E$68,$C$28:$G$28,FALSE))),2)</f>
        <v>876</v>
      </c>
      <c r="F132" s="1" cm="1">
        <f t="array" ref="F132">ROUND((INDEX(属性分配!$C$4:$G$4,MATCH(F$68,属性分配!$C$3:$G$3,FALSE))+$B132*INDEX($C$18:$G$18,MATCH(F$68,$C$17:$G$17,FALSE))+INDEX($C$40:$G$60,MATCH($C132,$B$40:$B$60,FALSE),MATCH(F$68,$C$39:$G$39,FALSE))*INDEX(属性分配!$C$4:$G$4,MATCH(F$68,属性分配!$C$3:$G$3,FALSE)))*(1+INDEX($C$29:$G$34,MATCH($D132,$B$29:$B$34,FALSE),MATCH(F$68,$C$28:$G$28,FALSE))),2)</f>
        <v>146</v>
      </c>
      <c r="G132" s="1" cm="1">
        <f t="array" ref="G132">ROUND((INDEX(属性分配!$C$4:$G$4,MATCH(G$68,属性分配!$C$3:$G$3,FALSE))+$B132*INDEX($C$18:$G$18,MATCH(G$68,$C$17:$G$17,FALSE))+INDEX($C$40:$G$60,MATCH($C132,$B$40:$B$60,FALSE),MATCH(G$68,$C$39:$G$39,FALSE))*INDEX(属性分配!$C$4:$G$4,MATCH(G$68,属性分配!$C$3:$G$3,FALSE)))*(1+INDEX($C$29:$G$34,MATCH($D132,$B$29:$B$34,FALSE),MATCH(G$68,$C$28:$G$28,FALSE))),2)</f>
        <v>146</v>
      </c>
      <c r="H132" s="1" cm="1">
        <f t="array" ref="H132">ROUND((INDEX(属性分配!$C$4:$G$4,MATCH(H$68,属性分配!$C$3:$G$3,FALSE))+$B132*INDEX($C$18:$G$18,MATCH(H$68,$C$17:$G$17,FALSE))+INDEX($C$40:$G$60,MATCH($C132,$B$40:$B$60,FALSE),MATCH(H$68,$C$39:$G$39,FALSE))*INDEX(属性分配!$C$4:$G$4,MATCH(H$68,属性分配!$C$3:$G$3,FALSE)))*(1+INDEX($C$29:$G$34,MATCH($D132,$B$29:$B$34,FALSE),MATCH(H$68,$C$28:$G$28,FALSE))),2)</f>
        <v>114</v>
      </c>
      <c r="I132" s="1" cm="1">
        <f t="array" ref="I132">ROUND((INDEX(属性分配!$C$4:$G$4,MATCH(I$68,属性分配!$C$3:$G$3,FALSE))+$B132*INDEX($C$18:$G$18,MATCH(I$68,$C$17:$G$17,FALSE))+INDEX($C$40:$G$60,MATCH($C132,$B$40:$B$60,FALSE),MATCH(I$68,$C$39:$G$39,FALSE))*INDEX(属性分配!$C$4:$G$4,MATCH(I$68,属性分配!$C$3:$G$3,FALSE)))*(1+INDEX($C$29:$G$34,MATCH($D132,$B$29:$B$34,FALSE),MATCH(I$68,$C$28:$G$28,FALSE))),2)</f>
        <v>114</v>
      </c>
      <c r="K132" s="1" cm="1">
        <f t="array" ref="K132">SUMPRODUCT(E132:I132,$E$67:$I$67)</f>
        <v>2062</v>
      </c>
    </row>
    <row r="133" spans="2:11" x14ac:dyDescent="0.15">
      <c r="B133" s="1">
        <v>65</v>
      </c>
      <c r="C133" s="1">
        <v>0</v>
      </c>
      <c r="D133" s="1">
        <v>0</v>
      </c>
      <c r="E133" s="1" cm="1">
        <f t="array" ref="E133">ROUND((INDEX(属性分配!$C$4:$G$4,MATCH(E$68,属性分配!$C$3:$G$3,FALSE))+$B133*INDEX($C$18:$G$18,MATCH(E$68,$C$17:$G$17,FALSE))+INDEX($C$40:$G$60,MATCH($C133,$B$40:$B$60,FALSE),MATCH(E$68,$C$39:$G$39,FALSE))*INDEX(属性分配!$C$4:$G$4,MATCH(E$68,属性分配!$C$3:$G$3,FALSE)))*(1+INDEX($C$29:$G$34,MATCH($D133,$B$29:$B$34,FALSE),MATCH(E$68,$C$28:$G$28,FALSE))),2)</f>
        <v>885</v>
      </c>
      <c r="F133" s="1" cm="1">
        <f t="array" ref="F133">ROUND((INDEX(属性分配!$C$4:$G$4,MATCH(F$68,属性分配!$C$3:$G$3,FALSE))+$B133*INDEX($C$18:$G$18,MATCH(F$68,$C$17:$G$17,FALSE))+INDEX($C$40:$G$60,MATCH($C133,$B$40:$B$60,FALSE),MATCH(F$68,$C$39:$G$39,FALSE))*INDEX(属性分配!$C$4:$G$4,MATCH(F$68,属性分配!$C$3:$G$3,FALSE)))*(1+INDEX($C$29:$G$34,MATCH($D133,$B$29:$B$34,FALSE),MATCH(F$68,$C$28:$G$28,FALSE))),2)</f>
        <v>147.5</v>
      </c>
      <c r="G133" s="1" cm="1">
        <f t="array" ref="G133">ROUND((INDEX(属性分配!$C$4:$G$4,MATCH(G$68,属性分配!$C$3:$G$3,FALSE))+$B133*INDEX($C$18:$G$18,MATCH(G$68,$C$17:$G$17,FALSE))+INDEX($C$40:$G$60,MATCH($C133,$B$40:$B$60,FALSE),MATCH(G$68,$C$39:$G$39,FALSE))*INDEX(属性分配!$C$4:$G$4,MATCH(G$68,属性分配!$C$3:$G$3,FALSE)))*(1+INDEX($C$29:$G$34,MATCH($D133,$B$29:$B$34,FALSE),MATCH(G$68,$C$28:$G$28,FALSE))),2)</f>
        <v>147.5</v>
      </c>
      <c r="H133" s="1" cm="1">
        <f t="array" ref="H133">ROUND((INDEX(属性分配!$C$4:$G$4,MATCH(H$68,属性分配!$C$3:$G$3,FALSE))+$B133*INDEX($C$18:$G$18,MATCH(H$68,$C$17:$G$17,FALSE))+INDEX($C$40:$G$60,MATCH($C133,$B$40:$B$60,FALSE),MATCH(H$68,$C$39:$G$39,FALSE))*INDEX(属性分配!$C$4:$G$4,MATCH(H$68,属性分配!$C$3:$G$3,FALSE)))*(1+INDEX($C$29:$G$34,MATCH($D133,$B$29:$B$34,FALSE),MATCH(H$68,$C$28:$G$28,FALSE))),2)</f>
        <v>115</v>
      </c>
      <c r="I133" s="1" cm="1">
        <f t="array" ref="I133">ROUND((INDEX(属性分配!$C$4:$G$4,MATCH(I$68,属性分配!$C$3:$G$3,FALSE))+$B133*INDEX($C$18:$G$18,MATCH(I$68,$C$17:$G$17,FALSE))+INDEX($C$40:$G$60,MATCH($C133,$B$40:$B$60,FALSE),MATCH(I$68,$C$39:$G$39,FALSE))*INDEX(属性分配!$C$4:$G$4,MATCH(I$68,属性分配!$C$3:$G$3,FALSE)))*(1+INDEX($C$29:$G$34,MATCH($D133,$B$29:$B$34,FALSE),MATCH(I$68,$C$28:$G$28,FALSE))),2)</f>
        <v>115</v>
      </c>
      <c r="K133" s="1" cm="1">
        <f t="array" ref="K133">SUMPRODUCT(E133:I133,$E$67:$I$67)</f>
        <v>2082.5</v>
      </c>
    </row>
    <row r="134" spans="2:11" x14ac:dyDescent="0.15">
      <c r="B134" s="1">
        <v>66</v>
      </c>
      <c r="C134" s="1">
        <v>0</v>
      </c>
      <c r="D134" s="1">
        <v>0</v>
      </c>
      <c r="E134" s="1" cm="1">
        <f t="array" ref="E134">ROUND((INDEX(属性分配!$C$4:$G$4,MATCH(E$68,属性分配!$C$3:$G$3,FALSE))+$B134*INDEX($C$18:$G$18,MATCH(E$68,$C$17:$G$17,FALSE))+INDEX($C$40:$G$60,MATCH($C134,$B$40:$B$60,FALSE),MATCH(E$68,$C$39:$G$39,FALSE))*INDEX(属性分配!$C$4:$G$4,MATCH(E$68,属性分配!$C$3:$G$3,FALSE)))*(1+INDEX($C$29:$G$34,MATCH($D134,$B$29:$B$34,FALSE),MATCH(E$68,$C$28:$G$28,FALSE))),2)</f>
        <v>894</v>
      </c>
      <c r="F134" s="1" cm="1">
        <f t="array" ref="F134">ROUND((INDEX(属性分配!$C$4:$G$4,MATCH(F$68,属性分配!$C$3:$G$3,FALSE))+$B134*INDEX($C$18:$G$18,MATCH(F$68,$C$17:$G$17,FALSE))+INDEX($C$40:$G$60,MATCH($C134,$B$40:$B$60,FALSE),MATCH(F$68,$C$39:$G$39,FALSE))*INDEX(属性分配!$C$4:$G$4,MATCH(F$68,属性分配!$C$3:$G$3,FALSE)))*(1+INDEX($C$29:$G$34,MATCH($D134,$B$29:$B$34,FALSE),MATCH(F$68,$C$28:$G$28,FALSE))),2)</f>
        <v>149</v>
      </c>
      <c r="G134" s="1" cm="1">
        <f t="array" ref="G134">ROUND((INDEX(属性分配!$C$4:$G$4,MATCH(G$68,属性分配!$C$3:$G$3,FALSE))+$B134*INDEX($C$18:$G$18,MATCH(G$68,$C$17:$G$17,FALSE))+INDEX($C$40:$G$60,MATCH($C134,$B$40:$B$60,FALSE),MATCH(G$68,$C$39:$G$39,FALSE))*INDEX(属性分配!$C$4:$G$4,MATCH(G$68,属性分配!$C$3:$G$3,FALSE)))*(1+INDEX($C$29:$G$34,MATCH($D134,$B$29:$B$34,FALSE),MATCH(G$68,$C$28:$G$28,FALSE))),2)</f>
        <v>149</v>
      </c>
      <c r="H134" s="1" cm="1">
        <f t="array" ref="H134">ROUND((INDEX(属性分配!$C$4:$G$4,MATCH(H$68,属性分配!$C$3:$G$3,FALSE))+$B134*INDEX($C$18:$G$18,MATCH(H$68,$C$17:$G$17,FALSE))+INDEX($C$40:$G$60,MATCH($C134,$B$40:$B$60,FALSE),MATCH(H$68,$C$39:$G$39,FALSE))*INDEX(属性分配!$C$4:$G$4,MATCH(H$68,属性分配!$C$3:$G$3,FALSE)))*(1+INDEX($C$29:$G$34,MATCH($D134,$B$29:$B$34,FALSE),MATCH(H$68,$C$28:$G$28,FALSE))),2)</f>
        <v>116</v>
      </c>
      <c r="I134" s="1" cm="1">
        <f t="array" ref="I134">ROUND((INDEX(属性分配!$C$4:$G$4,MATCH(I$68,属性分配!$C$3:$G$3,FALSE))+$B134*INDEX($C$18:$G$18,MATCH(I$68,$C$17:$G$17,FALSE))+INDEX($C$40:$G$60,MATCH($C134,$B$40:$B$60,FALSE),MATCH(I$68,$C$39:$G$39,FALSE))*INDEX(属性分配!$C$4:$G$4,MATCH(I$68,属性分配!$C$3:$G$3,FALSE)))*(1+INDEX($C$29:$G$34,MATCH($D134,$B$29:$B$34,FALSE),MATCH(I$68,$C$28:$G$28,FALSE))),2)</f>
        <v>116</v>
      </c>
      <c r="K134" s="1" cm="1">
        <f t="array" ref="K134">SUMPRODUCT(E134:I134,$E$67:$I$67)</f>
        <v>2103</v>
      </c>
    </row>
    <row r="135" spans="2:11" x14ac:dyDescent="0.15">
      <c r="B135" s="1">
        <v>67</v>
      </c>
      <c r="C135" s="1">
        <v>0</v>
      </c>
      <c r="D135" s="1">
        <v>0</v>
      </c>
      <c r="E135" s="1" cm="1">
        <f t="array" ref="E135">ROUND((INDEX(属性分配!$C$4:$G$4,MATCH(E$68,属性分配!$C$3:$G$3,FALSE))+$B135*INDEX($C$18:$G$18,MATCH(E$68,$C$17:$G$17,FALSE))+INDEX($C$40:$G$60,MATCH($C135,$B$40:$B$60,FALSE),MATCH(E$68,$C$39:$G$39,FALSE))*INDEX(属性分配!$C$4:$G$4,MATCH(E$68,属性分配!$C$3:$G$3,FALSE)))*(1+INDEX($C$29:$G$34,MATCH($D135,$B$29:$B$34,FALSE),MATCH(E$68,$C$28:$G$28,FALSE))),2)</f>
        <v>903</v>
      </c>
      <c r="F135" s="1" cm="1">
        <f t="array" ref="F135">ROUND((INDEX(属性分配!$C$4:$G$4,MATCH(F$68,属性分配!$C$3:$G$3,FALSE))+$B135*INDEX($C$18:$G$18,MATCH(F$68,$C$17:$G$17,FALSE))+INDEX($C$40:$G$60,MATCH($C135,$B$40:$B$60,FALSE),MATCH(F$68,$C$39:$G$39,FALSE))*INDEX(属性分配!$C$4:$G$4,MATCH(F$68,属性分配!$C$3:$G$3,FALSE)))*(1+INDEX($C$29:$G$34,MATCH($D135,$B$29:$B$34,FALSE),MATCH(F$68,$C$28:$G$28,FALSE))),2)</f>
        <v>150.5</v>
      </c>
      <c r="G135" s="1" cm="1">
        <f t="array" ref="G135">ROUND((INDEX(属性分配!$C$4:$G$4,MATCH(G$68,属性分配!$C$3:$G$3,FALSE))+$B135*INDEX($C$18:$G$18,MATCH(G$68,$C$17:$G$17,FALSE))+INDEX($C$40:$G$60,MATCH($C135,$B$40:$B$60,FALSE),MATCH(G$68,$C$39:$G$39,FALSE))*INDEX(属性分配!$C$4:$G$4,MATCH(G$68,属性分配!$C$3:$G$3,FALSE)))*(1+INDEX($C$29:$G$34,MATCH($D135,$B$29:$B$34,FALSE),MATCH(G$68,$C$28:$G$28,FALSE))),2)</f>
        <v>150.5</v>
      </c>
      <c r="H135" s="1" cm="1">
        <f t="array" ref="H135">ROUND((INDEX(属性分配!$C$4:$G$4,MATCH(H$68,属性分配!$C$3:$G$3,FALSE))+$B135*INDEX($C$18:$G$18,MATCH(H$68,$C$17:$G$17,FALSE))+INDEX($C$40:$G$60,MATCH($C135,$B$40:$B$60,FALSE),MATCH(H$68,$C$39:$G$39,FALSE))*INDEX(属性分配!$C$4:$G$4,MATCH(H$68,属性分配!$C$3:$G$3,FALSE)))*(1+INDEX($C$29:$G$34,MATCH($D135,$B$29:$B$34,FALSE),MATCH(H$68,$C$28:$G$28,FALSE))),2)</f>
        <v>117</v>
      </c>
      <c r="I135" s="1" cm="1">
        <f t="array" ref="I135">ROUND((INDEX(属性分配!$C$4:$G$4,MATCH(I$68,属性分配!$C$3:$G$3,FALSE))+$B135*INDEX($C$18:$G$18,MATCH(I$68,$C$17:$G$17,FALSE))+INDEX($C$40:$G$60,MATCH($C135,$B$40:$B$60,FALSE),MATCH(I$68,$C$39:$G$39,FALSE))*INDEX(属性分配!$C$4:$G$4,MATCH(I$68,属性分配!$C$3:$G$3,FALSE)))*(1+INDEX($C$29:$G$34,MATCH($D135,$B$29:$B$34,FALSE),MATCH(I$68,$C$28:$G$28,FALSE))),2)</f>
        <v>117</v>
      </c>
      <c r="K135" s="1" cm="1">
        <f t="array" ref="K135">SUMPRODUCT(E135:I135,$E$67:$I$67)</f>
        <v>2123.5</v>
      </c>
    </row>
    <row r="136" spans="2:11" x14ac:dyDescent="0.15">
      <c r="B136" s="1">
        <v>68</v>
      </c>
      <c r="C136" s="1">
        <v>0</v>
      </c>
      <c r="D136" s="1">
        <v>0</v>
      </c>
      <c r="E136" s="1" cm="1">
        <f t="array" ref="E136">ROUND((INDEX(属性分配!$C$4:$G$4,MATCH(E$68,属性分配!$C$3:$G$3,FALSE))+$B136*INDEX($C$18:$G$18,MATCH(E$68,$C$17:$G$17,FALSE))+INDEX($C$40:$G$60,MATCH($C136,$B$40:$B$60,FALSE),MATCH(E$68,$C$39:$G$39,FALSE))*INDEX(属性分配!$C$4:$G$4,MATCH(E$68,属性分配!$C$3:$G$3,FALSE)))*(1+INDEX($C$29:$G$34,MATCH($D136,$B$29:$B$34,FALSE),MATCH(E$68,$C$28:$G$28,FALSE))),2)</f>
        <v>912</v>
      </c>
      <c r="F136" s="1" cm="1">
        <f t="array" ref="F136">ROUND((INDEX(属性分配!$C$4:$G$4,MATCH(F$68,属性分配!$C$3:$G$3,FALSE))+$B136*INDEX($C$18:$G$18,MATCH(F$68,$C$17:$G$17,FALSE))+INDEX($C$40:$G$60,MATCH($C136,$B$40:$B$60,FALSE),MATCH(F$68,$C$39:$G$39,FALSE))*INDEX(属性分配!$C$4:$G$4,MATCH(F$68,属性分配!$C$3:$G$3,FALSE)))*(1+INDEX($C$29:$G$34,MATCH($D136,$B$29:$B$34,FALSE),MATCH(F$68,$C$28:$G$28,FALSE))),2)</f>
        <v>152</v>
      </c>
      <c r="G136" s="1" cm="1">
        <f t="array" ref="G136">ROUND((INDEX(属性分配!$C$4:$G$4,MATCH(G$68,属性分配!$C$3:$G$3,FALSE))+$B136*INDEX($C$18:$G$18,MATCH(G$68,$C$17:$G$17,FALSE))+INDEX($C$40:$G$60,MATCH($C136,$B$40:$B$60,FALSE),MATCH(G$68,$C$39:$G$39,FALSE))*INDEX(属性分配!$C$4:$G$4,MATCH(G$68,属性分配!$C$3:$G$3,FALSE)))*(1+INDEX($C$29:$G$34,MATCH($D136,$B$29:$B$34,FALSE),MATCH(G$68,$C$28:$G$28,FALSE))),2)</f>
        <v>152</v>
      </c>
      <c r="H136" s="1" cm="1">
        <f t="array" ref="H136">ROUND((INDEX(属性分配!$C$4:$G$4,MATCH(H$68,属性分配!$C$3:$G$3,FALSE))+$B136*INDEX($C$18:$G$18,MATCH(H$68,$C$17:$G$17,FALSE))+INDEX($C$40:$G$60,MATCH($C136,$B$40:$B$60,FALSE),MATCH(H$68,$C$39:$G$39,FALSE))*INDEX(属性分配!$C$4:$G$4,MATCH(H$68,属性分配!$C$3:$G$3,FALSE)))*(1+INDEX($C$29:$G$34,MATCH($D136,$B$29:$B$34,FALSE),MATCH(H$68,$C$28:$G$28,FALSE))),2)</f>
        <v>118</v>
      </c>
      <c r="I136" s="1" cm="1">
        <f t="array" ref="I136">ROUND((INDEX(属性分配!$C$4:$G$4,MATCH(I$68,属性分配!$C$3:$G$3,FALSE))+$B136*INDEX($C$18:$G$18,MATCH(I$68,$C$17:$G$17,FALSE))+INDEX($C$40:$G$60,MATCH($C136,$B$40:$B$60,FALSE),MATCH(I$68,$C$39:$G$39,FALSE))*INDEX(属性分配!$C$4:$G$4,MATCH(I$68,属性分配!$C$3:$G$3,FALSE)))*(1+INDEX($C$29:$G$34,MATCH($D136,$B$29:$B$34,FALSE),MATCH(I$68,$C$28:$G$28,FALSE))),2)</f>
        <v>118</v>
      </c>
      <c r="K136" s="1" cm="1">
        <f t="array" ref="K136">SUMPRODUCT(E136:I136,$E$67:$I$67)</f>
        <v>2144</v>
      </c>
    </row>
    <row r="137" spans="2:11" x14ac:dyDescent="0.15">
      <c r="B137" s="1">
        <v>69</v>
      </c>
      <c r="C137" s="1">
        <v>0</v>
      </c>
      <c r="D137" s="1">
        <v>0</v>
      </c>
      <c r="E137" s="1" cm="1">
        <f t="array" ref="E137">ROUND((INDEX(属性分配!$C$4:$G$4,MATCH(E$68,属性分配!$C$3:$G$3,FALSE))+$B137*INDEX($C$18:$G$18,MATCH(E$68,$C$17:$G$17,FALSE))+INDEX($C$40:$G$60,MATCH($C137,$B$40:$B$60,FALSE),MATCH(E$68,$C$39:$G$39,FALSE))*INDEX(属性分配!$C$4:$G$4,MATCH(E$68,属性分配!$C$3:$G$3,FALSE)))*(1+INDEX($C$29:$G$34,MATCH($D137,$B$29:$B$34,FALSE),MATCH(E$68,$C$28:$G$28,FALSE))),2)</f>
        <v>921</v>
      </c>
      <c r="F137" s="1" cm="1">
        <f t="array" ref="F137">ROUND((INDEX(属性分配!$C$4:$G$4,MATCH(F$68,属性分配!$C$3:$G$3,FALSE))+$B137*INDEX($C$18:$G$18,MATCH(F$68,$C$17:$G$17,FALSE))+INDEX($C$40:$G$60,MATCH($C137,$B$40:$B$60,FALSE),MATCH(F$68,$C$39:$G$39,FALSE))*INDEX(属性分配!$C$4:$G$4,MATCH(F$68,属性分配!$C$3:$G$3,FALSE)))*(1+INDEX($C$29:$G$34,MATCH($D137,$B$29:$B$34,FALSE),MATCH(F$68,$C$28:$G$28,FALSE))),2)</f>
        <v>153.5</v>
      </c>
      <c r="G137" s="1" cm="1">
        <f t="array" ref="G137">ROUND((INDEX(属性分配!$C$4:$G$4,MATCH(G$68,属性分配!$C$3:$G$3,FALSE))+$B137*INDEX($C$18:$G$18,MATCH(G$68,$C$17:$G$17,FALSE))+INDEX($C$40:$G$60,MATCH($C137,$B$40:$B$60,FALSE),MATCH(G$68,$C$39:$G$39,FALSE))*INDEX(属性分配!$C$4:$G$4,MATCH(G$68,属性分配!$C$3:$G$3,FALSE)))*(1+INDEX($C$29:$G$34,MATCH($D137,$B$29:$B$34,FALSE),MATCH(G$68,$C$28:$G$28,FALSE))),2)</f>
        <v>153.5</v>
      </c>
      <c r="H137" s="1" cm="1">
        <f t="array" ref="H137">ROUND((INDEX(属性分配!$C$4:$G$4,MATCH(H$68,属性分配!$C$3:$G$3,FALSE))+$B137*INDEX($C$18:$G$18,MATCH(H$68,$C$17:$G$17,FALSE))+INDEX($C$40:$G$60,MATCH($C137,$B$40:$B$60,FALSE),MATCH(H$68,$C$39:$G$39,FALSE))*INDEX(属性分配!$C$4:$G$4,MATCH(H$68,属性分配!$C$3:$G$3,FALSE)))*(1+INDEX($C$29:$G$34,MATCH($D137,$B$29:$B$34,FALSE),MATCH(H$68,$C$28:$G$28,FALSE))),2)</f>
        <v>119</v>
      </c>
      <c r="I137" s="1" cm="1">
        <f t="array" ref="I137">ROUND((INDEX(属性分配!$C$4:$G$4,MATCH(I$68,属性分配!$C$3:$G$3,FALSE))+$B137*INDEX($C$18:$G$18,MATCH(I$68,$C$17:$G$17,FALSE))+INDEX($C$40:$G$60,MATCH($C137,$B$40:$B$60,FALSE),MATCH(I$68,$C$39:$G$39,FALSE))*INDEX(属性分配!$C$4:$G$4,MATCH(I$68,属性分配!$C$3:$G$3,FALSE)))*(1+INDEX($C$29:$G$34,MATCH($D137,$B$29:$B$34,FALSE),MATCH(I$68,$C$28:$G$28,FALSE))),2)</f>
        <v>119</v>
      </c>
      <c r="K137" s="1" cm="1">
        <f t="array" ref="K137">SUMPRODUCT(E137:I137,$E$67:$I$67)</f>
        <v>2164.5</v>
      </c>
    </row>
    <row r="138" spans="2:11" x14ac:dyDescent="0.15">
      <c r="B138" s="1">
        <v>70</v>
      </c>
      <c r="C138" s="1">
        <v>0</v>
      </c>
      <c r="D138" s="1">
        <v>0</v>
      </c>
      <c r="E138" s="1" cm="1">
        <f t="array" ref="E138">ROUND((INDEX(属性分配!$C$4:$G$4,MATCH(E$68,属性分配!$C$3:$G$3,FALSE))+$B138*INDEX($C$18:$G$18,MATCH(E$68,$C$17:$G$17,FALSE))+INDEX($C$40:$G$60,MATCH($C138,$B$40:$B$60,FALSE),MATCH(E$68,$C$39:$G$39,FALSE))*INDEX(属性分配!$C$4:$G$4,MATCH(E$68,属性分配!$C$3:$G$3,FALSE)))*(1+INDEX($C$29:$G$34,MATCH($D138,$B$29:$B$34,FALSE),MATCH(E$68,$C$28:$G$28,FALSE))),2)</f>
        <v>930</v>
      </c>
      <c r="F138" s="1" cm="1">
        <f t="array" ref="F138">ROUND((INDEX(属性分配!$C$4:$G$4,MATCH(F$68,属性分配!$C$3:$G$3,FALSE))+$B138*INDEX($C$18:$G$18,MATCH(F$68,$C$17:$G$17,FALSE))+INDEX($C$40:$G$60,MATCH($C138,$B$40:$B$60,FALSE),MATCH(F$68,$C$39:$G$39,FALSE))*INDEX(属性分配!$C$4:$G$4,MATCH(F$68,属性分配!$C$3:$G$3,FALSE)))*(1+INDEX($C$29:$G$34,MATCH($D138,$B$29:$B$34,FALSE),MATCH(F$68,$C$28:$G$28,FALSE))),2)</f>
        <v>155</v>
      </c>
      <c r="G138" s="1" cm="1">
        <f t="array" ref="G138">ROUND((INDEX(属性分配!$C$4:$G$4,MATCH(G$68,属性分配!$C$3:$G$3,FALSE))+$B138*INDEX($C$18:$G$18,MATCH(G$68,$C$17:$G$17,FALSE))+INDEX($C$40:$G$60,MATCH($C138,$B$40:$B$60,FALSE),MATCH(G$68,$C$39:$G$39,FALSE))*INDEX(属性分配!$C$4:$G$4,MATCH(G$68,属性分配!$C$3:$G$3,FALSE)))*(1+INDEX($C$29:$G$34,MATCH($D138,$B$29:$B$34,FALSE),MATCH(G$68,$C$28:$G$28,FALSE))),2)</f>
        <v>155</v>
      </c>
      <c r="H138" s="1" cm="1">
        <f t="array" ref="H138">ROUND((INDEX(属性分配!$C$4:$G$4,MATCH(H$68,属性分配!$C$3:$G$3,FALSE))+$B138*INDEX($C$18:$G$18,MATCH(H$68,$C$17:$G$17,FALSE))+INDEX($C$40:$G$60,MATCH($C138,$B$40:$B$60,FALSE),MATCH(H$68,$C$39:$G$39,FALSE))*INDEX(属性分配!$C$4:$G$4,MATCH(H$68,属性分配!$C$3:$G$3,FALSE)))*(1+INDEX($C$29:$G$34,MATCH($D138,$B$29:$B$34,FALSE),MATCH(H$68,$C$28:$G$28,FALSE))),2)</f>
        <v>120</v>
      </c>
      <c r="I138" s="1" cm="1">
        <f t="array" ref="I138">ROUND((INDEX(属性分配!$C$4:$G$4,MATCH(I$68,属性分配!$C$3:$G$3,FALSE))+$B138*INDEX($C$18:$G$18,MATCH(I$68,$C$17:$G$17,FALSE))+INDEX($C$40:$G$60,MATCH($C138,$B$40:$B$60,FALSE),MATCH(I$68,$C$39:$G$39,FALSE))*INDEX(属性分配!$C$4:$G$4,MATCH(I$68,属性分配!$C$3:$G$3,FALSE)))*(1+INDEX($C$29:$G$34,MATCH($D138,$B$29:$B$34,FALSE),MATCH(I$68,$C$28:$G$28,FALSE))),2)</f>
        <v>120</v>
      </c>
      <c r="K138" s="1" cm="1">
        <f t="array" ref="K138">SUMPRODUCT(E138:I138,$E$67:$I$67)</f>
        <v>2185</v>
      </c>
    </row>
    <row r="139" spans="2:11" x14ac:dyDescent="0.15">
      <c r="B139" s="1">
        <v>71</v>
      </c>
      <c r="C139" s="1">
        <v>0</v>
      </c>
      <c r="D139" s="1">
        <v>0</v>
      </c>
      <c r="E139" s="1" cm="1">
        <f t="array" ref="E139">ROUND((INDEX(属性分配!$C$4:$G$4,MATCH(E$68,属性分配!$C$3:$G$3,FALSE))+$B139*INDEX($C$18:$G$18,MATCH(E$68,$C$17:$G$17,FALSE))+INDEX($C$40:$G$60,MATCH($C139,$B$40:$B$60,FALSE),MATCH(E$68,$C$39:$G$39,FALSE))*INDEX(属性分配!$C$4:$G$4,MATCH(E$68,属性分配!$C$3:$G$3,FALSE)))*(1+INDEX($C$29:$G$34,MATCH($D139,$B$29:$B$34,FALSE),MATCH(E$68,$C$28:$G$28,FALSE))),2)</f>
        <v>939</v>
      </c>
      <c r="F139" s="1" cm="1">
        <f t="array" ref="F139">ROUND((INDEX(属性分配!$C$4:$G$4,MATCH(F$68,属性分配!$C$3:$G$3,FALSE))+$B139*INDEX($C$18:$G$18,MATCH(F$68,$C$17:$G$17,FALSE))+INDEX($C$40:$G$60,MATCH($C139,$B$40:$B$60,FALSE),MATCH(F$68,$C$39:$G$39,FALSE))*INDEX(属性分配!$C$4:$G$4,MATCH(F$68,属性分配!$C$3:$G$3,FALSE)))*(1+INDEX($C$29:$G$34,MATCH($D139,$B$29:$B$34,FALSE),MATCH(F$68,$C$28:$G$28,FALSE))),2)</f>
        <v>156.5</v>
      </c>
      <c r="G139" s="1" cm="1">
        <f t="array" ref="G139">ROUND((INDEX(属性分配!$C$4:$G$4,MATCH(G$68,属性分配!$C$3:$G$3,FALSE))+$B139*INDEX($C$18:$G$18,MATCH(G$68,$C$17:$G$17,FALSE))+INDEX($C$40:$G$60,MATCH($C139,$B$40:$B$60,FALSE),MATCH(G$68,$C$39:$G$39,FALSE))*INDEX(属性分配!$C$4:$G$4,MATCH(G$68,属性分配!$C$3:$G$3,FALSE)))*(1+INDEX($C$29:$G$34,MATCH($D139,$B$29:$B$34,FALSE),MATCH(G$68,$C$28:$G$28,FALSE))),2)</f>
        <v>156.5</v>
      </c>
      <c r="H139" s="1" cm="1">
        <f t="array" ref="H139">ROUND((INDEX(属性分配!$C$4:$G$4,MATCH(H$68,属性分配!$C$3:$G$3,FALSE))+$B139*INDEX($C$18:$G$18,MATCH(H$68,$C$17:$G$17,FALSE))+INDEX($C$40:$G$60,MATCH($C139,$B$40:$B$60,FALSE),MATCH(H$68,$C$39:$G$39,FALSE))*INDEX(属性分配!$C$4:$G$4,MATCH(H$68,属性分配!$C$3:$G$3,FALSE)))*(1+INDEX($C$29:$G$34,MATCH($D139,$B$29:$B$34,FALSE),MATCH(H$68,$C$28:$G$28,FALSE))),2)</f>
        <v>121</v>
      </c>
      <c r="I139" s="1" cm="1">
        <f t="array" ref="I139">ROUND((INDEX(属性分配!$C$4:$G$4,MATCH(I$68,属性分配!$C$3:$G$3,FALSE))+$B139*INDEX($C$18:$G$18,MATCH(I$68,$C$17:$G$17,FALSE))+INDEX($C$40:$G$60,MATCH($C139,$B$40:$B$60,FALSE),MATCH(I$68,$C$39:$G$39,FALSE))*INDEX(属性分配!$C$4:$G$4,MATCH(I$68,属性分配!$C$3:$G$3,FALSE)))*(1+INDEX($C$29:$G$34,MATCH($D139,$B$29:$B$34,FALSE),MATCH(I$68,$C$28:$G$28,FALSE))),2)</f>
        <v>121</v>
      </c>
      <c r="K139" s="1" cm="1">
        <f t="array" ref="K139">SUMPRODUCT(E139:I139,$E$67:$I$67)</f>
        <v>2205.5</v>
      </c>
    </row>
    <row r="140" spans="2:11" x14ac:dyDescent="0.15">
      <c r="B140" s="1">
        <v>72</v>
      </c>
      <c r="C140" s="1">
        <v>0</v>
      </c>
      <c r="D140" s="1">
        <v>0</v>
      </c>
      <c r="E140" s="1" cm="1">
        <f t="array" ref="E140">ROUND((INDEX(属性分配!$C$4:$G$4,MATCH(E$68,属性分配!$C$3:$G$3,FALSE))+$B140*INDEX($C$18:$G$18,MATCH(E$68,$C$17:$G$17,FALSE))+INDEX($C$40:$G$60,MATCH($C140,$B$40:$B$60,FALSE),MATCH(E$68,$C$39:$G$39,FALSE))*INDEX(属性分配!$C$4:$G$4,MATCH(E$68,属性分配!$C$3:$G$3,FALSE)))*(1+INDEX($C$29:$G$34,MATCH($D140,$B$29:$B$34,FALSE),MATCH(E$68,$C$28:$G$28,FALSE))),2)</f>
        <v>948</v>
      </c>
      <c r="F140" s="1" cm="1">
        <f t="array" ref="F140">ROUND((INDEX(属性分配!$C$4:$G$4,MATCH(F$68,属性分配!$C$3:$G$3,FALSE))+$B140*INDEX($C$18:$G$18,MATCH(F$68,$C$17:$G$17,FALSE))+INDEX($C$40:$G$60,MATCH($C140,$B$40:$B$60,FALSE),MATCH(F$68,$C$39:$G$39,FALSE))*INDEX(属性分配!$C$4:$G$4,MATCH(F$68,属性分配!$C$3:$G$3,FALSE)))*(1+INDEX($C$29:$G$34,MATCH($D140,$B$29:$B$34,FALSE),MATCH(F$68,$C$28:$G$28,FALSE))),2)</f>
        <v>158</v>
      </c>
      <c r="G140" s="1" cm="1">
        <f t="array" ref="G140">ROUND((INDEX(属性分配!$C$4:$G$4,MATCH(G$68,属性分配!$C$3:$G$3,FALSE))+$B140*INDEX($C$18:$G$18,MATCH(G$68,$C$17:$G$17,FALSE))+INDEX($C$40:$G$60,MATCH($C140,$B$40:$B$60,FALSE),MATCH(G$68,$C$39:$G$39,FALSE))*INDEX(属性分配!$C$4:$G$4,MATCH(G$68,属性分配!$C$3:$G$3,FALSE)))*(1+INDEX($C$29:$G$34,MATCH($D140,$B$29:$B$34,FALSE),MATCH(G$68,$C$28:$G$28,FALSE))),2)</f>
        <v>158</v>
      </c>
      <c r="H140" s="1" cm="1">
        <f t="array" ref="H140">ROUND((INDEX(属性分配!$C$4:$G$4,MATCH(H$68,属性分配!$C$3:$G$3,FALSE))+$B140*INDEX($C$18:$G$18,MATCH(H$68,$C$17:$G$17,FALSE))+INDEX($C$40:$G$60,MATCH($C140,$B$40:$B$60,FALSE),MATCH(H$68,$C$39:$G$39,FALSE))*INDEX(属性分配!$C$4:$G$4,MATCH(H$68,属性分配!$C$3:$G$3,FALSE)))*(1+INDEX($C$29:$G$34,MATCH($D140,$B$29:$B$34,FALSE),MATCH(H$68,$C$28:$G$28,FALSE))),2)</f>
        <v>122</v>
      </c>
      <c r="I140" s="1" cm="1">
        <f t="array" ref="I140">ROUND((INDEX(属性分配!$C$4:$G$4,MATCH(I$68,属性分配!$C$3:$G$3,FALSE))+$B140*INDEX($C$18:$G$18,MATCH(I$68,$C$17:$G$17,FALSE))+INDEX($C$40:$G$60,MATCH($C140,$B$40:$B$60,FALSE),MATCH(I$68,$C$39:$G$39,FALSE))*INDEX(属性分配!$C$4:$G$4,MATCH(I$68,属性分配!$C$3:$G$3,FALSE)))*(1+INDEX($C$29:$G$34,MATCH($D140,$B$29:$B$34,FALSE),MATCH(I$68,$C$28:$G$28,FALSE))),2)</f>
        <v>122</v>
      </c>
      <c r="K140" s="1" cm="1">
        <f t="array" ref="K140">SUMPRODUCT(E140:I140,$E$67:$I$67)</f>
        <v>2226</v>
      </c>
    </row>
    <row r="141" spans="2:11" x14ac:dyDescent="0.15">
      <c r="B141" s="1">
        <v>73</v>
      </c>
      <c r="C141" s="1">
        <v>0</v>
      </c>
      <c r="D141" s="1">
        <v>0</v>
      </c>
      <c r="E141" s="1" cm="1">
        <f t="array" ref="E141">ROUND((INDEX(属性分配!$C$4:$G$4,MATCH(E$68,属性分配!$C$3:$G$3,FALSE))+$B141*INDEX($C$18:$G$18,MATCH(E$68,$C$17:$G$17,FALSE))+INDEX($C$40:$G$60,MATCH($C141,$B$40:$B$60,FALSE),MATCH(E$68,$C$39:$G$39,FALSE))*INDEX(属性分配!$C$4:$G$4,MATCH(E$68,属性分配!$C$3:$G$3,FALSE)))*(1+INDEX($C$29:$G$34,MATCH($D141,$B$29:$B$34,FALSE),MATCH(E$68,$C$28:$G$28,FALSE))),2)</f>
        <v>957</v>
      </c>
      <c r="F141" s="1" cm="1">
        <f t="array" ref="F141">ROUND((INDEX(属性分配!$C$4:$G$4,MATCH(F$68,属性分配!$C$3:$G$3,FALSE))+$B141*INDEX($C$18:$G$18,MATCH(F$68,$C$17:$G$17,FALSE))+INDEX($C$40:$G$60,MATCH($C141,$B$40:$B$60,FALSE),MATCH(F$68,$C$39:$G$39,FALSE))*INDEX(属性分配!$C$4:$G$4,MATCH(F$68,属性分配!$C$3:$G$3,FALSE)))*(1+INDEX($C$29:$G$34,MATCH($D141,$B$29:$B$34,FALSE),MATCH(F$68,$C$28:$G$28,FALSE))),2)</f>
        <v>159.5</v>
      </c>
      <c r="G141" s="1" cm="1">
        <f t="array" ref="G141">ROUND((INDEX(属性分配!$C$4:$G$4,MATCH(G$68,属性分配!$C$3:$G$3,FALSE))+$B141*INDEX($C$18:$G$18,MATCH(G$68,$C$17:$G$17,FALSE))+INDEX($C$40:$G$60,MATCH($C141,$B$40:$B$60,FALSE),MATCH(G$68,$C$39:$G$39,FALSE))*INDEX(属性分配!$C$4:$G$4,MATCH(G$68,属性分配!$C$3:$G$3,FALSE)))*(1+INDEX($C$29:$G$34,MATCH($D141,$B$29:$B$34,FALSE),MATCH(G$68,$C$28:$G$28,FALSE))),2)</f>
        <v>159.5</v>
      </c>
      <c r="H141" s="1" cm="1">
        <f t="array" ref="H141">ROUND((INDEX(属性分配!$C$4:$G$4,MATCH(H$68,属性分配!$C$3:$G$3,FALSE))+$B141*INDEX($C$18:$G$18,MATCH(H$68,$C$17:$G$17,FALSE))+INDEX($C$40:$G$60,MATCH($C141,$B$40:$B$60,FALSE),MATCH(H$68,$C$39:$G$39,FALSE))*INDEX(属性分配!$C$4:$G$4,MATCH(H$68,属性分配!$C$3:$G$3,FALSE)))*(1+INDEX($C$29:$G$34,MATCH($D141,$B$29:$B$34,FALSE),MATCH(H$68,$C$28:$G$28,FALSE))),2)</f>
        <v>123</v>
      </c>
      <c r="I141" s="1" cm="1">
        <f t="array" ref="I141">ROUND((INDEX(属性分配!$C$4:$G$4,MATCH(I$68,属性分配!$C$3:$G$3,FALSE))+$B141*INDEX($C$18:$G$18,MATCH(I$68,$C$17:$G$17,FALSE))+INDEX($C$40:$G$60,MATCH($C141,$B$40:$B$60,FALSE),MATCH(I$68,$C$39:$G$39,FALSE))*INDEX(属性分配!$C$4:$G$4,MATCH(I$68,属性分配!$C$3:$G$3,FALSE)))*(1+INDEX($C$29:$G$34,MATCH($D141,$B$29:$B$34,FALSE),MATCH(I$68,$C$28:$G$28,FALSE))),2)</f>
        <v>123</v>
      </c>
      <c r="K141" s="1" cm="1">
        <f t="array" ref="K141">SUMPRODUCT(E141:I141,$E$67:$I$67)</f>
        <v>2246.5</v>
      </c>
    </row>
    <row r="142" spans="2:11" x14ac:dyDescent="0.15">
      <c r="B142" s="1">
        <v>74</v>
      </c>
      <c r="C142" s="1">
        <v>0</v>
      </c>
      <c r="D142" s="1">
        <v>0</v>
      </c>
      <c r="E142" s="1" cm="1">
        <f t="array" ref="E142">ROUND((INDEX(属性分配!$C$4:$G$4,MATCH(E$68,属性分配!$C$3:$G$3,FALSE))+$B142*INDEX($C$18:$G$18,MATCH(E$68,$C$17:$G$17,FALSE))+INDEX($C$40:$G$60,MATCH($C142,$B$40:$B$60,FALSE),MATCH(E$68,$C$39:$G$39,FALSE))*INDEX(属性分配!$C$4:$G$4,MATCH(E$68,属性分配!$C$3:$G$3,FALSE)))*(1+INDEX($C$29:$G$34,MATCH($D142,$B$29:$B$34,FALSE),MATCH(E$68,$C$28:$G$28,FALSE))),2)</f>
        <v>966</v>
      </c>
      <c r="F142" s="1" cm="1">
        <f t="array" ref="F142">ROUND((INDEX(属性分配!$C$4:$G$4,MATCH(F$68,属性分配!$C$3:$G$3,FALSE))+$B142*INDEX($C$18:$G$18,MATCH(F$68,$C$17:$G$17,FALSE))+INDEX($C$40:$G$60,MATCH($C142,$B$40:$B$60,FALSE),MATCH(F$68,$C$39:$G$39,FALSE))*INDEX(属性分配!$C$4:$G$4,MATCH(F$68,属性分配!$C$3:$G$3,FALSE)))*(1+INDEX($C$29:$G$34,MATCH($D142,$B$29:$B$34,FALSE),MATCH(F$68,$C$28:$G$28,FALSE))),2)</f>
        <v>161</v>
      </c>
      <c r="G142" s="1" cm="1">
        <f t="array" ref="G142">ROUND((INDEX(属性分配!$C$4:$G$4,MATCH(G$68,属性分配!$C$3:$G$3,FALSE))+$B142*INDEX($C$18:$G$18,MATCH(G$68,$C$17:$G$17,FALSE))+INDEX($C$40:$G$60,MATCH($C142,$B$40:$B$60,FALSE),MATCH(G$68,$C$39:$G$39,FALSE))*INDEX(属性分配!$C$4:$G$4,MATCH(G$68,属性分配!$C$3:$G$3,FALSE)))*(1+INDEX($C$29:$G$34,MATCH($D142,$B$29:$B$34,FALSE),MATCH(G$68,$C$28:$G$28,FALSE))),2)</f>
        <v>161</v>
      </c>
      <c r="H142" s="1" cm="1">
        <f t="array" ref="H142">ROUND((INDEX(属性分配!$C$4:$G$4,MATCH(H$68,属性分配!$C$3:$G$3,FALSE))+$B142*INDEX($C$18:$G$18,MATCH(H$68,$C$17:$G$17,FALSE))+INDEX($C$40:$G$60,MATCH($C142,$B$40:$B$60,FALSE),MATCH(H$68,$C$39:$G$39,FALSE))*INDEX(属性分配!$C$4:$G$4,MATCH(H$68,属性分配!$C$3:$G$3,FALSE)))*(1+INDEX($C$29:$G$34,MATCH($D142,$B$29:$B$34,FALSE),MATCH(H$68,$C$28:$G$28,FALSE))),2)</f>
        <v>124</v>
      </c>
      <c r="I142" s="1" cm="1">
        <f t="array" ref="I142">ROUND((INDEX(属性分配!$C$4:$G$4,MATCH(I$68,属性分配!$C$3:$G$3,FALSE))+$B142*INDEX($C$18:$G$18,MATCH(I$68,$C$17:$G$17,FALSE))+INDEX($C$40:$G$60,MATCH($C142,$B$40:$B$60,FALSE),MATCH(I$68,$C$39:$G$39,FALSE))*INDEX(属性分配!$C$4:$G$4,MATCH(I$68,属性分配!$C$3:$G$3,FALSE)))*(1+INDEX($C$29:$G$34,MATCH($D142,$B$29:$B$34,FALSE),MATCH(I$68,$C$28:$G$28,FALSE))),2)</f>
        <v>124</v>
      </c>
      <c r="K142" s="1" cm="1">
        <f t="array" ref="K142">SUMPRODUCT(E142:I142,$E$67:$I$67)</f>
        <v>2267</v>
      </c>
    </row>
    <row r="143" spans="2:11" x14ac:dyDescent="0.15">
      <c r="B143" s="1">
        <v>75</v>
      </c>
      <c r="C143" s="1">
        <v>0</v>
      </c>
      <c r="D143" s="1">
        <v>0</v>
      </c>
      <c r="E143" s="1" cm="1">
        <f t="array" ref="E143">ROUND((INDEX(属性分配!$C$4:$G$4,MATCH(E$68,属性分配!$C$3:$G$3,FALSE))+$B143*INDEX($C$18:$G$18,MATCH(E$68,$C$17:$G$17,FALSE))+INDEX($C$40:$G$60,MATCH($C143,$B$40:$B$60,FALSE),MATCH(E$68,$C$39:$G$39,FALSE))*INDEX(属性分配!$C$4:$G$4,MATCH(E$68,属性分配!$C$3:$G$3,FALSE)))*(1+INDEX($C$29:$G$34,MATCH($D143,$B$29:$B$34,FALSE),MATCH(E$68,$C$28:$G$28,FALSE))),2)</f>
        <v>975</v>
      </c>
      <c r="F143" s="1" cm="1">
        <f t="array" ref="F143">ROUND((INDEX(属性分配!$C$4:$G$4,MATCH(F$68,属性分配!$C$3:$G$3,FALSE))+$B143*INDEX($C$18:$G$18,MATCH(F$68,$C$17:$G$17,FALSE))+INDEX($C$40:$G$60,MATCH($C143,$B$40:$B$60,FALSE),MATCH(F$68,$C$39:$G$39,FALSE))*INDEX(属性分配!$C$4:$G$4,MATCH(F$68,属性分配!$C$3:$G$3,FALSE)))*(1+INDEX($C$29:$G$34,MATCH($D143,$B$29:$B$34,FALSE),MATCH(F$68,$C$28:$G$28,FALSE))),2)</f>
        <v>162.5</v>
      </c>
      <c r="G143" s="1" cm="1">
        <f t="array" ref="G143">ROUND((INDEX(属性分配!$C$4:$G$4,MATCH(G$68,属性分配!$C$3:$G$3,FALSE))+$B143*INDEX($C$18:$G$18,MATCH(G$68,$C$17:$G$17,FALSE))+INDEX($C$40:$G$60,MATCH($C143,$B$40:$B$60,FALSE),MATCH(G$68,$C$39:$G$39,FALSE))*INDEX(属性分配!$C$4:$G$4,MATCH(G$68,属性分配!$C$3:$G$3,FALSE)))*(1+INDEX($C$29:$G$34,MATCH($D143,$B$29:$B$34,FALSE),MATCH(G$68,$C$28:$G$28,FALSE))),2)</f>
        <v>162.5</v>
      </c>
      <c r="H143" s="1" cm="1">
        <f t="array" ref="H143">ROUND((INDEX(属性分配!$C$4:$G$4,MATCH(H$68,属性分配!$C$3:$G$3,FALSE))+$B143*INDEX($C$18:$G$18,MATCH(H$68,$C$17:$G$17,FALSE))+INDEX($C$40:$G$60,MATCH($C143,$B$40:$B$60,FALSE),MATCH(H$68,$C$39:$G$39,FALSE))*INDEX(属性分配!$C$4:$G$4,MATCH(H$68,属性分配!$C$3:$G$3,FALSE)))*(1+INDEX($C$29:$G$34,MATCH($D143,$B$29:$B$34,FALSE),MATCH(H$68,$C$28:$G$28,FALSE))),2)</f>
        <v>125</v>
      </c>
      <c r="I143" s="1" cm="1">
        <f t="array" ref="I143">ROUND((INDEX(属性分配!$C$4:$G$4,MATCH(I$68,属性分配!$C$3:$G$3,FALSE))+$B143*INDEX($C$18:$G$18,MATCH(I$68,$C$17:$G$17,FALSE))+INDEX($C$40:$G$60,MATCH($C143,$B$40:$B$60,FALSE),MATCH(I$68,$C$39:$G$39,FALSE))*INDEX(属性分配!$C$4:$G$4,MATCH(I$68,属性分配!$C$3:$G$3,FALSE)))*(1+INDEX($C$29:$G$34,MATCH($D143,$B$29:$B$34,FALSE),MATCH(I$68,$C$28:$G$28,FALSE))),2)</f>
        <v>125</v>
      </c>
      <c r="K143" s="1" cm="1">
        <f t="array" ref="K143">SUMPRODUCT(E143:I143,$E$67:$I$67)</f>
        <v>2287.5</v>
      </c>
    </row>
    <row r="144" spans="2:11" x14ac:dyDescent="0.15">
      <c r="B144" s="1">
        <v>76</v>
      </c>
      <c r="C144" s="1">
        <v>0</v>
      </c>
      <c r="D144" s="1">
        <v>0</v>
      </c>
      <c r="E144" s="1" cm="1">
        <f t="array" ref="E144">ROUND((INDEX(属性分配!$C$4:$G$4,MATCH(E$68,属性分配!$C$3:$G$3,FALSE))+$B144*INDEX($C$18:$G$18,MATCH(E$68,$C$17:$G$17,FALSE))+INDEX($C$40:$G$60,MATCH($C144,$B$40:$B$60,FALSE),MATCH(E$68,$C$39:$G$39,FALSE))*INDEX(属性分配!$C$4:$G$4,MATCH(E$68,属性分配!$C$3:$G$3,FALSE)))*(1+INDEX($C$29:$G$34,MATCH($D144,$B$29:$B$34,FALSE),MATCH(E$68,$C$28:$G$28,FALSE))),2)</f>
        <v>984</v>
      </c>
      <c r="F144" s="1" cm="1">
        <f t="array" ref="F144">ROUND((INDEX(属性分配!$C$4:$G$4,MATCH(F$68,属性分配!$C$3:$G$3,FALSE))+$B144*INDEX($C$18:$G$18,MATCH(F$68,$C$17:$G$17,FALSE))+INDEX($C$40:$G$60,MATCH($C144,$B$40:$B$60,FALSE),MATCH(F$68,$C$39:$G$39,FALSE))*INDEX(属性分配!$C$4:$G$4,MATCH(F$68,属性分配!$C$3:$G$3,FALSE)))*(1+INDEX($C$29:$G$34,MATCH($D144,$B$29:$B$34,FALSE),MATCH(F$68,$C$28:$G$28,FALSE))),2)</f>
        <v>164</v>
      </c>
      <c r="G144" s="1" cm="1">
        <f t="array" ref="G144">ROUND((INDEX(属性分配!$C$4:$G$4,MATCH(G$68,属性分配!$C$3:$G$3,FALSE))+$B144*INDEX($C$18:$G$18,MATCH(G$68,$C$17:$G$17,FALSE))+INDEX($C$40:$G$60,MATCH($C144,$B$40:$B$60,FALSE),MATCH(G$68,$C$39:$G$39,FALSE))*INDEX(属性分配!$C$4:$G$4,MATCH(G$68,属性分配!$C$3:$G$3,FALSE)))*(1+INDEX($C$29:$G$34,MATCH($D144,$B$29:$B$34,FALSE),MATCH(G$68,$C$28:$G$28,FALSE))),2)</f>
        <v>164</v>
      </c>
      <c r="H144" s="1" cm="1">
        <f t="array" ref="H144">ROUND((INDEX(属性分配!$C$4:$G$4,MATCH(H$68,属性分配!$C$3:$G$3,FALSE))+$B144*INDEX($C$18:$G$18,MATCH(H$68,$C$17:$G$17,FALSE))+INDEX($C$40:$G$60,MATCH($C144,$B$40:$B$60,FALSE),MATCH(H$68,$C$39:$G$39,FALSE))*INDEX(属性分配!$C$4:$G$4,MATCH(H$68,属性分配!$C$3:$G$3,FALSE)))*(1+INDEX($C$29:$G$34,MATCH($D144,$B$29:$B$34,FALSE),MATCH(H$68,$C$28:$G$28,FALSE))),2)</f>
        <v>126</v>
      </c>
      <c r="I144" s="1" cm="1">
        <f t="array" ref="I144">ROUND((INDEX(属性分配!$C$4:$G$4,MATCH(I$68,属性分配!$C$3:$G$3,FALSE))+$B144*INDEX($C$18:$G$18,MATCH(I$68,$C$17:$G$17,FALSE))+INDEX($C$40:$G$60,MATCH($C144,$B$40:$B$60,FALSE),MATCH(I$68,$C$39:$G$39,FALSE))*INDEX(属性分配!$C$4:$G$4,MATCH(I$68,属性分配!$C$3:$G$3,FALSE)))*(1+INDEX($C$29:$G$34,MATCH($D144,$B$29:$B$34,FALSE),MATCH(I$68,$C$28:$G$28,FALSE))),2)</f>
        <v>126</v>
      </c>
      <c r="K144" s="1" cm="1">
        <f t="array" ref="K144">SUMPRODUCT(E144:I144,$E$67:$I$67)</f>
        <v>2308</v>
      </c>
    </row>
    <row r="145" spans="2:11" x14ac:dyDescent="0.15">
      <c r="B145" s="1">
        <v>77</v>
      </c>
      <c r="C145" s="1">
        <v>0</v>
      </c>
      <c r="D145" s="1">
        <v>0</v>
      </c>
      <c r="E145" s="1" cm="1">
        <f t="array" ref="E145">ROUND((INDEX(属性分配!$C$4:$G$4,MATCH(E$68,属性分配!$C$3:$G$3,FALSE))+$B145*INDEX($C$18:$G$18,MATCH(E$68,$C$17:$G$17,FALSE))+INDEX($C$40:$G$60,MATCH($C145,$B$40:$B$60,FALSE),MATCH(E$68,$C$39:$G$39,FALSE))*INDEX(属性分配!$C$4:$G$4,MATCH(E$68,属性分配!$C$3:$G$3,FALSE)))*(1+INDEX($C$29:$G$34,MATCH($D145,$B$29:$B$34,FALSE),MATCH(E$68,$C$28:$G$28,FALSE))),2)</f>
        <v>993</v>
      </c>
      <c r="F145" s="1" cm="1">
        <f t="array" ref="F145">ROUND((INDEX(属性分配!$C$4:$G$4,MATCH(F$68,属性分配!$C$3:$G$3,FALSE))+$B145*INDEX($C$18:$G$18,MATCH(F$68,$C$17:$G$17,FALSE))+INDEX($C$40:$G$60,MATCH($C145,$B$40:$B$60,FALSE),MATCH(F$68,$C$39:$G$39,FALSE))*INDEX(属性分配!$C$4:$G$4,MATCH(F$68,属性分配!$C$3:$G$3,FALSE)))*(1+INDEX($C$29:$G$34,MATCH($D145,$B$29:$B$34,FALSE),MATCH(F$68,$C$28:$G$28,FALSE))),2)</f>
        <v>165.5</v>
      </c>
      <c r="G145" s="1" cm="1">
        <f t="array" ref="G145">ROUND((INDEX(属性分配!$C$4:$G$4,MATCH(G$68,属性分配!$C$3:$G$3,FALSE))+$B145*INDEX($C$18:$G$18,MATCH(G$68,$C$17:$G$17,FALSE))+INDEX($C$40:$G$60,MATCH($C145,$B$40:$B$60,FALSE),MATCH(G$68,$C$39:$G$39,FALSE))*INDEX(属性分配!$C$4:$G$4,MATCH(G$68,属性分配!$C$3:$G$3,FALSE)))*(1+INDEX($C$29:$G$34,MATCH($D145,$B$29:$B$34,FALSE),MATCH(G$68,$C$28:$G$28,FALSE))),2)</f>
        <v>165.5</v>
      </c>
      <c r="H145" s="1" cm="1">
        <f t="array" ref="H145">ROUND((INDEX(属性分配!$C$4:$G$4,MATCH(H$68,属性分配!$C$3:$G$3,FALSE))+$B145*INDEX($C$18:$G$18,MATCH(H$68,$C$17:$G$17,FALSE))+INDEX($C$40:$G$60,MATCH($C145,$B$40:$B$60,FALSE),MATCH(H$68,$C$39:$G$39,FALSE))*INDEX(属性分配!$C$4:$G$4,MATCH(H$68,属性分配!$C$3:$G$3,FALSE)))*(1+INDEX($C$29:$G$34,MATCH($D145,$B$29:$B$34,FALSE),MATCH(H$68,$C$28:$G$28,FALSE))),2)</f>
        <v>127</v>
      </c>
      <c r="I145" s="1" cm="1">
        <f t="array" ref="I145">ROUND((INDEX(属性分配!$C$4:$G$4,MATCH(I$68,属性分配!$C$3:$G$3,FALSE))+$B145*INDEX($C$18:$G$18,MATCH(I$68,$C$17:$G$17,FALSE))+INDEX($C$40:$G$60,MATCH($C145,$B$40:$B$60,FALSE),MATCH(I$68,$C$39:$G$39,FALSE))*INDEX(属性分配!$C$4:$G$4,MATCH(I$68,属性分配!$C$3:$G$3,FALSE)))*(1+INDEX($C$29:$G$34,MATCH($D145,$B$29:$B$34,FALSE),MATCH(I$68,$C$28:$G$28,FALSE))),2)</f>
        <v>127</v>
      </c>
      <c r="K145" s="1" cm="1">
        <f t="array" ref="K145">SUMPRODUCT(E145:I145,$E$67:$I$67)</f>
        <v>2328.5</v>
      </c>
    </row>
    <row r="146" spans="2:11" x14ac:dyDescent="0.15">
      <c r="B146" s="1">
        <v>78</v>
      </c>
      <c r="C146" s="1">
        <v>0</v>
      </c>
      <c r="D146" s="1">
        <v>0</v>
      </c>
      <c r="E146" s="1" cm="1">
        <f t="array" ref="E146">ROUND((INDEX(属性分配!$C$4:$G$4,MATCH(E$68,属性分配!$C$3:$G$3,FALSE))+$B146*INDEX($C$18:$G$18,MATCH(E$68,$C$17:$G$17,FALSE))+INDEX($C$40:$G$60,MATCH($C146,$B$40:$B$60,FALSE),MATCH(E$68,$C$39:$G$39,FALSE))*INDEX(属性分配!$C$4:$G$4,MATCH(E$68,属性分配!$C$3:$G$3,FALSE)))*(1+INDEX($C$29:$G$34,MATCH($D146,$B$29:$B$34,FALSE),MATCH(E$68,$C$28:$G$28,FALSE))),2)</f>
        <v>1002</v>
      </c>
      <c r="F146" s="1" cm="1">
        <f t="array" ref="F146">ROUND((INDEX(属性分配!$C$4:$G$4,MATCH(F$68,属性分配!$C$3:$G$3,FALSE))+$B146*INDEX($C$18:$G$18,MATCH(F$68,$C$17:$G$17,FALSE))+INDEX($C$40:$G$60,MATCH($C146,$B$40:$B$60,FALSE),MATCH(F$68,$C$39:$G$39,FALSE))*INDEX(属性分配!$C$4:$G$4,MATCH(F$68,属性分配!$C$3:$G$3,FALSE)))*(1+INDEX($C$29:$G$34,MATCH($D146,$B$29:$B$34,FALSE),MATCH(F$68,$C$28:$G$28,FALSE))),2)</f>
        <v>167</v>
      </c>
      <c r="G146" s="1" cm="1">
        <f t="array" ref="G146">ROUND((INDEX(属性分配!$C$4:$G$4,MATCH(G$68,属性分配!$C$3:$G$3,FALSE))+$B146*INDEX($C$18:$G$18,MATCH(G$68,$C$17:$G$17,FALSE))+INDEX($C$40:$G$60,MATCH($C146,$B$40:$B$60,FALSE),MATCH(G$68,$C$39:$G$39,FALSE))*INDEX(属性分配!$C$4:$G$4,MATCH(G$68,属性分配!$C$3:$G$3,FALSE)))*(1+INDEX($C$29:$G$34,MATCH($D146,$B$29:$B$34,FALSE),MATCH(G$68,$C$28:$G$28,FALSE))),2)</f>
        <v>167</v>
      </c>
      <c r="H146" s="1" cm="1">
        <f t="array" ref="H146">ROUND((INDEX(属性分配!$C$4:$G$4,MATCH(H$68,属性分配!$C$3:$G$3,FALSE))+$B146*INDEX($C$18:$G$18,MATCH(H$68,$C$17:$G$17,FALSE))+INDEX($C$40:$G$60,MATCH($C146,$B$40:$B$60,FALSE),MATCH(H$68,$C$39:$G$39,FALSE))*INDEX(属性分配!$C$4:$G$4,MATCH(H$68,属性分配!$C$3:$G$3,FALSE)))*(1+INDEX($C$29:$G$34,MATCH($D146,$B$29:$B$34,FALSE),MATCH(H$68,$C$28:$G$28,FALSE))),2)</f>
        <v>128</v>
      </c>
      <c r="I146" s="1" cm="1">
        <f t="array" ref="I146">ROUND((INDEX(属性分配!$C$4:$G$4,MATCH(I$68,属性分配!$C$3:$G$3,FALSE))+$B146*INDEX($C$18:$G$18,MATCH(I$68,$C$17:$G$17,FALSE))+INDEX($C$40:$G$60,MATCH($C146,$B$40:$B$60,FALSE),MATCH(I$68,$C$39:$G$39,FALSE))*INDEX(属性分配!$C$4:$G$4,MATCH(I$68,属性分配!$C$3:$G$3,FALSE)))*(1+INDEX($C$29:$G$34,MATCH($D146,$B$29:$B$34,FALSE),MATCH(I$68,$C$28:$G$28,FALSE))),2)</f>
        <v>128</v>
      </c>
      <c r="K146" s="1" cm="1">
        <f t="array" ref="K146">SUMPRODUCT(E146:I146,$E$67:$I$67)</f>
        <v>2349</v>
      </c>
    </row>
    <row r="147" spans="2:11" x14ac:dyDescent="0.15">
      <c r="B147" s="1">
        <v>79</v>
      </c>
      <c r="C147" s="1">
        <v>0</v>
      </c>
      <c r="D147" s="1">
        <v>0</v>
      </c>
      <c r="E147" s="1" cm="1">
        <f t="array" ref="E147">ROUND((INDEX(属性分配!$C$4:$G$4,MATCH(E$68,属性分配!$C$3:$G$3,FALSE))+$B147*INDEX($C$18:$G$18,MATCH(E$68,$C$17:$G$17,FALSE))+INDEX($C$40:$G$60,MATCH($C147,$B$40:$B$60,FALSE),MATCH(E$68,$C$39:$G$39,FALSE))*INDEX(属性分配!$C$4:$G$4,MATCH(E$68,属性分配!$C$3:$G$3,FALSE)))*(1+INDEX($C$29:$G$34,MATCH($D147,$B$29:$B$34,FALSE),MATCH(E$68,$C$28:$G$28,FALSE))),2)</f>
        <v>1011</v>
      </c>
      <c r="F147" s="1" cm="1">
        <f t="array" ref="F147">ROUND((INDEX(属性分配!$C$4:$G$4,MATCH(F$68,属性分配!$C$3:$G$3,FALSE))+$B147*INDEX($C$18:$G$18,MATCH(F$68,$C$17:$G$17,FALSE))+INDEX($C$40:$G$60,MATCH($C147,$B$40:$B$60,FALSE),MATCH(F$68,$C$39:$G$39,FALSE))*INDEX(属性分配!$C$4:$G$4,MATCH(F$68,属性分配!$C$3:$G$3,FALSE)))*(1+INDEX($C$29:$G$34,MATCH($D147,$B$29:$B$34,FALSE),MATCH(F$68,$C$28:$G$28,FALSE))),2)</f>
        <v>168.5</v>
      </c>
      <c r="G147" s="1" cm="1">
        <f t="array" ref="G147">ROUND((INDEX(属性分配!$C$4:$G$4,MATCH(G$68,属性分配!$C$3:$G$3,FALSE))+$B147*INDEX($C$18:$G$18,MATCH(G$68,$C$17:$G$17,FALSE))+INDEX($C$40:$G$60,MATCH($C147,$B$40:$B$60,FALSE),MATCH(G$68,$C$39:$G$39,FALSE))*INDEX(属性分配!$C$4:$G$4,MATCH(G$68,属性分配!$C$3:$G$3,FALSE)))*(1+INDEX($C$29:$G$34,MATCH($D147,$B$29:$B$34,FALSE),MATCH(G$68,$C$28:$G$28,FALSE))),2)</f>
        <v>168.5</v>
      </c>
      <c r="H147" s="1" cm="1">
        <f t="array" ref="H147">ROUND((INDEX(属性分配!$C$4:$G$4,MATCH(H$68,属性分配!$C$3:$G$3,FALSE))+$B147*INDEX($C$18:$G$18,MATCH(H$68,$C$17:$G$17,FALSE))+INDEX($C$40:$G$60,MATCH($C147,$B$40:$B$60,FALSE),MATCH(H$68,$C$39:$G$39,FALSE))*INDEX(属性分配!$C$4:$G$4,MATCH(H$68,属性分配!$C$3:$G$3,FALSE)))*(1+INDEX($C$29:$G$34,MATCH($D147,$B$29:$B$34,FALSE),MATCH(H$68,$C$28:$G$28,FALSE))),2)</f>
        <v>129</v>
      </c>
      <c r="I147" s="1" cm="1">
        <f t="array" ref="I147">ROUND((INDEX(属性分配!$C$4:$G$4,MATCH(I$68,属性分配!$C$3:$G$3,FALSE))+$B147*INDEX($C$18:$G$18,MATCH(I$68,$C$17:$G$17,FALSE))+INDEX($C$40:$G$60,MATCH($C147,$B$40:$B$60,FALSE),MATCH(I$68,$C$39:$G$39,FALSE))*INDEX(属性分配!$C$4:$G$4,MATCH(I$68,属性分配!$C$3:$G$3,FALSE)))*(1+INDEX($C$29:$G$34,MATCH($D147,$B$29:$B$34,FALSE),MATCH(I$68,$C$28:$G$28,FALSE))),2)</f>
        <v>129</v>
      </c>
      <c r="K147" s="1" cm="1">
        <f t="array" ref="K147">SUMPRODUCT(E147:I147,$E$67:$I$67)</f>
        <v>2369.5</v>
      </c>
    </row>
    <row r="148" spans="2:11" x14ac:dyDescent="0.15">
      <c r="B148" s="1">
        <v>80</v>
      </c>
      <c r="C148" s="1">
        <v>0</v>
      </c>
      <c r="D148" s="1">
        <v>0</v>
      </c>
      <c r="E148" s="1" cm="1">
        <f t="array" ref="E148">ROUND((INDEX(属性分配!$C$4:$G$4,MATCH(E$68,属性分配!$C$3:$G$3,FALSE))+$B148*INDEX($C$18:$G$18,MATCH(E$68,$C$17:$G$17,FALSE))+INDEX($C$40:$G$60,MATCH($C148,$B$40:$B$60,FALSE),MATCH(E$68,$C$39:$G$39,FALSE))*INDEX(属性分配!$C$4:$G$4,MATCH(E$68,属性分配!$C$3:$G$3,FALSE)))*(1+INDEX($C$29:$G$34,MATCH($D148,$B$29:$B$34,FALSE),MATCH(E$68,$C$28:$G$28,FALSE))),2)</f>
        <v>1020</v>
      </c>
      <c r="F148" s="1" cm="1">
        <f t="array" ref="F148">ROUND((INDEX(属性分配!$C$4:$G$4,MATCH(F$68,属性分配!$C$3:$G$3,FALSE))+$B148*INDEX($C$18:$G$18,MATCH(F$68,$C$17:$G$17,FALSE))+INDEX($C$40:$G$60,MATCH($C148,$B$40:$B$60,FALSE),MATCH(F$68,$C$39:$G$39,FALSE))*INDEX(属性分配!$C$4:$G$4,MATCH(F$68,属性分配!$C$3:$G$3,FALSE)))*(1+INDEX($C$29:$G$34,MATCH($D148,$B$29:$B$34,FALSE),MATCH(F$68,$C$28:$G$28,FALSE))),2)</f>
        <v>170</v>
      </c>
      <c r="G148" s="1" cm="1">
        <f t="array" ref="G148">ROUND((INDEX(属性分配!$C$4:$G$4,MATCH(G$68,属性分配!$C$3:$G$3,FALSE))+$B148*INDEX($C$18:$G$18,MATCH(G$68,$C$17:$G$17,FALSE))+INDEX($C$40:$G$60,MATCH($C148,$B$40:$B$60,FALSE),MATCH(G$68,$C$39:$G$39,FALSE))*INDEX(属性分配!$C$4:$G$4,MATCH(G$68,属性分配!$C$3:$G$3,FALSE)))*(1+INDEX($C$29:$G$34,MATCH($D148,$B$29:$B$34,FALSE),MATCH(G$68,$C$28:$G$28,FALSE))),2)</f>
        <v>170</v>
      </c>
      <c r="H148" s="1" cm="1">
        <f t="array" ref="H148">ROUND((INDEX(属性分配!$C$4:$G$4,MATCH(H$68,属性分配!$C$3:$G$3,FALSE))+$B148*INDEX($C$18:$G$18,MATCH(H$68,$C$17:$G$17,FALSE))+INDEX($C$40:$G$60,MATCH($C148,$B$40:$B$60,FALSE),MATCH(H$68,$C$39:$G$39,FALSE))*INDEX(属性分配!$C$4:$G$4,MATCH(H$68,属性分配!$C$3:$G$3,FALSE)))*(1+INDEX($C$29:$G$34,MATCH($D148,$B$29:$B$34,FALSE),MATCH(H$68,$C$28:$G$28,FALSE))),2)</f>
        <v>130</v>
      </c>
      <c r="I148" s="1" cm="1">
        <f t="array" ref="I148">ROUND((INDEX(属性分配!$C$4:$G$4,MATCH(I$68,属性分配!$C$3:$G$3,FALSE))+$B148*INDEX($C$18:$G$18,MATCH(I$68,$C$17:$G$17,FALSE))+INDEX($C$40:$G$60,MATCH($C148,$B$40:$B$60,FALSE),MATCH(I$68,$C$39:$G$39,FALSE))*INDEX(属性分配!$C$4:$G$4,MATCH(I$68,属性分配!$C$3:$G$3,FALSE)))*(1+INDEX($C$29:$G$34,MATCH($D148,$B$29:$B$34,FALSE),MATCH(I$68,$C$28:$G$28,FALSE))),2)</f>
        <v>130</v>
      </c>
      <c r="K148" s="1" cm="1">
        <f t="array" ref="K148">SUMPRODUCT(E148:I148,$E$67:$I$67)</f>
        <v>2390</v>
      </c>
    </row>
    <row r="149" spans="2:11" x14ac:dyDescent="0.15">
      <c r="B149" s="1">
        <v>81</v>
      </c>
      <c r="C149" s="1">
        <v>0</v>
      </c>
      <c r="D149" s="1">
        <v>0</v>
      </c>
      <c r="E149" s="1" cm="1">
        <f t="array" ref="E149">ROUND((INDEX(属性分配!$C$4:$G$4,MATCH(E$68,属性分配!$C$3:$G$3,FALSE))+$B149*INDEX($C$18:$G$18,MATCH(E$68,$C$17:$G$17,FALSE))+INDEX($C$40:$G$60,MATCH($C149,$B$40:$B$60,FALSE),MATCH(E$68,$C$39:$G$39,FALSE))*INDEX(属性分配!$C$4:$G$4,MATCH(E$68,属性分配!$C$3:$G$3,FALSE)))*(1+INDEX($C$29:$G$34,MATCH($D149,$B$29:$B$34,FALSE),MATCH(E$68,$C$28:$G$28,FALSE))),2)</f>
        <v>1029</v>
      </c>
      <c r="F149" s="1" cm="1">
        <f t="array" ref="F149">ROUND((INDEX(属性分配!$C$4:$G$4,MATCH(F$68,属性分配!$C$3:$G$3,FALSE))+$B149*INDEX($C$18:$G$18,MATCH(F$68,$C$17:$G$17,FALSE))+INDEX($C$40:$G$60,MATCH($C149,$B$40:$B$60,FALSE),MATCH(F$68,$C$39:$G$39,FALSE))*INDEX(属性分配!$C$4:$G$4,MATCH(F$68,属性分配!$C$3:$G$3,FALSE)))*(1+INDEX($C$29:$G$34,MATCH($D149,$B$29:$B$34,FALSE),MATCH(F$68,$C$28:$G$28,FALSE))),2)</f>
        <v>171.5</v>
      </c>
      <c r="G149" s="1" cm="1">
        <f t="array" ref="G149">ROUND((INDEX(属性分配!$C$4:$G$4,MATCH(G$68,属性分配!$C$3:$G$3,FALSE))+$B149*INDEX($C$18:$G$18,MATCH(G$68,$C$17:$G$17,FALSE))+INDEX($C$40:$G$60,MATCH($C149,$B$40:$B$60,FALSE),MATCH(G$68,$C$39:$G$39,FALSE))*INDEX(属性分配!$C$4:$G$4,MATCH(G$68,属性分配!$C$3:$G$3,FALSE)))*(1+INDEX($C$29:$G$34,MATCH($D149,$B$29:$B$34,FALSE),MATCH(G$68,$C$28:$G$28,FALSE))),2)</f>
        <v>171.5</v>
      </c>
      <c r="H149" s="1" cm="1">
        <f t="array" ref="H149">ROUND((INDEX(属性分配!$C$4:$G$4,MATCH(H$68,属性分配!$C$3:$G$3,FALSE))+$B149*INDEX($C$18:$G$18,MATCH(H$68,$C$17:$G$17,FALSE))+INDEX($C$40:$G$60,MATCH($C149,$B$40:$B$60,FALSE),MATCH(H$68,$C$39:$G$39,FALSE))*INDEX(属性分配!$C$4:$G$4,MATCH(H$68,属性分配!$C$3:$G$3,FALSE)))*(1+INDEX($C$29:$G$34,MATCH($D149,$B$29:$B$34,FALSE),MATCH(H$68,$C$28:$G$28,FALSE))),2)</f>
        <v>131</v>
      </c>
      <c r="I149" s="1" cm="1">
        <f t="array" ref="I149">ROUND((INDEX(属性分配!$C$4:$G$4,MATCH(I$68,属性分配!$C$3:$G$3,FALSE))+$B149*INDEX($C$18:$G$18,MATCH(I$68,$C$17:$G$17,FALSE))+INDEX($C$40:$G$60,MATCH($C149,$B$40:$B$60,FALSE),MATCH(I$68,$C$39:$G$39,FALSE))*INDEX(属性分配!$C$4:$G$4,MATCH(I$68,属性分配!$C$3:$G$3,FALSE)))*(1+INDEX($C$29:$G$34,MATCH($D149,$B$29:$B$34,FALSE),MATCH(I$68,$C$28:$G$28,FALSE))),2)</f>
        <v>131</v>
      </c>
      <c r="K149" s="1" cm="1">
        <f t="array" ref="K149">SUMPRODUCT(E149:I149,$E$67:$I$67)</f>
        <v>2410.5</v>
      </c>
    </row>
    <row r="150" spans="2:11" x14ac:dyDescent="0.15">
      <c r="B150" s="1">
        <v>82</v>
      </c>
      <c r="C150" s="1">
        <v>0</v>
      </c>
      <c r="D150" s="1">
        <v>0</v>
      </c>
      <c r="E150" s="1" cm="1">
        <f t="array" ref="E150">ROUND((INDEX(属性分配!$C$4:$G$4,MATCH(E$68,属性分配!$C$3:$G$3,FALSE))+$B150*INDEX($C$18:$G$18,MATCH(E$68,$C$17:$G$17,FALSE))+INDEX($C$40:$G$60,MATCH($C150,$B$40:$B$60,FALSE),MATCH(E$68,$C$39:$G$39,FALSE))*INDEX(属性分配!$C$4:$G$4,MATCH(E$68,属性分配!$C$3:$G$3,FALSE)))*(1+INDEX($C$29:$G$34,MATCH($D150,$B$29:$B$34,FALSE),MATCH(E$68,$C$28:$G$28,FALSE))),2)</f>
        <v>1038</v>
      </c>
      <c r="F150" s="1" cm="1">
        <f t="array" ref="F150">ROUND((INDEX(属性分配!$C$4:$G$4,MATCH(F$68,属性分配!$C$3:$G$3,FALSE))+$B150*INDEX($C$18:$G$18,MATCH(F$68,$C$17:$G$17,FALSE))+INDEX($C$40:$G$60,MATCH($C150,$B$40:$B$60,FALSE),MATCH(F$68,$C$39:$G$39,FALSE))*INDEX(属性分配!$C$4:$G$4,MATCH(F$68,属性分配!$C$3:$G$3,FALSE)))*(1+INDEX($C$29:$G$34,MATCH($D150,$B$29:$B$34,FALSE),MATCH(F$68,$C$28:$G$28,FALSE))),2)</f>
        <v>173</v>
      </c>
      <c r="G150" s="1" cm="1">
        <f t="array" ref="G150">ROUND((INDEX(属性分配!$C$4:$G$4,MATCH(G$68,属性分配!$C$3:$G$3,FALSE))+$B150*INDEX($C$18:$G$18,MATCH(G$68,$C$17:$G$17,FALSE))+INDEX($C$40:$G$60,MATCH($C150,$B$40:$B$60,FALSE),MATCH(G$68,$C$39:$G$39,FALSE))*INDEX(属性分配!$C$4:$G$4,MATCH(G$68,属性分配!$C$3:$G$3,FALSE)))*(1+INDEX($C$29:$G$34,MATCH($D150,$B$29:$B$34,FALSE),MATCH(G$68,$C$28:$G$28,FALSE))),2)</f>
        <v>173</v>
      </c>
      <c r="H150" s="1" cm="1">
        <f t="array" ref="H150">ROUND((INDEX(属性分配!$C$4:$G$4,MATCH(H$68,属性分配!$C$3:$G$3,FALSE))+$B150*INDEX($C$18:$G$18,MATCH(H$68,$C$17:$G$17,FALSE))+INDEX($C$40:$G$60,MATCH($C150,$B$40:$B$60,FALSE),MATCH(H$68,$C$39:$G$39,FALSE))*INDEX(属性分配!$C$4:$G$4,MATCH(H$68,属性分配!$C$3:$G$3,FALSE)))*(1+INDEX($C$29:$G$34,MATCH($D150,$B$29:$B$34,FALSE),MATCH(H$68,$C$28:$G$28,FALSE))),2)</f>
        <v>132</v>
      </c>
      <c r="I150" s="1" cm="1">
        <f t="array" ref="I150">ROUND((INDEX(属性分配!$C$4:$G$4,MATCH(I$68,属性分配!$C$3:$G$3,FALSE))+$B150*INDEX($C$18:$G$18,MATCH(I$68,$C$17:$G$17,FALSE))+INDEX($C$40:$G$60,MATCH($C150,$B$40:$B$60,FALSE),MATCH(I$68,$C$39:$G$39,FALSE))*INDEX(属性分配!$C$4:$G$4,MATCH(I$68,属性分配!$C$3:$G$3,FALSE)))*(1+INDEX($C$29:$G$34,MATCH($D150,$B$29:$B$34,FALSE),MATCH(I$68,$C$28:$G$28,FALSE))),2)</f>
        <v>132</v>
      </c>
      <c r="K150" s="1" cm="1">
        <f t="array" ref="K150">SUMPRODUCT(E150:I150,$E$67:$I$67)</f>
        <v>2431</v>
      </c>
    </row>
    <row r="151" spans="2:11" x14ac:dyDescent="0.15">
      <c r="B151" s="1">
        <v>83</v>
      </c>
      <c r="C151" s="1">
        <v>0</v>
      </c>
      <c r="D151" s="1">
        <v>0</v>
      </c>
      <c r="E151" s="1" cm="1">
        <f t="array" ref="E151">ROUND((INDEX(属性分配!$C$4:$G$4,MATCH(E$68,属性分配!$C$3:$G$3,FALSE))+$B151*INDEX($C$18:$G$18,MATCH(E$68,$C$17:$G$17,FALSE))+INDEX($C$40:$G$60,MATCH($C151,$B$40:$B$60,FALSE),MATCH(E$68,$C$39:$G$39,FALSE))*INDEX(属性分配!$C$4:$G$4,MATCH(E$68,属性分配!$C$3:$G$3,FALSE)))*(1+INDEX($C$29:$G$34,MATCH($D151,$B$29:$B$34,FALSE),MATCH(E$68,$C$28:$G$28,FALSE))),2)</f>
        <v>1047</v>
      </c>
      <c r="F151" s="1" cm="1">
        <f t="array" ref="F151">ROUND((INDEX(属性分配!$C$4:$G$4,MATCH(F$68,属性分配!$C$3:$G$3,FALSE))+$B151*INDEX($C$18:$G$18,MATCH(F$68,$C$17:$G$17,FALSE))+INDEX($C$40:$G$60,MATCH($C151,$B$40:$B$60,FALSE),MATCH(F$68,$C$39:$G$39,FALSE))*INDEX(属性分配!$C$4:$G$4,MATCH(F$68,属性分配!$C$3:$G$3,FALSE)))*(1+INDEX($C$29:$G$34,MATCH($D151,$B$29:$B$34,FALSE),MATCH(F$68,$C$28:$G$28,FALSE))),2)</f>
        <v>174.5</v>
      </c>
      <c r="G151" s="1" cm="1">
        <f t="array" ref="G151">ROUND((INDEX(属性分配!$C$4:$G$4,MATCH(G$68,属性分配!$C$3:$G$3,FALSE))+$B151*INDEX($C$18:$G$18,MATCH(G$68,$C$17:$G$17,FALSE))+INDEX($C$40:$G$60,MATCH($C151,$B$40:$B$60,FALSE),MATCH(G$68,$C$39:$G$39,FALSE))*INDEX(属性分配!$C$4:$G$4,MATCH(G$68,属性分配!$C$3:$G$3,FALSE)))*(1+INDEX($C$29:$G$34,MATCH($D151,$B$29:$B$34,FALSE),MATCH(G$68,$C$28:$G$28,FALSE))),2)</f>
        <v>174.5</v>
      </c>
      <c r="H151" s="1" cm="1">
        <f t="array" ref="H151">ROUND((INDEX(属性分配!$C$4:$G$4,MATCH(H$68,属性分配!$C$3:$G$3,FALSE))+$B151*INDEX($C$18:$G$18,MATCH(H$68,$C$17:$G$17,FALSE))+INDEX($C$40:$G$60,MATCH($C151,$B$40:$B$60,FALSE),MATCH(H$68,$C$39:$G$39,FALSE))*INDEX(属性分配!$C$4:$G$4,MATCH(H$68,属性分配!$C$3:$G$3,FALSE)))*(1+INDEX($C$29:$G$34,MATCH($D151,$B$29:$B$34,FALSE),MATCH(H$68,$C$28:$G$28,FALSE))),2)</f>
        <v>133</v>
      </c>
      <c r="I151" s="1" cm="1">
        <f t="array" ref="I151">ROUND((INDEX(属性分配!$C$4:$G$4,MATCH(I$68,属性分配!$C$3:$G$3,FALSE))+$B151*INDEX($C$18:$G$18,MATCH(I$68,$C$17:$G$17,FALSE))+INDEX($C$40:$G$60,MATCH($C151,$B$40:$B$60,FALSE),MATCH(I$68,$C$39:$G$39,FALSE))*INDEX(属性分配!$C$4:$G$4,MATCH(I$68,属性分配!$C$3:$G$3,FALSE)))*(1+INDEX($C$29:$G$34,MATCH($D151,$B$29:$B$34,FALSE),MATCH(I$68,$C$28:$G$28,FALSE))),2)</f>
        <v>133</v>
      </c>
      <c r="K151" s="1" cm="1">
        <f t="array" ref="K151">SUMPRODUCT(E151:I151,$E$67:$I$67)</f>
        <v>2451.5</v>
      </c>
    </row>
    <row r="152" spans="2:11" x14ac:dyDescent="0.15">
      <c r="B152" s="1">
        <v>84</v>
      </c>
      <c r="C152" s="1">
        <v>0</v>
      </c>
      <c r="D152" s="1">
        <v>0</v>
      </c>
      <c r="E152" s="1" cm="1">
        <f t="array" ref="E152">ROUND((INDEX(属性分配!$C$4:$G$4,MATCH(E$68,属性分配!$C$3:$G$3,FALSE))+$B152*INDEX($C$18:$G$18,MATCH(E$68,$C$17:$G$17,FALSE))+INDEX($C$40:$G$60,MATCH($C152,$B$40:$B$60,FALSE),MATCH(E$68,$C$39:$G$39,FALSE))*INDEX(属性分配!$C$4:$G$4,MATCH(E$68,属性分配!$C$3:$G$3,FALSE)))*(1+INDEX($C$29:$G$34,MATCH($D152,$B$29:$B$34,FALSE),MATCH(E$68,$C$28:$G$28,FALSE))),2)</f>
        <v>1056</v>
      </c>
      <c r="F152" s="1" cm="1">
        <f t="array" ref="F152">ROUND((INDEX(属性分配!$C$4:$G$4,MATCH(F$68,属性分配!$C$3:$G$3,FALSE))+$B152*INDEX($C$18:$G$18,MATCH(F$68,$C$17:$G$17,FALSE))+INDEX($C$40:$G$60,MATCH($C152,$B$40:$B$60,FALSE),MATCH(F$68,$C$39:$G$39,FALSE))*INDEX(属性分配!$C$4:$G$4,MATCH(F$68,属性分配!$C$3:$G$3,FALSE)))*(1+INDEX($C$29:$G$34,MATCH($D152,$B$29:$B$34,FALSE),MATCH(F$68,$C$28:$G$28,FALSE))),2)</f>
        <v>176</v>
      </c>
      <c r="G152" s="1" cm="1">
        <f t="array" ref="G152">ROUND((INDEX(属性分配!$C$4:$G$4,MATCH(G$68,属性分配!$C$3:$G$3,FALSE))+$B152*INDEX($C$18:$G$18,MATCH(G$68,$C$17:$G$17,FALSE))+INDEX($C$40:$G$60,MATCH($C152,$B$40:$B$60,FALSE),MATCH(G$68,$C$39:$G$39,FALSE))*INDEX(属性分配!$C$4:$G$4,MATCH(G$68,属性分配!$C$3:$G$3,FALSE)))*(1+INDEX($C$29:$G$34,MATCH($D152,$B$29:$B$34,FALSE),MATCH(G$68,$C$28:$G$28,FALSE))),2)</f>
        <v>176</v>
      </c>
      <c r="H152" s="1" cm="1">
        <f t="array" ref="H152">ROUND((INDEX(属性分配!$C$4:$G$4,MATCH(H$68,属性分配!$C$3:$G$3,FALSE))+$B152*INDEX($C$18:$G$18,MATCH(H$68,$C$17:$G$17,FALSE))+INDEX($C$40:$G$60,MATCH($C152,$B$40:$B$60,FALSE),MATCH(H$68,$C$39:$G$39,FALSE))*INDEX(属性分配!$C$4:$G$4,MATCH(H$68,属性分配!$C$3:$G$3,FALSE)))*(1+INDEX($C$29:$G$34,MATCH($D152,$B$29:$B$34,FALSE),MATCH(H$68,$C$28:$G$28,FALSE))),2)</f>
        <v>134</v>
      </c>
      <c r="I152" s="1" cm="1">
        <f t="array" ref="I152">ROUND((INDEX(属性分配!$C$4:$G$4,MATCH(I$68,属性分配!$C$3:$G$3,FALSE))+$B152*INDEX($C$18:$G$18,MATCH(I$68,$C$17:$G$17,FALSE))+INDEX($C$40:$G$60,MATCH($C152,$B$40:$B$60,FALSE),MATCH(I$68,$C$39:$G$39,FALSE))*INDEX(属性分配!$C$4:$G$4,MATCH(I$68,属性分配!$C$3:$G$3,FALSE)))*(1+INDEX($C$29:$G$34,MATCH($D152,$B$29:$B$34,FALSE),MATCH(I$68,$C$28:$G$28,FALSE))),2)</f>
        <v>134</v>
      </c>
      <c r="K152" s="1" cm="1">
        <f t="array" ref="K152">SUMPRODUCT(E152:I152,$E$67:$I$67)</f>
        <v>2472</v>
      </c>
    </row>
    <row r="153" spans="2:11" x14ac:dyDescent="0.15">
      <c r="B153" s="1">
        <v>85</v>
      </c>
      <c r="C153" s="1">
        <v>0</v>
      </c>
      <c r="D153" s="1">
        <v>0</v>
      </c>
      <c r="E153" s="1" cm="1">
        <f t="array" ref="E153">ROUND((INDEX(属性分配!$C$4:$G$4,MATCH(E$68,属性分配!$C$3:$G$3,FALSE))+$B153*INDEX($C$18:$G$18,MATCH(E$68,$C$17:$G$17,FALSE))+INDEX($C$40:$G$60,MATCH($C153,$B$40:$B$60,FALSE),MATCH(E$68,$C$39:$G$39,FALSE))*INDEX(属性分配!$C$4:$G$4,MATCH(E$68,属性分配!$C$3:$G$3,FALSE)))*(1+INDEX($C$29:$G$34,MATCH($D153,$B$29:$B$34,FALSE),MATCH(E$68,$C$28:$G$28,FALSE))),2)</f>
        <v>1065</v>
      </c>
      <c r="F153" s="1" cm="1">
        <f t="array" ref="F153">ROUND((INDEX(属性分配!$C$4:$G$4,MATCH(F$68,属性分配!$C$3:$G$3,FALSE))+$B153*INDEX($C$18:$G$18,MATCH(F$68,$C$17:$G$17,FALSE))+INDEX($C$40:$G$60,MATCH($C153,$B$40:$B$60,FALSE),MATCH(F$68,$C$39:$G$39,FALSE))*INDEX(属性分配!$C$4:$G$4,MATCH(F$68,属性分配!$C$3:$G$3,FALSE)))*(1+INDEX($C$29:$G$34,MATCH($D153,$B$29:$B$34,FALSE),MATCH(F$68,$C$28:$G$28,FALSE))),2)</f>
        <v>177.5</v>
      </c>
      <c r="G153" s="1" cm="1">
        <f t="array" ref="G153">ROUND((INDEX(属性分配!$C$4:$G$4,MATCH(G$68,属性分配!$C$3:$G$3,FALSE))+$B153*INDEX($C$18:$G$18,MATCH(G$68,$C$17:$G$17,FALSE))+INDEX($C$40:$G$60,MATCH($C153,$B$40:$B$60,FALSE),MATCH(G$68,$C$39:$G$39,FALSE))*INDEX(属性分配!$C$4:$G$4,MATCH(G$68,属性分配!$C$3:$G$3,FALSE)))*(1+INDEX($C$29:$G$34,MATCH($D153,$B$29:$B$34,FALSE),MATCH(G$68,$C$28:$G$28,FALSE))),2)</f>
        <v>177.5</v>
      </c>
      <c r="H153" s="1" cm="1">
        <f t="array" ref="H153">ROUND((INDEX(属性分配!$C$4:$G$4,MATCH(H$68,属性分配!$C$3:$G$3,FALSE))+$B153*INDEX($C$18:$G$18,MATCH(H$68,$C$17:$G$17,FALSE))+INDEX($C$40:$G$60,MATCH($C153,$B$40:$B$60,FALSE),MATCH(H$68,$C$39:$G$39,FALSE))*INDEX(属性分配!$C$4:$G$4,MATCH(H$68,属性分配!$C$3:$G$3,FALSE)))*(1+INDEX($C$29:$G$34,MATCH($D153,$B$29:$B$34,FALSE),MATCH(H$68,$C$28:$G$28,FALSE))),2)</f>
        <v>135</v>
      </c>
      <c r="I153" s="1" cm="1">
        <f t="array" ref="I153">ROUND((INDEX(属性分配!$C$4:$G$4,MATCH(I$68,属性分配!$C$3:$G$3,FALSE))+$B153*INDEX($C$18:$G$18,MATCH(I$68,$C$17:$G$17,FALSE))+INDEX($C$40:$G$60,MATCH($C153,$B$40:$B$60,FALSE),MATCH(I$68,$C$39:$G$39,FALSE))*INDEX(属性分配!$C$4:$G$4,MATCH(I$68,属性分配!$C$3:$G$3,FALSE)))*(1+INDEX($C$29:$G$34,MATCH($D153,$B$29:$B$34,FALSE),MATCH(I$68,$C$28:$G$28,FALSE))),2)</f>
        <v>135</v>
      </c>
      <c r="K153" s="1" cm="1">
        <f t="array" ref="K153">SUMPRODUCT(E153:I153,$E$67:$I$67)</f>
        <v>2492.5</v>
      </c>
    </row>
    <row r="154" spans="2:11" x14ac:dyDescent="0.15">
      <c r="B154" s="1">
        <v>86</v>
      </c>
      <c r="C154" s="1">
        <v>0</v>
      </c>
      <c r="D154" s="1">
        <v>0</v>
      </c>
      <c r="E154" s="1" cm="1">
        <f t="array" ref="E154">ROUND((INDEX(属性分配!$C$4:$G$4,MATCH(E$68,属性分配!$C$3:$G$3,FALSE))+$B154*INDEX($C$18:$G$18,MATCH(E$68,$C$17:$G$17,FALSE))+INDEX($C$40:$G$60,MATCH($C154,$B$40:$B$60,FALSE),MATCH(E$68,$C$39:$G$39,FALSE))*INDEX(属性分配!$C$4:$G$4,MATCH(E$68,属性分配!$C$3:$G$3,FALSE)))*(1+INDEX($C$29:$G$34,MATCH($D154,$B$29:$B$34,FALSE),MATCH(E$68,$C$28:$G$28,FALSE))),2)</f>
        <v>1074</v>
      </c>
      <c r="F154" s="1" cm="1">
        <f t="array" ref="F154">ROUND((INDEX(属性分配!$C$4:$G$4,MATCH(F$68,属性分配!$C$3:$G$3,FALSE))+$B154*INDEX($C$18:$G$18,MATCH(F$68,$C$17:$G$17,FALSE))+INDEX($C$40:$G$60,MATCH($C154,$B$40:$B$60,FALSE),MATCH(F$68,$C$39:$G$39,FALSE))*INDEX(属性分配!$C$4:$G$4,MATCH(F$68,属性分配!$C$3:$G$3,FALSE)))*(1+INDEX($C$29:$G$34,MATCH($D154,$B$29:$B$34,FALSE),MATCH(F$68,$C$28:$G$28,FALSE))),2)</f>
        <v>179</v>
      </c>
      <c r="G154" s="1" cm="1">
        <f t="array" ref="G154">ROUND((INDEX(属性分配!$C$4:$G$4,MATCH(G$68,属性分配!$C$3:$G$3,FALSE))+$B154*INDEX($C$18:$G$18,MATCH(G$68,$C$17:$G$17,FALSE))+INDEX($C$40:$G$60,MATCH($C154,$B$40:$B$60,FALSE),MATCH(G$68,$C$39:$G$39,FALSE))*INDEX(属性分配!$C$4:$G$4,MATCH(G$68,属性分配!$C$3:$G$3,FALSE)))*(1+INDEX($C$29:$G$34,MATCH($D154,$B$29:$B$34,FALSE),MATCH(G$68,$C$28:$G$28,FALSE))),2)</f>
        <v>179</v>
      </c>
      <c r="H154" s="1" cm="1">
        <f t="array" ref="H154">ROUND((INDEX(属性分配!$C$4:$G$4,MATCH(H$68,属性分配!$C$3:$G$3,FALSE))+$B154*INDEX($C$18:$G$18,MATCH(H$68,$C$17:$G$17,FALSE))+INDEX($C$40:$G$60,MATCH($C154,$B$40:$B$60,FALSE),MATCH(H$68,$C$39:$G$39,FALSE))*INDEX(属性分配!$C$4:$G$4,MATCH(H$68,属性分配!$C$3:$G$3,FALSE)))*(1+INDEX($C$29:$G$34,MATCH($D154,$B$29:$B$34,FALSE),MATCH(H$68,$C$28:$G$28,FALSE))),2)</f>
        <v>136</v>
      </c>
      <c r="I154" s="1" cm="1">
        <f t="array" ref="I154">ROUND((INDEX(属性分配!$C$4:$G$4,MATCH(I$68,属性分配!$C$3:$G$3,FALSE))+$B154*INDEX($C$18:$G$18,MATCH(I$68,$C$17:$G$17,FALSE))+INDEX($C$40:$G$60,MATCH($C154,$B$40:$B$60,FALSE),MATCH(I$68,$C$39:$G$39,FALSE))*INDEX(属性分配!$C$4:$G$4,MATCH(I$68,属性分配!$C$3:$G$3,FALSE)))*(1+INDEX($C$29:$G$34,MATCH($D154,$B$29:$B$34,FALSE),MATCH(I$68,$C$28:$G$28,FALSE))),2)</f>
        <v>136</v>
      </c>
      <c r="K154" s="1" cm="1">
        <f t="array" ref="K154">SUMPRODUCT(E154:I154,$E$67:$I$67)</f>
        <v>2513</v>
      </c>
    </row>
    <row r="155" spans="2:11" x14ac:dyDescent="0.15">
      <c r="B155" s="1">
        <v>87</v>
      </c>
      <c r="C155" s="1">
        <v>0</v>
      </c>
      <c r="D155" s="1">
        <v>0</v>
      </c>
      <c r="E155" s="1" cm="1">
        <f t="array" ref="E155">ROUND((INDEX(属性分配!$C$4:$G$4,MATCH(E$68,属性分配!$C$3:$G$3,FALSE))+$B155*INDEX($C$18:$G$18,MATCH(E$68,$C$17:$G$17,FALSE))+INDEX($C$40:$G$60,MATCH($C155,$B$40:$B$60,FALSE),MATCH(E$68,$C$39:$G$39,FALSE))*INDEX(属性分配!$C$4:$G$4,MATCH(E$68,属性分配!$C$3:$G$3,FALSE)))*(1+INDEX($C$29:$G$34,MATCH($D155,$B$29:$B$34,FALSE),MATCH(E$68,$C$28:$G$28,FALSE))),2)</f>
        <v>1083</v>
      </c>
      <c r="F155" s="1" cm="1">
        <f t="array" ref="F155">ROUND((INDEX(属性分配!$C$4:$G$4,MATCH(F$68,属性分配!$C$3:$G$3,FALSE))+$B155*INDEX($C$18:$G$18,MATCH(F$68,$C$17:$G$17,FALSE))+INDEX($C$40:$G$60,MATCH($C155,$B$40:$B$60,FALSE),MATCH(F$68,$C$39:$G$39,FALSE))*INDEX(属性分配!$C$4:$G$4,MATCH(F$68,属性分配!$C$3:$G$3,FALSE)))*(1+INDEX($C$29:$G$34,MATCH($D155,$B$29:$B$34,FALSE),MATCH(F$68,$C$28:$G$28,FALSE))),2)</f>
        <v>180.5</v>
      </c>
      <c r="G155" s="1" cm="1">
        <f t="array" ref="G155">ROUND((INDEX(属性分配!$C$4:$G$4,MATCH(G$68,属性分配!$C$3:$G$3,FALSE))+$B155*INDEX($C$18:$G$18,MATCH(G$68,$C$17:$G$17,FALSE))+INDEX($C$40:$G$60,MATCH($C155,$B$40:$B$60,FALSE),MATCH(G$68,$C$39:$G$39,FALSE))*INDEX(属性分配!$C$4:$G$4,MATCH(G$68,属性分配!$C$3:$G$3,FALSE)))*(1+INDEX($C$29:$G$34,MATCH($D155,$B$29:$B$34,FALSE),MATCH(G$68,$C$28:$G$28,FALSE))),2)</f>
        <v>180.5</v>
      </c>
      <c r="H155" s="1" cm="1">
        <f t="array" ref="H155">ROUND((INDEX(属性分配!$C$4:$G$4,MATCH(H$68,属性分配!$C$3:$G$3,FALSE))+$B155*INDEX($C$18:$G$18,MATCH(H$68,$C$17:$G$17,FALSE))+INDEX($C$40:$G$60,MATCH($C155,$B$40:$B$60,FALSE),MATCH(H$68,$C$39:$G$39,FALSE))*INDEX(属性分配!$C$4:$G$4,MATCH(H$68,属性分配!$C$3:$G$3,FALSE)))*(1+INDEX($C$29:$G$34,MATCH($D155,$B$29:$B$34,FALSE),MATCH(H$68,$C$28:$G$28,FALSE))),2)</f>
        <v>137</v>
      </c>
      <c r="I155" s="1" cm="1">
        <f t="array" ref="I155">ROUND((INDEX(属性分配!$C$4:$G$4,MATCH(I$68,属性分配!$C$3:$G$3,FALSE))+$B155*INDEX($C$18:$G$18,MATCH(I$68,$C$17:$G$17,FALSE))+INDEX($C$40:$G$60,MATCH($C155,$B$40:$B$60,FALSE),MATCH(I$68,$C$39:$G$39,FALSE))*INDEX(属性分配!$C$4:$G$4,MATCH(I$68,属性分配!$C$3:$G$3,FALSE)))*(1+INDEX($C$29:$G$34,MATCH($D155,$B$29:$B$34,FALSE),MATCH(I$68,$C$28:$G$28,FALSE))),2)</f>
        <v>137</v>
      </c>
      <c r="K155" s="1" cm="1">
        <f t="array" ref="K155">SUMPRODUCT(E155:I155,$E$67:$I$67)</f>
        <v>2533.5</v>
      </c>
    </row>
    <row r="156" spans="2:11" x14ac:dyDescent="0.15">
      <c r="B156" s="1">
        <v>88</v>
      </c>
      <c r="C156" s="1">
        <v>0</v>
      </c>
      <c r="D156" s="1">
        <v>0</v>
      </c>
      <c r="E156" s="1" cm="1">
        <f t="array" ref="E156">ROUND((INDEX(属性分配!$C$4:$G$4,MATCH(E$68,属性分配!$C$3:$G$3,FALSE))+$B156*INDEX($C$18:$G$18,MATCH(E$68,$C$17:$G$17,FALSE))+INDEX($C$40:$G$60,MATCH($C156,$B$40:$B$60,FALSE),MATCH(E$68,$C$39:$G$39,FALSE))*INDEX(属性分配!$C$4:$G$4,MATCH(E$68,属性分配!$C$3:$G$3,FALSE)))*(1+INDEX($C$29:$G$34,MATCH($D156,$B$29:$B$34,FALSE),MATCH(E$68,$C$28:$G$28,FALSE))),2)</f>
        <v>1092</v>
      </c>
      <c r="F156" s="1" cm="1">
        <f t="array" ref="F156">ROUND((INDEX(属性分配!$C$4:$G$4,MATCH(F$68,属性分配!$C$3:$G$3,FALSE))+$B156*INDEX($C$18:$G$18,MATCH(F$68,$C$17:$G$17,FALSE))+INDEX($C$40:$G$60,MATCH($C156,$B$40:$B$60,FALSE),MATCH(F$68,$C$39:$G$39,FALSE))*INDEX(属性分配!$C$4:$G$4,MATCH(F$68,属性分配!$C$3:$G$3,FALSE)))*(1+INDEX($C$29:$G$34,MATCH($D156,$B$29:$B$34,FALSE),MATCH(F$68,$C$28:$G$28,FALSE))),2)</f>
        <v>182</v>
      </c>
      <c r="G156" s="1" cm="1">
        <f t="array" ref="G156">ROUND((INDEX(属性分配!$C$4:$G$4,MATCH(G$68,属性分配!$C$3:$G$3,FALSE))+$B156*INDEX($C$18:$G$18,MATCH(G$68,$C$17:$G$17,FALSE))+INDEX($C$40:$G$60,MATCH($C156,$B$40:$B$60,FALSE),MATCH(G$68,$C$39:$G$39,FALSE))*INDEX(属性分配!$C$4:$G$4,MATCH(G$68,属性分配!$C$3:$G$3,FALSE)))*(1+INDEX($C$29:$G$34,MATCH($D156,$B$29:$B$34,FALSE),MATCH(G$68,$C$28:$G$28,FALSE))),2)</f>
        <v>182</v>
      </c>
      <c r="H156" s="1" cm="1">
        <f t="array" ref="H156">ROUND((INDEX(属性分配!$C$4:$G$4,MATCH(H$68,属性分配!$C$3:$G$3,FALSE))+$B156*INDEX($C$18:$G$18,MATCH(H$68,$C$17:$G$17,FALSE))+INDEX($C$40:$G$60,MATCH($C156,$B$40:$B$60,FALSE),MATCH(H$68,$C$39:$G$39,FALSE))*INDEX(属性分配!$C$4:$G$4,MATCH(H$68,属性分配!$C$3:$G$3,FALSE)))*(1+INDEX($C$29:$G$34,MATCH($D156,$B$29:$B$34,FALSE),MATCH(H$68,$C$28:$G$28,FALSE))),2)</f>
        <v>138</v>
      </c>
      <c r="I156" s="1" cm="1">
        <f t="array" ref="I156">ROUND((INDEX(属性分配!$C$4:$G$4,MATCH(I$68,属性分配!$C$3:$G$3,FALSE))+$B156*INDEX($C$18:$G$18,MATCH(I$68,$C$17:$G$17,FALSE))+INDEX($C$40:$G$60,MATCH($C156,$B$40:$B$60,FALSE),MATCH(I$68,$C$39:$G$39,FALSE))*INDEX(属性分配!$C$4:$G$4,MATCH(I$68,属性分配!$C$3:$G$3,FALSE)))*(1+INDEX($C$29:$G$34,MATCH($D156,$B$29:$B$34,FALSE),MATCH(I$68,$C$28:$G$28,FALSE))),2)</f>
        <v>138</v>
      </c>
      <c r="K156" s="1" cm="1">
        <f t="array" ref="K156">SUMPRODUCT(E156:I156,$E$67:$I$67)</f>
        <v>2554</v>
      </c>
    </row>
    <row r="157" spans="2:11" x14ac:dyDescent="0.15">
      <c r="B157" s="1">
        <v>89</v>
      </c>
      <c r="C157" s="1">
        <v>0</v>
      </c>
      <c r="D157" s="1">
        <v>0</v>
      </c>
      <c r="E157" s="1" cm="1">
        <f t="array" ref="E157">ROUND((INDEX(属性分配!$C$4:$G$4,MATCH(E$68,属性分配!$C$3:$G$3,FALSE))+$B157*INDEX($C$18:$G$18,MATCH(E$68,$C$17:$G$17,FALSE))+INDEX($C$40:$G$60,MATCH($C157,$B$40:$B$60,FALSE),MATCH(E$68,$C$39:$G$39,FALSE))*INDEX(属性分配!$C$4:$G$4,MATCH(E$68,属性分配!$C$3:$G$3,FALSE)))*(1+INDEX($C$29:$G$34,MATCH($D157,$B$29:$B$34,FALSE),MATCH(E$68,$C$28:$G$28,FALSE))),2)</f>
        <v>1101</v>
      </c>
      <c r="F157" s="1" cm="1">
        <f t="array" ref="F157">ROUND((INDEX(属性分配!$C$4:$G$4,MATCH(F$68,属性分配!$C$3:$G$3,FALSE))+$B157*INDEX($C$18:$G$18,MATCH(F$68,$C$17:$G$17,FALSE))+INDEX($C$40:$G$60,MATCH($C157,$B$40:$B$60,FALSE),MATCH(F$68,$C$39:$G$39,FALSE))*INDEX(属性分配!$C$4:$G$4,MATCH(F$68,属性分配!$C$3:$G$3,FALSE)))*(1+INDEX($C$29:$G$34,MATCH($D157,$B$29:$B$34,FALSE),MATCH(F$68,$C$28:$G$28,FALSE))),2)</f>
        <v>183.5</v>
      </c>
      <c r="G157" s="1" cm="1">
        <f t="array" ref="G157">ROUND((INDEX(属性分配!$C$4:$G$4,MATCH(G$68,属性分配!$C$3:$G$3,FALSE))+$B157*INDEX($C$18:$G$18,MATCH(G$68,$C$17:$G$17,FALSE))+INDEX($C$40:$G$60,MATCH($C157,$B$40:$B$60,FALSE),MATCH(G$68,$C$39:$G$39,FALSE))*INDEX(属性分配!$C$4:$G$4,MATCH(G$68,属性分配!$C$3:$G$3,FALSE)))*(1+INDEX($C$29:$G$34,MATCH($D157,$B$29:$B$34,FALSE),MATCH(G$68,$C$28:$G$28,FALSE))),2)</f>
        <v>183.5</v>
      </c>
      <c r="H157" s="1" cm="1">
        <f t="array" ref="H157">ROUND((INDEX(属性分配!$C$4:$G$4,MATCH(H$68,属性分配!$C$3:$G$3,FALSE))+$B157*INDEX($C$18:$G$18,MATCH(H$68,$C$17:$G$17,FALSE))+INDEX($C$40:$G$60,MATCH($C157,$B$40:$B$60,FALSE),MATCH(H$68,$C$39:$G$39,FALSE))*INDEX(属性分配!$C$4:$G$4,MATCH(H$68,属性分配!$C$3:$G$3,FALSE)))*(1+INDEX($C$29:$G$34,MATCH($D157,$B$29:$B$34,FALSE),MATCH(H$68,$C$28:$G$28,FALSE))),2)</f>
        <v>139</v>
      </c>
      <c r="I157" s="1" cm="1">
        <f t="array" ref="I157">ROUND((INDEX(属性分配!$C$4:$G$4,MATCH(I$68,属性分配!$C$3:$G$3,FALSE))+$B157*INDEX($C$18:$G$18,MATCH(I$68,$C$17:$G$17,FALSE))+INDEX($C$40:$G$60,MATCH($C157,$B$40:$B$60,FALSE),MATCH(I$68,$C$39:$G$39,FALSE))*INDEX(属性分配!$C$4:$G$4,MATCH(I$68,属性分配!$C$3:$G$3,FALSE)))*(1+INDEX($C$29:$G$34,MATCH($D157,$B$29:$B$34,FALSE),MATCH(I$68,$C$28:$G$28,FALSE))),2)</f>
        <v>139</v>
      </c>
      <c r="K157" s="1" cm="1">
        <f t="array" ref="K157">SUMPRODUCT(E157:I157,$E$67:$I$67)</f>
        <v>2574.5</v>
      </c>
    </row>
    <row r="158" spans="2:11" x14ac:dyDescent="0.15">
      <c r="B158" s="1">
        <v>90</v>
      </c>
      <c r="C158" s="1">
        <v>0</v>
      </c>
      <c r="D158" s="1">
        <v>0</v>
      </c>
      <c r="E158" s="1" cm="1">
        <f t="array" ref="E158">ROUND((INDEX(属性分配!$C$4:$G$4,MATCH(E$68,属性分配!$C$3:$G$3,FALSE))+$B158*INDEX($C$18:$G$18,MATCH(E$68,$C$17:$G$17,FALSE))+INDEX($C$40:$G$60,MATCH($C158,$B$40:$B$60,FALSE),MATCH(E$68,$C$39:$G$39,FALSE))*INDEX(属性分配!$C$4:$G$4,MATCH(E$68,属性分配!$C$3:$G$3,FALSE)))*(1+INDEX($C$29:$G$34,MATCH($D158,$B$29:$B$34,FALSE),MATCH(E$68,$C$28:$G$28,FALSE))),2)</f>
        <v>1110</v>
      </c>
      <c r="F158" s="1" cm="1">
        <f t="array" ref="F158">ROUND((INDEX(属性分配!$C$4:$G$4,MATCH(F$68,属性分配!$C$3:$G$3,FALSE))+$B158*INDEX($C$18:$G$18,MATCH(F$68,$C$17:$G$17,FALSE))+INDEX($C$40:$G$60,MATCH($C158,$B$40:$B$60,FALSE),MATCH(F$68,$C$39:$G$39,FALSE))*INDEX(属性分配!$C$4:$G$4,MATCH(F$68,属性分配!$C$3:$G$3,FALSE)))*(1+INDEX($C$29:$G$34,MATCH($D158,$B$29:$B$34,FALSE),MATCH(F$68,$C$28:$G$28,FALSE))),2)</f>
        <v>185</v>
      </c>
      <c r="G158" s="1" cm="1">
        <f t="array" ref="G158">ROUND((INDEX(属性分配!$C$4:$G$4,MATCH(G$68,属性分配!$C$3:$G$3,FALSE))+$B158*INDEX($C$18:$G$18,MATCH(G$68,$C$17:$G$17,FALSE))+INDEX($C$40:$G$60,MATCH($C158,$B$40:$B$60,FALSE),MATCH(G$68,$C$39:$G$39,FALSE))*INDEX(属性分配!$C$4:$G$4,MATCH(G$68,属性分配!$C$3:$G$3,FALSE)))*(1+INDEX($C$29:$G$34,MATCH($D158,$B$29:$B$34,FALSE),MATCH(G$68,$C$28:$G$28,FALSE))),2)</f>
        <v>185</v>
      </c>
      <c r="H158" s="1" cm="1">
        <f t="array" ref="H158">ROUND((INDEX(属性分配!$C$4:$G$4,MATCH(H$68,属性分配!$C$3:$G$3,FALSE))+$B158*INDEX($C$18:$G$18,MATCH(H$68,$C$17:$G$17,FALSE))+INDEX($C$40:$G$60,MATCH($C158,$B$40:$B$60,FALSE),MATCH(H$68,$C$39:$G$39,FALSE))*INDEX(属性分配!$C$4:$G$4,MATCH(H$68,属性分配!$C$3:$G$3,FALSE)))*(1+INDEX($C$29:$G$34,MATCH($D158,$B$29:$B$34,FALSE),MATCH(H$68,$C$28:$G$28,FALSE))),2)</f>
        <v>140</v>
      </c>
      <c r="I158" s="1" cm="1">
        <f t="array" ref="I158">ROUND((INDEX(属性分配!$C$4:$G$4,MATCH(I$68,属性分配!$C$3:$G$3,FALSE))+$B158*INDEX($C$18:$G$18,MATCH(I$68,$C$17:$G$17,FALSE))+INDEX($C$40:$G$60,MATCH($C158,$B$40:$B$60,FALSE),MATCH(I$68,$C$39:$G$39,FALSE))*INDEX(属性分配!$C$4:$G$4,MATCH(I$68,属性分配!$C$3:$G$3,FALSE)))*(1+INDEX($C$29:$G$34,MATCH($D158,$B$29:$B$34,FALSE),MATCH(I$68,$C$28:$G$28,FALSE))),2)</f>
        <v>140</v>
      </c>
      <c r="K158" s="1" cm="1">
        <f t="array" ref="K158">SUMPRODUCT(E158:I158,$E$67:$I$67)</f>
        <v>2595</v>
      </c>
    </row>
    <row r="159" spans="2:11" x14ac:dyDescent="0.15">
      <c r="B159" s="1">
        <v>91</v>
      </c>
      <c r="C159" s="1">
        <v>0</v>
      </c>
      <c r="D159" s="1">
        <v>0</v>
      </c>
      <c r="E159" s="1" cm="1">
        <f t="array" ref="E159">ROUND((INDEX(属性分配!$C$4:$G$4,MATCH(E$68,属性分配!$C$3:$G$3,FALSE))+$B159*INDEX($C$18:$G$18,MATCH(E$68,$C$17:$G$17,FALSE))+INDEX($C$40:$G$60,MATCH($C159,$B$40:$B$60,FALSE),MATCH(E$68,$C$39:$G$39,FALSE))*INDEX(属性分配!$C$4:$G$4,MATCH(E$68,属性分配!$C$3:$G$3,FALSE)))*(1+INDEX($C$29:$G$34,MATCH($D159,$B$29:$B$34,FALSE),MATCH(E$68,$C$28:$G$28,FALSE))),2)</f>
        <v>1119</v>
      </c>
      <c r="F159" s="1" cm="1">
        <f t="array" ref="F159">ROUND((INDEX(属性分配!$C$4:$G$4,MATCH(F$68,属性分配!$C$3:$G$3,FALSE))+$B159*INDEX($C$18:$G$18,MATCH(F$68,$C$17:$G$17,FALSE))+INDEX($C$40:$G$60,MATCH($C159,$B$40:$B$60,FALSE),MATCH(F$68,$C$39:$G$39,FALSE))*INDEX(属性分配!$C$4:$G$4,MATCH(F$68,属性分配!$C$3:$G$3,FALSE)))*(1+INDEX($C$29:$G$34,MATCH($D159,$B$29:$B$34,FALSE),MATCH(F$68,$C$28:$G$28,FALSE))),2)</f>
        <v>186.5</v>
      </c>
      <c r="G159" s="1" cm="1">
        <f t="array" ref="G159">ROUND((INDEX(属性分配!$C$4:$G$4,MATCH(G$68,属性分配!$C$3:$G$3,FALSE))+$B159*INDEX($C$18:$G$18,MATCH(G$68,$C$17:$G$17,FALSE))+INDEX($C$40:$G$60,MATCH($C159,$B$40:$B$60,FALSE),MATCH(G$68,$C$39:$G$39,FALSE))*INDEX(属性分配!$C$4:$G$4,MATCH(G$68,属性分配!$C$3:$G$3,FALSE)))*(1+INDEX($C$29:$G$34,MATCH($D159,$B$29:$B$34,FALSE),MATCH(G$68,$C$28:$G$28,FALSE))),2)</f>
        <v>186.5</v>
      </c>
      <c r="H159" s="1" cm="1">
        <f t="array" ref="H159">ROUND((INDEX(属性分配!$C$4:$G$4,MATCH(H$68,属性分配!$C$3:$G$3,FALSE))+$B159*INDEX($C$18:$G$18,MATCH(H$68,$C$17:$G$17,FALSE))+INDEX($C$40:$G$60,MATCH($C159,$B$40:$B$60,FALSE),MATCH(H$68,$C$39:$G$39,FALSE))*INDEX(属性分配!$C$4:$G$4,MATCH(H$68,属性分配!$C$3:$G$3,FALSE)))*(1+INDEX($C$29:$G$34,MATCH($D159,$B$29:$B$34,FALSE),MATCH(H$68,$C$28:$G$28,FALSE))),2)</f>
        <v>141</v>
      </c>
      <c r="I159" s="1" cm="1">
        <f t="array" ref="I159">ROUND((INDEX(属性分配!$C$4:$G$4,MATCH(I$68,属性分配!$C$3:$G$3,FALSE))+$B159*INDEX($C$18:$G$18,MATCH(I$68,$C$17:$G$17,FALSE))+INDEX($C$40:$G$60,MATCH($C159,$B$40:$B$60,FALSE),MATCH(I$68,$C$39:$G$39,FALSE))*INDEX(属性分配!$C$4:$G$4,MATCH(I$68,属性分配!$C$3:$G$3,FALSE)))*(1+INDEX($C$29:$G$34,MATCH($D159,$B$29:$B$34,FALSE),MATCH(I$68,$C$28:$G$28,FALSE))),2)</f>
        <v>141</v>
      </c>
      <c r="K159" s="1" cm="1">
        <f t="array" ref="K159">SUMPRODUCT(E159:I159,$E$67:$I$67)</f>
        <v>2615.5</v>
      </c>
    </row>
    <row r="160" spans="2:11" x14ac:dyDescent="0.15">
      <c r="B160" s="1">
        <v>92</v>
      </c>
      <c r="C160" s="1">
        <v>0</v>
      </c>
      <c r="D160" s="1">
        <v>0</v>
      </c>
      <c r="E160" s="1" cm="1">
        <f t="array" ref="E160">ROUND((INDEX(属性分配!$C$4:$G$4,MATCH(E$68,属性分配!$C$3:$G$3,FALSE))+$B160*INDEX($C$18:$G$18,MATCH(E$68,$C$17:$G$17,FALSE))+INDEX($C$40:$G$60,MATCH($C160,$B$40:$B$60,FALSE),MATCH(E$68,$C$39:$G$39,FALSE))*INDEX(属性分配!$C$4:$G$4,MATCH(E$68,属性分配!$C$3:$G$3,FALSE)))*(1+INDEX($C$29:$G$34,MATCH($D160,$B$29:$B$34,FALSE),MATCH(E$68,$C$28:$G$28,FALSE))),2)</f>
        <v>1128</v>
      </c>
      <c r="F160" s="1" cm="1">
        <f t="array" ref="F160">ROUND((INDEX(属性分配!$C$4:$G$4,MATCH(F$68,属性分配!$C$3:$G$3,FALSE))+$B160*INDEX($C$18:$G$18,MATCH(F$68,$C$17:$G$17,FALSE))+INDEX($C$40:$G$60,MATCH($C160,$B$40:$B$60,FALSE),MATCH(F$68,$C$39:$G$39,FALSE))*INDEX(属性分配!$C$4:$G$4,MATCH(F$68,属性分配!$C$3:$G$3,FALSE)))*(1+INDEX($C$29:$G$34,MATCH($D160,$B$29:$B$34,FALSE),MATCH(F$68,$C$28:$G$28,FALSE))),2)</f>
        <v>188</v>
      </c>
      <c r="G160" s="1" cm="1">
        <f t="array" ref="G160">ROUND((INDEX(属性分配!$C$4:$G$4,MATCH(G$68,属性分配!$C$3:$G$3,FALSE))+$B160*INDEX($C$18:$G$18,MATCH(G$68,$C$17:$G$17,FALSE))+INDEX($C$40:$G$60,MATCH($C160,$B$40:$B$60,FALSE),MATCH(G$68,$C$39:$G$39,FALSE))*INDEX(属性分配!$C$4:$G$4,MATCH(G$68,属性分配!$C$3:$G$3,FALSE)))*(1+INDEX($C$29:$G$34,MATCH($D160,$B$29:$B$34,FALSE),MATCH(G$68,$C$28:$G$28,FALSE))),2)</f>
        <v>188</v>
      </c>
      <c r="H160" s="1" cm="1">
        <f t="array" ref="H160">ROUND((INDEX(属性分配!$C$4:$G$4,MATCH(H$68,属性分配!$C$3:$G$3,FALSE))+$B160*INDEX($C$18:$G$18,MATCH(H$68,$C$17:$G$17,FALSE))+INDEX($C$40:$G$60,MATCH($C160,$B$40:$B$60,FALSE),MATCH(H$68,$C$39:$G$39,FALSE))*INDEX(属性分配!$C$4:$G$4,MATCH(H$68,属性分配!$C$3:$G$3,FALSE)))*(1+INDEX($C$29:$G$34,MATCH($D160,$B$29:$B$34,FALSE),MATCH(H$68,$C$28:$G$28,FALSE))),2)</f>
        <v>142</v>
      </c>
      <c r="I160" s="1" cm="1">
        <f t="array" ref="I160">ROUND((INDEX(属性分配!$C$4:$G$4,MATCH(I$68,属性分配!$C$3:$G$3,FALSE))+$B160*INDEX($C$18:$G$18,MATCH(I$68,$C$17:$G$17,FALSE))+INDEX($C$40:$G$60,MATCH($C160,$B$40:$B$60,FALSE),MATCH(I$68,$C$39:$G$39,FALSE))*INDEX(属性分配!$C$4:$G$4,MATCH(I$68,属性分配!$C$3:$G$3,FALSE)))*(1+INDEX($C$29:$G$34,MATCH($D160,$B$29:$B$34,FALSE),MATCH(I$68,$C$28:$G$28,FALSE))),2)</f>
        <v>142</v>
      </c>
      <c r="K160" s="1" cm="1">
        <f t="array" ref="K160">SUMPRODUCT(E160:I160,$E$67:$I$67)</f>
        <v>2636</v>
      </c>
    </row>
    <row r="161" spans="2:11" x14ac:dyDescent="0.15">
      <c r="B161" s="1">
        <v>93</v>
      </c>
      <c r="C161" s="1">
        <v>0</v>
      </c>
      <c r="D161" s="1">
        <v>0</v>
      </c>
      <c r="E161" s="1" cm="1">
        <f t="array" ref="E161">ROUND((INDEX(属性分配!$C$4:$G$4,MATCH(E$68,属性分配!$C$3:$G$3,FALSE))+$B161*INDEX($C$18:$G$18,MATCH(E$68,$C$17:$G$17,FALSE))+INDEX($C$40:$G$60,MATCH($C161,$B$40:$B$60,FALSE),MATCH(E$68,$C$39:$G$39,FALSE))*INDEX(属性分配!$C$4:$G$4,MATCH(E$68,属性分配!$C$3:$G$3,FALSE)))*(1+INDEX($C$29:$G$34,MATCH($D161,$B$29:$B$34,FALSE),MATCH(E$68,$C$28:$G$28,FALSE))),2)</f>
        <v>1137</v>
      </c>
      <c r="F161" s="1" cm="1">
        <f t="array" ref="F161">ROUND((INDEX(属性分配!$C$4:$G$4,MATCH(F$68,属性分配!$C$3:$G$3,FALSE))+$B161*INDEX($C$18:$G$18,MATCH(F$68,$C$17:$G$17,FALSE))+INDEX($C$40:$G$60,MATCH($C161,$B$40:$B$60,FALSE),MATCH(F$68,$C$39:$G$39,FALSE))*INDEX(属性分配!$C$4:$G$4,MATCH(F$68,属性分配!$C$3:$G$3,FALSE)))*(1+INDEX($C$29:$G$34,MATCH($D161,$B$29:$B$34,FALSE),MATCH(F$68,$C$28:$G$28,FALSE))),2)</f>
        <v>189.5</v>
      </c>
      <c r="G161" s="1" cm="1">
        <f t="array" ref="G161">ROUND((INDEX(属性分配!$C$4:$G$4,MATCH(G$68,属性分配!$C$3:$G$3,FALSE))+$B161*INDEX($C$18:$G$18,MATCH(G$68,$C$17:$G$17,FALSE))+INDEX($C$40:$G$60,MATCH($C161,$B$40:$B$60,FALSE),MATCH(G$68,$C$39:$G$39,FALSE))*INDEX(属性分配!$C$4:$G$4,MATCH(G$68,属性分配!$C$3:$G$3,FALSE)))*(1+INDEX($C$29:$G$34,MATCH($D161,$B$29:$B$34,FALSE),MATCH(G$68,$C$28:$G$28,FALSE))),2)</f>
        <v>189.5</v>
      </c>
      <c r="H161" s="1" cm="1">
        <f t="array" ref="H161">ROUND((INDEX(属性分配!$C$4:$G$4,MATCH(H$68,属性分配!$C$3:$G$3,FALSE))+$B161*INDEX($C$18:$G$18,MATCH(H$68,$C$17:$G$17,FALSE))+INDEX($C$40:$G$60,MATCH($C161,$B$40:$B$60,FALSE),MATCH(H$68,$C$39:$G$39,FALSE))*INDEX(属性分配!$C$4:$G$4,MATCH(H$68,属性分配!$C$3:$G$3,FALSE)))*(1+INDEX($C$29:$G$34,MATCH($D161,$B$29:$B$34,FALSE),MATCH(H$68,$C$28:$G$28,FALSE))),2)</f>
        <v>143</v>
      </c>
      <c r="I161" s="1" cm="1">
        <f t="array" ref="I161">ROUND((INDEX(属性分配!$C$4:$G$4,MATCH(I$68,属性分配!$C$3:$G$3,FALSE))+$B161*INDEX($C$18:$G$18,MATCH(I$68,$C$17:$G$17,FALSE))+INDEX($C$40:$G$60,MATCH($C161,$B$40:$B$60,FALSE),MATCH(I$68,$C$39:$G$39,FALSE))*INDEX(属性分配!$C$4:$G$4,MATCH(I$68,属性分配!$C$3:$G$3,FALSE)))*(1+INDEX($C$29:$G$34,MATCH($D161,$B$29:$B$34,FALSE),MATCH(I$68,$C$28:$G$28,FALSE))),2)</f>
        <v>143</v>
      </c>
      <c r="K161" s="1" cm="1">
        <f t="array" ref="K161">SUMPRODUCT(E161:I161,$E$67:$I$67)</f>
        <v>2656.5</v>
      </c>
    </row>
    <row r="162" spans="2:11" x14ac:dyDescent="0.15">
      <c r="B162" s="1">
        <v>94</v>
      </c>
      <c r="C162" s="1">
        <v>0</v>
      </c>
      <c r="D162" s="1">
        <v>0</v>
      </c>
      <c r="E162" s="1" cm="1">
        <f t="array" ref="E162">ROUND((INDEX(属性分配!$C$4:$G$4,MATCH(E$68,属性分配!$C$3:$G$3,FALSE))+$B162*INDEX($C$18:$G$18,MATCH(E$68,$C$17:$G$17,FALSE))+INDEX($C$40:$G$60,MATCH($C162,$B$40:$B$60,FALSE),MATCH(E$68,$C$39:$G$39,FALSE))*INDEX(属性分配!$C$4:$G$4,MATCH(E$68,属性分配!$C$3:$G$3,FALSE)))*(1+INDEX($C$29:$G$34,MATCH($D162,$B$29:$B$34,FALSE),MATCH(E$68,$C$28:$G$28,FALSE))),2)</f>
        <v>1146</v>
      </c>
      <c r="F162" s="1" cm="1">
        <f t="array" ref="F162">ROUND((INDEX(属性分配!$C$4:$G$4,MATCH(F$68,属性分配!$C$3:$G$3,FALSE))+$B162*INDEX($C$18:$G$18,MATCH(F$68,$C$17:$G$17,FALSE))+INDEX($C$40:$G$60,MATCH($C162,$B$40:$B$60,FALSE),MATCH(F$68,$C$39:$G$39,FALSE))*INDEX(属性分配!$C$4:$G$4,MATCH(F$68,属性分配!$C$3:$G$3,FALSE)))*(1+INDEX($C$29:$G$34,MATCH($D162,$B$29:$B$34,FALSE),MATCH(F$68,$C$28:$G$28,FALSE))),2)</f>
        <v>191</v>
      </c>
      <c r="G162" s="1" cm="1">
        <f t="array" ref="G162">ROUND((INDEX(属性分配!$C$4:$G$4,MATCH(G$68,属性分配!$C$3:$G$3,FALSE))+$B162*INDEX($C$18:$G$18,MATCH(G$68,$C$17:$G$17,FALSE))+INDEX($C$40:$G$60,MATCH($C162,$B$40:$B$60,FALSE),MATCH(G$68,$C$39:$G$39,FALSE))*INDEX(属性分配!$C$4:$G$4,MATCH(G$68,属性分配!$C$3:$G$3,FALSE)))*(1+INDEX($C$29:$G$34,MATCH($D162,$B$29:$B$34,FALSE),MATCH(G$68,$C$28:$G$28,FALSE))),2)</f>
        <v>191</v>
      </c>
      <c r="H162" s="1" cm="1">
        <f t="array" ref="H162">ROUND((INDEX(属性分配!$C$4:$G$4,MATCH(H$68,属性分配!$C$3:$G$3,FALSE))+$B162*INDEX($C$18:$G$18,MATCH(H$68,$C$17:$G$17,FALSE))+INDEX($C$40:$G$60,MATCH($C162,$B$40:$B$60,FALSE),MATCH(H$68,$C$39:$G$39,FALSE))*INDEX(属性分配!$C$4:$G$4,MATCH(H$68,属性分配!$C$3:$G$3,FALSE)))*(1+INDEX($C$29:$G$34,MATCH($D162,$B$29:$B$34,FALSE),MATCH(H$68,$C$28:$G$28,FALSE))),2)</f>
        <v>144</v>
      </c>
      <c r="I162" s="1" cm="1">
        <f t="array" ref="I162">ROUND((INDEX(属性分配!$C$4:$G$4,MATCH(I$68,属性分配!$C$3:$G$3,FALSE))+$B162*INDEX($C$18:$G$18,MATCH(I$68,$C$17:$G$17,FALSE))+INDEX($C$40:$G$60,MATCH($C162,$B$40:$B$60,FALSE),MATCH(I$68,$C$39:$G$39,FALSE))*INDEX(属性分配!$C$4:$G$4,MATCH(I$68,属性分配!$C$3:$G$3,FALSE)))*(1+INDEX($C$29:$G$34,MATCH($D162,$B$29:$B$34,FALSE),MATCH(I$68,$C$28:$G$28,FALSE))),2)</f>
        <v>144</v>
      </c>
      <c r="K162" s="1" cm="1">
        <f t="array" ref="K162">SUMPRODUCT(E162:I162,$E$67:$I$67)</f>
        <v>2677</v>
      </c>
    </row>
    <row r="163" spans="2:11" x14ac:dyDescent="0.15">
      <c r="B163" s="1">
        <v>95</v>
      </c>
      <c r="C163" s="1">
        <v>0</v>
      </c>
      <c r="D163" s="1">
        <v>0</v>
      </c>
      <c r="E163" s="1" cm="1">
        <f t="array" ref="E163">ROUND((INDEX(属性分配!$C$4:$G$4,MATCH(E$68,属性分配!$C$3:$G$3,FALSE))+$B163*INDEX($C$18:$G$18,MATCH(E$68,$C$17:$G$17,FALSE))+INDEX($C$40:$G$60,MATCH($C163,$B$40:$B$60,FALSE),MATCH(E$68,$C$39:$G$39,FALSE))*INDEX(属性分配!$C$4:$G$4,MATCH(E$68,属性分配!$C$3:$G$3,FALSE)))*(1+INDEX($C$29:$G$34,MATCH($D163,$B$29:$B$34,FALSE),MATCH(E$68,$C$28:$G$28,FALSE))),2)</f>
        <v>1155</v>
      </c>
      <c r="F163" s="1" cm="1">
        <f t="array" ref="F163">ROUND((INDEX(属性分配!$C$4:$G$4,MATCH(F$68,属性分配!$C$3:$G$3,FALSE))+$B163*INDEX($C$18:$G$18,MATCH(F$68,$C$17:$G$17,FALSE))+INDEX($C$40:$G$60,MATCH($C163,$B$40:$B$60,FALSE),MATCH(F$68,$C$39:$G$39,FALSE))*INDEX(属性分配!$C$4:$G$4,MATCH(F$68,属性分配!$C$3:$G$3,FALSE)))*(1+INDEX($C$29:$G$34,MATCH($D163,$B$29:$B$34,FALSE),MATCH(F$68,$C$28:$G$28,FALSE))),2)</f>
        <v>192.5</v>
      </c>
      <c r="G163" s="1" cm="1">
        <f t="array" ref="G163">ROUND((INDEX(属性分配!$C$4:$G$4,MATCH(G$68,属性分配!$C$3:$G$3,FALSE))+$B163*INDEX($C$18:$G$18,MATCH(G$68,$C$17:$G$17,FALSE))+INDEX($C$40:$G$60,MATCH($C163,$B$40:$B$60,FALSE),MATCH(G$68,$C$39:$G$39,FALSE))*INDEX(属性分配!$C$4:$G$4,MATCH(G$68,属性分配!$C$3:$G$3,FALSE)))*(1+INDEX($C$29:$G$34,MATCH($D163,$B$29:$B$34,FALSE),MATCH(G$68,$C$28:$G$28,FALSE))),2)</f>
        <v>192.5</v>
      </c>
      <c r="H163" s="1" cm="1">
        <f t="array" ref="H163">ROUND((INDEX(属性分配!$C$4:$G$4,MATCH(H$68,属性分配!$C$3:$G$3,FALSE))+$B163*INDEX($C$18:$G$18,MATCH(H$68,$C$17:$G$17,FALSE))+INDEX($C$40:$G$60,MATCH($C163,$B$40:$B$60,FALSE),MATCH(H$68,$C$39:$G$39,FALSE))*INDEX(属性分配!$C$4:$G$4,MATCH(H$68,属性分配!$C$3:$G$3,FALSE)))*(1+INDEX($C$29:$G$34,MATCH($D163,$B$29:$B$34,FALSE),MATCH(H$68,$C$28:$G$28,FALSE))),2)</f>
        <v>145</v>
      </c>
      <c r="I163" s="1" cm="1">
        <f t="array" ref="I163">ROUND((INDEX(属性分配!$C$4:$G$4,MATCH(I$68,属性分配!$C$3:$G$3,FALSE))+$B163*INDEX($C$18:$G$18,MATCH(I$68,$C$17:$G$17,FALSE))+INDEX($C$40:$G$60,MATCH($C163,$B$40:$B$60,FALSE),MATCH(I$68,$C$39:$G$39,FALSE))*INDEX(属性分配!$C$4:$G$4,MATCH(I$68,属性分配!$C$3:$G$3,FALSE)))*(1+INDEX($C$29:$G$34,MATCH($D163,$B$29:$B$34,FALSE),MATCH(I$68,$C$28:$G$28,FALSE))),2)</f>
        <v>145</v>
      </c>
      <c r="K163" s="1" cm="1">
        <f t="array" ref="K163">SUMPRODUCT(E163:I163,$E$67:$I$67)</f>
        <v>2697.5</v>
      </c>
    </row>
    <row r="164" spans="2:11" x14ac:dyDescent="0.15">
      <c r="B164" s="1">
        <v>96</v>
      </c>
      <c r="C164" s="1">
        <v>0</v>
      </c>
      <c r="D164" s="1">
        <v>0</v>
      </c>
      <c r="E164" s="1" cm="1">
        <f t="array" ref="E164">ROUND((INDEX(属性分配!$C$4:$G$4,MATCH(E$68,属性分配!$C$3:$G$3,FALSE))+$B164*INDEX($C$18:$G$18,MATCH(E$68,$C$17:$G$17,FALSE))+INDEX($C$40:$G$60,MATCH($C164,$B$40:$B$60,FALSE),MATCH(E$68,$C$39:$G$39,FALSE))*INDEX(属性分配!$C$4:$G$4,MATCH(E$68,属性分配!$C$3:$G$3,FALSE)))*(1+INDEX($C$29:$G$34,MATCH($D164,$B$29:$B$34,FALSE),MATCH(E$68,$C$28:$G$28,FALSE))),2)</f>
        <v>1164</v>
      </c>
      <c r="F164" s="1" cm="1">
        <f t="array" ref="F164">ROUND((INDEX(属性分配!$C$4:$G$4,MATCH(F$68,属性分配!$C$3:$G$3,FALSE))+$B164*INDEX($C$18:$G$18,MATCH(F$68,$C$17:$G$17,FALSE))+INDEX($C$40:$G$60,MATCH($C164,$B$40:$B$60,FALSE),MATCH(F$68,$C$39:$G$39,FALSE))*INDEX(属性分配!$C$4:$G$4,MATCH(F$68,属性分配!$C$3:$G$3,FALSE)))*(1+INDEX($C$29:$G$34,MATCH($D164,$B$29:$B$34,FALSE),MATCH(F$68,$C$28:$G$28,FALSE))),2)</f>
        <v>194</v>
      </c>
      <c r="G164" s="1" cm="1">
        <f t="array" ref="G164">ROUND((INDEX(属性分配!$C$4:$G$4,MATCH(G$68,属性分配!$C$3:$G$3,FALSE))+$B164*INDEX($C$18:$G$18,MATCH(G$68,$C$17:$G$17,FALSE))+INDEX($C$40:$G$60,MATCH($C164,$B$40:$B$60,FALSE),MATCH(G$68,$C$39:$G$39,FALSE))*INDEX(属性分配!$C$4:$G$4,MATCH(G$68,属性分配!$C$3:$G$3,FALSE)))*(1+INDEX($C$29:$G$34,MATCH($D164,$B$29:$B$34,FALSE),MATCH(G$68,$C$28:$G$28,FALSE))),2)</f>
        <v>194</v>
      </c>
      <c r="H164" s="1" cm="1">
        <f t="array" ref="H164">ROUND((INDEX(属性分配!$C$4:$G$4,MATCH(H$68,属性分配!$C$3:$G$3,FALSE))+$B164*INDEX($C$18:$G$18,MATCH(H$68,$C$17:$G$17,FALSE))+INDEX($C$40:$G$60,MATCH($C164,$B$40:$B$60,FALSE),MATCH(H$68,$C$39:$G$39,FALSE))*INDEX(属性分配!$C$4:$G$4,MATCH(H$68,属性分配!$C$3:$G$3,FALSE)))*(1+INDEX($C$29:$G$34,MATCH($D164,$B$29:$B$34,FALSE),MATCH(H$68,$C$28:$G$28,FALSE))),2)</f>
        <v>146</v>
      </c>
      <c r="I164" s="1" cm="1">
        <f t="array" ref="I164">ROUND((INDEX(属性分配!$C$4:$G$4,MATCH(I$68,属性分配!$C$3:$G$3,FALSE))+$B164*INDEX($C$18:$G$18,MATCH(I$68,$C$17:$G$17,FALSE))+INDEX($C$40:$G$60,MATCH($C164,$B$40:$B$60,FALSE),MATCH(I$68,$C$39:$G$39,FALSE))*INDEX(属性分配!$C$4:$G$4,MATCH(I$68,属性分配!$C$3:$G$3,FALSE)))*(1+INDEX($C$29:$G$34,MATCH($D164,$B$29:$B$34,FALSE),MATCH(I$68,$C$28:$G$28,FALSE))),2)</f>
        <v>146</v>
      </c>
      <c r="K164" s="1" cm="1">
        <f t="array" ref="K164">SUMPRODUCT(E164:I164,$E$67:$I$67)</f>
        <v>2718</v>
      </c>
    </row>
    <row r="165" spans="2:11" x14ac:dyDescent="0.15">
      <c r="B165" s="1">
        <v>97</v>
      </c>
      <c r="C165" s="1">
        <v>0</v>
      </c>
      <c r="D165" s="1">
        <v>0</v>
      </c>
      <c r="E165" s="1" cm="1">
        <f t="array" ref="E165">ROUND((INDEX(属性分配!$C$4:$G$4,MATCH(E$68,属性分配!$C$3:$G$3,FALSE))+$B165*INDEX($C$18:$G$18,MATCH(E$68,$C$17:$G$17,FALSE))+INDEX($C$40:$G$60,MATCH($C165,$B$40:$B$60,FALSE),MATCH(E$68,$C$39:$G$39,FALSE))*INDEX(属性分配!$C$4:$G$4,MATCH(E$68,属性分配!$C$3:$G$3,FALSE)))*(1+INDEX($C$29:$G$34,MATCH($D165,$B$29:$B$34,FALSE),MATCH(E$68,$C$28:$G$28,FALSE))),2)</f>
        <v>1173</v>
      </c>
      <c r="F165" s="1" cm="1">
        <f t="array" ref="F165">ROUND((INDEX(属性分配!$C$4:$G$4,MATCH(F$68,属性分配!$C$3:$G$3,FALSE))+$B165*INDEX($C$18:$G$18,MATCH(F$68,$C$17:$G$17,FALSE))+INDEX($C$40:$G$60,MATCH($C165,$B$40:$B$60,FALSE),MATCH(F$68,$C$39:$G$39,FALSE))*INDEX(属性分配!$C$4:$G$4,MATCH(F$68,属性分配!$C$3:$G$3,FALSE)))*(1+INDEX($C$29:$G$34,MATCH($D165,$B$29:$B$34,FALSE),MATCH(F$68,$C$28:$G$28,FALSE))),2)</f>
        <v>195.5</v>
      </c>
      <c r="G165" s="1" cm="1">
        <f t="array" ref="G165">ROUND((INDEX(属性分配!$C$4:$G$4,MATCH(G$68,属性分配!$C$3:$G$3,FALSE))+$B165*INDEX($C$18:$G$18,MATCH(G$68,$C$17:$G$17,FALSE))+INDEX($C$40:$G$60,MATCH($C165,$B$40:$B$60,FALSE),MATCH(G$68,$C$39:$G$39,FALSE))*INDEX(属性分配!$C$4:$G$4,MATCH(G$68,属性分配!$C$3:$G$3,FALSE)))*(1+INDEX($C$29:$G$34,MATCH($D165,$B$29:$B$34,FALSE),MATCH(G$68,$C$28:$G$28,FALSE))),2)</f>
        <v>195.5</v>
      </c>
      <c r="H165" s="1" cm="1">
        <f t="array" ref="H165">ROUND((INDEX(属性分配!$C$4:$G$4,MATCH(H$68,属性分配!$C$3:$G$3,FALSE))+$B165*INDEX($C$18:$G$18,MATCH(H$68,$C$17:$G$17,FALSE))+INDEX($C$40:$G$60,MATCH($C165,$B$40:$B$60,FALSE),MATCH(H$68,$C$39:$G$39,FALSE))*INDEX(属性分配!$C$4:$G$4,MATCH(H$68,属性分配!$C$3:$G$3,FALSE)))*(1+INDEX($C$29:$G$34,MATCH($D165,$B$29:$B$34,FALSE),MATCH(H$68,$C$28:$G$28,FALSE))),2)</f>
        <v>147</v>
      </c>
      <c r="I165" s="1" cm="1">
        <f t="array" ref="I165">ROUND((INDEX(属性分配!$C$4:$G$4,MATCH(I$68,属性分配!$C$3:$G$3,FALSE))+$B165*INDEX($C$18:$G$18,MATCH(I$68,$C$17:$G$17,FALSE))+INDEX($C$40:$G$60,MATCH($C165,$B$40:$B$60,FALSE),MATCH(I$68,$C$39:$G$39,FALSE))*INDEX(属性分配!$C$4:$G$4,MATCH(I$68,属性分配!$C$3:$G$3,FALSE)))*(1+INDEX($C$29:$G$34,MATCH($D165,$B$29:$B$34,FALSE),MATCH(I$68,$C$28:$G$28,FALSE))),2)</f>
        <v>147</v>
      </c>
      <c r="K165" s="1" cm="1">
        <f t="array" ref="K165">SUMPRODUCT(E165:I165,$E$67:$I$67)</f>
        <v>2738.5</v>
      </c>
    </row>
    <row r="166" spans="2:11" x14ac:dyDescent="0.15">
      <c r="B166" s="1">
        <v>98</v>
      </c>
      <c r="C166" s="1">
        <v>0</v>
      </c>
      <c r="D166" s="1">
        <v>0</v>
      </c>
      <c r="E166" s="1" cm="1">
        <f t="array" ref="E166">ROUND((INDEX(属性分配!$C$4:$G$4,MATCH(E$68,属性分配!$C$3:$G$3,FALSE))+$B166*INDEX($C$18:$G$18,MATCH(E$68,$C$17:$G$17,FALSE))+INDEX($C$40:$G$60,MATCH($C166,$B$40:$B$60,FALSE),MATCH(E$68,$C$39:$G$39,FALSE))*INDEX(属性分配!$C$4:$G$4,MATCH(E$68,属性分配!$C$3:$G$3,FALSE)))*(1+INDEX($C$29:$G$34,MATCH($D166,$B$29:$B$34,FALSE),MATCH(E$68,$C$28:$G$28,FALSE))),2)</f>
        <v>1182</v>
      </c>
      <c r="F166" s="1" cm="1">
        <f t="array" ref="F166">ROUND((INDEX(属性分配!$C$4:$G$4,MATCH(F$68,属性分配!$C$3:$G$3,FALSE))+$B166*INDEX($C$18:$G$18,MATCH(F$68,$C$17:$G$17,FALSE))+INDEX($C$40:$G$60,MATCH($C166,$B$40:$B$60,FALSE),MATCH(F$68,$C$39:$G$39,FALSE))*INDEX(属性分配!$C$4:$G$4,MATCH(F$68,属性分配!$C$3:$G$3,FALSE)))*(1+INDEX($C$29:$G$34,MATCH($D166,$B$29:$B$34,FALSE),MATCH(F$68,$C$28:$G$28,FALSE))),2)</f>
        <v>197</v>
      </c>
      <c r="G166" s="1" cm="1">
        <f t="array" ref="G166">ROUND((INDEX(属性分配!$C$4:$G$4,MATCH(G$68,属性分配!$C$3:$G$3,FALSE))+$B166*INDEX($C$18:$G$18,MATCH(G$68,$C$17:$G$17,FALSE))+INDEX($C$40:$G$60,MATCH($C166,$B$40:$B$60,FALSE),MATCH(G$68,$C$39:$G$39,FALSE))*INDEX(属性分配!$C$4:$G$4,MATCH(G$68,属性分配!$C$3:$G$3,FALSE)))*(1+INDEX($C$29:$G$34,MATCH($D166,$B$29:$B$34,FALSE),MATCH(G$68,$C$28:$G$28,FALSE))),2)</f>
        <v>197</v>
      </c>
      <c r="H166" s="1" cm="1">
        <f t="array" ref="H166">ROUND((INDEX(属性分配!$C$4:$G$4,MATCH(H$68,属性分配!$C$3:$G$3,FALSE))+$B166*INDEX($C$18:$G$18,MATCH(H$68,$C$17:$G$17,FALSE))+INDEX($C$40:$G$60,MATCH($C166,$B$40:$B$60,FALSE),MATCH(H$68,$C$39:$G$39,FALSE))*INDEX(属性分配!$C$4:$G$4,MATCH(H$68,属性分配!$C$3:$G$3,FALSE)))*(1+INDEX($C$29:$G$34,MATCH($D166,$B$29:$B$34,FALSE),MATCH(H$68,$C$28:$G$28,FALSE))),2)</f>
        <v>148</v>
      </c>
      <c r="I166" s="1" cm="1">
        <f t="array" ref="I166">ROUND((INDEX(属性分配!$C$4:$G$4,MATCH(I$68,属性分配!$C$3:$G$3,FALSE))+$B166*INDEX($C$18:$G$18,MATCH(I$68,$C$17:$G$17,FALSE))+INDEX($C$40:$G$60,MATCH($C166,$B$40:$B$60,FALSE),MATCH(I$68,$C$39:$G$39,FALSE))*INDEX(属性分配!$C$4:$G$4,MATCH(I$68,属性分配!$C$3:$G$3,FALSE)))*(1+INDEX($C$29:$G$34,MATCH($D166,$B$29:$B$34,FALSE),MATCH(I$68,$C$28:$G$28,FALSE))),2)</f>
        <v>148</v>
      </c>
      <c r="K166" s="1" cm="1">
        <f t="array" ref="K166">SUMPRODUCT(E166:I166,$E$67:$I$67)</f>
        <v>2759</v>
      </c>
    </row>
    <row r="167" spans="2:11" x14ac:dyDescent="0.15">
      <c r="B167" s="1">
        <v>99</v>
      </c>
      <c r="C167" s="1">
        <v>0</v>
      </c>
      <c r="D167" s="1">
        <v>0</v>
      </c>
      <c r="E167" s="1" cm="1">
        <f t="array" ref="E167">ROUND((INDEX(属性分配!$C$4:$G$4,MATCH(E$68,属性分配!$C$3:$G$3,FALSE))+$B167*INDEX($C$18:$G$18,MATCH(E$68,$C$17:$G$17,FALSE))+INDEX($C$40:$G$60,MATCH($C167,$B$40:$B$60,FALSE),MATCH(E$68,$C$39:$G$39,FALSE))*INDEX(属性分配!$C$4:$G$4,MATCH(E$68,属性分配!$C$3:$G$3,FALSE)))*(1+INDEX($C$29:$G$34,MATCH($D167,$B$29:$B$34,FALSE),MATCH(E$68,$C$28:$G$28,FALSE))),2)</f>
        <v>1191</v>
      </c>
      <c r="F167" s="1" cm="1">
        <f t="array" ref="F167">ROUND((INDEX(属性分配!$C$4:$G$4,MATCH(F$68,属性分配!$C$3:$G$3,FALSE))+$B167*INDEX($C$18:$G$18,MATCH(F$68,$C$17:$G$17,FALSE))+INDEX($C$40:$G$60,MATCH($C167,$B$40:$B$60,FALSE),MATCH(F$68,$C$39:$G$39,FALSE))*INDEX(属性分配!$C$4:$G$4,MATCH(F$68,属性分配!$C$3:$G$3,FALSE)))*(1+INDEX($C$29:$G$34,MATCH($D167,$B$29:$B$34,FALSE),MATCH(F$68,$C$28:$G$28,FALSE))),2)</f>
        <v>198.5</v>
      </c>
      <c r="G167" s="1" cm="1">
        <f t="array" ref="G167">ROUND((INDEX(属性分配!$C$4:$G$4,MATCH(G$68,属性分配!$C$3:$G$3,FALSE))+$B167*INDEX($C$18:$G$18,MATCH(G$68,$C$17:$G$17,FALSE))+INDEX($C$40:$G$60,MATCH($C167,$B$40:$B$60,FALSE),MATCH(G$68,$C$39:$G$39,FALSE))*INDEX(属性分配!$C$4:$G$4,MATCH(G$68,属性分配!$C$3:$G$3,FALSE)))*(1+INDEX($C$29:$G$34,MATCH($D167,$B$29:$B$34,FALSE),MATCH(G$68,$C$28:$G$28,FALSE))),2)</f>
        <v>198.5</v>
      </c>
      <c r="H167" s="1" cm="1">
        <f t="array" ref="H167">ROUND((INDEX(属性分配!$C$4:$G$4,MATCH(H$68,属性分配!$C$3:$G$3,FALSE))+$B167*INDEX($C$18:$G$18,MATCH(H$68,$C$17:$G$17,FALSE))+INDEX($C$40:$G$60,MATCH($C167,$B$40:$B$60,FALSE),MATCH(H$68,$C$39:$G$39,FALSE))*INDEX(属性分配!$C$4:$G$4,MATCH(H$68,属性分配!$C$3:$G$3,FALSE)))*(1+INDEX($C$29:$G$34,MATCH($D167,$B$29:$B$34,FALSE),MATCH(H$68,$C$28:$G$28,FALSE))),2)</f>
        <v>149</v>
      </c>
      <c r="I167" s="1" cm="1">
        <f t="array" ref="I167">ROUND((INDEX(属性分配!$C$4:$G$4,MATCH(I$68,属性分配!$C$3:$G$3,FALSE))+$B167*INDEX($C$18:$G$18,MATCH(I$68,$C$17:$G$17,FALSE))+INDEX($C$40:$G$60,MATCH($C167,$B$40:$B$60,FALSE),MATCH(I$68,$C$39:$G$39,FALSE))*INDEX(属性分配!$C$4:$G$4,MATCH(I$68,属性分配!$C$3:$G$3,FALSE)))*(1+INDEX($C$29:$G$34,MATCH($D167,$B$29:$B$34,FALSE),MATCH(I$68,$C$28:$G$28,FALSE))),2)</f>
        <v>149</v>
      </c>
      <c r="K167" s="1" cm="1">
        <f t="array" ref="K167">SUMPRODUCT(E167:I167,$E$67:$I$67)</f>
        <v>2779.5</v>
      </c>
    </row>
    <row r="168" spans="2:11" x14ac:dyDescent="0.15">
      <c r="B168" s="1">
        <v>100</v>
      </c>
      <c r="C168" s="1">
        <v>1</v>
      </c>
      <c r="D168" s="1">
        <v>0</v>
      </c>
      <c r="E168" s="1" cm="1">
        <f t="array" ref="E168">ROUND((INDEX(属性分配!$C$4:$G$4,MATCH(E$68,属性分配!$C$3:$G$3,FALSE))+$B168*INDEX($C$18:$G$18,MATCH(E$68,$C$17:$G$17,FALSE))+INDEX($C$40:$G$60,MATCH($C168,$B$40:$B$60,FALSE),MATCH(E$68,$C$39:$G$39,FALSE))*INDEX(属性分配!$C$4:$G$4,MATCH(E$68,属性分配!$C$3:$G$3,FALSE)))*(1+INDEX($C$29:$G$34,MATCH($D168,$B$29:$B$34,FALSE),MATCH(E$68,$C$28:$G$28,FALSE))),2)</f>
        <v>1222.5</v>
      </c>
      <c r="F168" s="1" cm="1">
        <f t="array" ref="F168">ROUND((INDEX(属性分配!$C$4:$G$4,MATCH(F$68,属性分配!$C$3:$G$3,FALSE))+$B168*INDEX($C$18:$G$18,MATCH(F$68,$C$17:$G$17,FALSE))+INDEX($C$40:$G$60,MATCH($C168,$B$40:$B$60,FALSE),MATCH(F$68,$C$39:$G$39,FALSE))*INDEX(属性分配!$C$4:$G$4,MATCH(F$68,属性分配!$C$3:$G$3,FALSE)))*(1+INDEX($C$29:$G$34,MATCH($D168,$B$29:$B$34,FALSE),MATCH(F$68,$C$28:$G$28,FALSE))),2)</f>
        <v>203.75</v>
      </c>
      <c r="G168" s="1" cm="1">
        <f t="array" ref="G168">ROUND((INDEX(属性分配!$C$4:$G$4,MATCH(G$68,属性分配!$C$3:$G$3,FALSE))+$B168*INDEX($C$18:$G$18,MATCH(G$68,$C$17:$G$17,FALSE))+INDEX($C$40:$G$60,MATCH($C168,$B$40:$B$60,FALSE),MATCH(G$68,$C$39:$G$39,FALSE))*INDEX(属性分配!$C$4:$G$4,MATCH(G$68,属性分配!$C$3:$G$3,FALSE)))*(1+INDEX($C$29:$G$34,MATCH($D168,$B$29:$B$34,FALSE),MATCH(G$68,$C$28:$G$28,FALSE))),2)</f>
        <v>203.75</v>
      </c>
      <c r="H168" s="1" cm="1">
        <f t="array" ref="H168">ROUND((INDEX(属性分配!$C$4:$G$4,MATCH(H$68,属性分配!$C$3:$G$3,FALSE))+$B168*INDEX($C$18:$G$18,MATCH(H$68,$C$17:$G$17,FALSE))+INDEX($C$40:$G$60,MATCH($C168,$B$40:$B$60,FALSE),MATCH(H$68,$C$39:$G$39,FALSE))*INDEX(属性分配!$C$4:$G$4,MATCH(H$68,属性分配!$C$3:$G$3,FALSE)))*(1+INDEX($C$29:$G$34,MATCH($D168,$B$29:$B$34,FALSE),MATCH(H$68,$C$28:$G$28,FALSE))),2)</f>
        <v>152.5</v>
      </c>
      <c r="I168" s="1" cm="1">
        <f t="array" ref="I168">ROUND((INDEX(属性分配!$C$4:$G$4,MATCH(I$68,属性分配!$C$3:$G$3,FALSE))+$B168*INDEX($C$18:$G$18,MATCH(I$68,$C$17:$G$17,FALSE))+INDEX($C$40:$G$60,MATCH($C168,$B$40:$B$60,FALSE),MATCH(I$68,$C$39:$G$39,FALSE))*INDEX(属性分配!$C$4:$G$4,MATCH(I$68,属性分配!$C$3:$G$3,FALSE)))*(1+INDEX($C$29:$G$34,MATCH($D168,$B$29:$B$34,FALSE),MATCH(I$68,$C$28:$G$28,FALSE))),2)</f>
        <v>152.5</v>
      </c>
      <c r="K168" s="1" cm="1">
        <f t="array" ref="K168">SUMPRODUCT(E168:I168,$E$67:$I$67)</f>
        <v>2851.25</v>
      </c>
    </row>
  </sheetData>
  <sheetProtection formatCells="0" insertHyperlinks="0" autoFilter="0"/>
  <autoFilter ref="T29:V50" xr:uid="{00000000-0009-0000-0000-000001000000}"/>
  <mergeCells count="1">
    <mergeCell ref="C67:D67"/>
  </mergeCells>
  <phoneticPr fontId="25" type="noConversion"/>
  <pageMargins left="0.7" right="0.7" top="0.75" bottom="0.75" header="0.3" footer="0.3"/>
  <pageSetup paperSize="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E173"/>
  <sheetViews>
    <sheetView tabSelected="1" workbookViewId="0">
      <pane xSplit="6" ySplit="3" topLeftCell="S4" activePane="bottomRight" state="frozen"/>
      <selection pane="topRight"/>
      <selection pane="bottomLeft"/>
      <selection pane="bottomRight" activeCell="AG4" sqref="AG4"/>
    </sheetView>
  </sheetViews>
  <sheetFormatPr defaultColWidth="9" defaultRowHeight="16.5" x14ac:dyDescent="0.15"/>
  <cols>
    <col min="1" max="6" width="9" style="1"/>
    <col min="7" max="7" width="12.375" style="1" customWidth="1"/>
    <col min="8" max="8" width="10.125" style="1" customWidth="1"/>
    <col min="9" max="9" width="12.5" style="1" customWidth="1"/>
    <col min="10" max="21" width="9" style="1"/>
    <col min="22" max="23" width="10.375" style="1"/>
    <col min="32" max="57" width="9" style="1"/>
    <col min="58" max="60" width="9.25" style="1"/>
    <col min="61" max="65" width="9" style="1"/>
    <col min="66" max="66" width="9.25" style="1"/>
    <col min="67" max="73" width="9" style="1"/>
    <col min="74" max="74" width="9.25" style="31"/>
    <col min="75" max="75" width="9.25" style="1"/>
    <col min="76" max="78" width="9" style="1"/>
    <col min="79" max="79" width="9.25" style="1"/>
    <col min="80" max="82" width="9" style="1"/>
    <col min="83" max="83" width="10.375" style="1"/>
    <col min="84" max="16384" width="9" style="1"/>
  </cols>
  <sheetData>
    <row r="1" spans="1:83" x14ac:dyDescent="0.15">
      <c r="B1" s="60" t="s">
        <v>162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124" t="s">
        <v>163</v>
      </c>
      <c r="O1" s="125"/>
      <c r="P1" s="125"/>
      <c r="Q1" s="125"/>
      <c r="R1" s="125"/>
      <c r="S1" s="125"/>
      <c r="T1" s="125"/>
      <c r="U1" s="125"/>
      <c r="V1" s="127" t="s">
        <v>164</v>
      </c>
      <c r="W1" s="128"/>
      <c r="X1" s="128"/>
      <c r="Y1" s="128"/>
      <c r="Z1" s="128"/>
      <c r="AA1" s="128"/>
      <c r="AB1" s="128"/>
      <c r="AC1" s="128"/>
      <c r="AD1" s="129"/>
      <c r="AE1" s="129"/>
      <c r="AF1" s="31" t="s">
        <v>165</v>
      </c>
      <c r="AX1" s="31" t="s">
        <v>166</v>
      </c>
      <c r="BF1" s="31" t="s">
        <v>167</v>
      </c>
      <c r="BN1" s="1" t="s">
        <v>168</v>
      </c>
      <c r="BW1" s="1" t="s">
        <v>169</v>
      </c>
    </row>
    <row r="2" spans="1:83" x14ac:dyDescent="0.15"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124"/>
      <c r="O2" s="125"/>
      <c r="P2" s="125"/>
      <c r="Q2" s="125"/>
      <c r="R2" s="125"/>
      <c r="S2" s="125"/>
      <c r="T2" s="125"/>
      <c r="U2" s="125"/>
      <c r="V2" s="128" t="s">
        <v>170</v>
      </c>
      <c r="W2" s="128" t="s">
        <v>171</v>
      </c>
      <c r="X2" s="129" t="s">
        <v>172</v>
      </c>
      <c r="Y2" s="129" t="s">
        <v>173</v>
      </c>
      <c r="Z2" s="129" t="s">
        <v>174</v>
      </c>
      <c r="AA2" s="129"/>
      <c r="AB2" s="129"/>
      <c r="AC2" s="129"/>
      <c r="AD2" s="129" t="s">
        <v>175</v>
      </c>
      <c r="AE2" s="129" t="s">
        <v>176</v>
      </c>
      <c r="AF2" s="5" t="s">
        <v>177</v>
      </c>
      <c r="AG2" s="5" t="s">
        <v>178</v>
      </c>
      <c r="AH2" s="5" t="s">
        <v>179</v>
      </c>
      <c r="AI2" s="5" t="s">
        <v>180</v>
      </c>
      <c r="AJ2" s="5" t="s">
        <v>181</v>
      </c>
      <c r="AK2" s="5"/>
      <c r="AL2" s="5" t="s">
        <v>182</v>
      </c>
      <c r="AM2" s="5" t="s">
        <v>183</v>
      </c>
      <c r="AN2" s="5"/>
      <c r="AO2" s="5"/>
      <c r="AP2" s="5" t="s">
        <v>184</v>
      </c>
      <c r="AQ2" s="5" t="s">
        <v>185</v>
      </c>
      <c r="AR2" s="4"/>
      <c r="AS2" s="4"/>
      <c r="AT2" s="4"/>
      <c r="AU2" s="4"/>
      <c r="AV2" s="4"/>
      <c r="AW2" s="4"/>
      <c r="AX2" s="31"/>
      <c r="BF2" s="31"/>
    </row>
    <row r="3" spans="1:83" ht="18" x14ac:dyDescent="0.15">
      <c r="A3" s="1" t="s">
        <v>186</v>
      </c>
      <c r="B3" s="60" t="s">
        <v>187</v>
      </c>
      <c r="C3" s="60" t="s">
        <v>188</v>
      </c>
      <c r="D3" s="123" t="s">
        <v>189</v>
      </c>
      <c r="E3" s="123" t="s">
        <v>190</v>
      </c>
      <c r="F3" s="123" t="s">
        <v>191</v>
      </c>
      <c r="G3" s="60" t="s">
        <v>192</v>
      </c>
      <c r="H3" s="60" t="s">
        <v>193</v>
      </c>
      <c r="I3" s="60" t="s">
        <v>194</v>
      </c>
      <c r="J3" s="123" t="s">
        <v>195</v>
      </c>
      <c r="K3" s="123" t="s">
        <v>196</v>
      </c>
      <c r="L3" s="123" t="s">
        <v>197</v>
      </c>
      <c r="M3" s="123" t="s">
        <v>198</v>
      </c>
      <c r="N3" s="125" t="s">
        <v>199</v>
      </c>
      <c r="O3" s="125" t="s">
        <v>200</v>
      </c>
      <c r="P3" s="125" t="s">
        <v>201</v>
      </c>
      <c r="Q3" s="125" t="s">
        <v>202</v>
      </c>
      <c r="R3" s="125" t="s">
        <v>203</v>
      </c>
      <c r="S3" s="125" t="s">
        <v>12</v>
      </c>
      <c r="T3" s="125" t="s">
        <v>13</v>
      </c>
      <c r="U3" s="125" t="s">
        <v>14</v>
      </c>
      <c r="V3" s="130" t="s">
        <v>7</v>
      </c>
      <c r="W3" s="130" t="s">
        <v>8</v>
      </c>
      <c r="X3" s="130" t="s">
        <v>9</v>
      </c>
      <c r="Y3" s="130" t="s">
        <v>10</v>
      </c>
      <c r="Z3" s="130" t="s">
        <v>11</v>
      </c>
      <c r="AA3" s="130" t="s">
        <v>12</v>
      </c>
      <c r="AB3" s="130" t="s">
        <v>14</v>
      </c>
      <c r="AC3" s="130" t="s">
        <v>13</v>
      </c>
      <c r="AD3" s="128" t="s">
        <v>204</v>
      </c>
      <c r="AE3" s="128" t="s">
        <v>205</v>
      </c>
      <c r="AF3" s="131" t="s">
        <v>206</v>
      </c>
      <c r="AG3" s="131" t="s">
        <v>207</v>
      </c>
      <c r="AH3" s="131" t="s">
        <v>208</v>
      </c>
      <c r="AI3" s="131" t="s">
        <v>209</v>
      </c>
      <c r="AJ3" s="131" t="s">
        <v>210</v>
      </c>
      <c r="AK3" s="131" t="s">
        <v>21</v>
      </c>
      <c r="AL3" s="131" t="s">
        <v>22</v>
      </c>
      <c r="AM3" s="131" t="s">
        <v>211</v>
      </c>
      <c r="AN3" s="131" t="s">
        <v>212</v>
      </c>
      <c r="AO3" s="131" t="s">
        <v>213</v>
      </c>
      <c r="AP3" s="131" t="s">
        <v>23</v>
      </c>
      <c r="AQ3" s="131" t="s">
        <v>24</v>
      </c>
      <c r="AR3" s="132" t="s">
        <v>214</v>
      </c>
      <c r="AS3" s="133" t="s">
        <v>215</v>
      </c>
      <c r="AT3" s="133" t="s">
        <v>25</v>
      </c>
      <c r="AU3" s="133" t="s">
        <v>26</v>
      </c>
      <c r="AV3" s="133" t="s">
        <v>27</v>
      </c>
      <c r="AW3" s="133" t="s">
        <v>216</v>
      </c>
      <c r="AX3" s="123" t="s">
        <v>7</v>
      </c>
      <c r="AY3" s="123" t="s">
        <v>8</v>
      </c>
      <c r="AZ3" s="123" t="s">
        <v>9</v>
      </c>
      <c r="BA3" s="123" t="s">
        <v>10</v>
      </c>
      <c r="BB3" s="123" t="s">
        <v>11</v>
      </c>
      <c r="BC3" s="123" t="s">
        <v>12</v>
      </c>
      <c r="BD3" s="123" t="s">
        <v>13</v>
      </c>
      <c r="BE3" s="123" t="s">
        <v>14</v>
      </c>
      <c r="BF3" s="73" t="s">
        <v>7</v>
      </c>
      <c r="BG3" s="73" t="s">
        <v>8</v>
      </c>
      <c r="BH3" s="73" t="s">
        <v>9</v>
      </c>
      <c r="BI3" s="73" t="s">
        <v>10</v>
      </c>
      <c r="BJ3" s="73" t="s">
        <v>11</v>
      </c>
      <c r="BK3" s="73" t="s">
        <v>12</v>
      </c>
      <c r="BL3" s="73" t="s">
        <v>13</v>
      </c>
      <c r="BM3" s="73" t="s">
        <v>14</v>
      </c>
      <c r="BN3" s="134" t="s">
        <v>7</v>
      </c>
      <c r="BO3" s="134" t="s">
        <v>8</v>
      </c>
      <c r="BP3" s="134" t="s">
        <v>9</v>
      </c>
      <c r="BQ3" s="134" t="s">
        <v>10</v>
      </c>
      <c r="BR3" s="134" t="s">
        <v>11</v>
      </c>
      <c r="BS3" s="134" t="s">
        <v>12</v>
      </c>
      <c r="BT3" s="134" t="s">
        <v>13</v>
      </c>
      <c r="BU3" s="134" t="s">
        <v>14</v>
      </c>
      <c r="BV3" s="135" t="s">
        <v>217</v>
      </c>
      <c r="BW3" s="136" t="s">
        <v>7</v>
      </c>
      <c r="BX3" s="136" t="s">
        <v>8</v>
      </c>
      <c r="BY3" s="136" t="s">
        <v>9</v>
      </c>
      <c r="BZ3" s="136" t="s">
        <v>10</v>
      </c>
      <c r="CA3" s="136" t="s">
        <v>11</v>
      </c>
      <c r="CB3" s="136" t="s">
        <v>12</v>
      </c>
      <c r="CC3" s="136" t="s">
        <v>13</v>
      </c>
      <c r="CD3" s="136" t="s">
        <v>14</v>
      </c>
      <c r="CE3" s="31" t="s">
        <v>217</v>
      </c>
    </row>
    <row r="4" spans="1:83" x14ac:dyDescent="0.15">
      <c r="A4" s="69">
        <v>10000</v>
      </c>
      <c r="B4" s="69" t="s">
        <v>218</v>
      </c>
      <c r="C4" s="69" t="s">
        <v>108</v>
      </c>
      <c r="D4" s="1">
        <v>4</v>
      </c>
      <c r="E4" s="1">
        <v>4</v>
      </c>
      <c r="F4" s="1">
        <v>1</v>
      </c>
      <c r="G4" s="1">
        <v>20</v>
      </c>
      <c r="H4" s="1">
        <v>5</v>
      </c>
      <c r="I4" s="1">
        <v>0</v>
      </c>
      <c r="J4" s="1">
        <v>1</v>
      </c>
      <c r="K4" s="1">
        <v>0</v>
      </c>
      <c r="L4" s="1">
        <v>0</v>
      </c>
      <c r="M4" s="1">
        <v>0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 cm="1">
        <f t="array" ref="V4">ROUND((AX4+BF4*$J4+INDEX(职业模板!$C$40:$J$60,MATCH($L4,职业模板!$B$40:$B$60,FALSE),MATCH(V$3,职业模板!$C$39:$J$39,FALSE))*AX4)*(1+INDEX(职业模板!$C$29:$J$34,MATCH($K4,职业模板!$B$29:$B$34,FALSE),MATCH(V$3,职业模板!$C$28:$J$28,FALSE))),2)</f>
        <v>417.15</v>
      </c>
      <c r="W4" s="1" cm="1">
        <f t="array" ref="W4">ROUND((AY4+BG4*$J4+INDEX(职业模板!$C$40:$J$60,MATCH($L4,职业模板!$B$40:$B$60,FALSE),MATCH(W$3,职业模板!$C$39:$J$39,FALSE))*AY4)*(1+INDEX(职业模板!$C$29:$J$34,MATCH($K4,职业模板!$B$29:$B$34,FALSE),MATCH(W$3,职业模板!$C$28:$J$28,FALSE))),2)</f>
        <v>41.2</v>
      </c>
      <c r="X4" s="1" cm="1">
        <f t="array" ref="X4">ROUND((AZ4+BH4*$J4+INDEX(职业模板!$C$40:$J$60,MATCH($L4,职业模板!$B$40:$B$60,FALSE),MATCH(X$3,职业模板!$C$39:$J$39,FALSE))*AZ4)*(1+INDEX(职业模板!$C$29:$J$34,MATCH($K4,职业模板!$B$29:$B$34,FALSE),MATCH(X$3,职业模板!$C$28:$J$28,FALSE))),2)</f>
        <v>38.630000000000003</v>
      </c>
      <c r="Y4" s="1" cm="1">
        <f t="array" ref="Y4">ROUND((BA4+BI4*$J4+INDEX(职业模板!$C$40:$J$60,MATCH($L4,职业模板!$B$40:$B$60,FALSE),MATCH(Y$3,职业模板!$C$39:$J$39,FALSE))*BA4)*(1+INDEX(职业模板!$C$29:$J$34,MATCH($K4,职业模板!$B$29:$B$34,FALSE),MATCH(Y$3,职业模板!$C$28:$J$28,FALSE))),2)</f>
        <v>61.2</v>
      </c>
      <c r="Z4" s="1" cm="1">
        <f t="array" ref="Z4">ROUND((BB4+BJ4*$J4+INDEX(职业模板!$C$40:$J$60,MATCH($L4,职业模板!$B$40:$B$60,FALSE),MATCH(Z$3,职业模板!$C$39:$J$39,FALSE))*BB4)*(1+INDEX(职业模板!$C$29:$J$34,MATCH($K4,职业模板!$B$29:$B$34,FALSE),MATCH(Z$3,职业模板!$C$28:$J$28,FALSE))),2)</f>
        <v>40.799999999999997</v>
      </c>
      <c r="AA4" s="1" cm="1">
        <f t="array" ref="AA4">ROUND((BC4+BK4*$J4+INDEX(职业模板!$C$40:$J$60,MATCH($L4,职业模板!$B$40:$B$60,FALSE),MATCH(AA$3,职业模板!$C$39:$J$39,FALSE))*BC4)*(1+INDEX(职业模板!$C$29:$J$34,MATCH($K4,职业模板!$B$29:$B$34,FALSE),MATCH(AA$3,职业模板!$C$28:$J$28,FALSE))),2)</f>
        <v>60.6</v>
      </c>
      <c r="AB4" s="1" cm="1">
        <f t="array" ref="AB4">ROUND((BD4+BL4*$J4+INDEX(职业模板!$C$40:$J$60,MATCH($L4,职业模板!$B$40:$B$60,FALSE),MATCH(AB$3,职业模板!$C$39:$J$39,FALSE))*BD4)*(1+INDEX(职业模板!$C$29:$J$34,MATCH($K4,职业模板!$B$29:$B$34,FALSE),MATCH(AB$3,职业模板!$C$28:$J$28,FALSE))),2)</f>
        <v>60.6</v>
      </c>
      <c r="AC4" s="1" cm="1">
        <f t="array" ref="AC4">ROUND((BE4+BM4*$J4+INDEX(职业模板!$C$40:$J$60,MATCH($L4,职业模板!$B$40:$B$60,FALSE),MATCH(AC$3,职业模板!$C$39:$J$39,FALSE))*BE4)*(1+INDEX(职业模板!$C$29:$J$34,MATCH($K4,职业模板!$B$29:$B$34,FALSE),MATCH(AC$3,职业模板!$C$28:$J$28,FALSE))),2)</f>
        <v>60.6</v>
      </c>
      <c r="AD4">
        <v>1.5</v>
      </c>
      <c r="AE4">
        <v>2</v>
      </c>
      <c r="AX4" s="1" cm="1">
        <f t="array" ref="AX4">IFERROR(INDEX(属性分配!$C$4:$J$4,MATCH(AX$3,属性分配!$C$3:$J$3,FALSE))*INDEX(职业模板!$C$5:$J$12,MATCH($C4,职业模板!$B$5:$B$12,FALSE),MATCH(AX$3,职业模板!$C$3:$J$3,FALSE))*$F4*N4,"")</f>
        <v>405</v>
      </c>
      <c r="AY4" s="1" cm="1">
        <f t="array" ref="AY4">IFERROR(INDEX(属性分配!$C$4:$J$4,MATCH(AY$3,属性分配!$C$3:$J$3,FALSE))*INDEX(职业模板!$C$5:$J$12,MATCH($C4,职业模板!$B$5:$B$12,FALSE),MATCH(AY$3,职业模板!$C$3:$J$3,FALSE))*$F4*O4,"")</f>
        <v>40</v>
      </c>
      <c r="AZ4" s="1" cm="1">
        <f t="array" ref="AZ4">IFERROR(INDEX(属性分配!$C$4:$J$4,MATCH(AZ$3,属性分配!$C$3:$J$3,FALSE))*INDEX(职业模板!$C$5:$J$12,MATCH($C4,职业模板!$B$5:$B$12,FALSE),MATCH(AZ$3,职业模板!$C$3:$J$3,FALSE))*$F4*P4,"")</f>
        <v>37.5</v>
      </c>
      <c r="BA4" s="1" cm="1">
        <f t="array" ref="BA4">IFERROR(INDEX(属性分配!$C$4:$J$4,MATCH(BA$3,属性分配!$C$3:$J$3,FALSE))*INDEX(职业模板!$C$5:$J$12,MATCH($C4,职业模板!$B$5:$B$12,FALSE),MATCH(BA$3,职业模板!$C$3:$J$3,FALSE))*$F4*Q4,"")</f>
        <v>60</v>
      </c>
      <c r="BB4" s="1" cm="1">
        <f t="array" ref="BB4">IFERROR(INDEX(属性分配!$C$4:$J$4,MATCH(BB$3,属性分配!$C$3:$J$3,FALSE))*INDEX(职业模板!$C$5:$J$12,MATCH($C4,职业模板!$B$5:$B$12,FALSE),MATCH(BB$3,职业模板!$C$3:$J$3,FALSE))*$F4*R4,"")</f>
        <v>40</v>
      </c>
      <c r="BC4" s="1" cm="1">
        <f t="array" ref="BC4">IFERROR(INDEX(属性分配!$C$4:$J$4,MATCH(BC$3,属性分配!$C$3:$J$3,FALSE))*INDEX(职业模板!$C$5:$J$12,MATCH($C4,职业模板!$B$5:$B$12,FALSE),MATCH(BC$3,职业模板!$C$3:$J$3,FALSE))*$F4*S4,"")</f>
        <v>60</v>
      </c>
      <c r="BD4" s="1" cm="1">
        <f t="array" ref="BD4">IFERROR(INDEX(属性分配!$C$4:$J$4,MATCH(BD$3,属性分配!$C$3:$J$3,FALSE))*INDEX(职业模板!$C$5:$J$12,MATCH($C4,职业模板!$B$5:$B$12,FALSE),MATCH(BD$3,职业模板!$C$3:$J$3,FALSE))*$F4*T4,"")</f>
        <v>60</v>
      </c>
      <c r="BE4" s="1" cm="1">
        <f t="array" ref="BE4">IFERROR(INDEX(属性分配!$C$4:$J$4,MATCH(BE$3,属性分配!$C$3:$J$3,FALSE))*INDEX(职业模板!$C$5:$J$12,MATCH($C4,职业模板!$B$5:$B$12,FALSE),MATCH(BE$3,职业模板!$C$3:$J$3,FALSE))*$F4*U4,"")</f>
        <v>60</v>
      </c>
      <c r="BF4" s="1" cm="1">
        <f t="array" ref="BF4">IFERROR(INDEX(属性分配!$C$11:$J$11,MATCH(BF$3,属性分配!$C$3:$J$3,FALSE))/职业模板!$E$16*AX4,"")</f>
        <v>12.15</v>
      </c>
      <c r="BG4" s="1" cm="1">
        <f t="array" ref="BG4">IFERROR(INDEX(属性分配!$C$11:$J$11,MATCH(BG$3,属性分配!$C$3:$J$3,FALSE))/职业模板!$E$16*AY4,"")</f>
        <v>1.2</v>
      </c>
      <c r="BH4" s="1" cm="1">
        <f t="array" ref="BH4">IFERROR(INDEX(属性分配!$C$11:$J$11,MATCH(BH$3,属性分配!$C$3:$J$3,FALSE))/职业模板!$E$16*AZ4,"")</f>
        <v>1.125</v>
      </c>
      <c r="BI4" s="1" cm="1">
        <f t="array" ref="BI4">IFERROR(INDEX(属性分配!$C$11:$J$11,MATCH(BI$3,属性分配!$C$3:$J$3,FALSE))/职业模板!$E$16*BA4,"")</f>
        <v>1.2</v>
      </c>
      <c r="BJ4" s="1" cm="1">
        <f t="array" ref="BJ4">IFERROR(INDEX(属性分配!$C$11:$J$11,MATCH(BJ$3,属性分配!$C$3:$J$3,FALSE))/职业模板!$E$16*BB4,"")</f>
        <v>0.8</v>
      </c>
      <c r="BK4" s="1" cm="1">
        <f t="array" ref="BK4">IFERROR(INDEX(属性分配!$C$11:$J$11,MATCH(BK$3,属性分配!$C$3:$J$3,FALSE))/职业模板!$E$16*BC4,"")</f>
        <v>0.6</v>
      </c>
      <c r="BL4" s="1" cm="1">
        <f t="array" ref="BL4">IFERROR(INDEX(属性分配!$C$11:$J$11,MATCH(BL$3,属性分配!$C$3:$J$3,FALSE))/职业模板!$E$16*BD4,"")</f>
        <v>0.6</v>
      </c>
      <c r="BM4" s="1" cm="1">
        <f t="array" ref="BM4">IFERROR(INDEX(属性分配!$C$11:$J$11,MATCH(BM$3,属性分配!$C$3:$J$3,FALSE))/职业模板!$E$16*BE4,"")</f>
        <v>0.6</v>
      </c>
      <c r="BN4" s="1" cm="1">
        <f t="array" ref="BN4">IFERROR(ROUND((AX4+BF4*职业模板!$E$16)*(1+INDEX(职业模板!$C$29:$J$34,MATCH($K4,职业模板!$B$29:$B$34,FALSE),MATCH(V$3,职业模板!$C$28:$J$28,FALSE))+INDEX(职业模板!$C$40:$J$60,MATCH($L4,职业模板!$B$40:$B$60,FALSE),MATCH(V$3,职业模板!$C$39:$J$39,FALSE))),2),"")</f>
        <v>1620</v>
      </c>
      <c r="BO4" s="1" cm="1">
        <f t="array" ref="BO4">IFERROR(ROUND((AY4+BG4*职业模板!$E$16)*(1+INDEX(职业模板!$C$29:$J$34,MATCH($K4,职业模板!$B$29:$B$34,FALSE),MATCH(W$3,职业模板!$C$28:$J$28,FALSE))+INDEX(职业模板!$C$40:$J$60,MATCH($L4,职业模板!$B$40:$B$60,FALSE),MATCH(W$3,职业模板!$C$39:$J$39,FALSE))),2),"")</f>
        <v>160</v>
      </c>
      <c r="BP4" s="1" cm="1">
        <f t="array" ref="BP4">IFERROR(ROUND((AZ4+BH4*职业模板!$E$16)*(1+INDEX(职业模板!$C$29:$J$34,MATCH($K4,职业模板!$B$29:$B$34,FALSE),MATCH(X$3,职业模板!$C$28:$J$28,FALSE))+INDEX(职业模板!$C$40:$J$60,MATCH($L4,职业模板!$B$40:$B$60,FALSE),MATCH(X$3,职业模板!$C$39:$J$39,FALSE))),2),"")</f>
        <v>150</v>
      </c>
      <c r="BQ4" s="1" cm="1">
        <f t="array" ref="BQ4">IFERROR(ROUND((BA4+BI4*职业模板!$E$16)*(1+INDEX(职业模板!$C$29:$J$34,MATCH($K4,职业模板!$B$29:$B$34,FALSE),MATCH(Y$3,职业模板!$C$28:$J$28,FALSE))+INDEX(职业模板!$C$40:$J$60,MATCH($L4,职业模板!$B$40:$B$60,FALSE),MATCH(Y$3,职业模板!$C$39:$J$39,FALSE))),2),"")</f>
        <v>180</v>
      </c>
      <c r="BR4" s="1" cm="1">
        <f t="array" ref="BR4">IFERROR(ROUND((BB4+BJ4*职业模板!$E$16)*(1+INDEX(职业模板!$C$29:$J$34,MATCH($K4,职业模板!$B$29:$B$34,FALSE),MATCH(Z$3,职业模板!$C$28:$J$28,FALSE))+INDEX(职业模板!$C$40:$J$60,MATCH($L4,职业模板!$B$40:$B$60,FALSE),MATCH(Z$3,职业模板!$C$39:$J$39,FALSE))),2),"")</f>
        <v>120</v>
      </c>
      <c r="BS4" s="1" cm="1">
        <f t="array" ref="BS4">IFERROR(ROUND((BC4+BK4*职业模板!$E$16)*(1+INDEX(职业模板!$C$29:$J$34,MATCH($K4,职业模板!$B$29:$B$34,FALSE),MATCH(AA$3,职业模板!$C$28:$J$28,FALSE))+INDEX(职业模板!$C$40:$J$60,MATCH($L4,职业模板!$B$40:$B$60,FALSE),MATCH(AA$3,职业模板!$C$39:$J$39,FALSE))),2),"")</f>
        <v>120</v>
      </c>
      <c r="BT4" s="1" cm="1">
        <f t="array" ref="BT4">IFERROR(ROUND((BD4+BL4*职业模板!$E$16)*(1+INDEX(职业模板!$C$29:$J$34,MATCH($K4,职业模板!$B$29:$B$34,FALSE),MATCH(AB$3,职业模板!$C$28:$J$28,FALSE))+INDEX(职业模板!$C$40:$J$60,MATCH($L4,职业模板!$B$40:$B$60,FALSE),MATCH(AB$3,职业模板!$C$39:$J$39,FALSE))),2),"")</f>
        <v>120</v>
      </c>
      <c r="BU4" s="1" cm="1">
        <f t="array" ref="BU4">IFERROR(ROUND((BE4+BM4*职业模板!$E$16)*(1+INDEX(职业模板!$C$29:$J$34,MATCH($K4,职业模板!$B$29:$B$34,FALSE),MATCH(AC$3,职业模板!$C$28:$J$28,FALSE))+INDEX(职业模板!$C$40:$J$60,MATCH($L4,职业模板!$B$40:$B$60,FALSE),MATCH(AC$3,职业模板!$C$39:$J$39,FALSE))),2),"")</f>
        <v>120</v>
      </c>
      <c r="BV4" s="31" cm="1">
        <f t="array" ref="BV4">SUMPRODUCT(BN4:BR4,属性分配!$C$7:$G$7)</f>
        <v>2650</v>
      </c>
      <c r="BW4" s="1" cm="1">
        <f t="array" ref="BW4">IFERROR((AX4+BF4*职业模板!$E$16)*(1+INDEX(职业模板!$C$34:$J$34,MATCH(V$3,职业模板!$C$28:$J$28,FALSE))+INDEX(职业模板!$C$60:$J$60,MATCH(V$3,职业模板!$C$39:$J$39,FALSE))),"")</f>
        <v>9720</v>
      </c>
      <c r="BX4" s="1" cm="1">
        <f t="array" ref="BX4">IFERROR((AY4+BG4*职业模板!$E$16)*(1+INDEX(职业模板!$C$34:$J$34,MATCH(W$3,职业模板!$C$28:$J$28,FALSE))+INDEX(职业模板!$C$60:$J$60,MATCH(W$3,职业模板!$C$39:$J$39,FALSE))),"")</f>
        <v>800</v>
      </c>
      <c r="BY4" s="1" cm="1">
        <f t="array" ref="BY4">IFERROR((AZ4+BH4*职业模板!$E$16)*(1+INDEX(职业模板!$C$34:$J$34,MATCH(X$3,职业模板!$C$28:$J$28,FALSE))+INDEX(职业模板!$C$60:$J$60,MATCH(X$3,职业模板!$C$39:$J$39,FALSE))),"")</f>
        <v>750</v>
      </c>
      <c r="BZ4" s="1" cm="1">
        <f t="array" ref="BZ4">IFERROR((BA4+BI4*职业模板!$E$16)*(1+INDEX(职业模板!$C$34:$J$34,MATCH(Y$3,职业模板!$C$28:$J$28,FALSE))+INDEX(职业模板!$C$60:$J$60,MATCH(Y$3,职业模板!$C$39:$J$39,FALSE))),"")</f>
        <v>720</v>
      </c>
      <c r="CA4" s="1" cm="1">
        <f t="array" ref="CA4">IFERROR((BB4+BJ4*职业模板!$E$16)*(1+INDEX(职业模板!$C$34:$J$34,MATCH(Z$3,职业模板!$C$28:$J$28,FALSE))+INDEX(职业模板!$C$60:$J$60,MATCH(Z$3,职业模板!$C$39:$J$39,FALSE))),"")</f>
        <v>480</v>
      </c>
      <c r="CB4" s="1" cm="1">
        <f t="array" ref="CB4">IFERROR((BC4+BK4*职业模板!$E$16)*(1+INDEX(职业模板!$C$34:$J$34,MATCH(AA$3,职业模板!$C$28:$J$28,FALSE))+INDEX(职业模板!$C$60:$J$60,MATCH(AA$3,职业模板!$C$39:$J$39,FALSE))),"")</f>
        <v>210</v>
      </c>
      <c r="CC4" s="1" cm="1">
        <f t="array" ref="CC4">IFERROR((BD4+BL4*职业模板!$E$16)*(1+INDEX(职业模板!$C$34:$J$34,MATCH(AB$3,职业模板!$C$28:$J$28,FALSE))+INDEX(职业模板!$C$60:$J$60,MATCH(AB$3,职业模板!$C$39:$J$39,FALSE))),"")</f>
        <v>210</v>
      </c>
      <c r="CD4" s="1" cm="1">
        <f t="array" ref="CD4">IFERROR((BE4+BM4*职业模板!$E$16)*(1+INDEX(职业模板!$C$34:$J$34,MATCH(AC$3,职业模板!$C$28:$J$28,FALSE))+INDEX(职业模板!$C$60:$J$60,MATCH(AC$3,职业模板!$C$39:$J$39,FALSE))),"")</f>
        <v>210</v>
      </c>
      <c r="CE4" s="31" cm="1">
        <f t="array" ref="CE4">IF(SUMPRODUCT(BW4:CA4,属性分配!$C$7:$G$7)=0,"",SUMPRODUCT(BW4:CA4,属性分配!$C$7:$G$7))</f>
        <v>13460</v>
      </c>
    </row>
    <row r="5" spans="1:83" x14ac:dyDescent="0.15">
      <c r="A5" s="69">
        <v>10001</v>
      </c>
      <c r="B5" s="69" t="s">
        <v>219</v>
      </c>
      <c r="C5" s="69" t="s">
        <v>109</v>
      </c>
      <c r="D5" s="1">
        <v>4</v>
      </c>
      <c r="E5" s="1">
        <v>4</v>
      </c>
      <c r="F5" s="1">
        <v>1</v>
      </c>
      <c r="G5" s="1">
        <v>20</v>
      </c>
      <c r="H5" s="1">
        <v>5</v>
      </c>
      <c r="I5" s="1">
        <v>0</v>
      </c>
      <c r="J5" s="1">
        <v>1</v>
      </c>
      <c r="K5" s="1">
        <v>0</v>
      </c>
      <c r="L5" s="1">
        <v>0</v>
      </c>
      <c r="M5" s="1">
        <v>0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 cm="1">
        <f t="array" ref="V5">ROUND((AX5+BF5*$J5+INDEX(职业模板!$C$40:$J$60,MATCH($L5,职业模板!$B$40:$B$60,FALSE),MATCH(V$3,职业模板!$C$39:$J$39,FALSE))*AX5)*(1+INDEX(职业模板!$C$29:$J$34,MATCH($K5,职业模板!$B$29:$B$34,FALSE),MATCH(V$3,职业模板!$C$28:$J$28,FALSE))),2)</f>
        <v>324.45</v>
      </c>
      <c r="W5" s="1" cm="1">
        <f t="array" ref="W5">ROUND((AY5+BG5*$J5+INDEX(职业模板!$C$40:$J$60,MATCH($L5,职业模板!$B$40:$B$60,FALSE),MATCH(W$3,职业模板!$C$39:$J$39,FALSE))*AY5)*(1+INDEX(职业模板!$C$29:$J$34,MATCH($K5,职业模板!$B$29:$B$34,FALSE),MATCH(W$3,职业模板!$C$28:$J$28,FALSE))),2)</f>
        <v>56.65</v>
      </c>
      <c r="X5" s="1" cm="1">
        <f t="array" ref="X5">ROUND((AZ5+BH5*$J5+INDEX(职业模板!$C$40:$J$60,MATCH($L5,职业模板!$B$40:$B$60,FALSE),MATCH(X$3,职业模板!$C$39:$J$39,FALSE))*AZ5)*(1+INDEX(职业模板!$C$29:$J$34,MATCH($K5,职业模板!$B$29:$B$34,FALSE),MATCH(X$3,职业模板!$C$28:$J$28,FALSE))),2)</f>
        <v>41.2</v>
      </c>
      <c r="Y5" s="1" cm="1">
        <f t="array" ref="Y5">ROUND((BA5+BI5*$J5+INDEX(职业模板!$C$40:$J$60,MATCH($L5,职业模板!$B$40:$B$60,FALSE),MATCH(Y$3,职业模板!$C$39:$J$39,FALSE))*BA5)*(1+INDEX(职业模板!$C$29:$J$34,MATCH($K5,职业模板!$B$29:$B$34,FALSE),MATCH(Y$3,职业模板!$C$28:$J$28,FALSE))),2)</f>
        <v>51</v>
      </c>
      <c r="Z5" s="1" cm="1">
        <f t="array" ref="Z5">ROUND((BB5+BJ5*$J5+INDEX(职业模板!$C$40:$J$60,MATCH($L5,职业模板!$B$40:$B$60,FALSE),MATCH(Z$3,职业模板!$C$39:$J$39,FALSE))*BB5)*(1+INDEX(职业模板!$C$29:$J$34,MATCH($K5,职业模板!$B$29:$B$34,FALSE),MATCH(Z$3,职业模板!$C$28:$J$28,FALSE))),2)</f>
        <v>48.45</v>
      </c>
      <c r="AA5" s="1" cm="1">
        <f t="array" ref="AA5">ROUND((BC5+BK5*$J5+INDEX(职业模板!$C$40:$J$60,MATCH($L5,职业模板!$B$40:$B$60,FALSE),MATCH(AA$3,职业模板!$C$39:$J$39,FALSE))*BC5)*(1+INDEX(职业模板!$C$29:$J$34,MATCH($K5,职业模板!$B$29:$B$34,FALSE),MATCH(AA$3,职业模板!$C$28:$J$28,FALSE))),2)</f>
        <v>70.7</v>
      </c>
      <c r="AB5" s="1" cm="1">
        <f t="array" ref="AB5">ROUND((BD5+BL5*$J5+INDEX(职业模板!$C$40:$J$60,MATCH($L5,职业模板!$B$40:$B$60,FALSE),MATCH(AB$3,职业模板!$C$39:$J$39,FALSE))*BD5)*(1+INDEX(职业模板!$C$29:$J$34,MATCH($K5,职业模板!$B$29:$B$34,FALSE),MATCH(AB$3,职业模板!$C$28:$J$28,FALSE))),2)</f>
        <v>50.5</v>
      </c>
      <c r="AC5" s="1" cm="1">
        <f t="array" ref="AC5">ROUND((BE5+BM5*$J5+INDEX(职业模板!$C$40:$J$60,MATCH($L5,职业模板!$B$40:$B$60,FALSE),MATCH(AC$3,职业模板!$C$39:$J$39,FALSE))*BE5)*(1+INDEX(职业模板!$C$29:$J$34,MATCH($K5,职业模板!$B$29:$B$34,FALSE),MATCH(AC$3,职业模板!$C$28:$J$28,FALSE))),2)</f>
        <v>60.6</v>
      </c>
      <c r="AD5">
        <v>1.5</v>
      </c>
      <c r="AE5">
        <v>2</v>
      </c>
      <c r="AX5" s="1" cm="1">
        <f t="array" ref="AX5">IFERROR(INDEX(属性分配!$C$4:$J$4,MATCH(AX$3,属性分配!$C$3:$J$3,FALSE))*INDEX(职业模板!$C$5:$J$12,MATCH($C5,职业模板!$B$5:$B$12,FALSE),MATCH(AX$3,职业模板!$C$3:$J$3,FALSE))*$F5*N5,"")</f>
        <v>315</v>
      </c>
      <c r="AY5" s="1" cm="1">
        <f t="array" ref="AY5">IFERROR(INDEX(属性分配!$C$4:$J$4,MATCH(AY$3,属性分配!$C$3:$J$3,FALSE))*INDEX(职业模板!$C$5:$J$12,MATCH($C5,职业模板!$B$5:$B$12,FALSE),MATCH(AY$3,职业模板!$C$3:$J$3,FALSE))*$F5*O5,"")</f>
        <v>55</v>
      </c>
      <c r="AZ5" s="1" cm="1">
        <f t="array" ref="AZ5">IFERROR(INDEX(属性分配!$C$4:$J$4,MATCH(AZ$3,属性分配!$C$3:$J$3,FALSE))*INDEX(职业模板!$C$5:$J$12,MATCH($C5,职业模板!$B$5:$B$12,FALSE),MATCH(AZ$3,职业模板!$C$3:$J$3,FALSE))*$F5*P5,"")</f>
        <v>40</v>
      </c>
      <c r="BA5" s="1" cm="1">
        <f t="array" ref="BA5">IFERROR(INDEX(属性分配!$C$4:$J$4,MATCH(BA$3,属性分配!$C$3:$J$3,FALSE))*INDEX(职业模板!$C$5:$J$12,MATCH($C5,职业模板!$B$5:$B$12,FALSE),MATCH(BA$3,职业模板!$C$3:$J$3,FALSE))*$F5*Q5,"")</f>
        <v>50</v>
      </c>
      <c r="BB5" s="1" cm="1">
        <f t="array" ref="BB5">IFERROR(INDEX(属性分配!$C$4:$J$4,MATCH(BB$3,属性分配!$C$3:$J$3,FALSE))*INDEX(职业模板!$C$5:$J$12,MATCH($C5,职业模板!$B$5:$B$12,FALSE),MATCH(BB$3,职业模板!$C$3:$J$3,FALSE))*$F5*R5,"")</f>
        <v>47.5</v>
      </c>
      <c r="BC5" s="1" cm="1">
        <f t="array" ref="BC5">IFERROR(INDEX(属性分配!$C$4:$J$4,MATCH(BC$3,属性分配!$C$3:$J$3,FALSE))*INDEX(职业模板!$C$5:$J$12,MATCH($C5,职业模板!$B$5:$B$12,FALSE),MATCH(BC$3,职业模板!$C$3:$J$3,FALSE))*$F5*S5,"")</f>
        <v>70</v>
      </c>
      <c r="BD5" s="1" cm="1">
        <f t="array" ref="BD5">IFERROR(INDEX(属性分配!$C$4:$J$4,MATCH(BD$3,属性分配!$C$3:$J$3,FALSE))*INDEX(职业模板!$C$5:$J$12,MATCH($C5,职业模板!$B$5:$B$12,FALSE),MATCH(BD$3,职业模板!$C$3:$J$3,FALSE))*$F5*T5,"")</f>
        <v>50</v>
      </c>
      <c r="BE5" s="1" cm="1">
        <f t="array" ref="BE5">IFERROR(INDEX(属性分配!$C$4:$J$4,MATCH(BE$3,属性分配!$C$3:$J$3,FALSE))*INDEX(职业模板!$C$5:$J$12,MATCH($C5,职业模板!$B$5:$B$12,FALSE),MATCH(BE$3,职业模板!$C$3:$J$3,FALSE))*$F5*U5,"")</f>
        <v>60</v>
      </c>
      <c r="BF5" s="1" cm="1">
        <f t="array" ref="BF5">IFERROR(INDEX(属性分配!$C$11:$J$11,MATCH(BF$3,属性分配!$C$3:$J$3,FALSE))/职业模板!$E$16*AX5,"")</f>
        <v>9.4499999999999993</v>
      </c>
      <c r="BG5" s="1" cm="1">
        <f t="array" ref="BG5">IFERROR(INDEX(属性分配!$C$11:$J$11,MATCH(BG$3,属性分配!$C$3:$J$3,FALSE))/职业模板!$E$16*AY5,"")</f>
        <v>1.65</v>
      </c>
      <c r="BH5" s="1" cm="1">
        <f t="array" ref="BH5">IFERROR(INDEX(属性分配!$C$11:$J$11,MATCH(BH$3,属性分配!$C$3:$J$3,FALSE))/职业模板!$E$16*AZ5,"")</f>
        <v>1.2</v>
      </c>
      <c r="BI5" s="1" cm="1">
        <f t="array" ref="BI5">IFERROR(INDEX(属性分配!$C$11:$J$11,MATCH(BI$3,属性分配!$C$3:$J$3,FALSE))/职业模板!$E$16*BA5,"")</f>
        <v>1</v>
      </c>
      <c r="BJ5" s="1" cm="1">
        <f t="array" ref="BJ5">IFERROR(INDEX(属性分配!$C$11:$J$11,MATCH(BJ$3,属性分配!$C$3:$J$3,FALSE))/职业模板!$E$16*BB5,"")</f>
        <v>0.95</v>
      </c>
      <c r="BK5" s="1" cm="1">
        <f t="array" ref="BK5">IFERROR(INDEX(属性分配!$C$11:$J$11,MATCH(BK$3,属性分配!$C$3:$J$3,FALSE))/职业模板!$E$16*BC5,"")</f>
        <v>0.7</v>
      </c>
      <c r="BL5" s="1" cm="1">
        <f t="array" ref="BL5">IFERROR(INDEX(属性分配!$C$11:$J$11,MATCH(BL$3,属性分配!$C$3:$J$3,FALSE))/职业模板!$E$16*BD5,"")</f>
        <v>0.5</v>
      </c>
      <c r="BM5" s="1" cm="1">
        <f t="array" ref="BM5">IFERROR(INDEX(属性分配!$C$11:$J$11,MATCH(BM$3,属性分配!$C$3:$J$3,FALSE))/职业模板!$E$16*BE5,"")</f>
        <v>0.6</v>
      </c>
      <c r="BN5" s="1" cm="1">
        <f t="array" ref="BN5">IFERROR(ROUND((AX5+BF5*职业模板!$E$16)*(1+INDEX(职业模板!$C$29:$J$34,MATCH($K5,职业模板!$B$29:$B$34,FALSE),MATCH(V$3,职业模板!$C$28:$J$28,FALSE))+INDEX(职业模板!$C$40:$J$60,MATCH($L5,职业模板!$B$40:$B$60,FALSE),MATCH(V$3,职业模板!$C$39:$J$39,FALSE))),2),"")</f>
        <v>1260</v>
      </c>
      <c r="BO5" s="1" cm="1">
        <f t="array" ref="BO5">IFERROR(ROUND((AY5+BG5*职业模板!$E$16)*(1+INDEX(职业模板!$C$29:$J$34,MATCH($K5,职业模板!$B$29:$B$34,FALSE),MATCH(W$3,职业模板!$C$28:$J$28,FALSE))+INDEX(职业模板!$C$40:$J$60,MATCH($L5,职业模板!$B$40:$B$60,FALSE),MATCH(W$3,职业模板!$C$39:$J$39,FALSE))),2),"")</f>
        <v>220</v>
      </c>
      <c r="BP5" s="1" cm="1">
        <f t="array" ref="BP5">IFERROR(ROUND((AZ5+BH5*职业模板!$E$16)*(1+INDEX(职业模板!$C$29:$J$34,MATCH($K5,职业模板!$B$29:$B$34,FALSE),MATCH(X$3,职业模板!$C$28:$J$28,FALSE))+INDEX(职业模板!$C$40:$J$60,MATCH($L5,职业模板!$B$40:$B$60,FALSE),MATCH(X$3,职业模板!$C$39:$J$39,FALSE))),2),"")</f>
        <v>160</v>
      </c>
      <c r="BQ5" s="1" cm="1">
        <f t="array" ref="BQ5">IFERROR(ROUND((BA5+BI5*职业模板!$E$16)*(1+INDEX(职业模板!$C$29:$J$34,MATCH($K5,职业模板!$B$29:$B$34,FALSE),MATCH(Y$3,职业模板!$C$28:$J$28,FALSE))+INDEX(职业模板!$C$40:$J$60,MATCH($L5,职业模板!$B$40:$B$60,FALSE),MATCH(Y$3,职业模板!$C$39:$J$39,FALSE))),2),"")</f>
        <v>150</v>
      </c>
      <c r="BR5" s="1" cm="1">
        <f t="array" ref="BR5">IFERROR(ROUND((BB5+BJ5*职业模板!$E$16)*(1+INDEX(职业模板!$C$29:$J$34,MATCH($K5,职业模板!$B$29:$B$34,FALSE),MATCH(Z$3,职业模板!$C$28:$J$28,FALSE))+INDEX(职业模板!$C$40:$J$60,MATCH($L5,职业模板!$B$40:$B$60,FALSE),MATCH(Z$3,职业模板!$C$39:$J$39,FALSE))),2),"")</f>
        <v>142.5</v>
      </c>
      <c r="BS5" s="1" cm="1">
        <f t="array" ref="BS5">IFERROR(ROUND((BC5+BK5*职业模板!$E$16)*(1+INDEX(职业模板!$C$29:$J$34,MATCH($K5,职业模板!$B$29:$B$34,FALSE),MATCH(AA$3,职业模板!$C$28:$J$28,FALSE))+INDEX(职业模板!$C$40:$J$60,MATCH($L5,职业模板!$B$40:$B$60,FALSE),MATCH(AA$3,职业模板!$C$39:$J$39,FALSE))),2),"")</f>
        <v>140</v>
      </c>
      <c r="BT5" s="1" cm="1">
        <f t="array" ref="BT5">IFERROR(ROUND((BD5+BL5*职业模板!$E$16)*(1+INDEX(职业模板!$C$29:$J$34,MATCH($K5,职业模板!$B$29:$B$34,FALSE),MATCH(AB$3,职业模板!$C$28:$J$28,FALSE))+INDEX(职业模板!$C$40:$J$60,MATCH($L5,职业模板!$B$40:$B$60,FALSE),MATCH(AB$3,职业模板!$C$39:$J$39,FALSE))),2),"")</f>
        <v>100</v>
      </c>
      <c r="BU5" s="1" cm="1">
        <f t="array" ref="BU5">IFERROR(ROUND((BE5+BM5*职业模板!$E$16)*(1+INDEX(职业模板!$C$29:$J$34,MATCH($K5,职业模板!$B$29:$B$34,FALSE),MATCH(AC$3,职业模板!$C$28:$J$28,FALSE))+INDEX(职业模板!$C$40:$J$60,MATCH($L5,职业模板!$B$40:$B$60,FALSE),MATCH(AC$3,职业模板!$C$39:$J$39,FALSE))),2),"")</f>
        <v>120</v>
      </c>
      <c r="BV5" s="31" cm="1">
        <f t="array" ref="BV5">IF(SUMPRODUCT($BN5:$BR5,属性分配!$C$7:$G$7)=0,"",SUMPRODUCT($BN5:$BR5,属性分配!$C$7:$G$7))</f>
        <v>2735</v>
      </c>
      <c r="BW5" s="1" cm="1">
        <f t="array" ref="BW5">IFERROR((AX5+BF5*职业模板!$E$16)*(1+INDEX(职业模板!$C$34:$J$34,MATCH(V$3,职业模板!$C$28:$J$28,FALSE))+INDEX(职业模板!$C$60:$J$60,MATCH(V$3,职业模板!$C$39:$J$39,FALSE))),"")</f>
        <v>7560</v>
      </c>
      <c r="BX5" s="1" cm="1">
        <f t="array" ref="BX5">IFERROR((AY5+BG5*职业模板!$E$16)*(1+INDEX(职业模板!$C$34:$J$34,MATCH(W$3,职业模板!$C$28:$J$28,FALSE))+INDEX(职业模板!$C$60:$J$60,MATCH(W$3,职业模板!$C$39:$J$39,FALSE))),"")</f>
        <v>1100</v>
      </c>
      <c r="BY5" s="1" cm="1">
        <f t="array" ref="BY5">IFERROR((AZ5+BH5*职业模板!$E$16)*(1+INDEX(职业模板!$C$34:$J$34,MATCH(X$3,职业模板!$C$28:$J$28,FALSE))+INDEX(职业模板!$C$60:$J$60,MATCH(X$3,职业模板!$C$39:$J$39,FALSE))),"")</f>
        <v>800</v>
      </c>
      <c r="BZ5" s="1" cm="1">
        <f t="array" ref="BZ5">IFERROR((BA5+BI5*职业模板!$E$16)*(1+INDEX(职业模板!$C$34:$J$34,MATCH(Y$3,职业模板!$C$28:$J$28,FALSE))+INDEX(职业模板!$C$60:$J$60,MATCH(Y$3,职业模板!$C$39:$J$39,FALSE))),"")</f>
        <v>600</v>
      </c>
      <c r="CA5" s="1" cm="1">
        <f t="array" ref="CA5">IFERROR((BB5+BJ5*职业模板!$E$16)*(1+INDEX(职业模板!$C$34:$J$34,MATCH(Z$3,职业模板!$C$28:$J$28,FALSE))+INDEX(职业模板!$C$60:$J$60,MATCH(Z$3,职业模板!$C$39:$J$39,FALSE))),"")</f>
        <v>570</v>
      </c>
      <c r="CB5" s="1" cm="1">
        <f t="array" ref="CB5">IFERROR((BC5+BK5*职业模板!$E$16)*(1+INDEX(职业模板!$C$34:$J$34,MATCH(AA$3,职业模板!$C$28:$J$28,FALSE))+INDEX(职业模板!$C$60:$J$60,MATCH(AA$3,职业模板!$C$39:$J$39,FALSE))),"")</f>
        <v>245</v>
      </c>
      <c r="CC5" s="1" cm="1">
        <f t="array" ref="CC5">IFERROR((BD5+BL5*职业模板!$E$16)*(1+INDEX(职业模板!$C$34:$J$34,MATCH(AB$3,职业模板!$C$28:$J$28,FALSE))+INDEX(职业模板!$C$60:$J$60,MATCH(AB$3,职业模板!$C$39:$J$39,FALSE))),"")</f>
        <v>175</v>
      </c>
      <c r="CD5" s="1" cm="1">
        <f t="array" ref="CD5">IFERROR((BE5+BM5*职业模板!$E$16)*(1+INDEX(职业模板!$C$34:$J$34,MATCH(AC$3,职业模板!$C$28:$J$28,FALSE))+INDEX(职业模板!$C$60:$J$60,MATCH(AC$3,职业模板!$C$39:$J$39,FALSE))),"")</f>
        <v>210</v>
      </c>
      <c r="CE5" s="31" cm="1">
        <f t="array" ref="CE5">IF(SUMPRODUCT(BW5:CA5,属性分配!$C$7:$G$7)=0,"",SUMPRODUCT(BW5:CA5,属性分配!$C$7:$G$7))</f>
        <v>13720</v>
      </c>
    </row>
    <row r="6" spans="1:83" x14ac:dyDescent="0.15">
      <c r="A6" s="69">
        <v>10002</v>
      </c>
      <c r="B6" s="69" t="s">
        <v>220</v>
      </c>
      <c r="C6" s="69" t="s">
        <v>110</v>
      </c>
      <c r="D6" s="1">
        <v>4</v>
      </c>
      <c r="E6" s="1">
        <v>4</v>
      </c>
      <c r="F6" s="1">
        <v>1</v>
      </c>
      <c r="G6" s="1">
        <v>20</v>
      </c>
      <c r="H6" s="1">
        <v>5</v>
      </c>
      <c r="I6" s="1">
        <v>0</v>
      </c>
      <c r="J6" s="1">
        <v>1</v>
      </c>
      <c r="K6" s="1">
        <v>0</v>
      </c>
      <c r="L6" s="1">
        <v>0</v>
      </c>
      <c r="M6" s="1">
        <v>0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 cm="1">
        <f t="array" ref="V6">ROUND((AX6+BF6*$J6+INDEX(职业模板!$C$40:$J$60,MATCH($L6,职业模板!$B$40:$B$60,FALSE),MATCH(V$3,职业模板!$C$39:$J$39,FALSE))*AX6)*(1+INDEX(职业模板!$C$29:$J$34,MATCH($K6,职业模板!$B$29:$B$34,FALSE),MATCH(V$3,职业模板!$C$28:$J$28,FALSE))),2)</f>
        <v>401.7</v>
      </c>
      <c r="W6" s="1" cm="1">
        <f t="array" ref="W6">ROUND((AY6+BG6*$J6+INDEX(职业模板!$C$40:$J$60,MATCH($L6,职业模板!$B$40:$B$60,FALSE),MATCH(W$3,职业模板!$C$39:$J$39,FALSE))*AY6)*(1+INDEX(职业模板!$C$29:$J$34,MATCH($K6,职业模板!$B$29:$B$34,FALSE),MATCH(W$3,职业模板!$C$28:$J$28,FALSE))),2)</f>
        <v>38.630000000000003</v>
      </c>
      <c r="X6" s="1" cm="1">
        <f t="array" ref="X6">ROUND((AZ6+BH6*$J6+INDEX(职业模板!$C$40:$J$60,MATCH($L6,职业模板!$B$40:$B$60,FALSE),MATCH(X$3,职业模板!$C$39:$J$39,FALSE))*AZ6)*(1+INDEX(职业模板!$C$29:$J$34,MATCH($K6,职业模板!$B$29:$B$34,FALSE),MATCH(X$3,职业模板!$C$28:$J$28,FALSE))),2)</f>
        <v>41.2</v>
      </c>
      <c r="Y6" s="1" cm="1">
        <f t="array" ref="Y6">ROUND((BA6+BI6*$J6+INDEX(职业模板!$C$40:$J$60,MATCH($L6,职业模板!$B$40:$B$60,FALSE),MATCH(Y$3,职业模板!$C$39:$J$39,FALSE))*BA6)*(1+INDEX(职业模板!$C$29:$J$34,MATCH($K6,职业模板!$B$29:$B$34,FALSE),MATCH(Y$3,职业模板!$C$28:$J$28,FALSE))),2)</f>
        <v>48.45</v>
      </c>
      <c r="Z6" s="1" cm="1">
        <f t="array" ref="Z6">ROUND((BB6+BJ6*$J6+INDEX(职业模板!$C$40:$J$60,MATCH($L6,职业模板!$B$40:$B$60,FALSE),MATCH(Z$3,职业模板!$C$39:$J$39,FALSE))*BB6)*(1+INDEX(职业模板!$C$29:$J$34,MATCH($K6,职业模板!$B$29:$B$34,FALSE),MATCH(Z$3,职业模板!$C$28:$J$28,FALSE))),2)</f>
        <v>61.2</v>
      </c>
      <c r="AA6" s="1" cm="1">
        <f t="array" ref="AA6">ROUND((BC6+BK6*$J6+INDEX(职业模板!$C$40:$J$60,MATCH($L6,职业模板!$B$40:$B$60,FALSE),MATCH(AA$3,职业模板!$C$39:$J$39,FALSE))*BC6)*(1+INDEX(职业模板!$C$29:$J$34,MATCH($K6,职业模板!$B$29:$B$34,FALSE),MATCH(AA$3,职业模板!$C$28:$J$28,FALSE))),2)</f>
        <v>50.5</v>
      </c>
      <c r="AB6" s="1" cm="1">
        <f t="array" ref="AB6">ROUND((BD6+BL6*$J6+INDEX(职业模板!$C$40:$J$60,MATCH($L6,职业模板!$B$40:$B$60,FALSE),MATCH(AB$3,职业模板!$C$39:$J$39,FALSE))*BD6)*(1+INDEX(职业模板!$C$29:$J$34,MATCH($K6,职业模板!$B$29:$B$34,FALSE),MATCH(AB$3,职业模板!$C$28:$J$28,FALSE))),2)</f>
        <v>70.7</v>
      </c>
      <c r="AC6" s="1" cm="1">
        <f t="array" ref="AC6">ROUND((BE6+BM6*$J6+INDEX(职业模板!$C$40:$J$60,MATCH($L6,职业模板!$B$40:$B$60,FALSE),MATCH(AC$3,职业模板!$C$39:$J$39,FALSE))*BE6)*(1+INDEX(职业模板!$C$29:$J$34,MATCH($K6,职业模板!$B$29:$B$34,FALSE),MATCH(AC$3,职业模板!$C$28:$J$28,FALSE))),2)</f>
        <v>60.6</v>
      </c>
      <c r="AD6">
        <v>1.5</v>
      </c>
      <c r="AE6">
        <v>2</v>
      </c>
      <c r="AX6" s="1" cm="1">
        <f t="array" ref="AX6">IFERROR(INDEX(属性分配!$C$4:$J$4,MATCH(AX$3,属性分配!$C$3:$J$3,FALSE))*INDEX(职业模板!$C$5:$J$12,MATCH($C6,职业模板!$B$5:$B$12,FALSE),MATCH(AX$3,职业模板!$C$3:$J$3,FALSE))*$F6*N6,"")</f>
        <v>390</v>
      </c>
      <c r="AY6" s="1" cm="1">
        <f t="array" ref="AY6">IFERROR(INDEX(属性分配!$C$4:$J$4,MATCH(AY$3,属性分配!$C$3:$J$3,FALSE))*INDEX(职业模板!$C$5:$J$12,MATCH($C6,职业模板!$B$5:$B$12,FALSE),MATCH(AY$3,职业模板!$C$3:$J$3,FALSE))*$F6*O6,"")</f>
        <v>37.5</v>
      </c>
      <c r="AZ6" s="1" cm="1">
        <f t="array" ref="AZ6">IFERROR(INDEX(属性分配!$C$4:$J$4,MATCH(AZ$3,属性分配!$C$3:$J$3,FALSE))*INDEX(职业模板!$C$5:$J$12,MATCH($C6,职业模板!$B$5:$B$12,FALSE),MATCH(AZ$3,职业模板!$C$3:$J$3,FALSE))*$F6*P6,"")</f>
        <v>40</v>
      </c>
      <c r="BA6" s="1" cm="1">
        <f t="array" ref="BA6">IFERROR(INDEX(属性分配!$C$4:$J$4,MATCH(BA$3,属性分配!$C$3:$J$3,FALSE))*INDEX(职业模板!$C$5:$J$12,MATCH($C6,职业模板!$B$5:$B$12,FALSE),MATCH(BA$3,职业模板!$C$3:$J$3,FALSE))*$F6*Q6,"")</f>
        <v>47.5</v>
      </c>
      <c r="BB6" s="1" cm="1">
        <f t="array" ref="BB6">IFERROR(INDEX(属性分配!$C$4:$J$4,MATCH(BB$3,属性分配!$C$3:$J$3,FALSE))*INDEX(职业模板!$C$5:$J$12,MATCH($C6,职业模板!$B$5:$B$12,FALSE),MATCH(BB$3,职业模板!$C$3:$J$3,FALSE))*$F6*R6,"")</f>
        <v>60</v>
      </c>
      <c r="BC6" s="1" cm="1">
        <f t="array" ref="BC6">IFERROR(INDEX(属性分配!$C$4:$J$4,MATCH(BC$3,属性分配!$C$3:$J$3,FALSE))*INDEX(职业模板!$C$5:$J$12,MATCH($C6,职业模板!$B$5:$B$12,FALSE),MATCH(BC$3,职业模板!$C$3:$J$3,FALSE))*$F6*S6,"")</f>
        <v>50</v>
      </c>
      <c r="BD6" s="1" cm="1">
        <f t="array" ref="BD6">IFERROR(INDEX(属性分配!$C$4:$J$4,MATCH(BD$3,属性分配!$C$3:$J$3,FALSE))*INDEX(职业模板!$C$5:$J$12,MATCH($C6,职业模板!$B$5:$B$12,FALSE),MATCH(BD$3,职业模板!$C$3:$J$3,FALSE))*$F6*T6,"")</f>
        <v>70</v>
      </c>
      <c r="BE6" s="1" cm="1">
        <f t="array" ref="BE6">IFERROR(INDEX(属性分配!$C$4:$J$4,MATCH(BE$3,属性分配!$C$3:$J$3,FALSE))*INDEX(职业模板!$C$5:$J$12,MATCH($C6,职业模板!$B$5:$B$12,FALSE),MATCH(BE$3,职业模板!$C$3:$J$3,FALSE))*$F6*U6,"")</f>
        <v>60</v>
      </c>
      <c r="BF6" s="1" cm="1">
        <f t="array" ref="BF6">IFERROR(INDEX(属性分配!$C$11:$J$11,MATCH(BF$3,属性分配!$C$3:$J$3,FALSE))/职业模板!$E$16*AX6,"")</f>
        <v>11.7</v>
      </c>
      <c r="BG6" s="1" cm="1">
        <f t="array" ref="BG6">IFERROR(INDEX(属性分配!$C$11:$J$11,MATCH(BG$3,属性分配!$C$3:$J$3,FALSE))/职业模板!$E$16*AY6,"")</f>
        <v>1.125</v>
      </c>
      <c r="BH6" s="1" cm="1">
        <f t="array" ref="BH6">IFERROR(INDEX(属性分配!$C$11:$J$11,MATCH(BH$3,属性分配!$C$3:$J$3,FALSE))/职业模板!$E$16*AZ6,"")</f>
        <v>1.2</v>
      </c>
      <c r="BI6" s="1" cm="1">
        <f t="array" ref="BI6">IFERROR(INDEX(属性分配!$C$11:$J$11,MATCH(BI$3,属性分配!$C$3:$J$3,FALSE))/职业模板!$E$16*BA6,"")</f>
        <v>0.95</v>
      </c>
      <c r="BJ6" s="1" cm="1">
        <f t="array" ref="BJ6">IFERROR(INDEX(属性分配!$C$11:$J$11,MATCH(BJ$3,属性分配!$C$3:$J$3,FALSE))/职业模板!$E$16*BB6,"")</f>
        <v>1.2</v>
      </c>
      <c r="BK6" s="1" cm="1">
        <f t="array" ref="BK6">IFERROR(INDEX(属性分配!$C$11:$J$11,MATCH(BK$3,属性分配!$C$3:$J$3,FALSE))/职业模板!$E$16*BC6,"")</f>
        <v>0.5</v>
      </c>
      <c r="BL6" s="1" cm="1">
        <f t="array" ref="BL6">IFERROR(INDEX(属性分配!$C$11:$J$11,MATCH(BL$3,属性分配!$C$3:$J$3,FALSE))/职业模板!$E$16*BD6,"")</f>
        <v>0.7</v>
      </c>
      <c r="BM6" s="1" cm="1">
        <f t="array" ref="BM6">IFERROR(INDEX(属性分配!$C$11:$J$11,MATCH(BM$3,属性分配!$C$3:$J$3,FALSE))/职业模板!$E$16*BE6,"")</f>
        <v>0.6</v>
      </c>
      <c r="BN6" s="1" cm="1">
        <f t="array" ref="BN6">IFERROR(ROUND((AX6+BF6*职业模板!$E$16)*(1+INDEX(职业模板!$C$29:$J$34,MATCH($K6,职业模板!$B$29:$B$34,FALSE),MATCH(V$3,职业模板!$C$28:$J$28,FALSE))+INDEX(职业模板!$C$40:$J$60,MATCH($L6,职业模板!$B$40:$B$60,FALSE),MATCH(V$3,职业模板!$C$39:$J$39,FALSE))),2),"")</f>
        <v>1560</v>
      </c>
      <c r="BO6" s="1" cm="1">
        <f t="array" ref="BO6">IFERROR(ROUND((AY6+BG6*职业模板!$E$16)*(1+INDEX(职业模板!$C$29:$J$34,MATCH($K6,职业模板!$B$29:$B$34,FALSE),MATCH(W$3,职业模板!$C$28:$J$28,FALSE))+INDEX(职业模板!$C$40:$J$60,MATCH($L6,职业模板!$B$40:$B$60,FALSE),MATCH(W$3,职业模板!$C$39:$J$39,FALSE))),2),"")</f>
        <v>150</v>
      </c>
      <c r="BP6" s="1" cm="1">
        <f t="array" ref="BP6">IFERROR(ROUND((AZ6+BH6*职业模板!$E$16)*(1+INDEX(职业模板!$C$29:$J$34,MATCH($K6,职业模板!$B$29:$B$34,FALSE),MATCH(X$3,职业模板!$C$28:$J$28,FALSE))+INDEX(职业模板!$C$40:$J$60,MATCH($L6,职业模板!$B$40:$B$60,FALSE),MATCH(X$3,职业模板!$C$39:$J$39,FALSE))),2),"")</f>
        <v>160</v>
      </c>
      <c r="BQ6" s="1" cm="1">
        <f t="array" ref="BQ6">IFERROR(ROUND((BA6+BI6*职业模板!$E$16)*(1+INDEX(职业模板!$C$29:$J$34,MATCH($K6,职业模板!$B$29:$B$34,FALSE),MATCH(Y$3,职业模板!$C$28:$J$28,FALSE))+INDEX(职业模板!$C$40:$J$60,MATCH($L6,职业模板!$B$40:$B$60,FALSE),MATCH(Y$3,职业模板!$C$39:$J$39,FALSE))),2),"")</f>
        <v>142.5</v>
      </c>
      <c r="BR6" s="1" cm="1">
        <f t="array" ref="BR6">IFERROR(ROUND((BB6+BJ6*职业模板!$E$16)*(1+INDEX(职业模板!$C$29:$J$34,MATCH($K6,职业模板!$B$29:$B$34,FALSE),MATCH(Z$3,职业模板!$C$28:$J$28,FALSE))+INDEX(职业模板!$C$40:$J$60,MATCH($L6,职业模板!$B$40:$B$60,FALSE),MATCH(Z$3,职业模板!$C$39:$J$39,FALSE))),2),"")</f>
        <v>180</v>
      </c>
      <c r="BS6" s="1" cm="1">
        <f t="array" ref="BS6">IFERROR(ROUND((BC6+BK6*职业模板!$E$16)*(1+INDEX(职业模板!$C$29:$J$34,MATCH($K6,职业模板!$B$29:$B$34,FALSE),MATCH(AA$3,职业模板!$C$28:$J$28,FALSE))+INDEX(职业模板!$C$40:$J$60,MATCH($L6,职业模板!$B$40:$B$60,FALSE),MATCH(AA$3,职业模板!$C$39:$J$39,FALSE))),2),"")</f>
        <v>100</v>
      </c>
      <c r="BT6" s="1" cm="1">
        <f t="array" ref="BT6">IFERROR(ROUND((BD6+BL6*职业模板!$E$16)*(1+INDEX(职业模板!$C$29:$J$34,MATCH($K6,职业模板!$B$29:$B$34,FALSE),MATCH(AB$3,职业模板!$C$28:$J$28,FALSE))+INDEX(职业模板!$C$40:$J$60,MATCH($L6,职业模板!$B$40:$B$60,FALSE),MATCH(AB$3,职业模板!$C$39:$J$39,FALSE))),2),"")</f>
        <v>140</v>
      </c>
      <c r="BU6" s="1" cm="1">
        <f t="array" ref="BU6">IFERROR(ROUND((BE6+BM6*职业模板!$E$16)*(1+INDEX(职业模板!$C$29:$J$34,MATCH($K6,职业模板!$B$29:$B$34,FALSE),MATCH(AC$3,职业模板!$C$28:$J$28,FALSE))+INDEX(职业模板!$C$40:$J$60,MATCH($L6,职业模板!$B$40:$B$60,FALSE),MATCH(AC$3,职业模板!$C$39:$J$39,FALSE))),2),"")</f>
        <v>120</v>
      </c>
      <c r="BV6" s="31" cm="1">
        <f t="array" ref="BV6">IF(SUMPRODUCT($BN6:$BR6,属性分配!$C$7:$G$7)=0,"",SUMPRODUCT($BN6:$BR6,属性分配!$C$7:$G$7))</f>
        <v>2665</v>
      </c>
      <c r="BW6" s="1" cm="1">
        <f t="array" ref="BW6">IFERROR((AX6+BF6*职业模板!$E$16)*(1+INDEX(职业模板!$C$34:$J$34,MATCH(V$3,职业模板!$C$28:$J$28,FALSE))+INDEX(职业模板!$C$60:$J$60,MATCH(V$3,职业模板!$C$39:$J$39,FALSE))),"")</f>
        <v>9360</v>
      </c>
      <c r="BX6" s="1" cm="1">
        <f t="array" ref="BX6">IFERROR((AY6+BG6*职业模板!$E$16)*(1+INDEX(职业模板!$C$34:$J$34,MATCH(W$3,职业模板!$C$28:$J$28,FALSE))+INDEX(职业模板!$C$60:$J$60,MATCH(W$3,职业模板!$C$39:$J$39,FALSE))),"")</f>
        <v>750</v>
      </c>
      <c r="BY6" s="1" cm="1">
        <f t="array" ref="BY6">IFERROR((AZ6+BH6*职业模板!$E$16)*(1+INDEX(职业模板!$C$34:$J$34,MATCH(X$3,职业模板!$C$28:$J$28,FALSE))+INDEX(职业模板!$C$60:$J$60,MATCH(X$3,职业模板!$C$39:$J$39,FALSE))),"")</f>
        <v>800</v>
      </c>
      <c r="BZ6" s="1" cm="1">
        <f t="array" ref="BZ6">IFERROR((BA6+BI6*职业模板!$E$16)*(1+INDEX(职业模板!$C$34:$J$34,MATCH(Y$3,职业模板!$C$28:$J$28,FALSE))+INDEX(职业模板!$C$60:$J$60,MATCH(Y$3,职业模板!$C$39:$J$39,FALSE))),"")</f>
        <v>570</v>
      </c>
      <c r="CA6" s="1" cm="1">
        <f t="array" ref="CA6">IFERROR((BB6+BJ6*职业模板!$E$16)*(1+INDEX(职业模板!$C$34:$J$34,MATCH(Z$3,职业模板!$C$28:$J$28,FALSE))+INDEX(职业模板!$C$60:$J$60,MATCH(Z$3,职业模板!$C$39:$J$39,FALSE))),"")</f>
        <v>720</v>
      </c>
      <c r="CB6" s="1" cm="1">
        <f t="array" ref="CB6">IFERROR((BC6+BK6*职业模板!$E$16)*(1+INDEX(职业模板!$C$34:$J$34,MATCH(AA$3,职业模板!$C$28:$J$28,FALSE))+INDEX(职业模板!$C$60:$J$60,MATCH(AA$3,职业模板!$C$39:$J$39,FALSE))),"")</f>
        <v>175</v>
      </c>
      <c r="CC6" s="1" cm="1">
        <f t="array" ref="CC6">IFERROR((BD6+BL6*职业模板!$E$16)*(1+INDEX(职业模板!$C$34:$J$34,MATCH(AB$3,职业模板!$C$28:$J$28,FALSE))+INDEX(职业模板!$C$60:$J$60,MATCH(AB$3,职业模板!$C$39:$J$39,FALSE))),"")</f>
        <v>245</v>
      </c>
      <c r="CD6" s="1" cm="1">
        <f t="array" ref="CD6">IFERROR((BE6+BM6*职业模板!$E$16)*(1+INDEX(职业模板!$C$34:$J$34,MATCH(AC$3,职业模板!$C$28:$J$28,FALSE))+INDEX(职业模板!$C$60:$J$60,MATCH(AC$3,职业模板!$C$39:$J$39,FALSE))),"")</f>
        <v>210</v>
      </c>
      <c r="CE6" s="31" cm="1">
        <f t="array" ref="CE6">IF(SUMPRODUCT(BW6:CA6,属性分配!$C$7:$G$7)=0,"",SUMPRODUCT(BW6:CA6,属性分配!$C$7:$G$7))</f>
        <v>13460</v>
      </c>
    </row>
    <row r="7" spans="1:83" x14ac:dyDescent="0.15">
      <c r="A7" s="69">
        <v>10003</v>
      </c>
      <c r="B7" s="69" t="s">
        <v>221</v>
      </c>
      <c r="C7" s="69" t="s">
        <v>111</v>
      </c>
      <c r="D7" s="1">
        <v>4</v>
      </c>
      <c r="E7" s="1">
        <v>4</v>
      </c>
      <c r="F7" s="1">
        <v>1</v>
      </c>
      <c r="G7" s="1">
        <v>20</v>
      </c>
      <c r="H7" s="1">
        <v>5</v>
      </c>
      <c r="I7" s="1">
        <v>0</v>
      </c>
      <c r="J7" s="1">
        <v>1</v>
      </c>
      <c r="K7" s="1">
        <v>0</v>
      </c>
      <c r="L7" s="1">
        <v>0</v>
      </c>
      <c r="M7" s="1">
        <v>0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 cm="1">
        <f t="array" ref="V7">ROUND((AX7+BF7*$J7+INDEX(职业模板!$C$40:$J$60,MATCH($L7,职业模板!$B$40:$B$60,FALSE),MATCH(V$3,职业模板!$C$39:$J$39,FALSE))*AX7)*(1+INDEX(职业模板!$C$29:$J$34,MATCH($K7,职业模板!$B$29:$B$34,FALSE),MATCH(V$3,职业模板!$C$28:$J$28,FALSE))),2)</f>
        <v>278.10000000000002</v>
      </c>
      <c r="W7" s="1" cm="1">
        <f t="array" ref="W7">ROUND((AY7+BG7*$J7+INDEX(职业模板!$C$40:$J$60,MATCH($L7,职业模板!$B$40:$B$60,FALSE),MATCH(W$3,职业模板!$C$39:$J$39,FALSE))*AY7)*(1+INDEX(职业模板!$C$29:$J$34,MATCH($K7,职业模板!$B$29:$B$34,FALSE),MATCH(W$3,职业模板!$C$28:$J$28,FALSE))),2)</f>
        <v>61.8</v>
      </c>
      <c r="X7" s="1" cm="1">
        <f t="array" ref="X7">ROUND((AZ7+BH7*$J7+INDEX(职业模板!$C$40:$J$60,MATCH($L7,职业模板!$B$40:$B$60,FALSE),MATCH(X$3,职业模板!$C$39:$J$39,FALSE))*AZ7)*(1+INDEX(职业模板!$C$29:$J$34,MATCH($K7,职业模板!$B$29:$B$34,FALSE),MATCH(X$3,职业模板!$C$28:$J$28,FALSE))),2)</f>
        <v>46.35</v>
      </c>
      <c r="Y7" s="1" cm="1">
        <f t="array" ref="Y7">ROUND((BA7+BI7*$J7+INDEX(职业模板!$C$40:$J$60,MATCH($L7,职业模板!$B$40:$B$60,FALSE),MATCH(Y$3,职业模板!$C$39:$J$39,FALSE))*BA7)*(1+INDEX(职业模板!$C$29:$J$34,MATCH($K7,职业模板!$B$29:$B$34,FALSE),MATCH(Y$3,职业模板!$C$28:$J$28,FALSE))),2)</f>
        <v>45.9</v>
      </c>
      <c r="Z7" s="1" cm="1">
        <f t="array" ref="Z7">ROUND((BB7+BJ7*$J7+INDEX(职业模板!$C$40:$J$60,MATCH($L7,职业模板!$B$40:$B$60,FALSE),MATCH(Z$3,职业模板!$C$39:$J$39,FALSE))*BB7)*(1+INDEX(职业模板!$C$29:$J$34,MATCH($K7,职业模板!$B$29:$B$34,FALSE),MATCH(Z$3,职业模板!$C$28:$J$28,FALSE))),2)</f>
        <v>45.9</v>
      </c>
      <c r="AA7" s="1" cm="1">
        <f t="array" ref="AA7">ROUND((BC7+BK7*$J7+INDEX(职业模板!$C$40:$J$60,MATCH($L7,职业模板!$B$40:$B$60,FALSE),MATCH(AA$3,职业模板!$C$39:$J$39,FALSE))*BC7)*(1+INDEX(职业模板!$C$29:$J$34,MATCH($K7,职业模板!$B$29:$B$34,FALSE),MATCH(AA$3,职业模板!$C$28:$J$28,FALSE))),2)</f>
        <v>50.5</v>
      </c>
      <c r="AB7" s="1" cm="1">
        <f t="array" ref="AB7">ROUND((BD7+BL7*$J7+INDEX(职业模板!$C$40:$J$60,MATCH($L7,职业模板!$B$40:$B$60,FALSE),MATCH(AB$3,职业模板!$C$39:$J$39,FALSE))*BD7)*(1+INDEX(职业模板!$C$29:$J$34,MATCH($K7,职业模板!$B$29:$B$34,FALSE),MATCH(AB$3,职业模板!$C$28:$J$28,FALSE))),2)</f>
        <v>60.6</v>
      </c>
      <c r="AC7" s="1" cm="1">
        <f t="array" ref="AC7">ROUND((BE7+BM7*$J7+INDEX(职业模板!$C$40:$J$60,MATCH($L7,职业模板!$B$40:$B$60,FALSE),MATCH(AC$3,职业模板!$C$39:$J$39,FALSE))*BE7)*(1+INDEX(职业模板!$C$29:$J$34,MATCH($K7,职业模板!$B$29:$B$34,FALSE),MATCH(AC$3,职业模板!$C$28:$J$28,FALSE))),2)</f>
        <v>70.7</v>
      </c>
      <c r="AD7">
        <v>1.5</v>
      </c>
      <c r="AE7">
        <v>2</v>
      </c>
      <c r="AX7" s="1" cm="1">
        <f t="array" ref="AX7">IFERROR(INDEX(属性分配!$C$4:$J$4,MATCH(AX$3,属性分配!$C$3:$J$3,FALSE))*INDEX(职业模板!$C$5:$J$12,MATCH($C7,职业模板!$B$5:$B$12,FALSE),MATCH(AX$3,职业模板!$C$3:$J$3,FALSE))*$F7*N7,"")</f>
        <v>270</v>
      </c>
      <c r="AY7" s="1" cm="1">
        <f t="array" ref="AY7">IFERROR(INDEX(属性分配!$C$4:$J$4,MATCH(AY$3,属性分配!$C$3:$J$3,FALSE))*INDEX(职业模板!$C$5:$J$12,MATCH($C7,职业模板!$B$5:$B$12,FALSE),MATCH(AY$3,职业模板!$C$3:$J$3,FALSE))*$F7*O7,"")</f>
        <v>60</v>
      </c>
      <c r="AZ7" s="1" cm="1">
        <f t="array" ref="AZ7">IFERROR(INDEX(属性分配!$C$4:$J$4,MATCH(AZ$3,属性分配!$C$3:$J$3,FALSE))*INDEX(职业模板!$C$5:$J$12,MATCH($C7,职业模板!$B$5:$B$12,FALSE),MATCH(AZ$3,职业模板!$C$3:$J$3,FALSE))*$F7*P7,"")</f>
        <v>45</v>
      </c>
      <c r="BA7" s="1" cm="1">
        <f t="array" ref="BA7">IFERROR(INDEX(属性分配!$C$4:$J$4,MATCH(BA$3,属性分配!$C$3:$J$3,FALSE))*INDEX(职业模板!$C$5:$J$12,MATCH($C7,职业模板!$B$5:$B$12,FALSE),MATCH(BA$3,职业模板!$C$3:$J$3,FALSE))*$F7*Q7,"")</f>
        <v>45</v>
      </c>
      <c r="BB7" s="1" cm="1">
        <f t="array" ref="BB7">IFERROR(INDEX(属性分配!$C$4:$J$4,MATCH(BB$3,属性分配!$C$3:$J$3,FALSE))*INDEX(职业模板!$C$5:$J$12,MATCH($C7,职业模板!$B$5:$B$12,FALSE),MATCH(BB$3,职业模板!$C$3:$J$3,FALSE))*$F7*R7,"")</f>
        <v>45</v>
      </c>
      <c r="BC7" s="1" cm="1">
        <f t="array" ref="BC7">IFERROR(INDEX(属性分配!$C$4:$J$4,MATCH(BC$3,属性分配!$C$3:$J$3,FALSE))*INDEX(职业模板!$C$5:$J$12,MATCH($C7,职业模板!$B$5:$B$12,FALSE),MATCH(BC$3,职业模板!$C$3:$J$3,FALSE))*$F7*S7,"")</f>
        <v>50</v>
      </c>
      <c r="BD7" s="1" cm="1">
        <f t="array" ref="BD7">IFERROR(INDEX(属性分配!$C$4:$J$4,MATCH(BD$3,属性分配!$C$3:$J$3,FALSE))*INDEX(职业模板!$C$5:$J$12,MATCH($C7,职业模板!$B$5:$B$12,FALSE),MATCH(BD$3,职业模板!$C$3:$J$3,FALSE))*$F7*T7,"")</f>
        <v>60</v>
      </c>
      <c r="BE7" s="1" cm="1">
        <f t="array" ref="BE7">IFERROR(INDEX(属性分配!$C$4:$J$4,MATCH(BE$3,属性分配!$C$3:$J$3,FALSE))*INDEX(职业模板!$C$5:$J$12,MATCH($C7,职业模板!$B$5:$B$12,FALSE),MATCH(BE$3,职业模板!$C$3:$J$3,FALSE))*$F7*U7,"")</f>
        <v>70</v>
      </c>
      <c r="BF7" s="1" cm="1">
        <f t="array" ref="BF7">IFERROR(INDEX(属性分配!$C$11:$J$11,MATCH(BF$3,属性分配!$C$3:$J$3,FALSE))/职业模板!$E$16*AX7,"")</f>
        <v>8.1</v>
      </c>
      <c r="BG7" s="1" cm="1">
        <f t="array" ref="BG7">IFERROR(INDEX(属性分配!$C$11:$J$11,MATCH(BG$3,属性分配!$C$3:$J$3,FALSE))/职业模板!$E$16*AY7,"")</f>
        <v>1.8</v>
      </c>
      <c r="BH7" s="1" cm="1">
        <f t="array" ref="BH7">IFERROR(INDEX(属性分配!$C$11:$J$11,MATCH(BH$3,属性分配!$C$3:$J$3,FALSE))/职业模板!$E$16*AZ7,"")</f>
        <v>1.35</v>
      </c>
      <c r="BI7" s="1" cm="1">
        <f t="array" ref="BI7">IFERROR(INDEX(属性分配!$C$11:$J$11,MATCH(BI$3,属性分配!$C$3:$J$3,FALSE))/职业模板!$E$16*BA7,"")</f>
        <v>0.9</v>
      </c>
      <c r="BJ7" s="1" cm="1">
        <f t="array" ref="BJ7">IFERROR(INDEX(属性分配!$C$11:$J$11,MATCH(BJ$3,属性分配!$C$3:$J$3,FALSE))/职业模板!$E$16*BB7,"")</f>
        <v>0.9</v>
      </c>
      <c r="BK7" s="1" cm="1">
        <f t="array" ref="BK7">IFERROR(INDEX(属性分配!$C$11:$J$11,MATCH(BK$3,属性分配!$C$3:$J$3,FALSE))/职业模板!$E$16*BC7,"")</f>
        <v>0.5</v>
      </c>
      <c r="BL7" s="1" cm="1">
        <f t="array" ref="BL7">IFERROR(INDEX(属性分配!$C$11:$J$11,MATCH(BL$3,属性分配!$C$3:$J$3,FALSE))/职业模板!$E$16*BD7,"")</f>
        <v>0.6</v>
      </c>
      <c r="BM7" s="1" cm="1">
        <f t="array" ref="BM7">IFERROR(INDEX(属性分配!$C$11:$J$11,MATCH(BM$3,属性分配!$C$3:$J$3,FALSE))/职业模板!$E$16*BE7,"")</f>
        <v>0.7</v>
      </c>
      <c r="BN7" s="1" cm="1">
        <f t="array" ref="BN7">IFERROR(ROUND((AX7+BF7*职业模板!$E$16)*(1+INDEX(职业模板!$C$29:$J$34,MATCH($K7,职业模板!$B$29:$B$34,FALSE),MATCH(V$3,职业模板!$C$28:$J$28,FALSE))+INDEX(职业模板!$C$40:$J$60,MATCH($L7,职业模板!$B$40:$B$60,FALSE),MATCH(V$3,职业模板!$C$39:$J$39,FALSE))),2),"")</f>
        <v>1080</v>
      </c>
      <c r="BO7" s="1" cm="1">
        <f t="array" ref="BO7">IFERROR(ROUND((AY7+BG7*职业模板!$E$16)*(1+INDEX(职业模板!$C$29:$J$34,MATCH($K7,职业模板!$B$29:$B$34,FALSE),MATCH(W$3,职业模板!$C$28:$J$28,FALSE))+INDEX(职业模板!$C$40:$J$60,MATCH($L7,职业模板!$B$40:$B$60,FALSE),MATCH(W$3,职业模板!$C$39:$J$39,FALSE))),2),"")</f>
        <v>240</v>
      </c>
      <c r="BP7" s="1" cm="1">
        <f t="array" ref="BP7">IFERROR(ROUND((AZ7+BH7*职业模板!$E$16)*(1+INDEX(职业模板!$C$29:$J$34,MATCH($K7,职业模板!$B$29:$B$34,FALSE),MATCH(X$3,职业模板!$C$28:$J$28,FALSE))+INDEX(职业模板!$C$40:$J$60,MATCH($L7,职业模板!$B$40:$B$60,FALSE),MATCH(X$3,职业模板!$C$39:$J$39,FALSE))),2),"")</f>
        <v>180</v>
      </c>
      <c r="BQ7" s="1" cm="1">
        <f t="array" ref="BQ7">IFERROR(ROUND((BA7+BI7*职业模板!$E$16)*(1+INDEX(职业模板!$C$29:$J$34,MATCH($K7,职业模板!$B$29:$B$34,FALSE),MATCH(Y$3,职业模板!$C$28:$J$28,FALSE))+INDEX(职业模板!$C$40:$J$60,MATCH($L7,职业模板!$B$40:$B$60,FALSE),MATCH(Y$3,职业模板!$C$39:$J$39,FALSE))),2),"")</f>
        <v>135</v>
      </c>
      <c r="BR7" s="1" cm="1">
        <f t="array" ref="BR7">IFERROR(ROUND((BB7+BJ7*职业模板!$E$16)*(1+INDEX(职业模板!$C$29:$J$34,MATCH($K7,职业模板!$B$29:$B$34,FALSE),MATCH(Z$3,职业模板!$C$28:$J$28,FALSE))+INDEX(职业模板!$C$40:$J$60,MATCH($L7,职业模板!$B$40:$B$60,FALSE),MATCH(Z$3,职业模板!$C$39:$J$39,FALSE))),2),"")</f>
        <v>135</v>
      </c>
      <c r="BS7" s="1" cm="1">
        <f t="array" ref="BS7">IFERROR(ROUND((BC7+BK7*职业模板!$E$16)*(1+INDEX(职业模板!$C$29:$J$34,MATCH($K7,职业模板!$B$29:$B$34,FALSE),MATCH(AA$3,职业模板!$C$28:$J$28,FALSE))+INDEX(职业模板!$C$40:$J$60,MATCH($L7,职业模板!$B$40:$B$60,FALSE),MATCH(AA$3,职业模板!$C$39:$J$39,FALSE))),2),"")</f>
        <v>100</v>
      </c>
      <c r="BT7" s="1" cm="1">
        <f t="array" ref="BT7">IFERROR(ROUND((BD7+BL7*职业模板!$E$16)*(1+INDEX(职业模板!$C$29:$J$34,MATCH($K7,职业模板!$B$29:$B$34,FALSE),MATCH(AB$3,职业模板!$C$28:$J$28,FALSE))+INDEX(职业模板!$C$40:$J$60,MATCH($L7,职业模板!$B$40:$B$60,FALSE),MATCH(AB$3,职业模板!$C$39:$J$39,FALSE))),2),"")</f>
        <v>120</v>
      </c>
      <c r="BU7" s="1" cm="1">
        <f t="array" ref="BU7">IFERROR(ROUND((BE7+BM7*职业模板!$E$16)*(1+INDEX(职业模板!$C$29:$J$34,MATCH($K7,职业模板!$B$29:$B$34,FALSE),MATCH(AC$3,职业模板!$C$28:$J$28,FALSE))+INDEX(职业模板!$C$40:$J$60,MATCH($L7,职业模板!$B$40:$B$60,FALSE),MATCH(AC$3,职业模板!$C$39:$J$39,FALSE))),2),"")</f>
        <v>140</v>
      </c>
      <c r="BV7" s="31" cm="1">
        <f t="array" ref="BV7">IF(SUMPRODUCT($BN7:$BR7,属性分配!$C$7:$G$7)=0,"",SUMPRODUCT($BN7:$BR7,属性分配!$C$7:$G$7))</f>
        <v>2760</v>
      </c>
      <c r="BW7" s="1" cm="1">
        <f t="array" ref="BW7">IFERROR((AX7+BF7*职业模板!$E$16)*(1+INDEX(职业模板!$C$34:$J$34,MATCH(V$3,职业模板!$C$28:$J$28,FALSE))+INDEX(职业模板!$C$60:$J$60,MATCH(V$3,职业模板!$C$39:$J$39,FALSE))),"")</f>
        <v>6480</v>
      </c>
      <c r="BX7" s="1" cm="1">
        <f t="array" ref="BX7">IFERROR((AY7+BG7*职业模板!$E$16)*(1+INDEX(职业模板!$C$34:$J$34,MATCH(W$3,职业模板!$C$28:$J$28,FALSE))+INDEX(职业模板!$C$60:$J$60,MATCH(W$3,职业模板!$C$39:$J$39,FALSE))),"")</f>
        <v>1200</v>
      </c>
      <c r="BY7" s="1" cm="1">
        <f t="array" ref="BY7">IFERROR((AZ7+BH7*职业模板!$E$16)*(1+INDEX(职业模板!$C$34:$J$34,MATCH(X$3,职业模板!$C$28:$J$28,FALSE))+INDEX(职业模板!$C$60:$J$60,MATCH(X$3,职业模板!$C$39:$J$39,FALSE))),"")</f>
        <v>900</v>
      </c>
      <c r="BZ7" s="1" cm="1">
        <f t="array" ref="BZ7">IFERROR((BA7+BI7*职业模板!$E$16)*(1+INDEX(职业模板!$C$34:$J$34,MATCH(Y$3,职业模板!$C$28:$J$28,FALSE))+INDEX(职业模板!$C$60:$J$60,MATCH(Y$3,职业模板!$C$39:$J$39,FALSE))),"")</f>
        <v>540</v>
      </c>
      <c r="CA7" s="1" cm="1">
        <f t="array" ref="CA7">IFERROR((BB7+BJ7*职业模板!$E$16)*(1+INDEX(职业模板!$C$34:$J$34,MATCH(Z$3,职业模板!$C$28:$J$28,FALSE))+INDEX(职业模板!$C$60:$J$60,MATCH(Z$3,职业模板!$C$39:$J$39,FALSE))),"")</f>
        <v>540</v>
      </c>
      <c r="CB7" s="1" cm="1">
        <f t="array" ref="CB7">IFERROR((BC7+BK7*职业模板!$E$16)*(1+INDEX(职业模板!$C$34:$J$34,MATCH(AA$3,职业模板!$C$28:$J$28,FALSE))+INDEX(职业模板!$C$60:$J$60,MATCH(AA$3,职业模板!$C$39:$J$39,FALSE))),"")</f>
        <v>175</v>
      </c>
      <c r="CC7" s="1" cm="1">
        <f t="array" ref="CC7">IFERROR((BD7+BL7*职业模板!$E$16)*(1+INDEX(职业模板!$C$34:$J$34,MATCH(AB$3,职业模板!$C$28:$J$28,FALSE))+INDEX(职业模板!$C$60:$J$60,MATCH(AB$3,职业模板!$C$39:$J$39,FALSE))),"")</f>
        <v>210</v>
      </c>
      <c r="CD7" s="1" cm="1">
        <f t="array" ref="CD7">IFERROR((BE7+BM7*职业模板!$E$16)*(1+INDEX(职业模板!$C$34:$J$34,MATCH(AC$3,职业模板!$C$28:$J$28,FALSE))+INDEX(职业模板!$C$60:$J$60,MATCH(AC$3,职业模板!$C$39:$J$39,FALSE))),"")</f>
        <v>245</v>
      </c>
      <c r="CE7" s="31" cm="1">
        <f t="array" ref="CE7">IF(SUMPRODUCT(BW7:CA7,属性分配!$C$7:$G$7)=0,"",SUMPRODUCT(BW7:CA7,属性分配!$C$7:$G$7))</f>
        <v>13800</v>
      </c>
    </row>
    <row r="8" spans="1:83" x14ac:dyDescent="0.15">
      <c r="A8" s="69">
        <v>10004</v>
      </c>
      <c r="B8" s="69" t="s">
        <v>222</v>
      </c>
      <c r="C8" s="69" t="s">
        <v>112</v>
      </c>
      <c r="D8" s="1">
        <v>4</v>
      </c>
      <c r="E8" s="1">
        <v>4</v>
      </c>
      <c r="F8" s="1">
        <v>1</v>
      </c>
      <c r="G8" s="1">
        <v>20</v>
      </c>
      <c r="H8" s="1">
        <v>5</v>
      </c>
      <c r="I8" s="1">
        <v>0</v>
      </c>
      <c r="J8" s="1">
        <v>1</v>
      </c>
      <c r="K8" s="1">
        <v>0</v>
      </c>
      <c r="L8" s="1">
        <v>0</v>
      </c>
      <c r="M8" s="1">
        <v>0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 cm="1">
        <f t="array" ref="V8">ROUND((AX8+BF8*$J8+INDEX(职业模板!$C$40:$J$60,MATCH($L8,职业模板!$B$40:$B$60,FALSE),MATCH(V$3,职业模板!$C$39:$J$39,FALSE))*AX8)*(1+INDEX(职业模板!$C$29:$J$34,MATCH($K8,职业模板!$B$29:$B$34,FALSE),MATCH(V$3,职业模板!$C$28:$J$28,FALSE))),2)</f>
        <v>309</v>
      </c>
      <c r="W8" s="1" cm="1">
        <f t="array" ref="W8">ROUND((AY8+BG8*$J8+INDEX(职业模板!$C$40:$J$60,MATCH($L8,职业模板!$B$40:$B$60,FALSE),MATCH(W$3,职业模板!$C$39:$J$39,FALSE))*AY8)*(1+INDEX(职业模板!$C$29:$J$34,MATCH($K8,职业模板!$B$29:$B$34,FALSE),MATCH(W$3,职业模板!$C$28:$J$28,FALSE))),2)</f>
        <v>46.35</v>
      </c>
      <c r="X8" s="1" cm="1">
        <f t="array" ref="X8">ROUND((AZ8+BH8*$J8+INDEX(职业模板!$C$40:$J$60,MATCH($L8,职业模板!$B$40:$B$60,FALSE),MATCH(X$3,职业模板!$C$39:$J$39,FALSE))*AZ8)*(1+INDEX(职业模板!$C$29:$J$34,MATCH($K8,职业模板!$B$29:$B$34,FALSE),MATCH(X$3,职业模板!$C$28:$J$28,FALSE))),2)</f>
        <v>56.65</v>
      </c>
      <c r="Y8" s="1" cm="1">
        <f t="array" ref="Y8">ROUND((BA8+BI8*$J8+INDEX(职业模板!$C$40:$J$60,MATCH($L8,职业模板!$B$40:$B$60,FALSE),MATCH(Y$3,职业模板!$C$39:$J$39,FALSE))*BA8)*(1+INDEX(职业模板!$C$29:$J$34,MATCH($K8,职业模板!$B$29:$B$34,FALSE),MATCH(Y$3,职业模板!$C$28:$J$28,FALSE))),2)</f>
        <v>45.9</v>
      </c>
      <c r="Z8" s="1" cm="1">
        <f t="array" ref="Z8">ROUND((BB8+BJ8*$J8+INDEX(职业模板!$C$40:$J$60,MATCH($L8,职业模板!$B$40:$B$60,FALSE),MATCH(Z$3,职业模板!$C$39:$J$39,FALSE))*BB8)*(1+INDEX(职业模板!$C$29:$J$34,MATCH($K8,职业模板!$B$29:$B$34,FALSE),MATCH(Z$3,职业模板!$C$28:$J$28,FALSE))),2)</f>
        <v>45.9</v>
      </c>
      <c r="AA8" s="1" cm="1">
        <f t="array" ref="AA8">ROUND((BC8+BK8*$J8+INDEX(职业模板!$C$40:$J$60,MATCH($L8,职业模板!$B$40:$B$60,FALSE),MATCH(AA$3,职业模板!$C$39:$J$39,FALSE))*BC8)*(1+INDEX(职业模板!$C$29:$J$34,MATCH($K8,职业模板!$B$29:$B$34,FALSE),MATCH(AA$3,职业模板!$C$28:$J$28,FALSE))),2)</f>
        <v>60.6</v>
      </c>
      <c r="AB8" s="1" cm="1">
        <f t="array" ref="AB8">ROUND((BD8+BL8*$J8+INDEX(职业模板!$C$40:$J$60,MATCH($L8,职业模板!$B$40:$B$60,FALSE),MATCH(AB$3,职业模板!$C$39:$J$39,FALSE))*BD8)*(1+INDEX(职业模板!$C$29:$J$34,MATCH($K8,职业模板!$B$29:$B$34,FALSE),MATCH(AB$3,职业模板!$C$28:$J$28,FALSE))),2)</f>
        <v>70.7</v>
      </c>
      <c r="AC8" s="1" cm="1">
        <f t="array" ref="AC8">ROUND((BE8+BM8*$J8+INDEX(职业模板!$C$40:$J$60,MATCH($L8,职业模板!$B$40:$B$60,FALSE),MATCH(AC$3,职业模板!$C$39:$J$39,FALSE))*BE8)*(1+INDEX(职业模板!$C$29:$J$34,MATCH($K8,职业模板!$B$29:$B$34,FALSE),MATCH(AC$3,职业模板!$C$28:$J$28,FALSE))),2)</f>
        <v>50.5</v>
      </c>
      <c r="AD8">
        <v>1.5</v>
      </c>
      <c r="AE8">
        <v>2</v>
      </c>
      <c r="AX8" s="1" cm="1">
        <f t="array" ref="AX8">IFERROR(INDEX(属性分配!$C$4:$J$4,MATCH(AX$3,属性分配!$C$3:$J$3,FALSE))*INDEX(职业模板!$C$5:$J$12,MATCH($C8,职业模板!$B$5:$B$12,FALSE),MATCH(AX$3,职业模板!$C$3:$J$3,FALSE))*$F8*N8,"")</f>
        <v>300</v>
      </c>
      <c r="AY8" s="1" cm="1">
        <f t="array" ref="AY8">IFERROR(INDEX(属性分配!$C$4:$J$4,MATCH(AY$3,属性分配!$C$3:$J$3,FALSE))*INDEX(职业模板!$C$5:$J$12,MATCH($C8,职业模板!$B$5:$B$12,FALSE),MATCH(AY$3,职业模板!$C$3:$J$3,FALSE))*$F8*O8,"")</f>
        <v>45</v>
      </c>
      <c r="AZ8" s="1" cm="1">
        <f t="array" ref="AZ8">IFERROR(INDEX(属性分配!$C$4:$J$4,MATCH(AZ$3,属性分配!$C$3:$J$3,FALSE))*INDEX(职业模板!$C$5:$J$12,MATCH($C8,职业模板!$B$5:$B$12,FALSE),MATCH(AZ$3,职业模板!$C$3:$J$3,FALSE))*$F8*P8,"")</f>
        <v>55</v>
      </c>
      <c r="BA8" s="1" cm="1">
        <f t="array" ref="BA8">IFERROR(INDEX(属性分配!$C$4:$J$4,MATCH(BA$3,属性分配!$C$3:$J$3,FALSE))*INDEX(职业模板!$C$5:$J$12,MATCH($C8,职业模板!$B$5:$B$12,FALSE),MATCH(BA$3,职业模板!$C$3:$J$3,FALSE))*$F8*Q8,"")</f>
        <v>45</v>
      </c>
      <c r="BB8" s="1" cm="1">
        <f t="array" ref="BB8">IFERROR(INDEX(属性分配!$C$4:$J$4,MATCH(BB$3,属性分配!$C$3:$J$3,FALSE))*INDEX(职业模板!$C$5:$J$12,MATCH($C8,职业模板!$B$5:$B$12,FALSE),MATCH(BB$3,职业模板!$C$3:$J$3,FALSE))*$F8*R8,"")</f>
        <v>45</v>
      </c>
      <c r="BC8" s="1" cm="1">
        <f t="array" ref="BC8">IFERROR(INDEX(属性分配!$C$4:$J$4,MATCH(BC$3,属性分配!$C$3:$J$3,FALSE))*INDEX(职业模板!$C$5:$J$12,MATCH($C8,职业模板!$B$5:$B$12,FALSE),MATCH(BC$3,职业模板!$C$3:$J$3,FALSE))*$F8*S8,"")</f>
        <v>60</v>
      </c>
      <c r="BD8" s="1" cm="1">
        <f t="array" ref="BD8">IFERROR(INDEX(属性分配!$C$4:$J$4,MATCH(BD$3,属性分配!$C$3:$J$3,FALSE))*INDEX(职业模板!$C$5:$J$12,MATCH($C8,职业模板!$B$5:$B$12,FALSE),MATCH(BD$3,职业模板!$C$3:$J$3,FALSE))*$F8*T8,"")</f>
        <v>70</v>
      </c>
      <c r="BE8" s="1" cm="1">
        <f t="array" ref="BE8">IFERROR(INDEX(属性分配!$C$4:$J$4,MATCH(BE$3,属性分配!$C$3:$J$3,FALSE))*INDEX(职业模板!$C$5:$J$12,MATCH($C8,职业模板!$B$5:$B$12,FALSE),MATCH(BE$3,职业模板!$C$3:$J$3,FALSE))*$F8*U8,"")</f>
        <v>50</v>
      </c>
      <c r="BF8" s="1" cm="1">
        <f t="array" ref="BF8">IFERROR(INDEX(属性分配!$C$11:$J$11,MATCH(BF$3,属性分配!$C$3:$J$3,FALSE))/职业模板!$E$16*AX8,"")</f>
        <v>9</v>
      </c>
      <c r="BG8" s="1" cm="1">
        <f t="array" ref="BG8">IFERROR(INDEX(属性分配!$C$11:$J$11,MATCH(BG$3,属性分配!$C$3:$J$3,FALSE))/职业模板!$E$16*AY8,"")</f>
        <v>1.35</v>
      </c>
      <c r="BH8" s="1" cm="1">
        <f t="array" ref="BH8">IFERROR(INDEX(属性分配!$C$11:$J$11,MATCH(BH$3,属性分配!$C$3:$J$3,FALSE))/职业模板!$E$16*AZ8,"")</f>
        <v>1.65</v>
      </c>
      <c r="BI8" s="1" cm="1">
        <f t="array" ref="BI8">IFERROR(INDEX(属性分配!$C$11:$J$11,MATCH(BI$3,属性分配!$C$3:$J$3,FALSE))/职业模板!$E$16*BA8,"")</f>
        <v>0.9</v>
      </c>
      <c r="BJ8" s="1" cm="1">
        <f t="array" ref="BJ8">IFERROR(INDEX(属性分配!$C$11:$J$11,MATCH(BJ$3,属性分配!$C$3:$J$3,FALSE))/职业模板!$E$16*BB8,"")</f>
        <v>0.9</v>
      </c>
      <c r="BK8" s="1" cm="1">
        <f t="array" ref="BK8">IFERROR(INDEX(属性分配!$C$11:$J$11,MATCH(BK$3,属性分配!$C$3:$J$3,FALSE))/职业模板!$E$16*BC8,"")</f>
        <v>0.6</v>
      </c>
      <c r="BL8" s="1" cm="1">
        <f t="array" ref="BL8">IFERROR(INDEX(属性分配!$C$11:$J$11,MATCH(BL$3,属性分配!$C$3:$J$3,FALSE))/职业模板!$E$16*BD8,"")</f>
        <v>0.7</v>
      </c>
      <c r="BM8" s="1" cm="1">
        <f t="array" ref="BM8">IFERROR(INDEX(属性分配!$C$11:$J$11,MATCH(BM$3,属性分配!$C$3:$J$3,FALSE))/职业模板!$E$16*BE8,"")</f>
        <v>0.5</v>
      </c>
      <c r="BN8" s="1" cm="1">
        <f t="array" ref="BN8">IFERROR(ROUND((AX8+BF8*职业模板!$E$16)*(1+INDEX(职业模板!$C$29:$J$34,MATCH($K8,职业模板!$B$29:$B$34,FALSE),MATCH(V$3,职业模板!$C$28:$J$28,FALSE))+INDEX(职业模板!$C$40:$J$60,MATCH($L8,职业模板!$B$40:$B$60,FALSE),MATCH(V$3,职业模板!$C$39:$J$39,FALSE))),2),"")</f>
        <v>1200</v>
      </c>
      <c r="BO8" s="1" cm="1">
        <f t="array" ref="BO8">IFERROR(ROUND((AY8+BG8*职业模板!$E$16)*(1+INDEX(职业模板!$C$29:$J$34,MATCH($K8,职业模板!$B$29:$B$34,FALSE),MATCH(W$3,职业模板!$C$28:$J$28,FALSE))+INDEX(职业模板!$C$40:$J$60,MATCH($L8,职业模板!$B$40:$B$60,FALSE),MATCH(W$3,职业模板!$C$39:$J$39,FALSE))),2),"")</f>
        <v>180</v>
      </c>
      <c r="BP8" s="1" cm="1">
        <f t="array" ref="BP8">IFERROR(ROUND((AZ8+BH8*职业模板!$E$16)*(1+INDEX(职业模板!$C$29:$J$34,MATCH($K8,职业模板!$B$29:$B$34,FALSE),MATCH(X$3,职业模板!$C$28:$J$28,FALSE))+INDEX(职业模板!$C$40:$J$60,MATCH($L8,职业模板!$B$40:$B$60,FALSE),MATCH(X$3,职业模板!$C$39:$J$39,FALSE))),2),"")</f>
        <v>220</v>
      </c>
      <c r="BQ8" s="1" cm="1">
        <f t="array" ref="BQ8">IFERROR(ROUND((BA8+BI8*职业模板!$E$16)*(1+INDEX(职业模板!$C$29:$J$34,MATCH($K8,职业模板!$B$29:$B$34,FALSE),MATCH(Y$3,职业模板!$C$28:$J$28,FALSE))+INDEX(职业模板!$C$40:$J$60,MATCH($L8,职业模板!$B$40:$B$60,FALSE),MATCH(Y$3,职业模板!$C$39:$J$39,FALSE))),2),"")</f>
        <v>135</v>
      </c>
      <c r="BR8" s="1" cm="1">
        <f t="array" ref="BR8">IFERROR(ROUND((BB8+BJ8*职业模板!$E$16)*(1+INDEX(职业模板!$C$29:$J$34,MATCH($K8,职业模板!$B$29:$B$34,FALSE),MATCH(Z$3,职业模板!$C$28:$J$28,FALSE))+INDEX(职业模板!$C$40:$J$60,MATCH($L8,职业模板!$B$40:$B$60,FALSE),MATCH(Z$3,职业模板!$C$39:$J$39,FALSE))),2),"")</f>
        <v>135</v>
      </c>
      <c r="BS8" s="1" cm="1">
        <f t="array" ref="BS8">IFERROR(ROUND((BC8+BK8*职业模板!$E$16)*(1+INDEX(职业模板!$C$29:$J$34,MATCH($K8,职业模板!$B$29:$B$34,FALSE),MATCH(AA$3,职业模板!$C$28:$J$28,FALSE))+INDEX(职业模板!$C$40:$J$60,MATCH($L8,职业模板!$B$40:$B$60,FALSE),MATCH(AA$3,职业模板!$C$39:$J$39,FALSE))),2),"")</f>
        <v>120</v>
      </c>
      <c r="BT8" s="1" cm="1">
        <f t="array" ref="BT8">IFERROR(ROUND((BD8+BL8*职业模板!$E$16)*(1+INDEX(职业模板!$C$29:$J$34,MATCH($K8,职业模板!$B$29:$B$34,FALSE),MATCH(AB$3,职业模板!$C$28:$J$28,FALSE))+INDEX(职业模板!$C$40:$J$60,MATCH($L8,职业模板!$B$40:$B$60,FALSE),MATCH(AB$3,职业模板!$C$39:$J$39,FALSE))),2),"")</f>
        <v>140</v>
      </c>
      <c r="BU8" s="1" cm="1">
        <f t="array" ref="BU8">IFERROR(ROUND((BE8+BM8*职业模板!$E$16)*(1+INDEX(职业模板!$C$29:$J$34,MATCH($K8,职业模板!$B$29:$B$34,FALSE),MATCH(AC$3,职业模板!$C$28:$J$28,FALSE))+INDEX(职业模板!$C$40:$J$60,MATCH($L8,职业模板!$B$40:$B$60,FALSE),MATCH(AC$3,职业模板!$C$39:$J$39,FALSE))),2),"")</f>
        <v>100</v>
      </c>
      <c r="BV8" s="31" cm="1">
        <f t="array" ref="BV8">IF(SUMPRODUCT($BN8:$BR8,属性分配!$C$7:$G$7)=0,"",SUMPRODUCT($BN8:$BR8,属性分配!$C$7:$G$7))</f>
        <v>2740</v>
      </c>
      <c r="BW8" s="1" cm="1">
        <f t="array" ref="BW8">IFERROR((AX8+BF8*职业模板!$E$16)*(1+INDEX(职业模板!$C$34:$J$34,MATCH(V$3,职业模板!$C$28:$J$28,FALSE))+INDEX(职业模板!$C$60:$J$60,MATCH(V$3,职业模板!$C$39:$J$39,FALSE))),"")</f>
        <v>7200</v>
      </c>
      <c r="BX8" s="1" cm="1">
        <f t="array" ref="BX8">IFERROR((AY8+BG8*职业模板!$E$16)*(1+INDEX(职业模板!$C$34:$J$34,MATCH(W$3,职业模板!$C$28:$J$28,FALSE))+INDEX(职业模板!$C$60:$J$60,MATCH(W$3,职业模板!$C$39:$J$39,FALSE))),"")</f>
        <v>900</v>
      </c>
      <c r="BY8" s="1" cm="1">
        <f t="array" ref="BY8">IFERROR((AZ8+BH8*职业模板!$E$16)*(1+INDEX(职业模板!$C$34:$J$34,MATCH(X$3,职业模板!$C$28:$J$28,FALSE))+INDEX(职业模板!$C$60:$J$60,MATCH(X$3,职业模板!$C$39:$J$39,FALSE))),"")</f>
        <v>1100</v>
      </c>
      <c r="BZ8" s="1" cm="1">
        <f t="array" ref="BZ8">IFERROR((BA8+BI8*职业模板!$E$16)*(1+INDEX(职业模板!$C$34:$J$34,MATCH(Y$3,职业模板!$C$28:$J$28,FALSE))+INDEX(职业模板!$C$60:$J$60,MATCH(Y$3,职业模板!$C$39:$J$39,FALSE))),"")</f>
        <v>540</v>
      </c>
      <c r="CA8" s="1" cm="1">
        <f t="array" ref="CA8">IFERROR((BB8+BJ8*职业模板!$E$16)*(1+INDEX(职业模板!$C$34:$J$34,MATCH(Z$3,职业模板!$C$28:$J$28,FALSE))+INDEX(职业模板!$C$60:$J$60,MATCH(Z$3,职业模板!$C$39:$J$39,FALSE))),"")</f>
        <v>540</v>
      </c>
      <c r="CB8" s="1" cm="1">
        <f t="array" ref="CB8">IFERROR((BC8+BK8*职业模板!$E$16)*(1+INDEX(职业模板!$C$34:$J$34,MATCH(AA$3,职业模板!$C$28:$J$28,FALSE))+INDEX(职业模板!$C$60:$J$60,MATCH(AA$3,职业模板!$C$39:$J$39,FALSE))),"")</f>
        <v>210</v>
      </c>
      <c r="CC8" s="1" cm="1">
        <f t="array" ref="CC8">IFERROR((BD8+BL8*职业模板!$E$16)*(1+INDEX(职业模板!$C$34:$J$34,MATCH(AB$3,职业模板!$C$28:$J$28,FALSE))+INDEX(职业模板!$C$60:$J$60,MATCH(AB$3,职业模板!$C$39:$J$39,FALSE))),"")</f>
        <v>245</v>
      </c>
      <c r="CD8" s="1" cm="1">
        <f t="array" ref="CD8">IFERROR((BE8+BM8*职业模板!$E$16)*(1+INDEX(职业模板!$C$34:$J$34,MATCH(AC$3,职业模板!$C$28:$J$28,FALSE))+INDEX(职业模板!$C$60:$J$60,MATCH(AC$3,职业模板!$C$39:$J$39,FALSE))),"")</f>
        <v>175</v>
      </c>
      <c r="CE8" s="31" cm="1">
        <f t="array" ref="CE8">IF(SUMPRODUCT(BW8:CA8,属性分配!$C$7:$G$7)=0,"",SUMPRODUCT(BW8:CA8,属性分配!$C$7:$G$7))</f>
        <v>13760</v>
      </c>
    </row>
    <row r="9" spans="1:83" x14ac:dyDescent="0.15">
      <c r="A9" s="69">
        <v>10005</v>
      </c>
      <c r="B9" s="69" t="s">
        <v>223</v>
      </c>
      <c r="C9" s="69" t="s">
        <v>113</v>
      </c>
      <c r="D9" s="1">
        <v>4</v>
      </c>
      <c r="E9" s="1">
        <v>4</v>
      </c>
      <c r="F9" s="1">
        <v>1</v>
      </c>
      <c r="G9" s="1">
        <v>20</v>
      </c>
      <c r="H9" s="1">
        <v>5</v>
      </c>
      <c r="I9" s="1">
        <v>0</v>
      </c>
      <c r="J9" s="1">
        <v>1</v>
      </c>
      <c r="K9" s="1">
        <v>0</v>
      </c>
      <c r="L9" s="1">
        <v>0</v>
      </c>
      <c r="M9" s="1">
        <v>0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 cm="1">
        <f t="array" ref="V9">ROUND((AX9+BF9*$J9+INDEX(职业模板!$C$40:$J$60,MATCH($L9,职业模板!$B$40:$B$60,FALSE),MATCH(V$3,职业模板!$C$39:$J$39,FALSE))*AX9)*(1+INDEX(职业模板!$C$29:$J$34,MATCH($K9,职业模板!$B$29:$B$34,FALSE),MATCH(V$3,职业模板!$C$28:$J$28,FALSE))),2)</f>
        <v>278.10000000000002</v>
      </c>
      <c r="W9" s="1" cm="1">
        <f t="array" ref="W9">ROUND((AY9+BG9*$J9+INDEX(职业模板!$C$40:$J$60,MATCH($L9,职业模板!$B$40:$B$60,FALSE),MATCH(W$3,职业模板!$C$39:$J$39,FALSE))*AY9)*(1+INDEX(职业模板!$C$29:$J$34,MATCH($K9,职业模板!$B$29:$B$34,FALSE),MATCH(W$3,职业模板!$C$28:$J$28,FALSE))),2)</f>
        <v>43.78</v>
      </c>
      <c r="X9" s="1" cm="1">
        <f t="array" ref="X9">ROUND((AZ9+BH9*$J9+INDEX(职业模板!$C$40:$J$60,MATCH($L9,职业模板!$B$40:$B$60,FALSE),MATCH(X$3,职业模板!$C$39:$J$39,FALSE))*AZ9)*(1+INDEX(职业模板!$C$29:$J$34,MATCH($K9,职业模板!$B$29:$B$34,FALSE),MATCH(X$3,职业模板!$C$28:$J$28,FALSE))),2)</f>
        <v>64.38</v>
      </c>
      <c r="Y9" s="1" cm="1">
        <f t="array" ref="Y9">ROUND((BA9+BI9*$J9+INDEX(职业模板!$C$40:$J$60,MATCH($L9,职业模板!$B$40:$B$60,FALSE),MATCH(Y$3,职业模板!$C$39:$J$39,FALSE))*BA9)*(1+INDEX(职业模板!$C$29:$J$34,MATCH($K9,职业模板!$B$29:$B$34,FALSE),MATCH(Y$3,职业模板!$C$28:$J$28,FALSE))),2)</f>
        <v>38.25</v>
      </c>
      <c r="Z9" s="1" cm="1">
        <f t="array" ref="Z9">ROUND((BB9+BJ9*$J9+INDEX(职业模板!$C$40:$J$60,MATCH($L9,职业模板!$B$40:$B$60,FALSE),MATCH(Z$3,职业模板!$C$39:$J$39,FALSE))*BB9)*(1+INDEX(职业模板!$C$29:$J$34,MATCH($K9,职业模板!$B$29:$B$34,FALSE),MATCH(Z$3,职业模板!$C$28:$J$28,FALSE))),2)</f>
        <v>53.55</v>
      </c>
      <c r="AA9" s="1" cm="1">
        <f t="array" ref="AA9">ROUND((BC9+BK9*$J9+INDEX(职业模板!$C$40:$J$60,MATCH($L9,职业模板!$B$40:$B$60,FALSE),MATCH(AA$3,职业模板!$C$39:$J$39,FALSE))*BC9)*(1+INDEX(职业模板!$C$29:$J$34,MATCH($K9,职业模板!$B$29:$B$34,FALSE),MATCH(AA$3,职业模板!$C$28:$J$28,FALSE))),2)</f>
        <v>50.5</v>
      </c>
      <c r="AB9" s="1" cm="1">
        <f t="array" ref="AB9">ROUND((BD9+BL9*$J9+INDEX(职业模板!$C$40:$J$60,MATCH($L9,职业模板!$B$40:$B$60,FALSE),MATCH(AB$3,职业模板!$C$39:$J$39,FALSE))*BD9)*(1+INDEX(职业模板!$C$29:$J$34,MATCH($K9,职业模板!$B$29:$B$34,FALSE),MATCH(AB$3,职业模板!$C$28:$J$28,FALSE))),2)</f>
        <v>80.8</v>
      </c>
      <c r="AC9" s="1" cm="1">
        <f t="array" ref="AC9">ROUND((BE9+BM9*$J9+INDEX(职业模板!$C$40:$J$60,MATCH($L9,职业模板!$B$40:$B$60,FALSE),MATCH(AC$3,职业模板!$C$39:$J$39,FALSE))*BE9)*(1+INDEX(职业模板!$C$29:$J$34,MATCH($K9,职业模板!$B$29:$B$34,FALSE),MATCH(AC$3,职业模板!$C$28:$J$28,FALSE))),2)</f>
        <v>50.5</v>
      </c>
      <c r="AD9">
        <v>1.5</v>
      </c>
      <c r="AE9">
        <v>2</v>
      </c>
      <c r="AX9" s="1" cm="1">
        <f t="array" ref="AX9">IFERROR(INDEX(属性分配!$C$4:$J$4,MATCH(AX$3,属性分配!$C$3:$J$3,FALSE))*INDEX(职业模板!$C$5:$J$12,MATCH($C9,职业模板!$B$5:$B$12,FALSE),MATCH(AX$3,职业模板!$C$3:$J$3,FALSE))*$F9*N9,"")</f>
        <v>270</v>
      </c>
      <c r="AY9" s="1" cm="1">
        <f t="array" ref="AY9">IFERROR(INDEX(属性分配!$C$4:$J$4,MATCH(AY$3,属性分配!$C$3:$J$3,FALSE))*INDEX(职业模板!$C$5:$J$12,MATCH($C9,职业模板!$B$5:$B$12,FALSE),MATCH(AY$3,职业模板!$C$3:$J$3,FALSE))*$F9*O9,"")</f>
        <v>42.5</v>
      </c>
      <c r="AZ9" s="1" cm="1">
        <f t="array" ref="AZ9">IFERROR(INDEX(属性分配!$C$4:$J$4,MATCH(AZ$3,属性分配!$C$3:$J$3,FALSE))*INDEX(职业模板!$C$5:$J$12,MATCH($C9,职业模板!$B$5:$B$12,FALSE),MATCH(AZ$3,职业模板!$C$3:$J$3,FALSE))*$F9*P9,"")</f>
        <v>62.5</v>
      </c>
      <c r="BA9" s="1" cm="1">
        <f t="array" ref="BA9">IFERROR(INDEX(属性分配!$C$4:$J$4,MATCH(BA$3,属性分配!$C$3:$J$3,FALSE))*INDEX(职业模板!$C$5:$J$12,MATCH($C9,职业模板!$B$5:$B$12,FALSE),MATCH(BA$3,职业模板!$C$3:$J$3,FALSE))*$F9*Q9,"")</f>
        <v>37.5</v>
      </c>
      <c r="BB9" s="1" cm="1">
        <f t="array" ref="BB9">IFERROR(INDEX(属性分配!$C$4:$J$4,MATCH(BB$3,属性分配!$C$3:$J$3,FALSE))*INDEX(职业模板!$C$5:$J$12,MATCH($C9,职业模板!$B$5:$B$12,FALSE),MATCH(BB$3,职业模板!$C$3:$J$3,FALSE))*$F9*R9,"")</f>
        <v>52.5</v>
      </c>
      <c r="BC9" s="1" cm="1">
        <f t="array" ref="BC9">IFERROR(INDEX(属性分配!$C$4:$J$4,MATCH(BC$3,属性分配!$C$3:$J$3,FALSE))*INDEX(职业模板!$C$5:$J$12,MATCH($C9,职业模板!$B$5:$B$12,FALSE),MATCH(BC$3,职业模板!$C$3:$J$3,FALSE))*$F9*S9,"")</f>
        <v>50</v>
      </c>
      <c r="BD9" s="1" cm="1">
        <f t="array" ref="BD9">IFERROR(INDEX(属性分配!$C$4:$J$4,MATCH(BD$3,属性分配!$C$3:$J$3,FALSE))*INDEX(职业模板!$C$5:$J$12,MATCH($C9,职业模板!$B$5:$B$12,FALSE),MATCH(BD$3,职业模板!$C$3:$J$3,FALSE))*$F9*T9,"")</f>
        <v>80</v>
      </c>
      <c r="BE9" s="1" cm="1">
        <f t="array" ref="BE9">IFERROR(INDEX(属性分配!$C$4:$J$4,MATCH(BE$3,属性分配!$C$3:$J$3,FALSE))*INDEX(职业模板!$C$5:$J$12,MATCH($C9,职业模板!$B$5:$B$12,FALSE),MATCH(BE$3,职业模板!$C$3:$J$3,FALSE))*$F9*U9,"")</f>
        <v>50</v>
      </c>
      <c r="BF9" s="1" cm="1">
        <f t="array" ref="BF9">IFERROR(INDEX(属性分配!$C$11:$J$11,MATCH(BF$3,属性分配!$C$3:$J$3,FALSE))/职业模板!$E$16*AX9,"")</f>
        <v>8.1</v>
      </c>
      <c r="BG9" s="1" cm="1">
        <f t="array" ref="BG9">IFERROR(INDEX(属性分配!$C$11:$J$11,MATCH(BG$3,属性分配!$C$3:$J$3,FALSE))/职业模板!$E$16*AY9,"")</f>
        <v>1.2749999999999999</v>
      </c>
      <c r="BH9" s="1" cm="1">
        <f t="array" ref="BH9">IFERROR(INDEX(属性分配!$C$11:$J$11,MATCH(BH$3,属性分配!$C$3:$J$3,FALSE))/职业模板!$E$16*AZ9,"")</f>
        <v>1.875</v>
      </c>
      <c r="BI9" s="1" cm="1">
        <f t="array" ref="BI9">IFERROR(INDEX(属性分配!$C$11:$J$11,MATCH(BI$3,属性分配!$C$3:$J$3,FALSE))/职业模板!$E$16*BA9,"")</f>
        <v>0.75</v>
      </c>
      <c r="BJ9" s="1" cm="1">
        <f t="array" ref="BJ9">IFERROR(INDEX(属性分配!$C$11:$J$11,MATCH(BJ$3,属性分配!$C$3:$J$3,FALSE))/职业模板!$E$16*BB9,"")</f>
        <v>1.05</v>
      </c>
      <c r="BK9" s="1" cm="1">
        <f t="array" ref="BK9">IFERROR(INDEX(属性分配!$C$11:$J$11,MATCH(BK$3,属性分配!$C$3:$J$3,FALSE))/职业模板!$E$16*BC9,"")</f>
        <v>0.5</v>
      </c>
      <c r="BL9" s="1" cm="1">
        <f t="array" ref="BL9">IFERROR(INDEX(属性分配!$C$11:$J$11,MATCH(BL$3,属性分配!$C$3:$J$3,FALSE))/职业模板!$E$16*BD9,"")</f>
        <v>0.8</v>
      </c>
      <c r="BM9" s="1" cm="1">
        <f t="array" ref="BM9">IFERROR(INDEX(属性分配!$C$11:$J$11,MATCH(BM$3,属性分配!$C$3:$J$3,FALSE))/职业模板!$E$16*BE9,"")</f>
        <v>0.5</v>
      </c>
      <c r="BN9" s="1" cm="1">
        <f t="array" ref="BN9">IFERROR(ROUND((AX9+BF9*职业模板!$E$16)*(1+INDEX(职业模板!$C$29:$J$34,MATCH($K9,职业模板!$B$29:$B$34,FALSE),MATCH(V$3,职业模板!$C$28:$J$28,FALSE))+INDEX(职业模板!$C$40:$J$60,MATCH($L9,职业模板!$B$40:$B$60,FALSE),MATCH(V$3,职业模板!$C$39:$J$39,FALSE))),2),"")</f>
        <v>1080</v>
      </c>
      <c r="BO9" s="1" cm="1">
        <f t="array" ref="BO9">IFERROR(ROUND((AY9+BG9*职业模板!$E$16)*(1+INDEX(职业模板!$C$29:$J$34,MATCH($K9,职业模板!$B$29:$B$34,FALSE),MATCH(W$3,职业模板!$C$28:$J$28,FALSE))+INDEX(职业模板!$C$40:$J$60,MATCH($L9,职业模板!$B$40:$B$60,FALSE),MATCH(W$3,职业模板!$C$39:$J$39,FALSE))),2),"")</f>
        <v>170</v>
      </c>
      <c r="BP9" s="1" cm="1">
        <f t="array" ref="BP9">IFERROR(ROUND((AZ9+BH9*职业模板!$E$16)*(1+INDEX(职业模板!$C$29:$J$34,MATCH($K9,职业模板!$B$29:$B$34,FALSE),MATCH(X$3,职业模板!$C$28:$J$28,FALSE))+INDEX(职业模板!$C$40:$J$60,MATCH($L9,职业模板!$B$40:$B$60,FALSE),MATCH(X$3,职业模板!$C$39:$J$39,FALSE))),2),"")</f>
        <v>250</v>
      </c>
      <c r="BQ9" s="1" cm="1">
        <f t="array" ref="BQ9">IFERROR(ROUND((BA9+BI9*职业模板!$E$16)*(1+INDEX(职业模板!$C$29:$J$34,MATCH($K9,职业模板!$B$29:$B$34,FALSE),MATCH(Y$3,职业模板!$C$28:$J$28,FALSE))+INDEX(职业模板!$C$40:$J$60,MATCH($L9,职业模板!$B$40:$B$60,FALSE),MATCH(Y$3,职业模板!$C$39:$J$39,FALSE))),2),"")</f>
        <v>112.5</v>
      </c>
      <c r="BR9" s="1" cm="1">
        <f t="array" ref="BR9">IFERROR(ROUND((BB9+BJ9*职业模板!$E$16)*(1+INDEX(职业模板!$C$29:$J$34,MATCH($K9,职业模板!$B$29:$B$34,FALSE),MATCH(Z$3,职业模板!$C$28:$J$28,FALSE))+INDEX(职业模板!$C$40:$J$60,MATCH($L9,职业模板!$B$40:$B$60,FALSE),MATCH(Z$3,职业模板!$C$39:$J$39,FALSE))),2),"")</f>
        <v>157.5</v>
      </c>
      <c r="BS9" s="1" cm="1">
        <f t="array" ref="BS9">IFERROR(ROUND((BC9+BK9*职业模板!$E$16)*(1+INDEX(职业模板!$C$29:$J$34,MATCH($K9,职业模板!$B$29:$B$34,FALSE),MATCH(AA$3,职业模板!$C$28:$J$28,FALSE))+INDEX(职业模板!$C$40:$J$60,MATCH($L9,职业模板!$B$40:$B$60,FALSE),MATCH(AA$3,职业模板!$C$39:$J$39,FALSE))),2),"")</f>
        <v>100</v>
      </c>
      <c r="BT9" s="1" cm="1">
        <f t="array" ref="BT9">IFERROR(ROUND((BD9+BL9*职业模板!$E$16)*(1+INDEX(职业模板!$C$29:$J$34,MATCH($K9,职业模板!$B$29:$B$34,FALSE),MATCH(AB$3,职业模板!$C$28:$J$28,FALSE))+INDEX(职业模板!$C$40:$J$60,MATCH($L9,职业模板!$B$40:$B$60,FALSE),MATCH(AB$3,职业模板!$C$39:$J$39,FALSE))),2),"")</f>
        <v>160</v>
      </c>
      <c r="BU9" s="1" cm="1">
        <f t="array" ref="BU9">IFERROR(ROUND((BE9+BM9*职业模板!$E$16)*(1+INDEX(职业模板!$C$29:$J$34,MATCH($K9,职业模板!$B$29:$B$34,FALSE),MATCH(AC$3,职业模板!$C$28:$J$28,FALSE))+INDEX(职业模板!$C$40:$J$60,MATCH($L9,职业模板!$B$40:$B$60,FALSE),MATCH(AC$3,职业模板!$C$39:$J$39,FALSE))),2),"")</f>
        <v>100</v>
      </c>
      <c r="BV9" s="31" cm="1">
        <f t="array" ref="BV9">IF(SUMPRODUCT($BN9:$BR9,属性分配!$C$7:$G$7)=0,"",SUMPRODUCT($BN9:$BR9,属性分配!$C$7:$G$7))</f>
        <v>2760</v>
      </c>
      <c r="BW9" s="1" cm="1">
        <f t="array" ref="BW9">IFERROR((AX9+BF9*职业模板!$E$16)*(1+INDEX(职业模板!$C$34:$J$34,MATCH(V$3,职业模板!$C$28:$J$28,FALSE))+INDEX(职业模板!$C$60:$J$60,MATCH(V$3,职业模板!$C$39:$J$39,FALSE))),"")</f>
        <v>6480</v>
      </c>
      <c r="BX9" s="1" cm="1">
        <f t="array" ref="BX9">IFERROR((AY9+BG9*职业模板!$E$16)*(1+INDEX(职业模板!$C$34:$J$34,MATCH(W$3,职业模板!$C$28:$J$28,FALSE))+INDEX(职业模板!$C$60:$J$60,MATCH(W$3,职业模板!$C$39:$J$39,FALSE))),"")</f>
        <v>850</v>
      </c>
      <c r="BY9" s="1" cm="1">
        <f t="array" ref="BY9">IFERROR((AZ9+BH9*职业模板!$E$16)*(1+INDEX(职业模板!$C$34:$J$34,MATCH(X$3,职业模板!$C$28:$J$28,FALSE))+INDEX(职业模板!$C$60:$J$60,MATCH(X$3,职业模板!$C$39:$J$39,FALSE))),"")</f>
        <v>1250</v>
      </c>
      <c r="BZ9" s="1" cm="1">
        <f t="array" ref="BZ9">IFERROR((BA9+BI9*职业模板!$E$16)*(1+INDEX(职业模板!$C$34:$J$34,MATCH(Y$3,职业模板!$C$28:$J$28,FALSE))+INDEX(职业模板!$C$60:$J$60,MATCH(Y$3,职业模板!$C$39:$J$39,FALSE))),"")</f>
        <v>450</v>
      </c>
      <c r="CA9" s="1" cm="1">
        <f t="array" ref="CA9">IFERROR((BB9+BJ9*职业模板!$E$16)*(1+INDEX(职业模板!$C$34:$J$34,MATCH(Z$3,职业模板!$C$28:$J$28,FALSE))+INDEX(职业模板!$C$60:$J$60,MATCH(Z$3,职业模板!$C$39:$J$39,FALSE))),"")</f>
        <v>630</v>
      </c>
      <c r="CB9" s="1" cm="1">
        <f t="array" ref="CB9">IFERROR((BC9+BK9*职业模板!$E$16)*(1+INDEX(职业模板!$C$34:$J$34,MATCH(AA$3,职业模板!$C$28:$J$28,FALSE))+INDEX(职业模板!$C$60:$J$60,MATCH(AA$3,职业模板!$C$39:$J$39,FALSE))),"")</f>
        <v>175</v>
      </c>
      <c r="CC9" s="1" cm="1">
        <f t="array" ref="CC9">IFERROR((BD9+BL9*职业模板!$E$16)*(1+INDEX(职业模板!$C$34:$J$34,MATCH(AB$3,职业模板!$C$28:$J$28,FALSE))+INDEX(职业模板!$C$60:$J$60,MATCH(AB$3,职业模板!$C$39:$J$39,FALSE))),"")</f>
        <v>280</v>
      </c>
      <c r="CD9" s="1" cm="1">
        <f t="array" ref="CD9">IFERROR((BE9+BM9*职业模板!$E$16)*(1+INDEX(职业模板!$C$34:$J$34,MATCH(AC$3,职业模板!$C$28:$J$28,FALSE))+INDEX(职业模板!$C$60:$J$60,MATCH(AC$3,职业模板!$C$39:$J$39,FALSE))),"")</f>
        <v>175</v>
      </c>
      <c r="CE9" s="31" cm="1">
        <f t="array" ref="CE9">IF(SUMPRODUCT(BW9:CA9,属性分配!$C$7:$G$7)=0,"",SUMPRODUCT(BW9:CA9,属性分配!$C$7:$G$7))</f>
        <v>13800</v>
      </c>
    </row>
    <row r="10" spans="1:83" x14ac:dyDescent="0.15">
      <c r="A10" s="69">
        <v>10006</v>
      </c>
      <c r="B10" s="69" t="s">
        <v>224</v>
      </c>
      <c r="C10" s="69" t="s">
        <v>114</v>
      </c>
      <c r="D10" s="1">
        <v>4</v>
      </c>
      <c r="E10" s="1">
        <v>4</v>
      </c>
      <c r="F10" s="1">
        <v>1</v>
      </c>
      <c r="G10" s="1">
        <v>20</v>
      </c>
      <c r="H10" s="1">
        <v>5</v>
      </c>
      <c r="I10" s="1">
        <v>0</v>
      </c>
      <c r="J10" s="1">
        <v>1</v>
      </c>
      <c r="K10" s="1">
        <v>0</v>
      </c>
      <c r="L10" s="1">
        <v>0</v>
      </c>
      <c r="M10" s="1">
        <v>0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 cm="1">
        <f t="array" ref="V10">ROUND((AX10+BF10*$J10+INDEX(职业模板!$C$40:$J$60,MATCH($L10,职业模板!$B$40:$B$60,FALSE),MATCH(V$3,职业模板!$C$39:$J$39,FALSE))*AX10)*(1+INDEX(职业模板!$C$29:$J$34,MATCH($K10,职业模板!$B$29:$B$34,FALSE),MATCH(V$3,职业模板!$C$28:$J$28,FALSE))),2)</f>
        <v>293.55</v>
      </c>
      <c r="W10" s="1" cm="1">
        <f t="array" ref="W10">ROUND((AY10+BG10*$J10+INDEX(职业模板!$C$40:$J$60,MATCH($L10,职业模板!$B$40:$B$60,FALSE),MATCH(W$3,职业模板!$C$39:$J$39,FALSE))*AY10)*(1+INDEX(职业模板!$C$29:$J$34,MATCH($K10,职业模板!$B$29:$B$34,FALSE),MATCH(W$3,职业模板!$C$28:$J$28,FALSE))),2)</f>
        <v>61.8</v>
      </c>
      <c r="X10" s="1" cm="1">
        <f t="array" ref="X10">ROUND((AZ10+BH10*$J10+INDEX(职业模板!$C$40:$J$60,MATCH($L10,职业模板!$B$40:$B$60,FALSE),MATCH(X$3,职业模板!$C$39:$J$39,FALSE))*AZ10)*(1+INDEX(职业模板!$C$29:$J$34,MATCH($K10,职业模板!$B$29:$B$34,FALSE),MATCH(X$3,职业模板!$C$28:$J$28,FALSE))),2)</f>
        <v>41.2</v>
      </c>
      <c r="Y10" s="1" cm="1">
        <f t="array" ref="Y10">ROUND((BA10+BI10*$J10+INDEX(职业模板!$C$40:$J$60,MATCH($L10,职业模板!$B$40:$B$60,FALSE),MATCH(Y$3,职业模板!$C$39:$J$39,FALSE))*BA10)*(1+INDEX(职业模板!$C$29:$J$34,MATCH($K10,职业模板!$B$29:$B$34,FALSE),MATCH(Y$3,职业模板!$C$28:$J$28,FALSE))),2)</f>
        <v>48.45</v>
      </c>
      <c r="Z10" s="1" cm="1">
        <f t="array" ref="Z10">ROUND((BB10+BJ10*$J10+INDEX(职业模板!$C$40:$J$60,MATCH($L10,职业模板!$B$40:$B$60,FALSE),MATCH(Z$3,职业模板!$C$39:$J$39,FALSE))*BB10)*(1+INDEX(职业模板!$C$29:$J$34,MATCH($K10,职业模板!$B$29:$B$34,FALSE),MATCH(Z$3,职业模板!$C$28:$J$28,FALSE))),2)</f>
        <v>45.9</v>
      </c>
      <c r="AA10" s="1" cm="1">
        <f t="array" ref="AA10">ROUND((BC10+BK10*$J10+INDEX(职业模板!$C$40:$J$60,MATCH($L10,职业模板!$B$40:$B$60,FALSE),MATCH(AA$3,职业模板!$C$39:$J$39,FALSE))*BC10)*(1+INDEX(职业模板!$C$29:$J$34,MATCH($K10,职业模板!$B$29:$B$34,FALSE),MATCH(AA$3,职业模板!$C$28:$J$28,FALSE))),2)</f>
        <v>70.7</v>
      </c>
      <c r="AB10" s="1" cm="1">
        <f t="array" ref="AB10">ROUND((BD10+BL10*$J10+INDEX(职业模板!$C$40:$J$60,MATCH($L10,职业模板!$B$40:$B$60,FALSE),MATCH(AB$3,职业模板!$C$39:$J$39,FALSE))*BD10)*(1+INDEX(职业模板!$C$29:$J$34,MATCH($K10,职业模板!$B$29:$B$34,FALSE),MATCH(AB$3,职业模板!$C$28:$J$28,FALSE))),2)</f>
        <v>50.5</v>
      </c>
      <c r="AC10" s="1" cm="1">
        <f t="array" ref="AC10">ROUND((BE10+BM10*$J10+INDEX(职业模板!$C$40:$J$60,MATCH($L10,职业模板!$B$40:$B$60,FALSE),MATCH(AC$3,职业模板!$C$39:$J$39,FALSE))*BE10)*(1+INDEX(职业模板!$C$29:$J$34,MATCH($K10,职业模板!$B$29:$B$34,FALSE),MATCH(AC$3,职业模板!$C$28:$J$28,FALSE))),2)</f>
        <v>60.6</v>
      </c>
      <c r="AD10">
        <v>1.5</v>
      </c>
      <c r="AE10">
        <v>2</v>
      </c>
      <c r="AX10" s="1" cm="1">
        <f t="array" ref="AX10">IFERROR(INDEX(属性分配!$C$4:$J$4,MATCH(AX$3,属性分配!$C$3:$J$3,FALSE))*INDEX(职业模板!$C$5:$J$12,MATCH($C10,职业模板!$B$5:$B$12,FALSE),MATCH(AX$3,职业模板!$C$3:$J$3,FALSE))*$F10*N10,"")</f>
        <v>285</v>
      </c>
      <c r="AY10" s="1" cm="1">
        <f t="array" ref="AY10">IFERROR(INDEX(属性分配!$C$4:$J$4,MATCH(AY$3,属性分配!$C$3:$J$3,FALSE))*INDEX(职业模板!$C$5:$J$12,MATCH($C10,职业模板!$B$5:$B$12,FALSE),MATCH(AY$3,职业模板!$C$3:$J$3,FALSE))*$F10*O10,"")</f>
        <v>60</v>
      </c>
      <c r="AZ10" s="1" cm="1">
        <f t="array" ref="AZ10">IFERROR(INDEX(属性分配!$C$4:$J$4,MATCH(AZ$3,属性分配!$C$3:$J$3,FALSE))*INDEX(职业模板!$C$5:$J$12,MATCH($C10,职业模板!$B$5:$B$12,FALSE),MATCH(AZ$3,职业模板!$C$3:$J$3,FALSE))*$F10*P10,"")</f>
        <v>40</v>
      </c>
      <c r="BA10" s="1" cm="1">
        <f t="array" ref="BA10">IFERROR(INDEX(属性分配!$C$4:$J$4,MATCH(BA$3,属性分配!$C$3:$J$3,FALSE))*INDEX(职业模板!$C$5:$J$12,MATCH($C10,职业模板!$B$5:$B$12,FALSE),MATCH(BA$3,职业模板!$C$3:$J$3,FALSE))*$F10*Q10,"")</f>
        <v>47.5</v>
      </c>
      <c r="BB10" s="1" cm="1">
        <f t="array" ref="BB10">IFERROR(INDEX(属性分配!$C$4:$J$4,MATCH(BB$3,属性分配!$C$3:$J$3,FALSE))*INDEX(职业模板!$C$5:$J$12,MATCH($C10,职业模板!$B$5:$B$12,FALSE),MATCH(BB$3,职业模板!$C$3:$J$3,FALSE))*$F10*R10,"")</f>
        <v>45</v>
      </c>
      <c r="BC10" s="1" cm="1">
        <f t="array" ref="BC10">IFERROR(INDEX(属性分配!$C$4:$J$4,MATCH(BC$3,属性分配!$C$3:$J$3,FALSE))*INDEX(职业模板!$C$5:$J$12,MATCH($C10,职业模板!$B$5:$B$12,FALSE),MATCH(BC$3,职业模板!$C$3:$J$3,FALSE))*$F10*S10,"")</f>
        <v>70</v>
      </c>
      <c r="BD10" s="1" cm="1">
        <f t="array" ref="BD10">IFERROR(INDEX(属性分配!$C$4:$J$4,MATCH(BD$3,属性分配!$C$3:$J$3,FALSE))*INDEX(职业模板!$C$5:$J$12,MATCH($C10,职业模板!$B$5:$B$12,FALSE),MATCH(BD$3,职业模板!$C$3:$J$3,FALSE))*$F10*T10,"")</f>
        <v>50</v>
      </c>
      <c r="BE10" s="1" cm="1">
        <f t="array" ref="BE10">IFERROR(INDEX(属性分配!$C$4:$J$4,MATCH(BE$3,属性分配!$C$3:$J$3,FALSE))*INDEX(职业模板!$C$5:$J$12,MATCH($C10,职业模板!$B$5:$B$12,FALSE),MATCH(BE$3,职业模板!$C$3:$J$3,FALSE))*$F10*U10,"")</f>
        <v>60</v>
      </c>
      <c r="BF10" s="1" cm="1">
        <f t="array" ref="BF10">IFERROR(INDEX(属性分配!$C$11:$J$11,MATCH(BF$3,属性分配!$C$3:$J$3,FALSE))/职业模板!$E$16*AX10,"")</f>
        <v>8.5500000000000007</v>
      </c>
      <c r="BG10" s="1" cm="1">
        <f t="array" ref="BG10">IFERROR(INDEX(属性分配!$C$11:$J$11,MATCH(BG$3,属性分配!$C$3:$J$3,FALSE))/职业模板!$E$16*AY10,"")</f>
        <v>1.8</v>
      </c>
      <c r="BH10" s="1" cm="1">
        <f t="array" ref="BH10">IFERROR(INDEX(属性分配!$C$11:$J$11,MATCH(BH$3,属性分配!$C$3:$J$3,FALSE))/职业模板!$E$16*AZ10,"")</f>
        <v>1.2</v>
      </c>
      <c r="BI10" s="1" cm="1">
        <f t="array" ref="BI10">IFERROR(INDEX(属性分配!$C$11:$J$11,MATCH(BI$3,属性分配!$C$3:$J$3,FALSE))/职业模板!$E$16*BA10,"")</f>
        <v>0.95</v>
      </c>
      <c r="BJ10" s="1" cm="1">
        <f t="array" ref="BJ10">IFERROR(INDEX(属性分配!$C$11:$J$11,MATCH(BJ$3,属性分配!$C$3:$J$3,FALSE))/职业模板!$E$16*BB10,"")</f>
        <v>0.9</v>
      </c>
      <c r="BK10" s="1" cm="1">
        <f t="array" ref="BK10">IFERROR(INDEX(属性分配!$C$11:$J$11,MATCH(BK$3,属性分配!$C$3:$J$3,FALSE))/职业模板!$E$16*BC10,"")</f>
        <v>0.7</v>
      </c>
      <c r="BL10" s="1" cm="1">
        <f t="array" ref="BL10">IFERROR(INDEX(属性分配!$C$11:$J$11,MATCH(BL$3,属性分配!$C$3:$J$3,FALSE))/职业模板!$E$16*BD10,"")</f>
        <v>0.5</v>
      </c>
      <c r="BM10" s="1" cm="1">
        <f t="array" ref="BM10">IFERROR(INDEX(属性分配!$C$11:$J$11,MATCH(BM$3,属性分配!$C$3:$J$3,FALSE))/职业模板!$E$16*BE10,"")</f>
        <v>0.6</v>
      </c>
      <c r="BN10" s="1" cm="1">
        <f t="array" ref="BN10">IFERROR(ROUND((AX10+BF10*职业模板!$E$16)*(1+INDEX(职业模板!$C$29:$J$34,MATCH($K10,职业模板!$B$29:$B$34,FALSE),MATCH(V$3,职业模板!$C$28:$J$28,FALSE))+INDEX(职业模板!$C$40:$J$60,MATCH($L10,职业模板!$B$40:$B$60,FALSE),MATCH(V$3,职业模板!$C$39:$J$39,FALSE))),2),"")</f>
        <v>1140</v>
      </c>
      <c r="BO10" s="1" cm="1">
        <f t="array" ref="BO10">IFERROR(ROUND((AY10+BG10*职业模板!$E$16)*(1+INDEX(职业模板!$C$29:$J$34,MATCH($K10,职业模板!$B$29:$B$34,FALSE),MATCH(W$3,职业模板!$C$28:$J$28,FALSE))+INDEX(职业模板!$C$40:$J$60,MATCH($L10,职业模板!$B$40:$B$60,FALSE),MATCH(W$3,职业模板!$C$39:$J$39,FALSE))),2),"")</f>
        <v>240</v>
      </c>
      <c r="BP10" s="1" cm="1">
        <f t="array" ref="BP10">IFERROR(ROUND((AZ10+BH10*职业模板!$E$16)*(1+INDEX(职业模板!$C$29:$J$34,MATCH($K10,职业模板!$B$29:$B$34,FALSE),MATCH(X$3,职业模板!$C$28:$J$28,FALSE))+INDEX(职业模板!$C$40:$J$60,MATCH($L10,职业模板!$B$40:$B$60,FALSE),MATCH(X$3,职业模板!$C$39:$J$39,FALSE))),2),"")</f>
        <v>160</v>
      </c>
      <c r="BQ10" s="1" cm="1">
        <f t="array" ref="BQ10">IFERROR(ROUND((BA10+BI10*职业模板!$E$16)*(1+INDEX(职业模板!$C$29:$J$34,MATCH($K10,职业模板!$B$29:$B$34,FALSE),MATCH(Y$3,职业模板!$C$28:$J$28,FALSE))+INDEX(职业模板!$C$40:$J$60,MATCH($L10,职业模板!$B$40:$B$60,FALSE),MATCH(Y$3,职业模板!$C$39:$J$39,FALSE))),2),"")</f>
        <v>142.5</v>
      </c>
      <c r="BR10" s="1" cm="1">
        <f t="array" ref="BR10">IFERROR(ROUND((BB10+BJ10*职业模板!$E$16)*(1+INDEX(职业模板!$C$29:$J$34,MATCH($K10,职业模板!$B$29:$B$34,FALSE),MATCH(Z$3,职业模板!$C$28:$J$28,FALSE))+INDEX(职业模板!$C$40:$J$60,MATCH($L10,职业模板!$B$40:$B$60,FALSE),MATCH(Z$3,职业模板!$C$39:$J$39,FALSE))),2),"")</f>
        <v>135</v>
      </c>
      <c r="BS10" s="1" cm="1">
        <f t="array" ref="BS10">IFERROR(ROUND((BC10+BK10*职业模板!$E$16)*(1+INDEX(职业模板!$C$29:$J$34,MATCH($K10,职业模板!$B$29:$B$34,FALSE),MATCH(AA$3,职业模板!$C$28:$J$28,FALSE))+INDEX(职业模板!$C$40:$J$60,MATCH($L10,职业模板!$B$40:$B$60,FALSE),MATCH(AA$3,职业模板!$C$39:$J$39,FALSE))),2),"")</f>
        <v>140</v>
      </c>
      <c r="BT10" s="1" cm="1">
        <f t="array" ref="BT10">IFERROR(ROUND((BD10+BL10*职业模板!$E$16)*(1+INDEX(职业模板!$C$29:$J$34,MATCH($K10,职业模板!$B$29:$B$34,FALSE),MATCH(AB$3,职业模板!$C$28:$J$28,FALSE))+INDEX(职业模板!$C$40:$J$60,MATCH($L10,职业模板!$B$40:$B$60,FALSE),MATCH(AB$3,职业模板!$C$39:$J$39,FALSE))),2),"")</f>
        <v>100</v>
      </c>
      <c r="BU10" s="1" cm="1">
        <f t="array" ref="BU10">IFERROR(ROUND((BE10+BM10*职业模板!$E$16)*(1+INDEX(职业模板!$C$29:$J$34,MATCH($K10,职业模板!$B$29:$B$34,FALSE),MATCH(AC$3,职业模板!$C$28:$J$28,FALSE))+INDEX(职业模板!$C$40:$J$60,MATCH($L10,职业模板!$B$40:$B$60,FALSE),MATCH(AC$3,职业模板!$C$39:$J$39,FALSE))),2),"")</f>
        <v>120</v>
      </c>
      <c r="BV10" s="31" cm="1">
        <f t="array" ref="BV10">IF(SUMPRODUCT($BN10:$BR10,属性分配!$C$7:$G$7)=0,"",SUMPRODUCT($BN10:$BR10,属性分配!$C$7:$G$7))</f>
        <v>2725</v>
      </c>
      <c r="BW10" s="1" cm="1">
        <f t="array" ref="BW10">IFERROR((AX10+BF10*职业模板!$E$16)*(1+INDEX(职业模板!$C$34:$J$34,MATCH(V$3,职业模板!$C$28:$J$28,FALSE))+INDEX(职业模板!$C$60:$J$60,MATCH(V$3,职业模板!$C$39:$J$39,FALSE))),"")</f>
        <v>6840</v>
      </c>
      <c r="BX10" s="1" cm="1">
        <f t="array" ref="BX10">IFERROR((AY10+BG10*职业模板!$E$16)*(1+INDEX(职业模板!$C$34:$J$34,MATCH(W$3,职业模板!$C$28:$J$28,FALSE))+INDEX(职业模板!$C$60:$J$60,MATCH(W$3,职业模板!$C$39:$J$39,FALSE))),"")</f>
        <v>1200</v>
      </c>
      <c r="BY10" s="1" cm="1">
        <f t="array" ref="BY10">IFERROR((AZ10+BH10*职业模板!$E$16)*(1+INDEX(职业模板!$C$34:$J$34,MATCH(X$3,职业模板!$C$28:$J$28,FALSE))+INDEX(职业模板!$C$60:$J$60,MATCH(X$3,职业模板!$C$39:$J$39,FALSE))),"")</f>
        <v>800</v>
      </c>
      <c r="BZ10" s="1" cm="1">
        <f t="array" ref="BZ10">IFERROR((BA10+BI10*职业模板!$E$16)*(1+INDEX(职业模板!$C$34:$J$34,MATCH(Y$3,职业模板!$C$28:$J$28,FALSE))+INDEX(职业模板!$C$60:$J$60,MATCH(Y$3,职业模板!$C$39:$J$39,FALSE))),"")</f>
        <v>570</v>
      </c>
      <c r="CA10" s="1" cm="1">
        <f t="array" ref="CA10">IFERROR((BB10+BJ10*职业模板!$E$16)*(1+INDEX(职业模板!$C$34:$J$34,MATCH(Z$3,职业模板!$C$28:$J$28,FALSE))+INDEX(职业模板!$C$60:$J$60,MATCH(Z$3,职业模板!$C$39:$J$39,FALSE))),"")</f>
        <v>540</v>
      </c>
      <c r="CB10" s="1" cm="1">
        <f t="array" ref="CB10">IFERROR((BC10+BK10*职业模板!$E$16)*(1+INDEX(职业模板!$C$34:$J$34,MATCH(AA$3,职业模板!$C$28:$J$28,FALSE))+INDEX(职业模板!$C$60:$J$60,MATCH(AA$3,职业模板!$C$39:$J$39,FALSE))),"")</f>
        <v>245</v>
      </c>
      <c r="CC10" s="1" cm="1">
        <f t="array" ref="CC10">IFERROR((BD10+BL10*职业模板!$E$16)*(1+INDEX(职业模板!$C$34:$J$34,MATCH(AB$3,职业模板!$C$28:$J$28,FALSE))+INDEX(职业模板!$C$60:$J$60,MATCH(AB$3,职业模板!$C$39:$J$39,FALSE))),"")</f>
        <v>175</v>
      </c>
      <c r="CD10" s="1" cm="1">
        <f t="array" ref="CD10">IFERROR((BE10+BM10*职业模板!$E$16)*(1+INDEX(职业模板!$C$34:$J$34,MATCH(AC$3,职业模板!$C$28:$J$28,FALSE))+INDEX(职业模板!$C$60:$J$60,MATCH(AC$3,职业模板!$C$39:$J$39,FALSE))),"")</f>
        <v>210</v>
      </c>
      <c r="CE10" s="31" cm="1">
        <f t="array" ref="CE10">IF(SUMPRODUCT(BW10:CA10,属性分配!$C$7:$G$7)=0,"",SUMPRODUCT(BW10:CA10,属性分配!$C$7:$G$7))</f>
        <v>13640</v>
      </c>
    </row>
    <row r="11" spans="1:83" x14ac:dyDescent="0.15">
      <c r="A11" s="1">
        <v>10007</v>
      </c>
      <c r="B11" s="1" t="s">
        <v>225</v>
      </c>
      <c r="C11" s="1" t="s">
        <v>115</v>
      </c>
      <c r="D11" s="1">
        <v>4</v>
      </c>
      <c r="E11" s="1">
        <v>4</v>
      </c>
      <c r="F11" s="1">
        <v>1</v>
      </c>
      <c r="G11" s="1">
        <v>20</v>
      </c>
      <c r="H11" s="1">
        <v>5</v>
      </c>
      <c r="I11" s="1">
        <v>0</v>
      </c>
      <c r="J11" s="1">
        <v>1</v>
      </c>
      <c r="K11" s="1">
        <v>0</v>
      </c>
      <c r="L11" s="1">
        <v>0</v>
      </c>
      <c r="M11" s="1">
        <v>0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 cm="1">
        <f t="array" ref="V11">ROUND((AX11+BF11*$J11+INDEX(职业模板!$C$40:$J$60,MATCH($L11,职业模板!$B$40:$B$60,FALSE),MATCH(V$3,职业模板!$C$39:$J$39,FALSE))*AX11)*(1+INDEX(职业模板!$C$29:$J$34,MATCH($K11,职业模板!$B$29:$B$34,FALSE),MATCH(V$3,职业模板!$C$28:$J$28,FALSE))),2)</f>
        <v>339.9</v>
      </c>
      <c r="W11" s="1" cm="1">
        <f t="array" ref="W11">ROUND((AY11+BG11*$J11+INDEX(职业模板!$C$40:$J$60,MATCH($L11,职业模板!$B$40:$B$60,FALSE),MATCH(W$3,职业模板!$C$39:$J$39,FALSE))*AY11)*(1+INDEX(职业模板!$C$29:$J$34,MATCH($K11,职业模板!$B$29:$B$34,FALSE),MATCH(W$3,职业模板!$C$28:$J$28,FALSE))),2)</f>
        <v>46.35</v>
      </c>
      <c r="X11" s="1" cm="1">
        <f t="array" ref="X11">ROUND((AZ11+BH11*$J11+INDEX(职业模板!$C$40:$J$60,MATCH($L11,职业模板!$B$40:$B$60,FALSE),MATCH(X$3,职业模板!$C$39:$J$39,FALSE))*AZ11)*(1+INDEX(职业模板!$C$29:$J$34,MATCH($K11,职业模板!$B$29:$B$34,FALSE),MATCH(X$3,职业模板!$C$28:$J$28,FALSE))),2)</f>
        <v>51.5</v>
      </c>
      <c r="Y11" s="1" cm="1">
        <f t="array" ref="Y11">ROUND((BA11+BI11*$J11+INDEX(职业模板!$C$40:$J$60,MATCH($L11,职业模板!$B$40:$B$60,FALSE),MATCH(Y$3,职业模板!$C$39:$J$39,FALSE))*BA11)*(1+INDEX(职业模板!$C$29:$J$34,MATCH($K11,职业模板!$B$29:$B$34,FALSE),MATCH(Y$3,职业模板!$C$28:$J$28,FALSE))),2)</f>
        <v>48.45</v>
      </c>
      <c r="Z11" s="1" cm="1">
        <f t="array" ref="Z11">ROUND((BB11+BJ11*$J11+INDEX(职业模板!$C$40:$J$60,MATCH($L11,职业模板!$B$40:$B$60,FALSE),MATCH(Z$3,职业模板!$C$39:$J$39,FALSE))*BB11)*(1+INDEX(职业模板!$C$29:$J$34,MATCH($K11,职业模板!$B$29:$B$34,FALSE),MATCH(Z$3,职业模板!$C$28:$J$28,FALSE))),2)</f>
        <v>48.45</v>
      </c>
      <c r="AA11" s="1" cm="1">
        <f t="array" ref="AA11">ROUND((BC11+BK11*$J11+INDEX(职业模板!$C$40:$J$60,MATCH($L11,职业模板!$B$40:$B$60,FALSE),MATCH(AA$3,职业模板!$C$39:$J$39,FALSE))*BC11)*(1+INDEX(职业模板!$C$29:$J$34,MATCH($K11,职业模板!$B$29:$B$34,FALSE),MATCH(AA$3,职业模板!$C$28:$J$28,FALSE))),2)</f>
        <v>60.6</v>
      </c>
      <c r="AB11" s="1" cm="1">
        <f t="array" ref="AB11">ROUND((BD11+BL11*$J11+INDEX(职业模板!$C$40:$J$60,MATCH($L11,职业模板!$B$40:$B$60,FALSE),MATCH(AB$3,职业模板!$C$39:$J$39,FALSE))*BD11)*(1+INDEX(职业模板!$C$29:$J$34,MATCH($K11,职业模板!$B$29:$B$34,FALSE),MATCH(AB$3,职业模板!$C$28:$J$28,FALSE))),2)</f>
        <v>50.5</v>
      </c>
      <c r="AC11" s="1" cm="1">
        <f t="array" ref="AC11">ROUND((BE11+BM11*$J11+INDEX(职业模板!$C$40:$J$60,MATCH($L11,职业模板!$B$40:$B$60,FALSE),MATCH(AC$3,职业模板!$C$39:$J$39,FALSE))*BE11)*(1+INDEX(职业模板!$C$29:$J$34,MATCH($K11,职业模板!$B$29:$B$34,FALSE),MATCH(AC$3,职业模板!$C$28:$J$28,FALSE))),2)</f>
        <v>70.7</v>
      </c>
      <c r="AD11">
        <v>1.5</v>
      </c>
      <c r="AE11">
        <v>2</v>
      </c>
      <c r="AX11" s="1" cm="1">
        <f t="array" ref="AX11">IFERROR(INDEX(属性分配!$C$4:$J$4,MATCH(AX$3,属性分配!$C$3:$J$3,FALSE))*INDEX(职业模板!$C$5:$J$12,MATCH($C11,职业模板!$B$5:$B$12,FALSE),MATCH(AX$3,职业模板!$C$3:$J$3,FALSE))*$F11*N11,"")</f>
        <v>330</v>
      </c>
      <c r="AY11" s="1" cm="1">
        <f t="array" ref="AY11">IFERROR(INDEX(属性分配!$C$4:$J$4,MATCH(AY$3,属性分配!$C$3:$J$3,FALSE))*INDEX(职业模板!$C$5:$J$12,MATCH($C11,职业模板!$B$5:$B$12,FALSE),MATCH(AY$3,职业模板!$C$3:$J$3,FALSE))*$F11*O11,"")</f>
        <v>45</v>
      </c>
      <c r="AZ11" s="1" cm="1">
        <f t="array" ref="AZ11">IFERROR(INDEX(属性分配!$C$4:$J$4,MATCH(AZ$3,属性分配!$C$3:$J$3,FALSE))*INDEX(职业模板!$C$5:$J$12,MATCH($C11,职业模板!$B$5:$B$12,FALSE),MATCH(AZ$3,职业模板!$C$3:$J$3,FALSE))*$F11*P11,"")</f>
        <v>50</v>
      </c>
      <c r="BA11" s="1" cm="1">
        <f t="array" ref="BA11">IFERROR(INDEX(属性分配!$C$4:$J$4,MATCH(BA$3,属性分配!$C$3:$J$3,FALSE))*INDEX(职业模板!$C$5:$J$12,MATCH($C11,职业模板!$B$5:$B$12,FALSE),MATCH(BA$3,职业模板!$C$3:$J$3,FALSE))*$F11*Q11,"")</f>
        <v>47.5</v>
      </c>
      <c r="BB11" s="1" cm="1">
        <f t="array" ref="BB11">IFERROR(INDEX(属性分配!$C$4:$J$4,MATCH(BB$3,属性分配!$C$3:$J$3,FALSE))*INDEX(职业模板!$C$5:$J$12,MATCH($C11,职业模板!$B$5:$B$12,FALSE),MATCH(BB$3,职业模板!$C$3:$J$3,FALSE))*$F11*R11,"")</f>
        <v>47.5</v>
      </c>
      <c r="BC11" s="1" cm="1">
        <f t="array" ref="BC11">IFERROR(INDEX(属性分配!$C$4:$J$4,MATCH(BC$3,属性分配!$C$3:$J$3,FALSE))*INDEX(职业模板!$C$5:$J$12,MATCH($C11,职业模板!$B$5:$B$12,FALSE),MATCH(BC$3,职业模板!$C$3:$J$3,FALSE))*$F11*S11,"")</f>
        <v>60</v>
      </c>
      <c r="BD11" s="1" cm="1">
        <f t="array" ref="BD11">IFERROR(INDEX(属性分配!$C$4:$J$4,MATCH(BD$3,属性分配!$C$3:$J$3,FALSE))*INDEX(职业模板!$C$5:$J$12,MATCH($C11,职业模板!$B$5:$B$12,FALSE),MATCH(BD$3,职业模板!$C$3:$J$3,FALSE))*$F11*T11,"")</f>
        <v>50</v>
      </c>
      <c r="BE11" s="1" cm="1">
        <f t="array" ref="BE11">IFERROR(INDEX(属性分配!$C$4:$J$4,MATCH(BE$3,属性分配!$C$3:$J$3,FALSE))*INDEX(职业模板!$C$5:$J$12,MATCH($C11,职业模板!$B$5:$B$12,FALSE),MATCH(BE$3,职业模板!$C$3:$J$3,FALSE))*$F11*U11,"")</f>
        <v>70</v>
      </c>
      <c r="BF11" s="1" cm="1">
        <f t="array" ref="BF11">IFERROR(INDEX(属性分配!$C$11:$J$11,MATCH(BF$3,属性分配!$C$3:$J$3,FALSE))/职业模板!$E$16*AX11,"")</f>
        <v>9.9</v>
      </c>
      <c r="BG11" s="1" cm="1">
        <f t="array" ref="BG11">IFERROR(INDEX(属性分配!$C$11:$J$11,MATCH(BG$3,属性分配!$C$3:$J$3,FALSE))/职业模板!$E$16*AY11,"")</f>
        <v>1.35</v>
      </c>
      <c r="BH11" s="1" cm="1">
        <f t="array" ref="BH11">IFERROR(INDEX(属性分配!$C$11:$J$11,MATCH(BH$3,属性分配!$C$3:$J$3,FALSE))/职业模板!$E$16*AZ11,"")</f>
        <v>1.5</v>
      </c>
      <c r="BI11" s="1" cm="1">
        <f t="array" ref="BI11">IFERROR(INDEX(属性分配!$C$11:$J$11,MATCH(BI$3,属性分配!$C$3:$J$3,FALSE))/职业模板!$E$16*BA11,"")</f>
        <v>0.95</v>
      </c>
      <c r="BJ11" s="1" cm="1">
        <f t="array" ref="BJ11">IFERROR(INDEX(属性分配!$C$11:$J$11,MATCH(BJ$3,属性分配!$C$3:$J$3,FALSE))/职业模板!$E$16*BB11,"")</f>
        <v>0.95</v>
      </c>
      <c r="BK11" s="1" cm="1">
        <f t="array" ref="BK11">IFERROR(INDEX(属性分配!$C$11:$J$11,MATCH(BK$3,属性分配!$C$3:$J$3,FALSE))/职业模板!$E$16*BC11,"")</f>
        <v>0.6</v>
      </c>
      <c r="BL11" s="1" cm="1">
        <f t="array" ref="BL11">IFERROR(INDEX(属性分配!$C$11:$J$11,MATCH(BL$3,属性分配!$C$3:$J$3,FALSE))/职业模板!$E$16*BD11,"")</f>
        <v>0.5</v>
      </c>
      <c r="BM11" s="1" cm="1">
        <f t="array" ref="BM11">IFERROR(INDEX(属性分配!$C$11:$J$11,MATCH(BM$3,属性分配!$C$3:$J$3,FALSE))/职业模板!$E$16*BE11,"")</f>
        <v>0.7</v>
      </c>
      <c r="BN11" s="1" cm="1">
        <f t="array" ref="BN11">IFERROR(ROUND((AX11+BF11*职业模板!$E$16)*(1+INDEX(职业模板!$C$29:$J$34,MATCH($K11,职业模板!$B$29:$B$34,FALSE),MATCH(V$3,职业模板!$C$28:$J$28,FALSE))+INDEX(职业模板!$C$40:$J$60,MATCH($L11,职业模板!$B$40:$B$60,FALSE),MATCH(V$3,职业模板!$C$39:$J$39,FALSE))),2),"")</f>
        <v>1320</v>
      </c>
      <c r="BO11" s="1" cm="1">
        <f t="array" ref="BO11">IFERROR(ROUND((AY11+BG11*职业模板!$E$16)*(1+INDEX(职业模板!$C$29:$J$34,MATCH($K11,职业模板!$B$29:$B$34,FALSE),MATCH(W$3,职业模板!$C$28:$J$28,FALSE))+INDEX(职业模板!$C$40:$J$60,MATCH($L11,职业模板!$B$40:$B$60,FALSE),MATCH(W$3,职业模板!$C$39:$J$39,FALSE))),2),"")</f>
        <v>180</v>
      </c>
      <c r="BP11" s="1" cm="1">
        <f t="array" ref="BP11">IFERROR(ROUND((AZ11+BH11*职业模板!$E$16)*(1+INDEX(职业模板!$C$29:$J$34,MATCH($K11,职业模板!$B$29:$B$34,FALSE),MATCH(X$3,职业模板!$C$28:$J$28,FALSE))+INDEX(职业模板!$C$40:$J$60,MATCH($L11,职业模板!$B$40:$B$60,FALSE),MATCH(X$3,职业模板!$C$39:$J$39,FALSE))),2),"")</f>
        <v>200</v>
      </c>
      <c r="BQ11" s="1" cm="1">
        <f t="array" ref="BQ11">IFERROR(ROUND((BA11+BI11*职业模板!$E$16)*(1+INDEX(职业模板!$C$29:$J$34,MATCH($K11,职业模板!$B$29:$B$34,FALSE),MATCH(Y$3,职业模板!$C$28:$J$28,FALSE))+INDEX(职业模板!$C$40:$J$60,MATCH($L11,职业模板!$B$40:$B$60,FALSE),MATCH(Y$3,职业模板!$C$39:$J$39,FALSE))),2),"")</f>
        <v>142.5</v>
      </c>
      <c r="BR11" s="1" cm="1">
        <f t="array" ref="BR11">IFERROR(ROUND((BB11+BJ11*职业模板!$E$16)*(1+INDEX(职业模板!$C$29:$J$34,MATCH($K11,职业模板!$B$29:$B$34,FALSE),MATCH(Z$3,职业模板!$C$28:$J$28,FALSE))+INDEX(职业模板!$C$40:$J$60,MATCH($L11,职业模板!$B$40:$B$60,FALSE),MATCH(Z$3,职业模板!$C$39:$J$39,FALSE))),2),"")</f>
        <v>142.5</v>
      </c>
      <c r="BS11" s="1" cm="1">
        <f t="array" ref="BS11">IFERROR(ROUND((BC11+BK11*职业模板!$E$16)*(1+INDEX(职业模板!$C$29:$J$34,MATCH($K11,职业模板!$B$29:$B$34,FALSE),MATCH(AA$3,职业模板!$C$28:$J$28,FALSE))+INDEX(职业模板!$C$40:$J$60,MATCH($L11,职业模板!$B$40:$B$60,FALSE),MATCH(AA$3,职业模板!$C$39:$J$39,FALSE))),2),"")</f>
        <v>120</v>
      </c>
      <c r="BT11" s="1" cm="1">
        <f t="array" ref="BT11">IFERROR(ROUND((BD11+BL11*职业模板!$E$16)*(1+INDEX(职业模板!$C$29:$J$34,MATCH($K11,职业模板!$B$29:$B$34,FALSE),MATCH(AB$3,职业模板!$C$28:$J$28,FALSE))+INDEX(职业模板!$C$40:$J$60,MATCH($L11,职业模板!$B$40:$B$60,FALSE),MATCH(AB$3,职业模板!$C$39:$J$39,FALSE))),2),"")</f>
        <v>100</v>
      </c>
      <c r="BU11" s="1" cm="1">
        <f t="array" ref="BU11">IFERROR(ROUND((BE11+BM11*职业模板!$E$16)*(1+INDEX(职业模板!$C$29:$J$34,MATCH($K11,职业模板!$B$29:$B$34,FALSE),MATCH(AC$3,职业模板!$C$28:$J$28,FALSE))+INDEX(职业模板!$C$40:$J$60,MATCH($L11,职业模板!$B$40:$B$60,FALSE),MATCH(AC$3,职业模板!$C$39:$J$39,FALSE))),2),"")</f>
        <v>140</v>
      </c>
      <c r="BV11" s="31" cm="1">
        <f t="array" ref="BV11">IF(SUMPRODUCT($BN11:$BR11,属性分配!$C$7:$G$7)=0,"",SUMPRODUCT($BN11:$BR11,属性分配!$C$7:$G$7))</f>
        <v>2750</v>
      </c>
      <c r="BW11" s="1" cm="1">
        <f t="array" ref="BW11">IFERROR((AX11+BF11*职业模板!$E$16)*(1+INDEX(职业模板!$C$34:$J$34,MATCH(V$3,职业模板!$C$28:$J$28,FALSE))+INDEX(职业模板!$C$60:$J$60,MATCH(V$3,职业模板!$C$39:$J$39,FALSE))),"")</f>
        <v>7920</v>
      </c>
      <c r="BX11" s="1" cm="1">
        <f t="array" ref="BX11">IFERROR((AY11+BG11*职业模板!$E$16)*(1+INDEX(职业模板!$C$34:$J$34,MATCH(W$3,职业模板!$C$28:$J$28,FALSE))+INDEX(职业模板!$C$60:$J$60,MATCH(W$3,职业模板!$C$39:$J$39,FALSE))),"")</f>
        <v>900</v>
      </c>
      <c r="BY11" s="1" cm="1">
        <f t="array" ref="BY11">IFERROR((AZ11+BH11*职业模板!$E$16)*(1+INDEX(职业模板!$C$34:$J$34,MATCH(X$3,职业模板!$C$28:$J$28,FALSE))+INDEX(职业模板!$C$60:$J$60,MATCH(X$3,职业模板!$C$39:$J$39,FALSE))),"")</f>
        <v>1000</v>
      </c>
      <c r="BZ11" s="1" cm="1">
        <f t="array" ref="BZ11">IFERROR((BA11+BI11*职业模板!$E$16)*(1+INDEX(职业模板!$C$34:$J$34,MATCH(Y$3,职业模板!$C$28:$J$28,FALSE))+INDEX(职业模板!$C$60:$J$60,MATCH(Y$3,职业模板!$C$39:$J$39,FALSE))),"")</f>
        <v>570</v>
      </c>
      <c r="CA11" s="1" cm="1">
        <f t="array" ref="CA11">IFERROR((BB11+BJ11*职业模板!$E$16)*(1+INDEX(职业模板!$C$34:$J$34,MATCH(Z$3,职业模板!$C$28:$J$28,FALSE))+INDEX(职业模板!$C$60:$J$60,MATCH(Z$3,职业模板!$C$39:$J$39,FALSE))),"")</f>
        <v>570</v>
      </c>
      <c r="CB11" s="1" cm="1">
        <f t="array" ref="CB11">IFERROR((BC11+BK11*职业模板!$E$16)*(1+INDEX(职业模板!$C$34:$J$34,MATCH(AA$3,职业模板!$C$28:$J$28,FALSE))+INDEX(职业模板!$C$60:$J$60,MATCH(AA$3,职业模板!$C$39:$J$39,FALSE))),"")</f>
        <v>210</v>
      </c>
      <c r="CC11" s="1" cm="1">
        <f t="array" ref="CC11">IFERROR((BD11+BL11*职业模板!$E$16)*(1+INDEX(职业模板!$C$34:$J$34,MATCH(AB$3,职业模板!$C$28:$J$28,FALSE))+INDEX(职业模板!$C$60:$J$60,MATCH(AB$3,职业模板!$C$39:$J$39,FALSE))),"")</f>
        <v>175</v>
      </c>
      <c r="CD11" s="1" cm="1">
        <f t="array" ref="CD11">IFERROR((BE11+BM11*职业模板!$E$16)*(1+INDEX(职业模板!$C$34:$J$34,MATCH(AC$3,职业模板!$C$28:$J$28,FALSE))+INDEX(职业模板!$C$60:$J$60,MATCH(AC$3,职业模板!$C$39:$J$39,FALSE))),"")</f>
        <v>245</v>
      </c>
      <c r="CE11" s="31" cm="1">
        <f t="array" ref="CE11">IF(SUMPRODUCT(BW11:CA11,属性分配!$C$7:$G$7)=0,"",SUMPRODUCT(BW11:CA11,属性分配!$C$7:$G$7))</f>
        <v>13840</v>
      </c>
    </row>
    <row r="12" spans="1:83" x14ac:dyDescent="0.15">
      <c r="A12" s="1">
        <v>14001</v>
      </c>
      <c r="B12" s="1" t="s">
        <v>226</v>
      </c>
      <c r="C12" s="1" t="s">
        <v>108</v>
      </c>
      <c r="D12" s="1">
        <v>4</v>
      </c>
      <c r="E12" s="1">
        <v>4</v>
      </c>
      <c r="F12" s="1">
        <v>1</v>
      </c>
      <c r="G12" s="1">
        <v>20</v>
      </c>
      <c r="H12" s="1">
        <v>5</v>
      </c>
      <c r="I12" s="1">
        <v>1</v>
      </c>
      <c r="J12" s="1">
        <v>1</v>
      </c>
      <c r="K12" s="126">
        <v>1</v>
      </c>
      <c r="L12" s="1">
        <v>0</v>
      </c>
      <c r="M12" s="1">
        <v>0</v>
      </c>
      <c r="N12" s="1">
        <v>1.05</v>
      </c>
      <c r="O12" s="1">
        <v>1.05</v>
      </c>
      <c r="P12" s="1">
        <v>0.95</v>
      </c>
      <c r="Q12" s="1">
        <v>1.05</v>
      </c>
      <c r="R12" s="1">
        <v>0.95</v>
      </c>
      <c r="S12" s="1">
        <v>0.11</v>
      </c>
      <c r="T12" s="1">
        <v>0.31</v>
      </c>
      <c r="U12" s="1">
        <v>0.45</v>
      </c>
      <c r="V12" s="1" cm="1">
        <f t="array" ref="V12">ROUND((AX12+BF12*$J12+INDEX(职业模板!$C$40:$J$60,MATCH($L12,职业模板!$B$40:$B$60,FALSE),MATCH(V$3,职业模板!$C$39:$J$39,FALSE))*AX12)*(1+INDEX(职业模板!$C$29:$J$34,MATCH($K12,职业模板!$B$29:$B$34,FALSE),MATCH(V$3,职业模板!$C$28:$J$28,FALSE))),2)</f>
        <v>613.21</v>
      </c>
      <c r="W12" s="1" cm="1">
        <f t="array" ref="W12">ROUND((AY12+BG12*$J12+INDEX(职业模板!$C$40:$J$60,MATCH($L12,职业模板!$B$40:$B$60,FALSE),MATCH(W$3,职业模板!$C$39:$J$39,FALSE))*AY12)*(1+INDEX(职业模板!$C$29:$J$34,MATCH($K12,职业模板!$B$29:$B$34,FALSE),MATCH(W$3,职业模板!$C$28:$J$28,FALSE))),2)</f>
        <v>51.91</v>
      </c>
      <c r="X12" s="1" cm="1">
        <f t="array" ref="X12">ROUND((AZ12+BH12*$J12+INDEX(职业模板!$C$40:$J$60,MATCH($L12,职业模板!$B$40:$B$60,FALSE),MATCH(X$3,职业模板!$C$39:$J$39,FALSE))*AZ12)*(1+INDEX(职业模板!$C$29:$J$34,MATCH($K12,职业模板!$B$29:$B$34,FALSE),MATCH(X$3,职业模板!$C$28:$J$28,FALSE))),2)</f>
        <v>44.03</v>
      </c>
      <c r="Y12" s="1" cm="1">
        <f t="array" ref="Y12">ROUND((BA12+BI12*$J12+INDEX(职业模板!$C$40:$J$60,MATCH($L12,职业模板!$B$40:$B$60,FALSE),MATCH(Y$3,职业模板!$C$39:$J$39,FALSE))*BA12)*(1+INDEX(职业模板!$C$29:$J$34,MATCH($K12,职业模板!$B$29:$B$34,FALSE),MATCH(Y$3,职业模板!$C$28:$J$28,FALSE))),2)</f>
        <v>77.11</v>
      </c>
      <c r="Z12" s="1" cm="1">
        <f t="array" ref="Z12">ROUND((BB12+BJ12*$J12+INDEX(职业模板!$C$40:$J$60,MATCH($L12,职业模板!$B$40:$B$60,FALSE),MATCH(Z$3,职业模板!$C$39:$J$39,FALSE))*BB12)*(1+INDEX(职业模板!$C$29:$J$34,MATCH($K12,职业模板!$B$29:$B$34,FALSE),MATCH(Z$3,职业模板!$C$28:$J$28,FALSE))),2)</f>
        <v>46.51</v>
      </c>
      <c r="AA12" s="1" cm="1">
        <f t="array" ref="AA12">ROUND((BC12+BK12*$J12+INDEX(职业模板!$C$40:$J$60,MATCH($L12,职业模板!$B$40:$B$60,FALSE),MATCH(AA$3,职业模板!$C$39:$J$39,FALSE))*BC12)*(1+INDEX(职业模板!$C$29:$J$34,MATCH($K12,职业模板!$B$29:$B$34,FALSE),MATCH(AA$3,职业模板!$C$28:$J$28,FALSE))),2)</f>
        <v>7.67</v>
      </c>
      <c r="AB12" s="1" cm="1">
        <f t="array" ref="AB12">ROUND((BD12+BL12*$J12+INDEX(职业模板!$C$40:$J$60,MATCH($L12,职业模板!$B$40:$B$60,FALSE),MATCH(AB$3,职业模板!$C$39:$J$39,FALSE))*BD12)*(1+INDEX(职业模板!$C$29:$J$34,MATCH($K12,职业模板!$B$29:$B$34,FALSE),MATCH(AB$3,职业模板!$C$28:$J$28,FALSE))),2)</f>
        <v>21.6</v>
      </c>
      <c r="AC12" s="1" cm="1">
        <f t="array" ref="AC12">ROUND((BE12+BM12*$J12+INDEX(职业模板!$C$40:$J$60,MATCH($L12,职业模板!$B$40:$B$60,FALSE),MATCH(AC$3,职业模板!$C$39:$J$39,FALSE))*BE12)*(1+INDEX(职业模板!$C$29:$J$34,MATCH($K12,职业模板!$B$29:$B$34,FALSE),MATCH(AC$3,职业模板!$C$28:$J$28,FALSE))),2)</f>
        <v>31.36</v>
      </c>
      <c r="AD12">
        <v>1.5</v>
      </c>
      <c r="AE12">
        <v>2</v>
      </c>
      <c r="AX12" s="1" cm="1">
        <f t="array" ref="AX12">IFERROR(INDEX(属性分配!$C$4:$J$4,MATCH(AX$3,属性分配!$C$3:$J$3,FALSE))*INDEX(职业模板!$C$5:$J$12,MATCH($C12,职业模板!$B$5:$B$12,FALSE),MATCH(AX$3,职业模板!$C$3:$J$3,FALSE))*$F12*N12,"")</f>
        <v>425.25</v>
      </c>
      <c r="AY12" s="1" cm="1">
        <f t="array" ref="AY12">IFERROR(INDEX(属性分配!$C$4:$J$4,MATCH(AY$3,属性分配!$C$3:$J$3,FALSE))*INDEX(职业模板!$C$5:$J$12,MATCH($C12,职业模板!$B$5:$B$12,FALSE),MATCH(AY$3,职业模板!$C$3:$J$3,FALSE))*$F12*O12,"")</f>
        <v>42</v>
      </c>
      <c r="AZ12" s="1" cm="1">
        <f t="array" ref="AZ12">IFERROR(INDEX(属性分配!$C$4:$J$4,MATCH(AZ$3,属性分配!$C$3:$J$3,FALSE))*INDEX(职业模板!$C$5:$J$12,MATCH($C12,职业模板!$B$5:$B$12,FALSE),MATCH(AZ$3,职业模板!$C$3:$J$3,FALSE))*$F12*P12,"")</f>
        <v>35.625</v>
      </c>
      <c r="BA12" s="1" cm="1">
        <f t="array" ref="BA12">IFERROR(INDEX(属性分配!$C$4:$J$4,MATCH(BA$3,属性分配!$C$3:$J$3,FALSE))*INDEX(职业模板!$C$5:$J$12,MATCH($C12,职业模板!$B$5:$B$12,FALSE),MATCH(BA$3,职业模板!$C$3:$J$3,FALSE))*$F12*Q12,"")</f>
        <v>63</v>
      </c>
      <c r="BB12" s="1" cm="1">
        <f t="array" ref="BB12">IFERROR(INDEX(属性分配!$C$4:$J$4,MATCH(BB$3,属性分配!$C$3:$J$3,FALSE))*INDEX(职业模板!$C$5:$J$12,MATCH($C12,职业模板!$B$5:$B$12,FALSE),MATCH(BB$3,职业模板!$C$3:$J$3,FALSE))*$F12*R12,"")</f>
        <v>38</v>
      </c>
      <c r="BC12" s="1" cm="1">
        <f t="array" ref="BC12">IFERROR(INDEX(属性分配!$C$4:$J$4,MATCH(BC$3,属性分配!$C$3:$J$3,FALSE))*INDEX(职业模板!$C$5:$J$12,MATCH($C12,职业模板!$B$5:$B$12,FALSE),MATCH(BC$3,职业模板!$C$3:$J$3,FALSE))*$F12*S12,"")</f>
        <v>6.6</v>
      </c>
      <c r="BD12" s="1" cm="1">
        <f t="array" ref="BD12">IFERROR(INDEX(属性分配!$C$4:$J$4,MATCH(BD$3,属性分配!$C$3:$J$3,FALSE))*INDEX(职业模板!$C$5:$J$12,MATCH($C12,职业模板!$B$5:$B$12,FALSE),MATCH(BD$3,职业模板!$C$3:$J$3,FALSE))*$F12*T12,"")</f>
        <v>18.600000000000001</v>
      </c>
      <c r="BE12" s="1" cm="1">
        <f t="array" ref="BE12">IFERROR(INDEX(属性分配!$C$4:$J$4,MATCH(BE$3,属性分配!$C$3:$J$3,FALSE))*INDEX(职业模板!$C$5:$J$12,MATCH($C12,职业模板!$B$5:$B$12,FALSE),MATCH(BE$3,职业模板!$C$3:$J$3,FALSE))*$F12*U12,"")</f>
        <v>27</v>
      </c>
      <c r="BF12" s="1" cm="1">
        <f t="array" ref="BF12">IFERROR(INDEX(属性分配!$C$11:$J$11,MATCH(BF$3,属性分配!$C$3:$J$3,FALSE))/职业模板!$E$16*AX12,"")</f>
        <v>12.7575</v>
      </c>
      <c r="BG12" s="1" cm="1">
        <f t="array" ref="BG12">IFERROR(INDEX(属性分配!$C$11:$J$11,MATCH(BG$3,属性分配!$C$3:$J$3,FALSE))/职业模板!$E$16*AY12,"")</f>
        <v>1.26</v>
      </c>
      <c r="BH12" s="1" cm="1">
        <f t="array" ref="BH12">IFERROR(INDEX(属性分配!$C$11:$J$11,MATCH(BH$3,属性分配!$C$3:$J$3,FALSE))/职业模板!$E$16*AZ12,"")</f>
        <v>1.0687500000000001</v>
      </c>
      <c r="BI12" s="1" cm="1">
        <f t="array" ref="BI12">IFERROR(INDEX(属性分配!$C$11:$J$11,MATCH(BI$3,属性分配!$C$3:$J$3,FALSE))/职业模板!$E$16*BA12,"")</f>
        <v>1.26</v>
      </c>
      <c r="BJ12" s="1" cm="1">
        <f t="array" ref="BJ12">IFERROR(INDEX(属性分配!$C$11:$J$11,MATCH(BJ$3,属性分配!$C$3:$J$3,FALSE))/职业模板!$E$16*BB12,"")</f>
        <v>0.76</v>
      </c>
      <c r="BK12" s="1" cm="1">
        <f t="array" ref="BK12">IFERROR(INDEX(属性分配!$C$11:$J$11,MATCH(BK$3,属性分配!$C$3:$J$3,FALSE))/职业模板!$E$16*BC12,"")</f>
        <v>6.6000000000000003E-2</v>
      </c>
      <c r="BL12" s="1" cm="1">
        <f t="array" ref="BL12">IFERROR(INDEX(属性分配!$C$11:$J$11,MATCH(BL$3,属性分配!$C$3:$J$3,FALSE))/职业模板!$E$16*BD12,"")</f>
        <v>0.186</v>
      </c>
      <c r="BM12" s="1" cm="1">
        <f t="array" ref="BM12">IFERROR(INDEX(属性分配!$C$11:$J$11,MATCH(BM$3,属性分配!$C$3:$J$3,FALSE))/职业模板!$E$16*BE12,"")</f>
        <v>0.27</v>
      </c>
      <c r="BN12" s="1" cm="1">
        <f t="array" ref="BN12">IFERROR(ROUND((AX12+BF12*职业模板!$E$16)*(1+INDEX(职业模板!$C$29:$J$34,MATCH($K12,职业模板!$B$29:$B$34,FALSE),MATCH(V$3,职业模板!$C$28:$J$28,FALSE))+INDEX(职业模板!$C$40:$J$60,MATCH($L12,职业模板!$B$40:$B$60,FALSE),MATCH(V$3,职业模板!$C$39:$J$39,FALSE))),2),"")</f>
        <v>2381.4</v>
      </c>
      <c r="BO12" s="1" cm="1">
        <f t="array" ref="BO12">IFERROR(ROUND((AY12+BG12*职业模板!$E$16)*(1+INDEX(职业模板!$C$29:$J$34,MATCH($K12,职业模板!$B$29:$B$34,FALSE),MATCH(W$3,职业模板!$C$28:$J$28,FALSE))+INDEX(职业模板!$C$40:$J$60,MATCH($L12,职业模板!$B$40:$B$60,FALSE),MATCH(W$3,职业模板!$C$39:$J$39,FALSE))),2),"")</f>
        <v>201.6</v>
      </c>
      <c r="BP12" s="1" cm="1">
        <f t="array" ref="BP12">IFERROR(ROUND((AZ12+BH12*职业模板!$E$16)*(1+INDEX(职业模板!$C$29:$J$34,MATCH($K12,职业模板!$B$29:$B$34,FALSE),MATCH(X$3,职业模板!$C$28:$J$28,FALSE))+INDEX(职业模板!$C$40:$J$60,MATCH($L12,职业模板!$B$40:$B$60,FALSE),MATCH(X$3,职业模板!$C$39:$J$39,FALSE))),2),"")</f>
        <v>171</v>
      </c>
      <c r="BQ12" s="1" cm="1">
        <f t="array" ref="BQ12">IFERROR(ROUND((BA12+BI12*职业模板!$E$16)*(1+INDEX(职业模板!$C$29:$J$34,MATCH($K12,职业模板!$B$29:$B$34,FALSE),MATCH(Y$3,职业模板!$C$28:$J$28,FALSE))+INDEX(职业模板!$C$40:$J$60,MATCH($L12,职业模板!$B$40:$B$60,FALSE),MATCH(Y$3,职业模板!$C$39:$J$39,FALSE))),2),"")</f>
        <v>226.8</v>
      </c>
      <c r="BR12" s="1" cm="1">
        <f t="array" ref="BR12">IFERROR(ROUND((BB12+BJ12*职业模板!$E$16)*(1+INDEX(职业模板!$C$29:$J$34,MATCH($K12,职业模板!$B$29:$B$34,FALSE),MATCH(Z$3,职业模板!$C$28:$J$28,FALSE))+INDEX(职业模板!$C$40:$J$60,MATCH($L12,职业模板!$B$40:$B$60,FALSE),MATCH(Z$3,职业模板!$C$39:$J$39,FALSE))),2),"")</f>
        <v>136.80000000000001</v>
      </c>
      <c r="BS12" s="1" cm="1">
        <f t="array" ref="BS12">IFERROR(ROUND((BC12+BK12*职业模板!$E$16)*(1+INDEX(职业模板!$C$29:$J$34,MATCH($K12,职业模板!$B$29:$B$34,FALSE),MATCH(AA$3,职业模板!$C$28:$J$28,FALSE))+INDEX(职业模板!$C$40:$J$60,MATCH($L12,职业模板!$B$40:$B$60,FALSE),MATCH(AA$3,职业模板!$C$39:$J$39,FALSE))),2),"")</f>
        <v>15.18</v>
      </c>
      <c r="BT12" s="1" cm="1">
        <f t="array" ref="BT12">IFERROR(ROUND((BD12+BL12*职业模板!$E$16)*(1+INDEX(职业模板!$C$29:$J$34,MATCH($K12,职业模板!$B$29:$B$34,FALSE),MATCH(AB$3,职业模板!$C$28:$J$28,FALSE))+INDEX(职业模板!$C$40:$J$60,MATCH($L12,职业模板!$B$40:$B$60,FALSE),MATCH(AB$3,职业模板!$C$39:$J$39,FALSE))),2),"")</f>
        <v>42.78</v>
      </c>
      <c r="BU12" s="1" cm="1">
        <f t="array" ref="BU12">IFERROR(ROUND((BE12+BM12*职业模板!$E$16)*(1+INDEX(职业模板!$C$29:$J$34,MATCH($K12,职业模板!$B$29:$B$34,FALSE),MATCH(AC$3,职业模板!$C$28:$J$28,FALSE))+INDEX(职业模板!$C$40:$J$60,MATCH($L12,职业模板!$B$40:$B$60,FALSE),MATCH(AC$3,职业模板!$C$39:$J$39,FALSE))),2),"")</f>
        <v>62.1</v>
      </c>
      <c r="BV12" s="31" cm="1">
        <f t="array" ref="BV12">IF(SUMPRODUCT($BN12:$BR12,属性分配!$C$7:$G$7)=0,"",SUMPRODUCT($BN12:$BR12,属性分配!$C$7:$G$7))</f>
        <v>3408.3</v>
      </c>
      <c r="BW12" s="1" cm="1">
        <f t="array" ref="BW12">IFERROR((AX12+BF12*职业模板!$E$16)*(1+INDEX(职业模板!$C$34:$J$34,MATCH(V$3,职业模板!$C$28:$J$28,FALSE))+INDEX(职业模板!$C$60:$J$60,MATCH(V$3,职业模板!$C$39:$J$39,FALSE))),"")</f>
        <v>10206</v>
      </c>
      <c r="BX12" s="1" cm="1">
        <f t="array" ref="BX12">IFERROR((AY12+BG12*职业模板!$E$16)*(1+INDEX(职业模板!$C$34:$J$34,MATCH(W$3,职业模板!$C$28:$J$28,FALSE))+INDEX(职业模板!$C$60:$J$60,MATCH(W$3,职业模板!$C$39:$J$39,FALSE))),"")</f>
        <v>840</v>
      </c>
      <c r="BY12" s="1" cm="1">
        <f t="array" ref="BY12">IFERROR((AZ12+BH12*职业模板!$E$16)*(1+INDEX(职业模板!$C$34:$J$34,MATCH(X$3,职业模板!$C$28:$J$28,FALSE))+INDEX(职业模板!$C$60:$J$60,MATCH(X$3,职业模板!$C$39:$J$39,FALSE))),"")</f>
        <v>712.5</v>
      </c>
      <c r="BZ12" s="1" cm="1">
        <f t="array" ref="BZ12">IFERROR((BA12+BI12*职业模板!$E$16)*(1+INDEX(职业模板!$C$34:$J$34,MATCH(Y$3,职业模板!$C$28:$J$28,FALSE))+INDEX(职业模板!$C$60:$J$60,MATCH(Y$3,职业模板!$C$39:$J$39,FALSE))),"")</f>
        <v>756</v>
      </c>
      <c r="CA12" s="1" cm="1">
        <f t="array" ref="CA12">IFERROR((BB12+BJ12*职业模板!$E$16)*(1+INDEX(职业模板!$C$34:$J$34,MATCH(Z$3,职业模板!$C$28:$J$28,FALSE))+INDEX(职业模板!$C$60:$J$60,MATCH(Z$3,职业模板!$C$39:$J$39,FALSE))),"")</f>
        <v>456</v>
      </c>
      <c r="CB12" s="1" cm="1">
        <f t="array" ref="CB12">IFERROR((BC12+BK12*职业模板!$E$16)*(1+INDEX(职业模板!$C$34:$J$34,MATCH(AA$3,职业模板!$C$28:$J$28,FALSE))+INDEX(职业模板!$C$60:$J$60,MATCH(AA$3,职业模板!$C$39:$J$39,FALSE))),"")</f>
        <v>23.1</v>
      </c>
      <c r="CC12" s="1" cm="1">
        <f t="array" ref="CC12">IFERROR((BD12+BL12*职业模板!$E$16)*(1+INDEX(职业模板!$C$34:$J$34,MATCH(AB$3,职业模板!$C$28:$J$28,FALSE))+INDEX(职业模板!$C$60:$J$60,MATCH(AB$3,职业模板!$C$39:$J$39,FALSE))),"")</f>
        <v>65.099999999999994</v>
      </c>
      <c r="CD12" s="1" cm="1">
        <f t="array" ref="CD12">IFERROR((BE12+BM12*职业模板!$E$16)*(1+INDEX(职业模板!$C$34:$J$34,MATCH(AC$3,职业模板!$C$28:$J$28,FALSE))+INDEX(职业模板!$C$60:$J$60,MATCH(AC$3,职业模板!$C$39:$J$39,FALSE))),"")</f>
        <v>94.5</v>
      </c>
      <c r="CE12" s="31" cm="1">
        <f t="array" ref="CE12">IF(SUMPRODUCT(BW12:CA12,属性分配!$C$7:$G$7)=0,"",SUMPRODUCT(BW12:CA12,属性分配!$C$7:$G$7))</f>
        <v>13737</v>
      </c>
    </row>
    <row r="13" spans="1:83" x14ac:dyDescent="0.15">
      <c r="A13" s="1">
        <v>15001</v>
      </c>
      <c r="B13" s="1" t="s">
        <v>227</v>
      </c>
      <c r="C13" s="1" t="s">
        <v>109</v>
      </c>
      <c r="D13" s="1">
        <v>5</v>
      </c>
      <c r="E13" s="1">
        <v>10</v>
      </c>
      <c r="F13" s="1">
        <v>1</v>
      </c>
      <c r="G13" s="1">
        <v>20</v>
      </c>
      <c r="H13" s="1">
        <v>5</v>
      </c>
      <c r="I13" s="1">
        <v>1</v>
      </c>
      <c r="J13" s="1">
        <v>1</v>
      </c>
      <c r="K13" s="126">
        <v>1</v>
      </c>
      <c r="L13" s="126">
        <v>5</v>
      </c>
      <c r="M13" s="1">
        <v>0</v>
      </c>
      <c r="N13" s="1">
        <v>1.02</v>
      </c>
      <c r="O13" s="1">
        <v>1.1000000000000001</v>
      </c>
      <c r="P13" s="1">
        <v>1.1000000000000001</v>
      </c>
      <c r="Q13" s="1">
        <v>1.02</v>
      </c>
      <c r="R13" s="1">
        <v>0.98</v>
      </c>
      <c r="S13" s="1">
        <v>1</v>
      </c>
      <c r="T13" s="1">
        <v>1</v>
      </c>
      <c r="U13" s="1">
        <v>1</v>
      </c>
      <c r="V13" s="1" cm="1">
        <f t="array" ref="V13">ROUND((AX13+BF13*$J13+INDEX(职业模板!$C$40:$J$60,MATCH($L13,职业模板!$B$40:$B$60,FALSE),MATCH(V$3,职业模板!$C$39:$J$39,FALSE))*AX13)*(1+INDEX(职业模板!$C$29:$J$34,MATCH($K13,职业模板!$B$29:$B$34,FALSE),MATCH(V$3,职业模板!$C$28:$J$28,FALSE))),2)</f>
        <v>638.74</v>
      </c>
      <c r="W13" s="1" cm="1">
        <f t="array" ref="W13">ROUND((AY13+BG13*$J13+INDEX(职业模板!$C$40:$J$60,MATCH($L13,职业模板!$B$40:$B$60,FALSE),MATCH(W$3,职业模板!$C$39:$J$39,FALSE))*AY13)*(1+INDEX(职业模板!$C$29:$J$34,MATCH($K13,职业模板!$B$29:$B$34,FALSE),MATCH(W$3,职业模板!$C$28:$J$28,FALSE))),2)</f>
        <v>103.09</v>
      </c>
      <c r="X13" s="1" cm="1">
        <f t="array" ref="X13">ROUND((AZ13+BH13*$J13+INDEX(职业模板!$C$40:$J$60,MATCH($L13,职业模板!$B$40:$B$60,FALSE),MATCH(X$3,职业模板!$C$39:$J$39,FALSE))*AZ13)*(1+INDEX(职业模板!$C$29:$J$34,MATCH($K13,职业模板!$B$29:$B$34,FALSE),MATCH(X$3,职业模板!$C$28:$J$28,FALSE))),2)</f>
        <v>74.98</v>
      </c>
      <c r="Y13" s="1" cm="1">
        <f t="array" ref="Y13">ROUND((BA13+BI13*$J13+INDEX(职业模板!$C$40:$J$60,MATCH($L13,职业模板!$B$40:$B$60,FALSE),MATCH(Y$3,职业模板!$C$39:$J$39,FALSE))*BA13)*(1+INDEX(职业模板!$C$29:$J$34,MATCH($K13,职业模板!$B$29:$B$34,FALSE),MATCH(Y$3,职业模板!$C$28:$J$28,FALSE))),2)</f>
        <v>78.34</v>
      </c>
      <c r="Z13" s="1" cm="1">
        <f t="array" ref="Z13">ROUND((BB13+BJ13*$J13+INDEX(职业模板!$C$40:$J$60,MATCH($L13,职业模板!$B$40:$B$60,FALSE),MATCH(Z$3,职业模板!$C$39:$J$39,FALSE))*BB13)*(1+INDEX(职业模板!$C$29:$J$34,MATCH($K13,职业模板!$B$29:$B$34,FALSE),MATCH(Z$3,职业模板!$C$28:$J$28,FALSE))),2)</f>
        <v>71.5</v>
      </c>
      <c r="AA13" s="1" cm="1">
        <f t="array" ref="AA13">ROUND((BC13+BK13*$J13+INDEX(职业模板!$C$40:$J$60,MATCH($L13,职业模板!$B$40:$B$60,FALSE),MATCH(AA$3,职业模板!$C$39:$J$39,FALSE))*BC13)*(1+INDEX(职业模板!$C$29:$J$34,MATCH($K13,职业模板!$B$29:$B$34,FALSE),MATCH(AA$3,职业模板!$C$28:$J$28,FALSE))),2)</f>
        <v>81.31</v>
      </c>
      <c r="AB13" s="1" cm="1">
        <f t="array" ref="AB13">ROUND((BD13+BL13*$J13+INDEX(职业模板!$C$40:$J$60,MATCH($L13,职业模板!$B$40:$B$60,FALSE),MATCH(AB$3,职业模板!$C$39:$J$39,FALSE))*BD13)*(1+INDEX(职业模板!$C$29:$J$34,MATCH($K13,职业模板!$B$29:$B$34,FALSE),MATCH(AB$3,职业模板!$C$28:$J$28,FALSE))),2)</f>
        <v>58.08</v>
      </c>
      <c r="AC13" s="1" cm="1">
        <f t="array" ref="AC13">ROUND((BE13+BM13*$J13+INDEX(职业模板!$C$40:$J$60,MATCH($L13,职业模板!$B$40:$B$60,FALSE),MATCH(AC$3,职业模板!$C$39:$J$39,FALSE))*BE13)*(1+INDEX(职业模板!$C$29:$J$34,MATCH($K13,职业模板!$B$29:$B$34,FALSE),MATCH(AC$3,职业模板!$C$28:$J$28,FALSE))),2)</f>
        <v>69.69</v>
      </c>
      <c r="AD13">
        <v>1.5</v>
      </c>
      <c r="AE13">
        <v>2</v>
      </c>
      <c r="AX13" s="1" cm="1">
        <f t="array" ref="AX13">IFERROR(INDEX(属性分配!$C$4:$J$4,MATCH(AX$3,属性分配!$C$3:$J$3,FALSE))*INDEX(职业模板!$C$5:$J$12,MATCH($C13,职业模板!$B$5:$B$12,FALSE),MATCH(AX$3,职业模板!$C$3:$J$3,FALSE))*$F13*N13,"")</f>
        <v>321.3</v>
      </c>
      <c r="AY13" s="1" cm="1">
        <f t="array" ref="AY13">IFERROR(INDEX(属性分配!$C$4:$J$4,MATCH(AY$3,属性分配!$C$3:$J$3,FALSE))*INDEX(职业模板!$C$5:$J$12,MATCH($C13,职业模板!$B$5:$B$12,FALSE),MATCH(AY$3,职业模板!$C$3:$J$3,FALSE))*$F13*O13,"")</f>
        <v>60.5</v>
      </c>
      <c r="AZ13" s="1" cm="1">
        <f t="array" ref="AZ13">IFERROR(INDEX(属性分配!$C$4:$J$4,MATCH(AZ$3,属性分配!$C$3:$J$3,FALSE))*INDEX(职业模板!$C$5:$J$12,MATCH($C13,职业模板!$B$5:$B$12,FALSE),MATCH(AZ$3,职业模板!$C$3:$J$3,FALSE))*$F13*P13,"")</f>
        <v>44</v>
      </c>
      <c r="BA13" s="1" cm="1">
        <f t="array" ref="BA13">IFERROR(INDEX(属性分配!$C$4:$J$4,MATCH(BA$3,属性分配!$C$3:$J$3,FALSE))*INDEX(职业模板!$C$5:$J$12,MATCH($C13,职业模板!$B$5:$B$12,FALSE),MATCH(BA$3,职业模板!$C$3:$J$3,FALSE))*$F13*Q13,"")</f>
        <v>51</v>
      </c>
      <c r="BB13" s="1" cm="1">
        <f t="array" ref="BB13">IFERROR(INDEX(属性分配!$C$4:$J$4,MATCH(BB$3,属性分配!$C$3:$J$3,FALSE))*INDEX(职业模板!$C$5:$J$12,MATCH($C13,职业模板!$B$5:$B$12,FALSE),MATCH(BB$3,职业模板!$C$3:$J$3,FALSE))*$F13*R13,"")</f>
        <v>46.55</v>
      </c>
      <c r="BC13" s="1" cm="1">
        <f t="array" ref="BC13">IFERROR(INDEX(属性分配!$C$4:$J$4,MATCH(BC$3,属性分配!$C$3:$J$3,FALSE))*INDEX(职业模板!$C$5:$J$12,MATCH($C13,职业模板!$B$5:$B$12,FALSE),MATCH(BC$3,职业模板!$C$3:$J$3,FALSE))*$F13*S13,"")</f>
        <v>70</v>
      </c>
      <c r="BD13" s="1" cm="1">
        <f t="array" ref="BD13">IFERROR(INDEX(属性分配!$C$4:$J$4,MATCH(BD$3,属性分配!$C$3:$J$3,FALSE))*INDEX(职业模板!$C$5:$J$12,MATCH($C13,职业模板!$B$5:$B$12,FALSE),MATCH(BD$3,职业模板!$C$3:$J$3,FALSE))*$F13*T13,"")</f>
        <v>50</v>
      </c>
      <c r="BE13" s="1" cm="1">
        <f t="array" ref="BE13">IFERROR(INDEX(属性分配!$C$4:$J$4,MATCH(BE$3,属性分配!$C$3:$J$3,FALSE))*INDEX(职业模板!$C$5:$J$12,MATCH($C13,职业模板!$B$5:$B$12,FALSE),MATCH(BE$3,职业模板!$C$3:$J$3,FALSE))*$F13*U13,"")</f>
        <v>60</v>
      </c>
      <c r="BF13" s="1" cm="1">
        <f t="array" ref="BF13">IFERROR(INDEX(属性分配!$C$11:$J$11,MATCH(BF$3,属性分配!$C$3:$J$3,FALSE))/职业模板!$E$16*AX13,"")</f>
        <v>9.6389999999999993</v>
      </c>
      <c r="BG13" s="1" cm="1">
        <f t="array" ref="BG13">IFERROR(INDEX(属性分配!$C$11:$J$11,MATCH(BG$3,属性分配!$C$3:$J$3,FALSE))/职业模板!$E$16*AY13,"")</f>
        <v>1.8149999999999999</v>
      </c>
      <c r="BH13" s="1" cm="1">
        <f t="array" ref="BH13">IFERROR(INDEX(属性分配!$C$11:$J$11,MATCH(BH$3,属性分配!$C$3:$J$3,FALSE))/职业模板!$E$16*AZ13,"")</f>
        <v>1.32</v>
      </c>
      <c r="BI13" s="1" cm="1">
        <f t="array" ref="BI13">IFERROR(INDEX(属性分配!$C$11:$J$11,MATCH(BI$3,属性分配!$C$3:$J$3,FALSE))/职业模板!$E$16*BA13,"")</f>
        <v>1.02</v>
      </c>
      <c r="BJ13" s="1" cm="1">
        <f t="array" ref="BJ13">IFERROR(INDEX(属性分配!$C$11:$J$11,MATCH(BJ$3,属性分配!$C$3:$J$3,FALSE))/职业模板!$E$16*BB13,"")</f>
        <v>0.93100000000000005</v>
      </c>
      <c r="BK13" s="1" cm="1">
        <f t="array" ref="BK13">IFERROR(INDEX(属性分配!$C$11:$J$11,MATCH(BK$3,属性分配!$C$3:$J$3,FALSE))/职业模板!$E$16*BC13,"")</f>
        <v>0.7</v>
      </c>
      <c r="BL13" s="1" cm="1">
        <f t="array" ref="BL13">IFERROR(INDEX(属性分配!$C$11:$J$11,MATCH(BL$3,属性分配!$C$3:$J$3,FALSE))/职业模板!$E$16*BD13,"")</f>
        <v>0.5</v>
      </c>
      <c r="BM13" s="1" cm="1">
        <f t="array" ref="BM13">IFERROR(INDEX(属性分配!$C$11:$J$11,MATCH(BM$3,属性分配!$C$3:$J$3,FALSE))/职业模板!$E$16*BE13,"")</f>
        <v>0.6</v>
      </c>
      <c r="BN13" s="1" cm="1">
        <f t="array" ref="BN13">IFERROR(ROUND((AX13+BF13*职业模板!$E$16)*(1+INDEX(职业模板!$C$29:$J$34,MATCH($K13,职业模板!$B$29:$B$34,FALSE),MATCH(V$3,职业模板!$C$28:$J$28,FALSE))+INDEX(职业模板!$C$40:$J$60,MATCH($L13,职业模板!$B$40:$B$60,FALSE),MATCH(V$3,职业模板!$C$39:$J$39,FALSE))),2),"")</f>
        <v>2300.5100000000002</v>
      </c>
      <c r="BO13" s="1" cm="1">
        <f t="array" ref="BO13">IFERROR(ROUND((AY13+BG13*职业模板!$E$16)*(1+INDEX(职业模板!$C$29:$J$34,MATCH($K13,职业模板!$B$29:$B$34,FALSE),MATCH(W$3,职业模板!$C$28:$J$28,FALSE))+INDEX(职业模板!$C$40:$J$60,MATCH($L13,职业模板!$B$40:$B$60,FALSE),MATCH(W$3,职业模板!$C$39:$J$39,FALSE))),2),"")</f>
        <v>384.78</v>
      </c>
      <c r="BP13" s="1" cm="1">
        <f t="array" ref="BP13">IFERROR(ROUND((AZ13+BH13*职业模板!$E$16)*(1+INDEX(职业模板!$C$29:$J$34,MATCH($K13,职业模板!$B$29:$B$34,FALSE),MATCH(X$3,职业模板!$C$28:$J$28,FALSE))+INDEX(职业模板!$C$40:$J$60,MATCH($L13,职业模板!$B$40:$B$60,FALSE),MATCH(X$3,职业模板!$C$39:$J$39,FALSE))),2),"")</f>
        <v>279.83999999999997</v>
      </c>
      <c r="BQ13" s="1" cm="1">
        <f t="array" ref="BQ13">IFERROR(ROUND((BA13+BI13*职业模板!$E$16)*(1+INDEX(职业模板!$C$29:$J$34,MATCH($K13,职业模板!$B$29:$B$34,FALSE),MATCH(Y$3,职业模板!$C$28:$J$28,FALSE))+INDEX(职业模板!$C$40:$J$60,MATCH($L13,职业模板!$B$40:$B$60,FALSE),MATCH(Y$3,职业模板!$C$39:$J$39,FALSE))),2),"")</f>
        <v>223.38</v>
      </c>
      <c r="BR13" s="1" cm="1">
        <f t="array" ref="BR13">IFERROR(ROUND((BB13+BJ13*职业模板!$E$16)*(1+INDEX(职业模板!$C$29:$J$34,MATCH($K13,职业模板!$B$29:$B$34,FALSE),MATCH(Z$3,职业模板!$C$28:$J$28,FALSE))+INDEX(职业模板!$C$40:$J$60,MATCH($L13,职业模板!$B$40:$B$60,FALSE),MATCH(Z$3,职业模板!$C$39:$J$39,FALSE))),2),"")</f>
        <v>203.89</v>
      </c>
      <c r="BS13" s="1" cm="1">
        <f t="array" ref="BS13">IFERROR(ROUND((BC13+BK13*职业模板!$E$16)*(1+INDEX(职业模板!$C$29:$J$34,MATCH($K13,职业模板!$B$29:$B$34,FALSE),MATCH(AA$3,职业模板!$C$28:$J$28,FALSE))+INDEX(职业模板!$C$40:$J$60,MATCH($L13,职业模板!$B$40:$B$60,FALSE),MATCH(AA$3,职业模板!$C$39:$J$39,FALSE))),2),"")</f>
        <v>161</v>
      </c>
      <c r="BT13" s="1" cm="1">
        <f t="array" ref="BT13">IFERROR(ROUND((BD13+BL13*职业模板!$E$16)*(1+INDEX(职业模板!$C$29:$J$34,MATCH($K13,职业模板!$B$29:$B$34,FALSE),MATCH(AB$3,职业模板!$C$28:$J$28,FALSE))+INDEX(职业模板!$C$40:$J$60,MATCH($L13,职业模板!$B$40:$B$60,FALSE),MATCH(AB$3,职业模板!$C$39:$J$39,FALSE))),2),"")</f>
        <v>115</v>
      </c>
      <c r="BU13" s="1" cm="1">
        <f t="array" ref="BU13">IFERROR(ROUND((BE13+BM13*职业模板!$E$16)*(1+INDEX(职业模板!$C$29:$J$34,MATCH($K13,职业模板!$B$29:$B$34,FALSE),MATCH(AC$3,职业模板!$C$28:$J$28,FALSE))+INDEX(职业模板!$C$40:$J$60,MATCH($L13,职业模板!$B$40:$B$60,FALSE),MATCH(AC$3,职业模板!$C$39:$J$39,FALSE))),2),"")</f>
        <v>138</v>
      </c>
      <c r="BV13" s="31" cm="1">
        <f t="array" ref="BV13">IF(SUMPRODUCT($BN13:$BR13,属性分配!$C$7:$G$7)=0,"",SUMPRODUCT($BN13:$BR13,属性分配!$C$7:$G$7))</f>
        <v>4663.2749999999996</v>
      </c>
      <c r="BW13" s="1" cm="1">
        <f t="array" ref="BW13">IFERROR((AX13+BF13*职业模板!$E$16)*(1+INDEX(职业模板!$C$34:$J$34,MATCH(V$3,职业模板!$C$28:$J$28,FALSE))+INDEX(职业模板!$C$60:$J$60,MATCH(V$3,职业模板!$C$39:$J$39,FALSE))),"")</f>
        <v>7711.2</v>
      </c>
      <c r="BX13" s="1" cm="1">
        <f t="array" ref="BX13">IFERROR((AY13+BG13*职业模板!$E$16)*(1+INDEX(职业模板!$C$34:$J$34,MATCH(W$3,职业模板!$C$28:$J$28,FALSE))+INDEX(职业模板!$C$60:$J$60,MATCH(W$3,职业模板!$C$39:$J$39,FALSE))),"")</f>
        <v>1210</v>
      </c>
      <c r="BY13" s="1" cm="1">
        <f t="array" ref="BY13">IFERROR((AZ13+BH13*职业模板!$E$16)*(1+INDEX(职业模板!$C$34:$J$34,MATCH(X$3,职业模板!$C$28:$J$28,FALSE))+INDEX(职业模板!$C$60:$J$60,MATCH(X$3,职业模板!$C$39:$J$39,FALSE))),"")</f>
        <v>880</v>
      </c>
      <c r="BZ13" s="1" cm="1">
        <f t="array" ref="BZ13">IFERROR((BA13+BI13*职业模板!$E$16)*(1+INDEX(职业模板!$C$34:$J$34,MATCH(Y$3,职业模板!$C$28:$J$28,FALSE))+INDEX(职业模板!$C$60:$J$60,MATCH(Y$3,职业模板!$C$39:$J$39,FALSE))),"")</f>
        <v>612</v>
      </c>
      <c r="CA13" s="1" cm="1">
        <f t="array" ref="CA13">IFERROR((BB13+BJ13*职业模板!$E$16)*(1+INDEX(职业模板!$C$34:$J$34,MATCH(Z$3,职业模板!$C$28:$J$28,FALSE))+INDEX(职业模板!$C$60:$J$60,MATCH(Z$3,职业模板!$C$39:$J$39,FALSE))),"")</f>
        <v>558.6</v>
      </c>
      <c r="CB13" s="1" cm="1">
        <f t="array" ref="CB13">IFERROR((BC13+BK13*职业模板!$E$16)*(1+INDEX(职业模板!$C$34:$J$34,MATCH(AA$3,职业模板!$C$28:$J$28,FALSE))+INDEX(职业模板!$C$60:$J$60,MATCH(AA$3,职业模板!$C$39:$J$39,FALSE))),"")</f>
        <v>245</v>
      </c>
      <c r="CC13" s="1" cm="1">
        <f t="array" ref="CC13">IFERROR((BD13+BL13*职业模板!$E$16)*(1+INDEX(职业模板!$C$34:$J$34,MATCH(AB$3,职业模板!$C$28:$J$28,FALSE))+INDEX(职业模板!$C$60:$J$60,MATCH(AB$3,职业模板!$C$39:$J$39,FALSE))),"")</f>
        <v>175</v>
      </c>
      <c r="CD13" s="1" cm="1">
        <f t="array" ref="CD13">IFERROR((BE13+BM13*职业模板!$E$16)*(1+INDEX(职业模板!$C$34:$J$34,MATCH(AC$3,职业模板!$C$28:$J$28,FALSE))+INDEX(职业模板!$C$60:$J$60,MATCH(AC$3,职业模板!$C$39:$J$39,FALSE))),"")</f>
        <v>210</v>
      </c>
      <c r="CE13" s="31" cm="1">
        <f t="array" ref="CE13">IF(SUMPRODUCT(BW13:CA13,属性分配!$C$7:$G$7)=0,"",SUMPRODUCT(BW13:CA13,属性分配!$C$7:$G$7))</f>
        <v>14556.8</v>
      </c>
    </row>
    <row r="14" spans="1:83" x14ac:dyDescent="0.15">
      <c r="AX14" s="1" t="str" cm="1">
        <f t="array" ref="AX14">IFERROR(INDEX(属性分配!$C$4:$J$4,MATCH(AX$3,属性分配!$C$3:$J$3,FALSE))*INDEX(职业模板!$C$5:$J$12,MATCH($C14,职业模板!$B$5:$B$12,FALSE),MATCH(AX$3,职业模板!$C$3:$J$3,FALSE))*$F14*N14,"")</f>
        <v/>
      </c>
      <c r="AY14" s="1" t="str" cm="1">
        <f t="array" ref="AY14">IFERROR(INDEX(属性分配!$C$4:$J$4,MATCH(AY$3,属性分配!$C$3:$J$3,FALSE))*INDEX(职业模板!$C$5:$J$12,MATCH($C14,职业模板!$B$5:$B$12,FALSE),MATCH(AY$3,职业模板!$C$3:$J$3,FALSE))*$F14*O14,"")</f>
        <v/>
      </c>
      <c r="AZ14" s="1" t="str" cm="1">
        <f t="array" ref="AZ14">IFERROR(INDEX(属性分配!$C$4:$J$4,MATCH(AZ$3,属性分配!$C$3:$J$3,FALSE))*INDEX(职业模板!$C$5:$J$12,MATCH($C14,职业模板!$B$5:$B$12,FALSE),MATCH(AZ$3,职业模板!$C$3:$J$3,FALSE))*$F14*P14,"")</f>
        <v/>
      </c>
      <c r="BA14" s="1" t="str" cm="1">
        <f t="array" ref="BA14">IFERROR(INDEX(属性分配!$C$4:$J$4,MATCH(BA$3,属性分配!$C$3:$J$3,FALSE))*INDEX(职业模板!$C$5:$J$12,MATCH($C14,职业模板!$B$5:$B$12,FALSE),MATCH(BA$3,职业模板!$C$3:$J$3,FALSE))*$F14*Q14,"")</f>
        <v/>
      </c>
      <c r="BB14" s="1" t="str" cm="1">
        <f t="array" ref="BB14">IFERROR(INDEX(属性分配!$C$4:$J$4,MATCH(BB$3,属性分配!$C$3:$J$3,FALSE))*INDEX(职业模板!$C$5:$J$12,MATCH($C14,职业模板!$B$5:$B$12,FALSE),MATCH(BB$3,职业模板!$C$3:$J$3,FALSE))*$F14*R14,"")</f>
        <v/>
      </c>
      <c r="BC14" s="1" t="str" cm="1">
        <f t="array" ref="BC14">IFERROR(INDEX(属性分配!$C$4:$J$4,MATCH(BC$3,属性分配!$C$3:$J$3,FALSE))*INDEX(职业模板!$C$5:$J$12,MATCH($C14,职业模板!$B$5:$B$12,FALSE),MATCH(BC$3,职业模板!$C$3:$J$3,FALSE))*$F14*S14,"")</f>
        <v/>
      </c>
      <c r="BD14" s="1" t="str" cm="1">
        <f t="array" ref="BD14">IFERROR(INDEX(属性分配!$C$4:$J$4,MATCH(BD$3,属性分配!$C$3:$J$3,FALSE))*INDEX(职业模板!$C$5:$J$12,MATCH($C14,职业模板!$B$5:$B$12,FALSE),MATCH(BD$3,职业模板!$C$3:$J$3,FALSE))*$F14*T14,"")</f>
        <v/>
      </c>
      <c r="BE14" s="1" t="str" cm="1">
        <f t="array" ref="BE14">IFERROR(INDEX(属性分配!$C$4:$J$4,MATCH(BE$3,属性分配!$C$3:$J$3,FALSE))*INDEX(职业模板!$C$5:$J$12,MATCH($C14,职业模板!$B$5:$B$12,FALSE),MATCH(BE$3,职业模板!$C$3:$J$3,FALSE))*$F14*U14,"")</f>
        <v/>
      </c>
      <c r="BF14" s="1" t="str" cm="1">
        <f t="array" ref="BF14">IFERROR(INDEX(属性分配!$C$11:$J$11,MATCH(BF$3,属性分配!$C$3:$J$3,FALSE))/职业模板!$E$16*AX14,"")</f>
        <v/>
      </c>
      <c r="BG14" s="1" t="str" cm="1">
        <f t="array" ref="BG14">IFERROR(INDEX(属性分配!$C$11:$J$11,MATCH(BG$3,属性分配!$C$3:$J$3,FALSE))/职业模板!$E$16*AY14,"")</f>
        <v/>
      </c>
      <c r="BH14" s="1" t="str" cm="1">
        <f t="array" ref="BH14">IFERROR(INDEX(属性分配!$C$11:$J$11,MATCH(BH$3,属性分配!$C$3:$J$3,FALSE))/职业模板!$E$16*AZ14,"")</f>
        <v/>
      </c>
      <c r="BI14" s="1" t="str" cm="1">
        <f t="array" ref="BI14">IFERROR(INDEX(属性分配!$C$11:$J$11,MATCH(BI$3,属性分配!$C$3:$J$3,FALSE))/职业模板!$E$16*BA14,"")</f>
        <v/>
      </c>
      <c r="BJ14" s="1" t="str" cm="1">
        <f t="array" ref="BJ14">IFERROR(INDEX(属性分配!$C$11:$J$11,MATCH(BJ$3,属性分配!$C$3:$J$3,FALSE))/职业模板!$E$16*BB14,"")</f>
        <v/>
      </c>
      <c r="BK14" s="1" t="str" cm="1">
        <f t="array" ref="BK14">IFERROR(INDEX(属性分配!$C$11:$J$11,MATCH(BK$3,属性分配!$C$3:$J$3,FALSE))/职业模板!$E$16*BC14,"")</f>
        <v/>
      </c>
      <c r="BL14" s="1" t="str" cm="1">
        <f t="array" ref="BL14">IFERROR(INDEX(属性分配!$C$11:$J$11,MATCH(BL$3,属性分配!$C$3:$J$3,FALSE))/职业模板!$E$16*BD14,"")</f>
        <v/>
      </c>
      <c r="BM14" s="1" t="str" cm="1">
        <f t="array" ref="BM14">IFERROR(INDEX(属性分配!$C$11:$J$11,MATCH(BM$3,属性分配!$C$3:$J$3,FALSE))/职业模板!$E$16*BE14,"")</f>
        <v/>
      </c>
      <c r="BN14" s="1" t="str" cm="1">
        <f t="array" ref="BN14">IFERROR(ROUND((AX14+BF14*职业模板!$E$16)*(1+INDEX(职业模板!$C$29:$J$34,MATCH($K14,职业模板!$B$29:$B$34,FALSE),MATCH(V$3,职业模板!$C$28:$J$28,FALSE))+INDEX(职业模板!$C$40:$J$60,MATCH($L14,职业模板!$B$40:$B$60,FALSE),MATCH(V$3,职业模板!$C$39:$J$39,FALSE))),2),"")</f>
        <v/>
      </c>
      <c r="BO14" s="1" t="str" cm="1">
        <f t="array" ref="BO14">IFERROR(ROUND((AY14+BG14*职业模板!$E$16)*(1+INDEX(职业模板!$C$29:$J$34,MATCH($K14,职业模板!$B$29:$B$34,FALSE),MATCH(W$3,职业模板!$C$28:$J$28,FALSE))+INDEX(职业模板!$C$40:$J$60,MATCH($L14,职业模板!$B$40:$B$60,FALSE),MATCH(W$3,职业模板!$C$39:$J$39,FALSE))),2),"")</f>
        <v/>
      </c>
      <c r="BP14" s="1" t="str" cm="1">
        <f t="array" ref="BP14">IFERROR(ROUND((AZ14+BH14*职业模板!$E$16)*(1+INDEX(职业模板!$C$29:$J$34,MATCH($K14,职业模板!$B$29:$B$34,FALSE),MATCH(X$3,职业模板!$C$28:$J$28,FALSE))+INDEX(职业模板!$C$40:$J$60,MATCH($L14,职业模板!$B$40:$B$60,FALSE),MATCH(X$3,职业模板!$C$39:$J$39,FALSE))),2),"")</f>
        <v/>
      </c>
      <c r="BQ14" s="1" t="str" cm="1">
        <f t="array" ref="BQ14">IFERROR(ROUND((BA14+BI14*职业模板!$E$16)*(1+INDEX(职业模板!$C$29:$J$34,MATCH($K14,职业模板!$B$29:$B$34,FALSE),MATCH(Y$3,职业模板!$C$28:$J$28,FALSE))+INDEX(职业模板!$C$40:$J$60,MATCH($L14,职业模板!$B$40:$B$60,FALSE),MATCH(Y$3,职业模板!$C$39:$J$39,FALSE))),2),"")</f>
        <v/>
      </c>
      <c r="BR14" s="1" t="str" cm="1">
        <f t="array" ref="BR14">IFERROR(ROUND((BB14+BJ14*职业模板!$E$16)*(1+INDEX(职业模板!$C$29:$J$34,MATCH($K14,职业模板!$B$29:$B$34,FALSE),MATCH(Z$3,职业模板!$C$28:$J$28,FALSE))+INDEX(职业模板!$C$40:$J$60,MATCH($L14,职业模板!$B$40:$B$60,FALSE),MATCH(Z$3,职业模板!$C$39:$J$39,FALSE))),2),"")</f>
        <v/>
      </c>
      <c r="BS14" s="1" t="str" cm="1">
        <f t="array" ref="BS14">IFERROR(ROUND((BC14+BK14*职业模板!$E$16)*(1+INDEX(职业模板!$C$29:$J$34,MATCH($K14,职业模板!$B$29:$B$34,FALSE),MATCH(AA$3,职业模板!$C$28:$J$28,FALSE))+INDEX(职业模板!$C$40:$J$60,MATCH($L14,职业模板!$B$40:$B$60,FALSE),MATCH(AA$3,职业模板!$C$39:$J$39,FALSE))),2),"")</f>
        <v/>
      </c>
      <c r="BT14" s="1" t="str" cm="1">
        <f t="array" ref="BT14">IFERROR(ROUND((BD14+BL14*职业模板!$E$16)*(1+INDEX(职业模板!$C$29:$J$34,MATCH($K14,职业模板!$B$29:$B$34,FALSE),MATCH(AB$3,职业模板!$C$28:$J$28,FALSE))+INDEX(职业模板!$C$40:$J$60,MATCH($L14,职业模板!$B$40:$B$60,FALSE),MATCH(AB$3,职业模板!$C$39:$J$39,FALSE))),2),"")</f>
        <v/>
      </c>
      <c r="BU14" s="1" t="str" cm="1">
        <f t="array" ref="BU14">IFERROR(ROUND((BE14+BM14*职业模板!$E$16)*(1+INDEX(职业模板!$C$29:$J$34,MATCH($K14,职业模板!$B$29:$B$34,FALSE),MATCH(AC$3,职业模板!$C$28:$J$28,FALSE))+INDEX(职业模板!$C$40:$J$60,MATCH($L14,职业模板!$B$40:$B$60,FALSE),MATCH(AC$3,职业模板!$C$39:$J$39,FALSE))),2),"")</f>
        <v/>
      </c>
      <c r="BV14" s="31" t="str" cm="1">
        <f t="array" ref="BV14">IF(SUMPRODUCT($BN14:$BR14,属性分配!$C$7:$G$7)=0,"",SUMPRODUCT($BN14:$BR14,属性分配!$C$7:$G$7))</f>
        <v/>
      </c>
      <c r="BW14" s="1" t="str" cm="1">
        <f t="array" ref="BW14">IFERROR((AX14+BF14*职业模板!$E$16)*(1+INDEX(职业模板!$C$34:$J$34,MATCH(V$3,职业模板!$C$28:$J$28,FALSE))+INDEX(职业模板!$C$60:$J$60,MATCH(V$3,职业模板!$C$39:$J$39,FALSE))),"")</f>
        <v/>
      </c>
      <c r="BX14" s="1" t="str" cm="1">
        <f t="array" ref="BX14">IFERROR((AY14+BG14*职业模板!$E$16)*(1+INDEX(职业模板!$C$34:$J$34,MATCH(W$3,职业模板!$C$28:$J$28,FALSE))+INDEX(职业模板!$C$60:$J$60,MATCH(W$3,职业模板!$C$39:$J$39,FALSE))),"")</f>
        <v/>
      </c>
      <c r="BY14" s="1" t="str" cm="1">
        <f t="array" ref="BY14">IFERROR((AZ14+BH14*职业模板!$E$16)*(1+INDEX(职业模板!$C$34:$J$34,MATCH(X$3,职业模板!$C$28:$J$28,FALSE))+INDEX(职业模板!$C$60:$J$60,MATCH(X$3,职业模板!$C$39:$J$39,FALSE))),"")</f>
        <v/>
      </c>
      <c r="BZ14" s="1" t="str" cm="1">
        <f t="array" ref="BZ14">IFERROR((BA14+BI14*职业模板!$E$16)*(1+INDEX(职业模板!$C$34:$J$34,MATCH(Y$3,职业模板!$C$28:$J$28,FALSE))+INDEX(职业模板!$C$60:$J$60,MATCH(Y$3,职业模板!$C$39:$J$39,FALSE))),"")</f>
        <v/>
      </c>
      <c r="CA14" s="1" t="str" cm="1">
        <f t="array" ref="CA14">IFERROR((BB14+BJ14*职业模板!$E$16)*(1+INDEX(职业模板!$C$34:$J$34,MATCH(Z$3,职业模板!$C$28:$J$28,FALSE))+INDEX(职业模板!$C$60:$J$60,MATCH(Z$3,职业模板!$C$39:$J$39,FALSE))),"")</f>
        <v/>
      </c>
      <c r="CB14" s="1" t="str" cm="1">
        <f t="array" ref="CB14">IFERROR((BC14+BK14*职业模板!$E$16)*(1+INDEX(职业模板!$C$34:$J$34,MATCH(AA$3,职业模板!$C$28:$J$28,FALSE))+INDEX(职业模板!$C$60:$J$60,MATCH(AA$3,职业模板!$C$39:$J$39,FALSE))),"")</f>
        <v/>
      </c>
      <c r="CC14" s="1" t="str" cm="1">
        <f t="array" ref="CC14">IFERROR((BD14+BL14*职业模板!$E$16)*(1+INDEX(职业模板!$C$34:$J$34,MATCH(AB$3,职业模板!$C$28:$J$28,FALSE))+INDEX(职业模板!$C$60:$J$60,MATCH(AB$3,职业模板!$C$39:$J$39,FALSE))),"")</f>
        <v/>
      </c>
      <c r="CD14" s="1" t="str" cm="1">
        <f t="array" ref="CD14">IFERROR((BE14+BM14*职业模板!$E$16)*(1+INDEX(职业模板!$C$34:$J$34,MATCH(AC$3,职业模板!$C$28:$J$28,FALSE))+INDEX(职业模板!$C$60:$J$60,MATCH(AC$3,职业模板!$C$39:$J$39,FALSE))),"")</f>
        <v/>
      </c>
      <c r="CE14" s="31" t="str" cm="1">
        <f t="array" ref="CE14">IF(SUMPRODUCT(BW14:CA14,属性分配!$C$7:$G$7)=0,"",SUMPRODUCT(BW14:CA14,属性分配!$C$7:$G$7))</f>
        <v/>
      </c>
    </row>
    <row r="15" spans="1:83" x14ac:dyDescent="0.15">
      <c r="AX15" s="1" t="str" cm="1">
        <f t="array" ref="AX15">IFERROR(INDEX(属性分配!$C$4:$J$4,MATCH(AX$3,属性分配!$C$3:$J$3,FALSE))*INDEX(职业模板!$C$5:$J$12,MATCH($C15,职业模板!$B$5:$B$12,FALSE),MATCH(AX$3,职业模板!$C$3:$J$3,FALSE))*$F15*N15,"")</f>
        <v/>
      </c>
      <c r="AY15" s="1" t="str" cm="1">
        <f t="array" ref="AY15">IFERROR(INDEX(属性分配!$C$4:$J$4,MATCH(AY$3,属性分配!$C$3:$J$3,FALSE))*INDEX(职业模板!$C$5:$J$12,MATCH($C15,职业模板!$B$5:$B$12,FALSE),MATCH(AY$3,职业模板!$C$3:$J$3,FALSE))*$F15*O15,"")</f>
        <v/>
      </c>
      <c r="AZ15" s="1" t="str" cm="1">
        <f t="array" ref="AZ15">IFERROR(INDEX(属性分配!$C$4:$J$4,MATCH(AZ$3,属性分配!$C$3:$J$3,FALSE))*INDEX(职业模板!$C$5:$J$12,MATCH($C15,职业模板!$B$5:$B$12,FALSE),MATCH(AZ$3,职业模板!$C$3:$J$3,FALSE))*$F15*P15,"")</f>
        <v/>
      </c>
      <c r="BA15" s="1" t="str" cm="1">
        <f t="array" ref="BA15">IFERROR(INDEX(属性分配!$C$4:$J$4,MATCH(BA$3,属性分配!$C$3:$J$3,FALSE))*INDEX(职业模板!$C$5:$J$12,MATCH($C15,职业模板!$B$5:$B$12,FALSE),MATCH(BA$3,职业模板!$C$3:$J$3,FALSE))*$F15*Q15,"")</f>
        <v/>
      </c>
      <c r="BB15" s="1" t="str" cm="1">
        <f t="array" ref="BB15">IFERROR(INDEX(属性分配!$C$4:$J$4,MATCH(BB$3,属性分配!$C$3:$J$3,FALSE))*INDEX(职业模板!$C$5:$J$12,MATCH($C15,职业模板!$B$5:$B$12,FALSE),MATCH(BB$3,职业模板!$C$3:$J$3,FALSE))*$F15*R15,"")</f>
        <v/>
      </c>
      <c r="BC15" s="1" t="str" cm="1">
        <f t="array" ref="BC15">IFERROR(INDEX(属性分配!$C$4:$J$4,MATCH(BC$3,属性分配!$C$3:$J$3,FALSE))*INDEX(职业模板!$C$5:$J$12,MATCH($C15,职业模板!$B$5:$B$12,FALSE),MATCH(BC$3,职业模板!$C$3:$J$3,FALSE))*$F15*S15,"")</f>
        <v/>
      </c>
      <c r="BD15" s="1" t="str" cm="1">
        <f t="array" ref="BD15">IFERROR(INDEX(属性分配!$C$4:$J$4,MATCH(BD$3,属性分配!$C$3:$J$3,FALSE))*INDEX(职业模板!$C$5:$J$12,MATCH($C15,职业模板!$B$5:$B$12,FALSE),MATCH(BD$3,职业模板!$C$3:$J$3,FALSE))*$F15*T15,"")</f>
        <v/>
      </c>
      <c r="BE15" s="1" t="str" cm="1">
        <f t="array" ref="BE15">IFERROR(INDEX(属性分配!$C$4:$J$4,MATCH(BE$3,属性分配!$C$3:$J$3,FALSE))*INDEX(职业模板!$C$5:$J$12,MATCH($C15,职业模板!$B$5:$B$12,FALSE),MATCH(BE$3,职业模板!$C$3:$J$3,FALSE))*$F15*U15,"")</f>
        <v/>
      </c>
      <c r="BF15" s="1" t="str" cm="1">
        <f t="array" ref="BF15">IFERROR(INDEX(属性分配!$C$11:$J$11,MATCH(BF$3,属性分配!$C$3:$J$3,FALSE))/职业模板!$E$16*AX15,"")</f>
        <v/>
      </c>
      <c r="BG15" s="1" t="str" cm="1">
        <f t="array" ref="BG15">IFERROR(INDEX(属性分配!$C$11:$J$11,MATCH(BG$3,属性分配!$C$3:$J$3,FALSE))/职业模板!$E$16*AY15,"")</f>
        <v/>
      </c>
      <c r="BH15" s="1" t="str" cm="1">
        <f t="array" ref="BH15">IFERROR(INDEX(属性分配!$C$11:$J$11,MATCH(BH$3,属性分配!$C$3:$J$3,FALSE))/职业模板!$E$16*AZ15,"")</f>
        <v/>
      </c>
      <c r="BI15" s="1" t="str" cm="1">
        <f t="array" ref="BI15">IFERROR(INDEX(属性分配!$C$11:$J$11,MATCH(BI$3,属性分配!$C$3:$J$3,FALSE))/职业模板!$E$16*BA15,"")</f>
        <v/>
      </c>
      <c r="BJ15" s="1" t="str" cm="1">
        <f t="array" ref="BJ15">IFERROR(INDEX(属性分配!$C$11:$J$11,MATCH(BJ$3,属性分配!$C$3:$J$3,FALSE))/职业模板!$E$16*BB15,"")</f>
        <v/>
      </c>
      <c r="BK15" s="1" t="str" cm="1">
        <f t="array" ref="BK15">IFERROR(INDEX(属性分配!$C$11:$J$11,MATCH(BK$3,属性分配!$C$3:$J$3,FALSE))/职业模板!$E$16*BC15,"")</f>
        <v/>
      </c>
      <c r="BL15" s="1" t="str" cm="1">
        <f t="array" ref="BL15">IFERROR(INDEX(属性分配!$C$11:$J$11,MATCH(BL$3,属性分配!$C$3:$J$3,FALSE))/职业模板!$E$16*BD15,"")</f>
        <v/>
      </c>
      <c r="BM15" s="1" t="str" cm="1">
        <f t="array" ref="BM15">IFERROR(INDEX(属性分配!$C$11:$J$11,MATCH(BM$3,属性分配!$C$3:$J$3,FALSE))/职业模板!$E$16*BE15,"")</f>
        <v/>
      </c>
      <c r="BN15" s="1" t="str" cm="1">
        <f t="array" ref="BN15">IFERROR(ROUND((AX15+BF15*职业模板!$E$16)*(1+INDEX(职业模板!$C$29:$J$34,MATCH($K15,职业模板!$B$29:$B$34,FALSE),MATCH(V$3,职业模板!$C$28:$J$28,FALSE))+INDEX(职业模板!$C$40:$J$60,MATCH($L15,职业模板!$B$40:$B$60,FALSE),MATCH(V$3,职业模板!$C$39:$J$39,FALSE))),2),"")</f>
        <v/>
      </c>
      <c r="BO15" s="1" t="str" cm="1">
        <f t="array" ref="BO15">IFERROR(ROUND((AY15+BG15*职业模板!$E$16)*(1+INDEX(职业模板!$C$29:$J$34,MATCH($K15,职业模板!$B$29:$B$34,FALSE),MATCH(W$3,职业模板!$C$28:$J$28,FALSE))+INDEX(职业模板!$C$40:$J$60,MATCH($L15,职业模板!$B$40:$B$60,FALSE),MATCH(W$3,职业模板!$C$39:$J$39,FALSE))),2),"")</f>
        <v/>
      </c>
      <c r="BP15" s="1" t="str" cm="1">
        <f t="array" ref="BP15">IFERROR(ROUND((AZ15+BH15*职业模板!$E$16)*(1+INDEX(职业模板!$C$29:$J$34,MATCH($K15,职业模板!$B$29:$B$34,FALSE),MATCH(X$3,职业模板!$C$28:$J$28,FALSE))+INDEX(职业模板!$C$40:$J$60,MATCH($L15,职业模板!$B$40:$B$60,FALSE),MATCH(X$3,职业模板!$C$39:$J$39,FALSE))),2),"")</f>
        <v/>
      </c>
      <c r="BQ15" s="1" t="str" cm="1">
        <f t="array" ref="BQ15">IFERROR(ROUND((BA15+BI15*职业模板!$E$16)*(1+INDEX(职业模板!$C$29:$J$34,MATCH($K15,职业模板!$B$29:$B$34,FALSE),MATCH(Y$3,职业模板!$C$28:$J$28,FALSE))+INDEX(职业模板!$C$40:$J$60,MATCH($L15,职业模板!$B$40:$B$60,FALSE),MATCH(Y$3,职业模板!$C$39:$J$39,FALSE))),2),"")</f>
        <v/>
      </c>
      <c r="BR15" s="1" t="str" cm="1">
        <f t="array" ref="BR15">IFERROR(ROUND((BB15+BJ15*职业模板!$E$16)*(1+INDEX(职业模板!$C$29:$J$34,MATCH($K15,职业模板!$B$29:$B$34,FALSE),MATCH(Z$3,职业模板!$C$28:$J$28,FALSE))+INDEX(职业模板!$C$40:$J$60,MATCH($L15,职业模板!$B$40:$B$60,FALSE),MATCH(Z$3,职业模板!$C$39:$J$39,FALSE))),2),"")</f>
        <v/>
      </c>
      <c r="BS15" s="1" t="str" cm="1">
        <f t="array" ref="BS15">IFERROR(ROUND((BC15+BK15*职业模板!$E$16)*(1+INDEX(职业模板!$C$29:$J$34,MATCH($K15,职业模板!$B$29:$B$34,FALSE),MATCH(AA$3,职业模板!$C$28:$J$28,FALSE))+INDEX(职业模板!$C$40:$J$60,MATCH($L15,职业模板!$B$40:$B$60,FALSE),MATCH(AA$3,职业模板!$C$39:$J$39,FALSE))),2),"")</f>
        <v/>
      </c>
      <c r="BT15" s="1" t="str" cm="1">
        <f t="array" ref="BT15">IFERROR(ROUND((BD15+BL15*职业模板!$E$16)*(1+INDEX(职业模板!$C$29:$J$34,MATCH($K15,职业模板!$B$29:$B$34,FALSE),MATCH(AB$3,职业模板!$C$28:$J$28,FALSE))+INDEX(职业模板!$C$40:$J$60,MATCH($L15,职业模板!$B$40:$B$60,FALSE),MATCH(AB$3,职业模板!$C$39:$J$39,FALSE))),2),"")</f>
        <v/>
      </c>
      <c r="BU15" s="1" t="str" cm="1">
        <f t="array" ref="BU15">IFERROR(ROUND((BE15+BM15*职业模板!$E$16)*(1+INDEX(职业模板!$C$29:$J$34,MATCH($K15,职业模板!$B$29:$B$34,FALSE),MATCH(AC$3,职业模板!$C$28:$J$28,FALSE))+INDEX(职业模板!$C$40:$J$60,MATCH($L15,职业模板!$B$40:$B$60,FALSE),MATCH(AC$3,职业模板!$C$39:$J$39,FALSE))),2),"")</f>
        <v/>
      </c>
      <c r="BV15" s="31" t="str" cm="1">
        <f t="array" ref="BV15">IF(SUMPRODUCT($BN15:$BR15,属性分配!$C$7:$G$7)=0,"",SUMPRODUCT($BN15:$BR15,属性分配!$C$7:$G$7))</f>
        <v/>
      </c>
      <c r="BW15" s="1" t="str" cm="1">
        <f t="array" ref="BW15">IFERROR((AX15+BF15*职业模板!$E$16)*(1+INDEX(职业模板!$C$34:$J$34,MATCH(V$3,职业模板!$C$28:$J$28,FALSE))+INDEX(职业模板!$C$60:$J$60,MATCH(V$3,职业模板!$C$39:$J$39,FALSE))),"")</f>
        <v/>
      </c>
      <c r="BX15" s="1" t="str" cm="1">
        <f t="array" ref="BX15">IFERROR((AY15+BG15*职业模板!$E$16)*(1+INDEX(职业模板!$C$34:$J$34,MATCH(W$3,职业模板!$C$28:$J$28,FALSE))+INDEX(职业模板!$C$60:$J$60,MATCH(W$3,职业模板!$C$39:$J$39,FALSE))),"")</f>
        <v/>
      </c>
      <c r="BY15" s="1" t="str" cm="1">
        <f t="array" ref="BY15">IFERROR((AZ15+BH15*职业模板!$E$16)*(1+INDEX(职业模板!$C$34:$J$34,MATCH(X$3,职业模板!$C$28:$J$28,FALSE))+INDEX(职业模板!$C$60:$J$60,MATCH(X$3,职业模板!$C$39:$J$39,FALSE))),"")</f>
        <v/>
      </c>
      <c r="BZ15" s="1" t="str" cm="1">
        <f t="array" ref="BZ15">IFERROR((BA15+BI15*职业模板!$E$16)*(1+INDEX(职业模板!$C$34:$J$34,MATCH(Y$3,职业模板!$C$28:$J$28,FALSE))+INDEX(职业模板!$C$60:$J$60,MATCH(Y$3,职业模板!$C$39:$J$39,FALSE))),"")</f>
        <v/>
      </c>
      <c r="CA15" s="1" t="str" cm="1">
        <f t="array" ref="CA15">IFERROR((BB15+BJ15*职业模板!$E$16)*(1+INDEX(职业模板!$C$34:$J$34,MATCH(Z$3,职业模板!$C$28:$J$28,FALSE))+INDEX(职业模板!$C$60:$J$60,MATCH(Z$3,职业模板!$C$39:$J$39,FALSE))),"")</f>
        <v/>
      </c>
      <c r="CB15" s="1" t="str" cm="1">
        <f t="array" ref="CB15">IFERROR((BC15+BK15*职业模板!$E$16)*(1+INDEX(职业模板!$C$34:$J$34,MATCH(AA$3,职业模板!$C$28:$J$28,FALSE))+INDEX(职业模板!$C$60:$J$60,MATCH(AA$3,职业模板!$C$39:$J$39,FALSE))),"")</f>
        <v/>
      </c>
      <c r="CC15" s="1" t="str" cm="1">
        <f t="array" ref="CC15">IFERROR((BD15+BL15*职业模板!$E$16)*(1+INDEX(职业模板!$C$34:$J$34,MATCH(AB$3,职业模板!$C$28:$J$28,FALSE))+INDEX(职业模板!$C$60:$J$60,MATCH(AB$3,职业模板!$C$39:$J$39,FALSE))),"")</f>
        <v/>
      </c>
      <c r="CD15" s="1" t="str" cm="1">
        <f t="array" ref="CD15">IFERROR((BE15+BM15*职业模板!$E$16)*(1+INDEX(职业模板!$C$34:$J$34,MATCH(AC$3,职业模板!$C$28:$J$28,FALSE))+INDEX(职业模板!$C$60:$J$60,MATCH(AC$3,职业模板!$C$39:$J$39,FALSE))),"")</f>
        <v/>
      </c>
      <c r="CE15" s="31" t="str" cm="1">
        <f t="array" ref="CE15">IF(SUMPRODUCT(BW15:CA15,属性分配!$C$7:$G$7)=0,"",SUMPRODUCT(BW15:CA15,属性分配!$C$7:$G$7))</f>
        <v/>
      </c>
    </row>
    <row r="16" spans="1:83" x14ac:dyDescent="0.15">
      <c r="AX16" s="1" t="str" cm="1">
        <f t="array" ref="AX16">IFERROR(INDEX(属性分配!$C$4:$J$4,MATCH(AX$3,属性分配!$C$3:$J$3,FALSE))*INDEX(职业模板!$C$5:$J$12,MATCH($C16,职业模板!$B$5:$B$12,FALSE),MATCH(AX$3,职业模板!$C$3:$J$3,FALSE))*$F16*N16,"")</f>
        <v/>
      </c>
      <c r="AY16" s="1" t="str" cm="1">
        <f t="array" ref="AY16">IFERROR(INDEX(属性分配!$C$4:$J$4,MATCH(AY$3,属性分配!$C$3:$J$3,FALSE))*INDEX(职业模板!$C$5:$J$12,MATCH($C16,职业模板!$B$5:$B$12,FALSE),MATCH(AY$3,职业模板!$C$3:$J$3,FALSE))*$F16*O16,"")</f>
        <v/>
      </c>
      <c r="AZ16" s="1" t="str" cm="1">
        <f t="array" ref="AZ16">IFERROR(INDEX(属性分配!$C$4:$J$4,MATCH(AZ$3,属性分配!$C$3:$J$3,FALSE))*INDEX(职业模板!$C$5:$J$12,MATCH($C16,职业模板!$B$5:$B$12,FALSE),MATCH(AZ$3,职业模板!$C$3:$J$3,FALSE))*$F16*P16,"")</f>
        <v/>
      </c>
      <c r="BA16" s="1" t="str" cm="1">
        <f t="array" ref="BA16">IFERROR(INDEX(属性分配!$C$4:$J$4,MATCH(BA$3,属性分配!$C$3:$J$3,FALSE))*INDEX(职业模板!$C$5:$J$12,MATCH($C16,职业模板!$B$5:$B$12,FALSE),MATCH(BA$3,职业模板!$C$3:$J$3,FALSE))*$F16*Q16,"")</f>
        <v/>
      </c>
      <c r="BB16" s="1" t="str" cm="1">
        <f t="array" ref="BB16">IFERROR(INDEX(属性分配!$C$4:$J$4,MATCH(BB$3,属性分配!$C$3:$J$3,FALSE))*INDEX(职业模板!$C$5:$J$12,MATCH($C16,职业模板!$B$5:$B$12,FALSE),MATCH(BB$3,职业模板!$C$3:$J$3,FALSE))*$F16*R16,"")</f>
        <v/>
      </c>
      <c r="BC16" s="1" t="str" cm="1">
        <f t="array" ref="BC16">IFERROR(INDEX(属性分配!$C$4:$J$4,MATCH(BC$3,属性分配!$C$3:$J$3,FALSE))*INDEX(职业模板!$C$5:$J$12,MATCH($C16,职业模板!$B$5:$B$12,FALSE),MATCH(BC$3,职业模板!$C$3:$J$3,FALSE))*$F16*S16,"")</f>
        <v/>
      </c>
      <c r="BD16" s="1" t="str" cm="1">
        <f t="array" ref="BD16">IFERROR(INDEX(属性分配!$C$4:$J$4,MATCH(BD$3,属性分配!$C$3:$J$3,FALSE))*INDEX(职业模板!$C$5:$J$12,MATCH($C16,职业模板!$B$5:$B$12,FALSE),MATCH(BD$3,职业模板!$C$3:$J$3,FALSE))*$F16*T16,"")</f>
        <v/>
      </c>
      <c r="BE16" s="1" t="str" cm="1">
        <f t="array" ref="BE16">IFERROR(INDEX(属性分配!$C$4:$J$4,MATCH(BE$3,属性分配!$C$3:$J$3,FALSE))*INDEX(职业模板!$C$5:$J$12,MATCH($C16,职业模板!$B$5:$B$12,FALSE),MATCH(BE$3,职业模板!$C$3:$J$3,FALSE))*$F16*U16,"")</f>
        <v/>
      </c>
      <c r="BF16" s="1" t="str" cm="1">
        <f t="array" ref="BF16">IFERROR(INDEX(属性分配!$C$11:$J$11,MATCH(BF$3,属性分配!$C$3:$J$3,FALSE))/职业模板!$E$16*AX16,"")</f>
        <v/>
      </c>
      <c r="BG16" s="1" t="str" cm="1">
        <f t="array" ref="BG16">IFERROR(INDEX(属性分配!$C$11:$J$11,MATCH(BG$3,属性分配!$C$3:$J$3,FALSE))/职业模板!$E$16*AY16,"")</f>
        <v/>
      </c>
      <c r="BH16" s="1" t="str" cm="1">
        <f t="array" ref="BH16">IFERROR(INDEX(属性分配!$C$11:$J$11,MATCH(BH$3,属性分配!$C$3:$J$3,FALSE))/职业模板!$E$16*AZ16,"")</f>
        <v/>
      </c>
      <c r="BI16" s="1" t="str" cm="1">
        <f t="array" ref="BI16">IFERROR(INDEX(属性分配!$C$11:$J$11,MATCH(BI$3,属性分配!$C$3:$J$3,FALSE))/职业模板!$E$16*BA16,"")</f>
        <v/>
      </c>
      <c r="BJ16" s="1" t="str" cm="1">
        <f t="array" ref="BJ16">IFERROR(INDEX(属性分配!$C$11:$J$11,MATCH(BJ$3,属性分配!$C$3:$J$3,FALSE))/职业模板!$E$16*BB16,"")</f>
        <v/>
      </c>
      <c r="BK16" s="1" t="str" cm="1">
        <f t="array" ref="BK16">IFERROR(INDEX(属性分配!$C$11:$J$11,MATCH(BK$3,属性分配!$C$3:$J$3,FALSE))/职业模板!$E$16*BC16,"")</f>
        <v/>
      </c>
      <c r="BL16" s="1" t="str" cm="1">
        <f t="array" ref="BL16">IFERROR(INDEX(属性分配!$C$11:$J$11,MATCH(BL$3,属性分配!$C$3:$J$3,FALSE))/职业模板!$E$16*BD16,"")</f>
        <v/>
      </c>
      <c r="BM16" s="1" t="str" cm="1">
        <f t="array" ref="BM16">IFERROR(INDEX(属性分配!$C$11:$J$11,MATCH(BM$3,属性分配!$C$3:$J$3,FALSE))/职业模板!$E$16*BE16,"")</f>
        <v/>
      </c>
      <c r="BN16" s="1" t="str" cm="1">
        <f t="array" ref="BN16">IFERROR(ROUND((AX16+BF16*职业模板!$E$16)*(1+INDEX(职业模板!$C$29:$J$34,MATCH($K16,职业模板!$B$29:$B$34,FALSE),MATCH(V$3,职业模板!$C$28:$J$28,FALSE))+INDEX(职业模板!$C$40:$J$60,MATCH($L16,职业模板!$B$40:$B$60,FALSE),MATCH(V$3,职业模板!$C$39:$J$39,FALSE))),2),"")</f>
        <v/>
      </c>
      <c r="BO16" s="1" t="str" cm="1">
        <f t="array" ref="BO16">IFERROR(ROUND((AY16+BG16*职业模板!$E$16)*(1+INDEX(职业模板!$C$29:$J$34,MATCH($K16,职业模板!$B$29:$B$34,FALSE),MATCH(W$3,职业模板!$C$28:$J$28,FALSE))+INDEX(职业模板!$C$40:$J$60,MATCH($L16,职业模板!$B$40:$B$60,FALSE),MATCH(W$3,职业模板!$C$39:$J$39,FALSE))),2),"")</f>
        <v/>
      </c>
      <c r="BP16" s="1" t="str" cm="1">
        <f t="array" ref="BP16">IFERROR(ROUND((AZ16+BH16*职业模板!$E$16)*(1+INDEX(职业模板!$C$29:$J$34,MATCH($K16,职业模板!$B$29:$B$34,FALSE),MATCH(X$3,职业模板!$C$28:$J$28,FALSE))+INDEX(职业模板!$C$40:$J$60,MATCH($L16,职业模板!$B$40:$B$60,FALSE),MATCH(X$3,职业模板!$C$39:$J$39,FALSE))),2),"")</f>
        <v/>
      </c>
      <c r="BQ16" s="1" t="str" cm="1">
        <f t="array" ref="BQ16">IFERROR(ROUND((BA16+BI16*职业模板!$E$16)*(1+INDEX(职业模板!$C$29:$J$34,MATCH($K16,职业模板!$B$29:$B$34,FALSE),MATCH(Y$3,职业模板!$C$28:$J$28,FALSE))+INDEX(职业模板!$C$40:$J$60,MATCH($L16,职业模板!$B$40:$B$60,FALSE),MATCH(Y$3,职业模板!$C$39:$J$39,FALSE))),2),"")</f>
        <v/>
      </c>
      <c r="BR16" s="1" t="str" cm="1">
        <f t="array" ref="BR16">IFERROR(ROUND((BB16+BJ16*职业模板!$E$16)*(1+INDEX(职业模板!$C$29:$J$34,MATCH($K16,职业模板!$B$29:$B$34,FALSE),MATCH(Z$3,职业模板!$C$28:$J$28,FALSE))+INDEX(职业模板!$C$40:$J$60,MATCH($L16,职业模板!$B$40:$B$60,FALSE),MATCH(Z$3,职业模板!$C$39:$J$39,FALSE))),2),"")</f>
        <v/>
      </c>
      <c r="BS16" s="1" t="str" cm="1">
        <f t="array" ref="BS16">IFERROR(ROUND((BC16+BK16*职业模板!$E$16)*(1+INDEX(职业模板!$C$29:$J$34,MATCH($K16,职业模板!$B$29:$B$34,FALSE),MATCH(AA$3,职业模板!$C$28:$J$28,FALSE))+INDEX(职业模板!$C$40:$J$60,MATCH($L16,职业模板!$B$40:$B$60,FALSE),MATCH(AA$3,职业模板!$C$39:$J$39,FALSE))),2),"")</f>
        <v/>
      </c>
      <c r="BT16" s="1" t="str" cm="1">
        <f t="array" ref="BT16">IFERROR(ROUND((BD16+BL16*职业模板!$E$16)*(1+INDEX(职业模板!$C$29:$J$34,MATCH($K16,职业模板!$B$29:$B$34,FALSE),MATCH(AB$3,职业模板!$C$28:$J$28,FALSE))+INDEX(职业模板!$C$40:$J$60,MATCH($L16,职业模板!$B$40:$B$60,FALSE),MATCH(AB$3,职业模板!$C$39:$J$39,FALSE))),2),"")</f>
        <v/>
      </c>
      <c r="BU16" s="1" t="str" cm="1">
        <f t="array" ref="BU16">IFERROR(ROUND((BE16+BM16*职业模板!$E$16)*(1+INDEX(职业模板!$C$29:$J$34,MATCH($K16,职业模板!$B$29:$B$34,FALSE),MATCH(AC$3,职业模板!$C$28:$J$28,FALSE))+INDEX(职业模板!$C$40:$J$60,MATCH($L16,职业模板!$B$40:$B$60,FALSE),MATCH(AC$3,职业模板!$C$39:$J$39,FALSE))),2),"")</f>
        <v/>
      </c>
      <c r="BV16" s="31" t="str" cm="1">
        <f t="array" ref="BV16">IF(SUMPRODUCT($BN16:$BR16,属性分配!$C$7:$G$7)=0,"",SUMPRODUCT($BN16:$BR16,属性分配!$C$7:$G$7))</f>
        <v/>
      </c>
      <c r="BW16" s="1" t="str" cm="1">
        <f t="array" ref="BW16">IFERROR((AX16+BF16*职业模板!$E$16)*(1+INDEX(职业模板!$C$34:$J$34,MATCH(V$3,职业模板!$C$28:$J$28,FALSE))+INDEX(职业模板!$C$60:$J$60,MATCH(V$3,职业模板!$C$39:$J$39,FALSE))),"")</f>
        <v/>
      </c>
      <c r="BX16" s="1" t="str" cm="1">
        <f t="array" ref="BX16">IFERROR((AY16+BG16*职业模板!$E$16)*(1+INDEX(职业模板!$C$34:$J$34,MATCH(W$3,职业模板!$C$28:$J$28,FALSE))+INDEX(职业模板!$C$60:$J$60,MATCH(W$3,职业模板!$C$39:$J$39,FALSE))),"")</f>
        <v/>
      </c>
      <c r="BY16" s="1" t="str" cm="1">
        <f t="array" ref="BY16">IFERROR((AZ16+BH16*职业模板!$E$16)*(1+INDEX(职业模板!$C$34:$J$34,MATCH(X$3,职业模板!$C$28:$J$28,FALSE))+INDEX(职业模板!$C$60:$J$60,MATCH(X$3,职业模板!$C$39:$J$39,FALSE))),"")</f>
        <v/>
      </c>
      <c r="BZ16" s="1" t="str" cm="1">
        <f t="array" ref="BZ16">IFERROR((BA16+BI16*职业模板!$E$16)*(1+INDEX(职业模板!$C$34:$J$34,MATCH(Y$3,职业模板!$C$28:$J$28,FALSE))+INDEX(职业模板!$C$60:$J$60,MATCH(Y$3,职业模板!$C$39:$J$39,FALSE))),"")</f>
        <v/>
      </c>
      <c r="CA16" s="1" t="str" cm="1">
        <f t="array" ref="CA16">IFERROR((BB16+BJ16*职业模板!$E$16)*(1+INDEX(职业模板!$C$34:$J$34,MATCH(Z$3,职业模板!$C$28:$J$28,FALSE))+INDEX(职业模板!$C$60:$J$60,MATCH(Z$3,职业模板!$C$39:$J$39,FALSE))),"")</f>
        <v/>
      </c>
      <c r="CB16" s="1" t="str" cm="1">
        <f t="array" ref="CB16">IFERROR((BC16+BK16*职业模板!$E$16)*(1+INDEX(职业模板!$C$34:$J$34,MATCH(AA$3,职业模板!$C$28:$J$28,FALSE))+INDEX(职业模板!$C$60:$J$60,MATCH(AA$3,职业模板!$C$39:$J$39,FALSE))),"")</f>
        <v/>
      </c>
      <c r="CC16" s="1" t="str" cm="1">
        <f t="array" ref="CC16">IFERROR((BD16+BL16*职业模板!$E$16)*(1+INDEX(职业模板!$C$34:$J$34,MATCH(AB$3,职业模板!$C$28:$J$28,FALSE))+INDEX(职业模板!$C$60:$J$60,MATCH(AB$3,职业模板!$C$39:$J$39,FALSE))),"")</f>
        <v/>
      </c>
      <c r="CD16" s="1" t="str" cm="1">
        <f t="array" ref="CD16">IFERROR((BE16+BM16*职业模板!$E$16)*(1+INDEX(职业模板!$C$34:$J$34,MATCH(AC$3,职业模板!$C$28:$J$28,FALSE))+INDEX(职业模板!$C$60:$J$60,MATCH(AC$3,职业模板!$C$39:$J$39,FALSE))),"")</f>
        <v/>
      </c>
      <c r="CE16" s="31" t="str" cm="1">
        <f t="array" ref="CE16">IF(SUMPRODUCT(BW16:CA16,属性分配!$C$7:$G$7)=0,"",SUMPRODUCT(BW16:CA16,属性分配!$C$7:$G$7))</f>
        <v/>
      </c>
    </row>
    <row r="17" spans="50:83" x14ac:dyDescent="0.15">
      <c r="AX17" s="1" t="str" cm="1">
        <f t="array" ref="AX17">IFERROR(INDEX(属性分配!$C$4:$J$4,MATCH(AX$3,属性分配!$C$3:$J$3,FALSE))*INDEX(职业模板!$C$5:$J$12,MATCH($C17,职业模板!$B$5:$B$12,FALSE),MATCH(AX$3,职业模板!$C$3:$J$3,FALSE))*$F17*N17,"")</f>
        <v/>
      </c>
      <c r="AY17" s="1" t="str" cm="1">
        <f t="array" ref="AY17">IFERROR(INDEX(属性分配!$C$4:$J$4,MATCH(AY$3,属性分配!$C$3:$J$3,FALSE))*INDEX(职业模板!$C$5:$J$12,MATCH($C17,职业模板!$B$5:$B$12,FALSE),MATCH(AY$3,职业模板!$C$3:$J$3,FALSE))*$F17*O17,"")</f>
        <v/>
      </c>
      <c r="AZ17" s="1" t="str" cm="1">
        <f t="array" ref="AZ17">IFERROR(INDEX(属性分配!$C$4:$J$4,MATCH(AZ$3,属性分配!$C$3:$J$3,FALSE))*INDEX(职业模板!$C$5:$J$12,MATCH($C17,职业模板!$B$5:$B$12,FALSE),MATCH(AZ$3,职业模板!$C$3:$J$3,FALSE))*$F17*P17,"")</f>
        <v/>
      </c>
      <c r="BA17" s="1" t="str" cm="1">
        <f t="array" ref="BA17">IFERROR(INDEX(属性分配!$C$4:$J$4,MATCH(BA$3,属性分配!$C$3:$J$3,FALSE))*INDEX(职业模板!$C$5:$J$12,MATCH($C17,职业模板!$B$5:$B$12,FALSE),MATCH(BA$3,职业模板!$C$3:$J$3,FALSE))*$F17*Q17,"")</f>
        <v/>
      </c>
      <c r="BB17" s="1" t="str" cm="1">
        <f t="array" ref="BB17">IFERROR(INDEX(属性分配!$C$4:$J$4,MATCH(BB$3,属性分配!$C$3:$J$3,FALSE))*INDEX(职业模板!$C$5:$J$12,MATCH($C17,职业模板!$B$5:$B$12,FALSE),MATCH(BB$3,职业模板!$C$3:$J$3,FALSE))*$F17*R17,"")</f>
        <v/>
      </c>
      <c r="BC17" s="1" t="str" cm="1">
        <f t="array" ref="BC17">IFERROR(INDEX(属性分配!$C$4:$J$4,MATCH(BC$3,属性分配!$C$3:$J$3,FALSE))*INDEX(职业模板!$C$5:$J$12,MATCH($C17,职业模板!$B$5:$B$12,FALSE),MATCH(BC$3,职业模板!$C$3:$J$3,FALSE))*$F17*S17,"")</f>
        <v/>
      </c>
      <c r="BD17" s="1" t="str" cm="1">
        <f t="array" ref="BD17">IFERROR(INDEX(属性分配!$C$4:$J$4,MATCH(BD$3,属性分配!$C$3:$J$3,FALSE))*INDEX(职业模板!$C$5:$J$12,MATCH($C17,职业模板!$B$5:$B$12,FALSE),MATCH(BD$3,职业模板!$C$3:$J$3,FALSE))*$F17*T17,"")</f>
        <v/>
      </c>
      <c r="BE17" s="1" t="str" cm="1">
        <f t="array" ref="BE17">IFERROR(INDEX(属性分配!$C$4:$J$4,MATCH(BE$3,属性分配!$C$3:$J$3,FALSE))*INDEX(职业模板!$C$5:$J$12,MATCH($C17,职业模板!$B$5:$B$12,FALSE),MATCH(BE$3,职业模板!$C$3:$J$3,FALSE))*$F17*U17,"")</f>
        <v/>
      </c>
      <c r="BF17" s="1" t="str" cm="1">
        <f t="array" ref="BF17">IFERROR(INDEX(属性分配!$C$11:$J$11,MATCH(BF$3,属性分配!$C$3:$J$3,FALSE))/职业模板!$E$16*AX17,"")</f>
        <v/>
      </c>
      <c r="BG17" s="1" t="str" cm="1">
        <f t="array" ref="BG17">IFERROR(INDEX(属性分配!$C$11:$J$11,MATCH(BG$3,属性分配!$C$3:$J$3,FALSE))/职业模板!$E$16*AY17,"")</f>
        <v/>
      </c>
      <c r="BH17" s="1" t="str" cm="1">
        <f t="array" ref="BH17">IFERROR(INDEX(属性分配!$C$11:$J$11,MATCH(BH$3,属性分配!$C$3:$J$3,FALSE))/职业模板!$E$16*AZ17,"")</f>
        <v/>
      </c>
      <c r="BI17" s="1" t="str" cm="1">
        <f t="array" ref="BI17">IFERROR(INDEX(属性分配!$C$11:$J$11,MATCH(BI$3,属性分配!$C$3:$J$3,FALSE))/职业模板!$E$16*BA17,"")</f>
        <v/>
      </c>
      <c r="BJ17" s="1" t="str" cm="1">
        <f t="array" ref="BJ17">IFERROR(INDEX(属性分配!$C$11:$J$11,MATCH(BJ$3,属性分配!$C$3:$J$3,FALSE))/职业模板!$E$16*BB17,"")</f>
        <v/>
      </c>
      <c r="BK17" s="1" t="str" cm="1">
        <f t="array" ref="BK17">IFERROR(INDEX(属性分配!$C$11:$J$11,MATCH(BK$3,属性分配!$C$3:$J$3,FALSE))/职业模板!$E$16*BC17,"")</f>
        <v/>
      </c>
      <c r="BL17" s="1" t="str" cm="1">
        <f t="array" ref="BL17">IFERROR(INDEX(属性分配!$C$11:$J$11,MATCH(BL$3,属性分配!$C$3:$J$3,FALSE))/职业模板!$E$16*BD17,"")</f>
        <v/>
      </c>
      <c r="BM17" s="1" t="str" cm="1">
        <f t="array" ref="BM17">IFERROR(INDEX(属性分配!$C$11:$J$11,MATCH(BM$3,属性分配!$C$3:$J$3,FALSE))/职业模板!$E$16*BE17,"")</f>
        <v/>
      </c>
      <c r="BN17" s="1" t="str" cm="1">
        <f t="array" ref="BN17">IFERROR(ROUND((AX17+BF17*职业模板!$E$16)*(1+INDEX(职业模板!$C$29:$J$34,MATCH($K17,职业模板!$B$29:$B$34,FALSE),MATCH(V$3,职业模板!$C$28:$J$28,FALSE))+INDEX(职业模板!$C$40:$J$60,MATCH($L17,职业模板!$B$40:$B$60,FALSE),MATCH(V$3,职业模板!$C$39:$J$39,FALSE))),2),"")</f>
        <v/>
      </c>
      <c r="BO17" s="1" t="str" cm="1">
        <f t="array" ref="BO17">IFERROR(ROUND((AY17+BG17*职业模板!$E$16)*(1+INDEX(职业模板!$C$29:$J$34,MATCH($K17,职业模板!$B$29:$B$34,FALSE),MATCH(W$3,职业模板!$C$28:$J$28,FALSE))+INDEX(职业模板!$C$40:$J$60,MATCH($L17,职业模板!$B$40:$B$60,FALSE),MATCH(W$3,职业模板!$C$39:$J$39,FALSE))),2),"")</f>
        <v/>
      </c>
      <c r="BP17" s="1" t="str" cm="1">
        <f t="array" ref="BP17">IFERROR(ROUND((AZ17+BH17*职业模板!$E$16)*(1+INDEX(职业模板!$C$29:$J$34,MATCH($K17,职业模板!$B$29:$B$34,FALSE),MATCH(X$3,职业模板!$C$28:$J$28,FALSE))+INDEX(职业模板!$C$40:$J$60,MATCH($L17,职业模板!$B$40:$B$60,FALSE),MATCH(X$3,职业模板!$C$39:$J$39,FALSE))),2),"")</f>
        <v/>
      </c>
      <c r="BQ17" s="1" t="str" cm="1">
        <f t="array" ref="BQ17">IFERROR(ROUND((BA17+BI17*职业模板!$E$16)*(1+INDEX(职业模板!$C$29:$J$34,MATCH($K17,职业模板!$B$29:$B$34,FALSE),MATCH(Y$3,职业模板!$C$28:$J$28,FALSE))+INDEX(职业模板!$C$40:$J$60,MATCH($L17,职业模板!$B$40:$B$60,FALSE),MATCH(Y$3,职业模板!$C$39:$J$39,FALSE))),2),"")</f>
        <v/>
      </c>
      <c r="BR17" s="1" t="str" cm="1">
        <f t="array" ref="BR17">IFERROR(ROUND((BB17+BJ17*职业模板!$E$16)*(1+INDEX(职业模板!$C$29:$J$34,MATCH($K17,职业模板!$B$29:$B$34,FALSE),MATCH(Z$3,职业模板!$C$28:$J$28,FALSE))+INDEX(职业模板!$C$40:$J$60,MATCH($L17,职业模板!$B$40:$B$60,FALSE),MATCH(Z$3,职业模板!$C$39:$J$39,FALSE))),2),"")</f>
        <v/>
      </c>
      <c r="BS17" s="1" t="str" cm="1">
        <f t="array" ref="BS17">IFERROR(ROUND((BC17+BK17*职业模板!$E$16)*(1+INDEX(职业模板!$C$29:$J$34,MATCH($K17,职业模板!$B$29:$B$34,FALSE),MATCH(AA$3,职业模板!$C$28:$J$28,FALSE))+INDEX(职业模板!$C$40:$J$60,MATCH($L17,职业模板!$B$40:$B$60,FALSE),MATCH(AA$3,职业模板!$C$39:$J$39,FALSE))),2),"")</f>
        <v/>
      </c>
      <c r="BT17" s="1" t="str" cm="1">
        <f t="array" ref="BT17">IFERROR(ROUND((BD17+BL17*职业模板!$E$16)*(1+INDEX(职业模板!$C$29:$J$34,MATCH($K17,职业模板!$B$29:$B$34,FALSE),MATCH(AB$3,职业模板!$C$28:$J$28,FALSE))+INDEX(职业模板!$C$40:$J$60,MATCH($L17,职业模板!$B$40:$B$60,FALSE),MATCH(AB$3,职业模板!$C$39:$J$39,FALSE))),2),"")</f>
        <v/>
      </c>
      <c r="BU17" s="1" t="str" cm="1">
        <f t="array" ref="BU17">IFERROR(ROUND((BE17+BM17*职业模板!$E$16)*(1+INDEX(职业模板!$C$29:$J$34,MATCH($K17,职业模板!$B$29:$B$34,FALSE),MATCH(AC$3,职业模板!$C$28:$J$28,FALSE))+INDEX(职业模板!$C$40:$J$60,MATCH($L17,职业模板!$B$40:$B$60,FALSE),MATCH(AC$3,职业模板!$C$39:$J$39,FALSE))),2),"")</f>
        <v/>
      </c>
      <c r="BV17" s="31" t="str" cm="1">
        <f t="array" ref="BV17">IF(SUMPRODUCT($BN17:$BR17,属性分配!$C$7:$G$7)=0,"",SUMPRODUCT($BN17:$BR17,属性分配!$C$7:$G$7))</f>
        <v/>
      </c>
      <c r="BW17" s="1" t="str" cm="1">
        <f t="array" ref="BW17">IFERROR((AX17+BF17*职业模板!$E$16)*(1+INDEX(职业模板!$C$34:$J$34,MATCH(V$3,职业模板!$C$28:$J$28,FALSE))+INDEX(职业模板!$C$60:$J$60,MATCH(V$3,职业模板!$C$39:$J$39,FALSE))),"")</f>
        <v/>
      </c>
      <c r="BX17" s="1" t="str" cm="1">
        <f t="array" ref="BX17">IFERROR((AY17+BG17*职业模板!$E$16)*(1+INDEX(职业模板!$C$34:$J$34,MATCH(W$3,职业模板!$C$28:$J$28,FALSE))+INDEX(职业模板!$C$60:$J$60,MATCH(W$3,职业模板!$C$39:$J$39,FALSE))),"")</f>
        <v/>
      </c>
      <c r="BY17" s="1" t="str" cm="1">
        <f t="array" ref="BY17">IFERROR((AZ17+BH17*职业模板!$E$16)*(1+INDEX(职业模板!$C$34:$J$34,MATCH(X$3,职业模板!$C$28:$J$28,FALSE))+INDEX(职业模板!$C$60:$J$60,MATCH(X$3,职业模板!$C$39:$J$39,FALSE))),"")</f>
        <v/>
      </c>
      <c r="BZ17" s="1" t="str" cm="1">
        <f t="array" ref="BZ17">IFERROR((BA17+BI17*职业模板!$E$16)*(1+INDEX(职业模板!$C$34:$J$34,MATCH(Y$3,职业模板!$C$28:$J$28,FALSE))+INDEX(职业模板!$C$60:$J$60,MATCH(Y$3,职业模板!$C$39:$J$39,FALSE))),"")</f>
        <v/>
      </c>
      <c r="CA17" s="1" t="str" cm="1">
        <f t="array" ref="CA17">IFERROR((BB17+BJ17*职业模板!$E$16)*(1+INDEX(职业模板!$C$34:$J$34,MATCH(Z$3,职业模板!$C$28:$J$28,FALSE))+INDEX(职业模板!$C$60:$J$60,MATCH(Z$3,职业模板!$C$39:$J$39,FALSE))),"")</f>
        <v/>
      </c>
      <c r="CB17" s="1" t="str" cm="1">
        <f t="array" ref="CB17">IFERROR((BC17+BK17*职业模板!$E$16)*(1+INDEX(职业模板!$C$34:$J$34,MATCH(AA$3,职业模板!$C$28:$J$28,FALSE))+INDEX(职业模板!$C$60:$J$60,MATCH(AA$3,职业模板!$C$39:$J$39,FALSE))),"")</f>
        <v/>
      </c>
      <c r="CC17" s="1" t="str" cm="1">
        <f t="array" ref="CC17">IFERROR((BD17+BL17*职业模板!$E$16)*(1+INDEX(职业模板!$C$34:$J$34,MATCH(AB$3,职业模板!$C$28:$J$28,FALSE))+INDEX(职业模板!$C$60:$J$60,MATCH(AB$3,职业模板!$C$39:$J$39,FALSE))),"")</f>
        <v/>
      </c>
      <c r="CD17" s="1" t="str" cm="1">
        <f t="array" ref="CD17">IFERROR((BE17+BM17*职业模板!$E$16)*(1+INDEX(职业模板!$C$34:$J$34,MATCH(AC$3,职业模板!$C$28:$J$28,FALSE))+INDEX(职业模板!$C$60:$J$60,MATCH(AC$3,职业模板!$C$39:$J$39,FALSE))),"")</f>
        <v/>
      </c>
      <c r="CE17" s="31" t="str" cm="1">
        <f t="array" ref="CE17">IF(SUMPRODUCT(BW17:CA17,属性分配!$C$7:$G$7)=0,"",SUMPRODUCT(BW17:CA17,属性分配!$C$7:$G$7))</f>
        <v/>
      </c>
    </row>
    <row r="18" spans="50:83" x14ac:dyDescent="0.15">
      <c r="AX18" s="1" t="str" cm="1">
        <f t="array" ref="AX18">IFERROR(INDEX(属性分配!$C$4:$J$4,MATCH(AX$3,属性分配!$C$3:$J$3,FALSE))*INDEX(职业模板!$C$5:$J$12,MATCH($C18,职业模板!$B$5:$B$12,FALSE),MATCH(AX$3,职业模板!$C$3:$J$3,FALSE))*$F18*N18,"")</f>
        <v/>
      </c>
      <c r="AY18" s="1" t="str" cm="1">
        <f t="array" ref="AY18">IFERROR(INDEX(属性分配!$C$4:$J$4,MATCH(AY$3,属性分配!$C$3:$J$3,FALSE))*INDEX(职业模板!$C$5:$J$12,MATCH($C18,职业模板!$B$5:$B$12,FALSE),MATCH(AY$3,职业模板!$C$3:$J$3,FALSE))*$F18*O18,"")</f>
        <v/>
      </c>
      <c r="AZ18" s="1" t="str" cm="1">
        <f t="array" ref="AZ18">IFERROR(INDEX(属性分配!$C$4:$J$4,MATCH(AZ$3,属性分配!$C$3:$J$3,FALSE))*INDEX(职业模板!$C$5:$J$12,MATCH($C18,职业模板!$B$5:$B$12,FALSE),MATCH(AZ$3,职业模板!$C$3:$J$3,FALSE))*$F18*P18,"")</f>
        <v/>
      </c>
      <c r="BA18" s="1" t="str" cm="1">
        <f t="array" ref="BA18">IFERROR(INDEX(属性分配!$C$4:$J$4,MATCH(BA$3,属性分配!$C$3:$J$3,FALSE))*INDEX(职业模板!$C$5:$J$12,MATCH($C18,职业模板!$B$5:$B$12,FALSE),MATCH(BA$3,职业模板!$C$3:$J$3,FALSE))*$F18*Q18,"")</f>
        <v/>
      </c>
      <c r="BB18" s="1" t="str" cm="1">
        <f t="array" ref="BB18">IFERROR(INDEX(属性分配!$C$4:$J$4,MATCH(BB$3,属性分配!$C$3:$J$3,FALSE))*INDEX(职业模板!$C$5:$J$12,MATCH($C18,职业模板!$B$5:$B$12,FALSE),MATCH(BB$3,职业模板!$C$3:$J$3,FALSE))*$F18*R18,"")</f>
        <v/>
      </c>
      <c r="BC18" s="1" t="str" cm="1">
        <f t="array" ref="BC18">IFERROR(INDEX(属性分配!$C$4:$J$4,MATCH(BC$3,属性分配!$C$3:$J$3,FALSE))*INDEX(职业模板!$C$5:$J$12,MATCH($C18,职业模板!$B$5:$B$12,FALSE),MATCH(BC$3,职业模板!$C$3:$J$3,FALSE))*$F18*S18,"")</f>
        <v/>
      </c>
      <c r="BD18" s="1" t="str" cm="1">
        <f t="array" ref="BD18">IFERROR(INDEX(属性分配!$C$4:$J$4,MATCH(BD$3,属性分配!$C$3:$J$3,FALSE))*INDEX(职业模板!$C$5:$J$12,MATCH($C18,职业模板!$B$5:$B$12,FALSE),MATCH(BD$3,职业模板!$C$3:$J$3,FALSE))*$F18*T18,"")</f>
        <v/>
      </c>
      <c r="BE18" s="1" t="str" cm="1">
        <f t="array" ref="BE18">IFERROR(INDEX(属性分配!$C$4:$J$4,MATCH(BE$3,属性分配!$C$3:$J$3,FALSE))*INDEX(职业模板!$C$5:$J$12,MATCH($C18,职业模板!$B$5:$B$12,FALSE),MATCH(BE$3,职业模板!$C$3:$J$3,FALSE))*$F18*U18,"")</f>
        <v/>
      </c>
      <c r="BF18" s="1" t="str" cm="1">
        <f t="array" ref="BF18">IFERROR(INDEX(属性分配!$C$11:$J$11,MATCH(BF$3,属性分配!$C$3:$J$3,FALSE))/职业模板!$E$16*AX18,"")</f>
        <v/>
      </c>
      <c r="BG18" s="1" t="str" cm="1">
        <f t="array" ref="BG18">IFERROR(INDEX(属性分配!$C$11:$J$11,MATCH(BG$3,属性分配!$C$3:$J$3,FALSE))/职业模板!$E$16*AY18,"")</f>
        <v/>
      </c>
      <c r="BH18" s="1" t="str" cm="1">
        <f t="array" ref="BH18">IFERROR(INDEX(属性分配!$C$11:$J$11,MATCH(BH$3,属性分配!$C$3:$J$3,FALSE))/职业模板!$E$16*AZ18,"")</f>
        <v/>
      </c>
      <c r="BI18" s="1" t="str" cm="1">
        <f t="array" ref="BI18">IFERROR(INDEX(属性分配!$C$11:$J$11,MATCH(BI$3,属性分配!$C$3:$J$3,FALSE))/职业模板!$E$16*BA18,"")</f>
        <v/>
      </c>
      <c r="BJ18" s="1" t="str" cm="1">
        <f t="array" ref="BJ18">IFERROR(INDEX(属性分配!$C$11:$J$11,MATCH(BJ$3,属性分配!$C$3:$J$3,FALSE))/职业模板!$E$16*BB18,"")</f>
        <v/>
      </c>
      <c r="BK18" s="1" t="str" cm="1">
        <f t="array" ref="BK18">IFERROR(INDEX(属性分配!$C$11:$J$11,MATCH(BK$3,属性分配!$C$3:$J$3,FALSE))/职业模板!$E$16*BC18,"")</f>
        <v/>
      </c>
      <c r="BL18" s="1" t="str" cm="1">
        <f t="array" ref="BL18">IFERROR(INDEX(属性分配!$C$11:$J$11,MATCH(BL$3,属性分配!$C$3:$J$3,FALSE))/职业模板!$E$16*BD18,"")</f>
        <v/>
      </c>
      <c r="BM18" s="1" t="str" cm="1">
        <f t="array" ref="BM18">IFERROR(INDEX(属性分配!$C$11:$J$11,MATCH(BM$3,属性分配!$C$3:$J$3,FALSE))/职业模板!$E$16*BE18,"")</f>
        <v/>
      </c>
      <c r="BN18" s="1" t="str" cm="1">
        <f t="array" ref="BN18">IFERROR(ROUND((AX18+BF18*职业模板!$E$16)*(1+INDEX(职业模板!$C$29:$J$34,MATCH($K18,职业模板!$B$29:$B$34,FALSE),MATCH(V$3,职业模板!$C$28:$J$28,FALSE))+INDEX(职业模板!$C$40:$J$60,MATCH($L18,职业模板!$B$40:$B$60,FALSE),MATCH(V$3,职业模板!$C$39:$J$39,FALSE))),2),"")</f>
        <v/>
      </c>
      <c r="BO18" s="1" t="str" cm="1">
        <f t="array" ref="BO18">IFERROR(ROUND((AY18+BG18*职业模板!$E$16)*(1+INDEX(职业模板!$C$29:$J$34,MATCH($K18,职业模板!$B$29:$B$34,FALSE),MATCH(W$3,职业模板!$C$28:$J$28,FALSE))+INDEX(职业模板!$C$40:$J$60,MATCH($L18,职业模板!$B$40:$B$60,FALSE),MATCH(W$3,职业模板!$C$39:$J$39,FALSE))),2),"")</f>
        <v/>
      </c>
      <c r="BP18" s="1" t="str" cm="1">
        <f t="array" ref="BP18">IFERROR(ROUND((AZ18+BH18*职业模板!$E$16)*(1+INDEX(职业模板!$C$29:$J$34,MATCH($K18,职业模板!$B$29:$B$34,FALSE),MATCH(X$3,职业模板!$C$28:$J$28,FALSE))+INDEX(职业模板!$C$40:$J$60,MATCH($L18,职业模板!$B$40:$B$60,FALSE),MATCH(X$3,职业模板!$C$39:$J$39,FALSE))),2),"")</f>
        <v/>
      </c>
      <c r="BQ18" s="1" t="str" cm="1">
        <f t="array" ref="BQ18">IFERROR(ROUND((BA18+BI18*职业模板!$E$16)*(1+INDEX(职业模板!$C$29:$J$34,MATCH($K18,职业模板!$B$29:$B$34,FALSE),MATCH(Y$3,职业模板!$C$28:$J$28,FALSE))+INDEX(职业模板!$C$40:$J$60,MATCH($L18,职业模板!$B$40:$B$60,FALSE),MATCH(Y$3,职业模板!$C$39:$J$39,FALSE))),2),"")</f>
        <v/>
      </c>
      <c r="BR18" s="1" t="str" cm="1">
        <f t="array" ref="BR18">IFERROR(ROUND((BB18+BJ18*职业模板!$E$16)*(1+INDEX(职业模板!$C$29:$J$34,MATCH($K18,职业模板!$B$29:$B$34,FALSE),MATCH(Z$3,职业模板!$C$28:$J$28,FALSE))+INDEX(职业模板!$C$40:$J$60,MATCH($L18,职业模板!$B$40:$B$60,FALSE),MATCH(Z$3,职业模板!$C$39:$J$39,FALSE))),2),"")</f>
        <v/>
      </c>
      <c r="BS18" s="1" t="str" cm="1">
        <f t="array" ref="BS18">IFERROR(ROUND((BC18+BK18*职业模板!$E$16)*(1+INDEX(职业模板!$C$29:$J$34,MATCH($K18,职业模板!$B$29:$B$34,FALSE),MATCH(AA$3,职业模板!$C$28:$J$28,FALSE))+INDEX(职业模板!$C$40:$J$60,MATCH($L18,职业模板!$B$40:$B$60,FALSE),MATCH(AA$3,职业模板!$C$39:$J$39,FALSE))),2),"")</f>
        <v/>
      </c>
      <c r="BT18" s="1" t="str" cm="1">
        <f t="array" ref="BT18">IFERROR(ROUND((BD18+BL18*职业模板!$E$16)*(1+INDEX(职业模板!$C$29:$J$34,MATCH($K18,职业模板!$B$29:$B$34,FALSE),MATCH(AB$3,职业模板!$C$28:$J$28,FALSE))+INDEX(职业模板!$C$40:$J$60,MATCH($L18,职业模板!$B$40:$B$60,FALSE),MATCH(AB$3,职业模板!$C$39:$J$39,FALSE))),2),"")</f>
        <v/>
      </c>
      <c r="BU18" s="1" t="str" cm="1">
        <f t="array" ref="BU18">IFERROR(ROUND((BE18+BM18*职业模板!$E$16)*(1+INDEX(职业模板!$C$29:$J$34,MATCH($K18,职业模板!$B$29:$B$34,FALSE),MATCH(AC$3,职业模板!$C$28:$J$28,FALSE))+INDEX(职业模板!$C$40:$J$60,MATCH($L18,职业模板!$B$40:$B$60,FALSE),MATCH(AC$3,职业模板!$C$39:$J$39,FALSE))),2),"")</f>
        <v/>
      </c>
      <c r="BV18" s="31" t="str" cm="1">
        <f t="array" ref="BV18">IF(SUMPRODUCT($BN18:$BR18,属性分配!$C$7:$G$7)=0,"",SUMPRODUCT($BN18:$BR18,属性分配!$C$7:$G$7))</f>
        <v/>
      </c>
      <c r="BW18" s="1" t="str" cm="1">
        <f t="array" ref="BW18">IFERROR((AX18+BF18*职业模板!$E$16)*(1+INDEX(职业模板!$C$34:$J$34,MATCH(V$3,职业模板!$C$28:$J$28,FALSE))+INDEX(职业模板!$C$60:$J$60,MATCH(V$3,职业模板!$C$39:$J$39,FALSE))),"")</f>
        <v/>
      </c>
      <c r="BX18" s="1" t="str" cm="1">
        <f t="array" ref="BX18">IFERROR((AY18+BG18*职业模板!$E$16)*(1+INDEX(职业模板!$C$34:$J$34,MATCH(W$3,职业模板!$C$28:$J$28,FALSE))+INDEX(职业模板!$C$60:$J$60,MATCH(W$3,职业模板!$C$39:$J$39,FALSE))),"")</f>
        <v/>
      </c>
      <c r="BY18" s="1" t="str" cm="1">
        <f t="array" ref="BY18">IFERROR((AZ18+BH18*职业模板!$E$16)*(1+INDEX(职业模板!$C$34:$J$34,MATCH(X$3,职业模板!$C$28:$J$28,FALSE))+INDEX(职业模板!$C$60:$J$60,MATCH(X$3,职业模板!$C$39:$J$39,FALSE))),"")</f>
        <v/>
      </c>
      <c r="BZ18" s="1" t="str" cm="1">
        <f t="array" ref="BZ18">IFERROR((BA18+BI18*职业模板!$E$16)*(1+INDEX(职业模板!$C$34:$J$34,MATCH(Y$3,职业模板!$C$28:$J$28,FALSE))+INDEX(职业模板!$C$60:$J$60,MATCH(Y$3,职业模板!$C$39:$J$39,FALSE))),"")</f>
        <v/>
      </c>
      <c r="CA18" s="1" t="str" cm="1">
        <f t="array" ref="CA18">IFERROR((BB18+BJ18*职业模板!$E$16)*(1+INDEX(职业模板!$C$34:$J$34,MATCH(Z$3,职业模板!$C$28:$J$28,FALSE))+INDEX(职业模板!$C$60:$J$60,MATCH(Z$3,职业模板!$C$39:$J$39,FALSE))),"")</f>
        <v/>
      </c>
      <c r="CB18" s="1" t="str" cm="1">
        <f t="array" ref="CB18">IFERROR((BC18+BK18*职业模板!$E$16)*(1+INDEX(职业模板!$C$34:$J$34,MATCH(AA$3,职业模板!$C$28:$J$28,FALSE))+INDEX(职业模板!$C$60:$J$60,MATCH(AA$3,职业模板!$C$39:$J$39,FALSE))),"")</f>
        <v/>
      </c>
      <c r="CC18" s="1" t="str" cm="1">
        <f t="array" ref="CC18">IFERROR((BD18+BL18*职业模板!$E$16)*(1+INDEX(职业模板!$C$34:$J$34,MATCH(AB$3,职业模板!$C$28:$J$28,FALSE))+INDEX(职业模板!$C$60:$J$60,MATCH(AB$3,职业模板!$C$39:$J$39,FALSE))),"")</f>
        <v/>
      </c>
      <c r="CD18" s="1" t="str" cm="1">
        <f t="array" ref="CD18">IFERROR((BE18+BM18*职业模板!$E$16)*(1+INDEX(职业模板!$C$34:$J$34,MATCH(AC$3,职业模板!$C$28:$J$28,FALSE))+INDEX(职业模板!$C$60:$J$60,MATCH(AC$3,职业模板!$C$39:$J$39,FALSE))),"")</f>
        <v/>
      </c>
      <c r="CE18" s="31" t="str" cm="1">
        <f t="array" ref="CE18">IF(SUMPRODUCT(BW18:CA18,属性分配!$C$7:$G$7)=0,"",SUMPRODUCT(BW18:CA18,属性分配!$C$7:$G$7))</f>
        <v/>
      </c>
    </row>
    <row r="19" spans="50:83" x14ac:dyDescent="0.15">
      <c r="AX19" s="1" t="str" cm="1">
        <f t="array" ref="AX19">IFERROR(INDEX(属性分配!$C$4:$J$4,MATCH(AX$3,属性分配!$C$3:$J$3,FALSE))*INDEX(职业模板!$C$5:$J$12,MATCH($C19,职业模板!$B$5:$B$12,FALSE),MATCH(AX$3,职业模板!$C$3:$J$3,FALSE))*$F19*N19,"")</f>
        <v/>
      </c>
      <c r="AY19" s="1" t="str" cm="1">
        <f t="array" ref="AY19">IFERROR(INDEX(属性分配!$C$4:$J$4,MATCH(AY$3,属性分配!$C$3:$J$3,FALSE))*INDEX(职业模板!$C$5:$J$12,MATCH($C19,职业模板!$B$5:$B$12,FALSE),MATCH(AY$3,职业模板!$C$3:$J$3,FALSE))*$F19*O19,"")</f>
        <v/>
      </c>
      <c r="AZ19" s="1" t="str" cm="1">
        <f t="array" ref="AZ19">IFERROR(INDEX(属性分配!$C$4:$J$4,MATCH(AZ$3,属性分配!$C$3:$J$3,FALSE))*INDEX(职业模板!$C$5:$J$12,MATCH($C19,职业模板!$B$5:$B$12,FALSE),MATCH(AZ$3,职业模板!$C$3:$J$3,FALSE))*$F19*P19,"")</f>
        <v/>
      </c>
      <c r="BA19" s="1" t="str" cm="1">
        <f t="array" ref="BA19">IFERROR(INDEX(属性分配!$C$4:$J$4,MATCH(BA$3,属性分配!$C$3:$J$3,FALSE))*INDEX(职业模板!$C$5:$J$12,MATCH($C19,职业模板!$B$5:$B$12,FALSE),MATCH(BA$3,职业模板!$C$3:$J$3,FALSE))*$F19*Q19,"")</f>
        <v/>
      </c>
      <c r="BB19" s="1" t="str" cm="1">
        <f t="array" ref="BB19">IFERROR(INDEX(属性分配!$C$4:$J$4,MATCH(BB$3,属性分配!$C$3:$J$3,FALSE))*INDEX(职业模板!$C$5:$J$12,MATCH($C19,职业模板!$B$5:$B$12,FALSE),MATCH(BB$3,职业模板!$C$3:$J$3,FALSE))*$F19*R19,"")</f>
        <v/>
      </c>
      <c r="BC19" s="1" t="str" cm="1">
        <f t="array" ref="BC19">IFERROR(INDEX(属性分配!$C$4:$J$4,MATCH(BC$3,属性分配!$C$3:$J$3,FALSE))*INDEX(职业模板!$C$5:$J$12,MATCH($C19,职业模板!$B$5:$B$12,FALSE),MATCH(BC$3,职业模板!$C$3:$J$3,FALSE))*$F19*S19,"")</f>
        <v/>
      </c>
      <c r="BD19" s="1" t="str" cm="1">
        <f t="array" ref="BD19">IFERROR(INDEX(属性分配!$C$4:$J$4,MATCH(BD$3,属性分配!$C$3:$J$3,FALSE))*INDEX(职业模板!$C$5:$J$12,MATCH($C19,职业模板!$B$5:$B$12,FALSE),MATCH(BD$3,职业模板!$C$3:$J$3,FALSE))*$F19*T19,"")</f>
        <v/>
      </c>
      <c r="BE19" s="1" t="str" cm="1">
        <f t="array" ref="BE19">IFERROR(INDEX(属性分配!$C$4:$J$4,MATCH(BE$3,属性分配!$C$3:$J$3,FALSE))*INDEX(职业模板!$C$5:$J$12,MATCH($C19,职业模板!$B$5:$B$12,FALSE),MATCH(BE$3,职业模板!$C$3:$J$3,FALSE))*$F19*U19,"")</f>
        <v/>
      </c>
      <c r="BF19" s="1" t="str" cm="1">
        <f t="array" ref="BF19">IFERROR(INDEX(属性分配!$C$11:$J$11,MATCH(BF$3,属性分配!$C$3:$J$3,FALSE))/职业模板!$E$16*AX19,"")</f>
        <v/>
      </c>
      <c r="BG19" s="1" t="str" cm="1">
        <f t="array" ref="BG19">IFERROR(INDEX(属性分配!$C$11:$J$11,MATCH(BG$3,属性分配!$C$3:$J$3,FALSE))/职业模板!$E$16*AY19,"")</f>
        <v/>
      </c>
      <c r="BH19" s="1" t="str" cm="1">
        <f t="array" ref="BH19">IFERROR(INDEX(属性分配!$C$11:$J$11,MATCH(BH$3,属性分配!$C$3:$J$3,FALSE))/职业模板!$E$16*AZ19,"")</f>
        <v/>
      </c>
      <c r="BI19" s="1" t="str" cm="1">
        <f t="array" ref="BI19">IFERROR(INDEX(属性分配!$C$11:$J$11,MATCH(BI$3,属性分配!$C$3:$J$3,FALSE))/职业模板!$E$16*BA19,"")</f>
        <v/>
      </c>
      <c r="BJ19" s="1" t="str" cm="1">
        <f t="array" ref="BJ19">IFERROR(INDEX(属性分配!$C$11:$J$11,MATCH(BJ$3,属性分配!$C$3:$J$3,FALSE))/职业模板!$E$16*BB19,"")</f>
        <v/>
      </c>
      <c r="BK19" s="1" t="str" cm="1">
        <f t="array" ref="BK19">IFERROR(INDEX(属性分配!$C$11:$J$11,MATCH(BK$3,属性分配!$C$3:$J$3,FALSE))/职业模板!$E$16*BC19,"")</f>
        <v/>
      </c>
      <c r="BL19" s="1" t="str" cm="1">
        <f t="array" ref="BL19">IFERROR(INDEX(属性分配!$C$11:$J$11,MATCH(BL$3,属性分配!$C$3:$J$3,FALSE))/职业模板!$E$16*BD19,"")</f>
        <v/>
      </c>
      <c r="BM19" s="1" t="str" cm="1">
        <f t="array" ref="BM19">IFERROR(INDEX(属性分配!$C$11:$J$11,MATCH(BM$3,属性分配!$C$3:$J$3,FALSE))/职业模板!$E$16*BE19,"")</f>
        <v/>
      </c>
      <c r="BN19" s="1" t="str" cm="1">
        <f t="array" ref="BN19">IFERROR(ROUND((AX19+BF19*职业模板!$E$16)*(1+INDEX(职业模板!$C$29:$J$34,MATCH($K19,职业模板!$B$29:$B$34,FALSE),MATCH(V$3,职业模板!$C$28:$J$28,FALSE))+INDEX(职业模板!$C$40:$J$60,MATCH($L19,职业模板!$B$40:$B$60,FALSE),MATCH(V$3,职业模板!$C$39:$J$39,FALSE))),2),"")</f>
        <v/>
      </c>
      <c r="BO19" s="1" t="str" cm="1">
        <f t="array" ref="BO19">IFERROR(ROUND((AY19+BG19*职业模板!$E$16)*(1+INDEX(职业模板!$C$29:$J$34,MATCH($K19,职业模板!$B$29:$B$34,FALSE),MATCH(W$3,职业模板!$C$28:$J$28,FALSE))+INDEX(职业模板!$C$40:$J$60,MATCH($L19,职业模板!$B$40:$B$60,FALSE),MATCH(W$3,职业模板!$C$39:$J$39,FALSE))),2),"")</f>
        <v/>
      </c>
      <c r="BP19" s="1" t="str" cm="1">
        <f t="array" ref="BP19">IFERROR(ROUND((AZ19+BH19*职业模板!$E$16)*(1+INDEX(职业模板!$C$29:$J$34,MATCH($K19,职业模板!$B$29:$B$34,FALSE),MATCH(X$3,职业模板!$C$28:$J$28,FALSE))+INDEX(职业模板!$C$40:$J$60,MATCH($L19,职业模板!$B$40:$B$60,FALSE),MATCH(X$3,职业模板!$C$39:$J$39,FALSE))),2),"")</f>
        <v/>
      </c>
      <c r="BQ19" s="1" t="str" cm="1">
        <f t="array" ref="BQ19">IFERROR(ROUND((BA19+BI19*职业模板!$E$16)*(1+INDEX(职业模板!$C$29:$J$34,MATCH($K19,职业模板!$B$29:$B$34,FALSE),MATCH(Y$3,职业模板!$C$28:$J$28,FALSE))+INDEX(职业模板!$C$40:$J$60,MATCH($L19,职业模板!$B$40:$B$60,FALSE),MATCH(Y$3,职业模板!$C$39:$J$39,FALSE))),2),"")</f>
        <v/>
      </c>
      <c r="BR19" s="1" t="str" cm="1">
        <f t="array" ref="BR19">IFERROR(ROUND((BB19+BJ19*职业模板!$E$16)*(1+INDEX(职业模板!$C$29:$J$34,MATCH($K19,职业模板!$B$29:$B$34,FALSE),MATCH(Z$3,职业模板!$C$28:$J$28,FALSE))+INDEX(职业模板!$C$40:$J$60,MATCH($L19,职业模板!$B$40:$B$60,FALSE),MATCH(Z$3,职业模板!$C$39:$J$39,FALSE))),2),"")</f>
        <v/>
      </c>
      <c r="BS19" s="1" t="str" cm="1">
        <f t="array" ref="BS19">IFERROR(ROUND((BC19+BK19*职业模板!$E$16)*(1+INDEX(职业模板!$C$29:$J$34,MATCH($K19,职业模板!$B$29:$B$34,FALSE),MATCH(AA$3,职业模板!$C$28:$J$28,FALSE))+INDEX(职业模板!$C$40:$J$60,MATCH($L19,职业模板!$B$40:$B$60,FALSE),MATCH(AA$3,职业模板!$C$39:$J$39,FALSE))),2),"")</f>
        <v/>
      </c>
      <c r="BT19" s="1" t="str" cm="1">
        <f t="array" ref="BT19">IFERROR(ROUND((BD19+BL19*职业模板!$E$16)*(1+INDEX(职业模板!$C$29:$J$34,MATCH($K19,职业模板!$B$29:$B$34,FALSE),MATCH(AB$3,职业模板!$C$28:$J$28,FALSE))+INDEX(职业模板!$C$40:$J$60,MATCH($L19,职业模板!$B$40:$B$60,FALSE),MATCH(AB$3,职业模板!$C$39:$J$39,FALSE))),2),"")</f>
        <v/>
      </c>
      <c r="BU19" s="1" t="str" cm="1">
        <f t="array" ref="BU19">IFERROR(ROUND((BE19+BM19*职业模板!$E$16)*(1+INDEX(职业模板!$C$29:$J$34,MATCH($K19,职业模板!$B$29:$B$34,FALSE),MATCH(AC$3,职业模板!$C$28:$J$28,FALSE))+INDEX(职业模板!$C$40:$J$60,MATCH($L19,职业模板!$B$40:$B$60,FALSE),MATCH(AC$3,职业模板!$C$39:$J$39,FALSE))),2),"")</f>
        <v/>
      </c>
      <c r="BV19" s="31" t="str" cm="1">
        <f t="array" ref="BV19">IF(SUMPRODUCT($BN19:$BR19,属性分配!$C$7:$G$7)=0,"",SUMPRODUCT($BN19:$BR19,属性分配!$C$7:$G$7))</f>
        <v/>
      </c>
      <c r="BW19" s="1" t="str" cm="1">
        <f t="array" ref="BW19">IFERROR((AX19+BF19*职业模板!$E$16)*(1+INDEX(职业模板!$C$34:$J$34,MATCH(V$3,职业模板!$C$28:$J$28,FALSE))+INDEX(职业模板!$C$60:$J$60,MATCH(V$3,职业模板!$C$39:$J$39,FALSE))),"")</f>
        <v/>
      </c>
      <c r="BX19" s="1" t="str" cm="1">
        <f t="array" ref="BX19">IFERROR((AY19+BG19*职业模板!$E$16)*(1+INDEX(职业模板!$C$34:$J$34,MATCH(W$3,职业模板!$C$28:$J$28,FALSE))+INDEX(职业模板!$C$60:$J$60,MATCH(W$3,职业模板!$C$39:$J$39,FALSE))),"")</f>
        <v/>
      </c>
      <c r="BY19" s="1" t="str" cm="1">
        <f t="array" ref="BY19">IFERROR((AZ19+BH19*职业模板!$E$16)*(1+INDEX(职业模板!$C$34:$J$34,MATCH(X$3,职业模板!$C$28:$J$28,FALSE))+INDEX(职业模板!$C$60:$J$60,MATCH(X$3,职业模板!$C$39:$J$39,FALSE))),"")</f>
        <v/>
      </c>
      <c r="BZ19" s="1" t="str" cm="1">
        <f t="array" ref="BZ19">IFERROR((BA19+BI19*职业模板!$E$16)*(1+INDEX(职业模板!$C$34:$J$34,MATCH(Y$3,职业模板!$C$28:$J$28,FALSE))+INDEX(职业模板!$C$60:$J$60,MATCH(Y$3,职业模板!$C$39:$J$39,FALSE))),"")</f>
        <v/>
      </c>
      <c r="CA19" s="1" t="str" cm="1">
        <f t="array" ref="CA19">IFERROR((BB19+BJ19*职业模板!$E$16)*(1+INDEX(职业模板!$C$34:$J$34,MATCH(Z$3,职业模板!$C$28:$J$28,FALSE))+INDEX(职业模板!$C$60:$J$60,MATCH(Z$3,职业模板!$C$39:$J$39,FALSE))),"")</f>
        <v/>
      </c>
      <c r="CB19" s="1" t="str" cm="1">
        <f t="array" ref="CB19">IFERROR((BC19+BK19*职业模板!$E$16)*(1+INDEX(职业模板!$C$34:$J$34,MATCH(AA$3,职业模板!$C$28:$J$28,FALSE))+INDEX(职业模板!$C$60:$J$60,MATCH(AA$3,职业模板!$C$39:$J$39,FALSE))),"")</f>
        <v/>
      </c>
      <c r="CC19" s="1" t="str" cm="1">
        <f t="array" ref="CC19">IFERROR((BD19+BL19*职业模板!$E$16)*(1+INDEX(职业模板!$C$34:$J$34,MATCH(AB$3,职业模板!$C$28:$J$28,FALSE))+INDEX(职业模板!$C$60:$J$60,MATCH(AB$3,职业模板!$C$39:$J$39,FALSE))),"")</f>
        <v/>
      </c>
      <c r="CD19" s="1" t="str" cm="1">
        <f t="array" ref="CD19">IFERROR((BE19+BM19*职业模板!$E$16)*(1+INDEX(职业模板!$C$34:$J$34,MATCH(AC$3,职业模板!$C$28:$J$28,FALSE))+INDEX(职业模板!$C$60:$J$60,MATCH(AC$3,职业模板!$C$39:$J$39,FALSE))),"")</f>
        <v/>
      </c>
      <c r="CE19" s="31" t="str" cm="1">
        <f t="array" ref="CE19">IF(SUMPRODUCT(BW19:CA19,属性分配!$C$7:$G$7)=0,"",SUMPRODUCT(BW19:CA19,属性分配!$C$7:$G$7))</f>
        <v/>
      </c>
    </row>
    <row r="20" spans="50:83" x14ac:dyDescent="0.15">
      <c r="AX20" s="1" t="str" cm="1">
        <f t="array" ref="AX20">IFERROR(INDEX(属性分配!$C$4:$J$4,MATCH(AX$3,属性分配!$C$3:$J$3,FALSE))*INDEX(职业模板!$C$5:$J$12,MATCH($C20,职业模板!$B$5:$B$12,FALSE),MATCH(AX$3,职业模板!$C$3:$J$3,FALSE))*$F20*N20,"")</f>
        <v/>
      </c>
      <c r="AY20" s="1" t="str" cm="1">
        <f t="array" ref="AY20">IFERROR(INDEX(属性分配!$C$4:$J$4,MATCH(AY$3,属性分配!$C$3:$J$3,FALSE))*INDEX(职业模板!$C$5:$J$12,MATCH($C20,职业模板!$B$5:$B$12,FALSE),MATCH(AY$3,职业模板!$C$3:$J$3,FALSE))*$F20*O20,"")</f>
        <v/>
      </c>
      <c r="AZ20" s="1" t="str" cm="1">
        <f t="array" ref="AZ20">IFERROR(INDEX(属性分配!$C$4:$J$4,MATCH(AZ$3,属性分配!$C$3:$J$3,FALSE))*INDEX(职业模板!$C$5:$J$12,MATCH($C20,职业模板!$B$5:$B$12,FALSE),MATCH(AZ$3,职业模板!$C$3:$J$3,FALSE))*$F20*P20,"")</f>
        <v/>
      </c>
      <c r="BA20" s="1" t="str" cm="1">
        <f t="array" ref="BA20">IFERROR(INDEX(属性分配!$C$4:$J$4,MATCH(BA$3,属性分配!$C$3:$J$3,FALSE))*INDEX(职业模板!$C$5:$J$12,MATCH($C20,职业模板!$B$5:$B$12,FALSE),MATCH(BA$3,职业模板!$C$3:$J$3,FALSE))*$F20*Q20,"")</f>
        <v/>
      </c>
      <c r="BB20" s="1" t="str" cm="1">
        <f t="array" ref="BB20">IFERROR(INDEX(属性分配!$C$4:$J$4,MATCH(BB$3,属性分配!$C$3:$J$3,FALSE))*INDEX(职业模板!$C$5:$J$12,MATCH($C20,职业模板!$B$5:$B$12,FALSE),MATCH(BB$3,职业模板!$C$3:$J$3,FALSE))*$F20*R20,"")</f>
        <v/>
      </c>
      <c r="BC20" s="1" t="str" cm="1">
        <f t="array" ref="BC20">IFERROR(INDEX(属性分配!$C$4:$J$4,MATCH(BC$3,属性分配!$C$3:$J$3,FALSE))*INDEX(职业模板!$C$5:$J$12,MATCH($C20,职业模板!$B$5:$B$12,FALSE),MATCH(BC$3,职业模板!$C$3:$J$3,FALSE))*$F20*S20,"")</f>
        <v/>
      </c>
      <c r="BD20" s="1" t="str" cm="1">
        <f t="array" ref="BD20">IFERROR(INDEX(属性分配!$C$4:$J$4,MATCH(BD$3,属性分配!$C$3:$J$3,FALSE))*INDEX(职业模板!$C$5:$J$12,MATCH($C20,职业模板!$B$5:$B$12,FALSE),MATCH(BD$3,职业模板!$C$3:$J$3,FALSE))*$F20*T20,"")</f>
        <v/>
      </c>
      <c r="BE20" s="1" t="str" cm="1">
        <f t="array" ref="BE20">IFERROR(INDEX(属性分配!$C$4:$J$4,MATCH(BE$3,属性分配!$C$3:$J$3,FALSE))*INDEX(职业模板!$C$5:$J$12,MATCH($C20,职业模板!$B$5:$B$12,FALSE),MATCH(BE$3,职业模板!$C$3:$J$3,FALSE))*$F20*U20,"")</f>
        <v/>
      </c>
      <c r="BF20" s="1" t="str" cm="1">
        <f t="array" ref="BF20">IFERROR(INDEX(属性分配!$C$11:$J$11,MATCH(BF$3,属性分配!$C$3:$J$3,FALSE))/职业模板!$E$16*AX20,"")</f>
        <v/>
      </c>
      <c r="BG20" s="1" t="str" cm="1">
        <f t="array" ref="BG20">IFERROR(INDEX(属性分配!$C$11:$J$11,MATCH(BG$3,属性分配!$C$3:$J$3,FALSE))/职业模板!$E$16*AY20,"")</f>
        <v/>
      </c>
      <c r="BH20" s="1" t="str" cm="1">
        <f t="array" ref="BH20">IFERROR(INDEX(属性分配!$C$11:$J$11,MATCH(BH$3,属性分配!$C$3:$J$3,FALSE))/职业模板!$E$16*AZ20,"")</f>
        <v/>
      </c>
      <c r="BI20" s="1" t="str" cm="1">
        <f t="array" ref="BI20">IFERROR(INDEX(属性分配!$C$11:$J$11,MATCH(BI$3,属性分配!$C$3:$J$3,FALSE))/职业模板!$E$16*BA20,"")</f>
        <v/>
      </c>
      <c r="BJ20" s="1" t="str" cm="1">
        <f t="array" ref="BJ20">IFERROR(INDEX(属性分配!$C$11:$J$11,MATCH(BJ$3,属性分配!$C$3:$J$3,FALSE))/职业模板!$E$16*BB20,"")</f>
        <v/>
      </c>
      <c r="BK20" s="1" t="str" cm="1">
        <f t="array" ref="BK20">IFERROR(INDEX(属性分配!$C$11:$J$11,MATCH(BK$3,属性分配!$C$3:$J$3,FALSE))/职业模板!$E$16*BC20,"")</f>
        <v/>
      </c>
      <c r="BL20" s="1" t="str" cm="1">
        <f t="array" ref="BL20">IFERROR(INDEX(属性分配!$C$11:$J$11,MATCH(BL$3,属性分配!$C$3:$J$3,FALSE))/职业模板!$E$16*BD20,"")</f>
        <v/>
      </c>
      <c r="BM20" s="1" t="str" cm="1">
        <f t="array" ref="BM20">IFERROR(INDEX(属性分配!$C$11:$J$11,MATCH(BM$3,属性分配!$C$3:$J$3,FALSE))/职业模板!$E$16*BE20,"")</f>
        <v/>
      </c>
      <c r="BN20" s="1" t="str" cm="1">
        <f t="array" ref="BN20">IFERROR(ROUND((AX20+BF20*职业模板!$E$16)*(1+INDEX(职业模板!$C$29:$J$34,MATCH($K20,职业模板!$B$29:$B$34,FALSE),MATCH(V$3,职业模板!$C$28:$J$28,FALSE))+INDEX(职业模板!$C$40:$J$60,MATCH($L20,职业模板!$B$40:$B$60,FALSE),MATCH(V$3,职业模板!$C$39:$J$39,FALSE))),2),"")</f>
        <v/>
      </c>
      <c r="BO20" s="1" t="str" cm="1">
        <f t="array" ref="BO20">IFERROR(ROUND((AY20+BG20*职业模板!$E$16)*(1+INDEX(职业模板!$C$29:$J$34,MATCH($K20,职业模板!$B$29:$B$34,FALSE),MATCH(W$3,职业模板!$C$28:$J$28,FALSE))+INDEX(职业模板!$C$40:$J$60,MATCH($L20,职业模板!$B$40:$B$60,FALSE),MATCH(W$3,职业模板!$C$39:$J$39,FALSE))),2),"")</f>
        <v/>
      </c>
      <c r="BP20" s="1" t="str" cm="1">
        <f t="array" ref="BP20">IFERROR(ROUND((AZ20+BH20*职业模板!$E$16)*(1+INDEX(职业模板!$C$29:$J$34,MATCH($K20,职业模板!$B$29:$B$34,FALSE),MATCH(X$3,职业模板!$C$28:$J$28,FALSE))+INDEX(职业模板!$C$40:$J$60,MATCH($L20,职业模板!$B$40:$B$60,FALSE),MATCH(X$3,职业模板!$C$39:$J$39,FALSE))),2),"")</f>
        <v/>
      </c>
      <c r="BQ20" s="1" t="str" cm="1">
        <f t="array" ref="BQ20">IFERROR(ROUND((BA20+BI20*职业模板!$E$16)*(1+INDEX(职业模板!$C$29:$J$34,MATCH($K20,职业模板!$B$29:$B$34,FALSE),MATCH(Y$3,职业模板!$C$28:$J$28,FALSE))+INDEX(职业模板!$C$40:$J$60,MATCH($L20,职业模板!$B$40:$B$60,FALSE),MATCH(Y$3,职业模板!$C$39:$J$39,FALSE))),2),"")</f>
        <v/>
      </c>
      <c r="BR20" s="1" t="str" cm="1">
        <f t="array" ref="BR20">IFERROR(ROUND((BB20+BJ20*职业模板!$E$16)*(1+INDEX(职业模板!$C$29:$J$34,MATCH($K20,职业模板!$B$29:$B$34,FALSE),MATCH(Z$3,职业模板!$C$28:$J$28,FALSE))+INDEX(职业模板!$C$40:$J$60,MATCH($L20,职业模板!$B$40:$B$60,FALSE),MATCH(Z$3,职业模板!$C$39:$J$39,FALSE))),2),"")</f>
        <v/>
      </c>
      <c r="BS20" s="1" t="str" cm="1">
        <f t="array" ref="BS20">IFERROR(ROUND((BC20+BK20*职业模板!$E$16)*(1+INDEX(职业模板!$C$29:$J$34,MATCH($K20,职业模板!$B$29:$B$34,FALSE),MATCH(AA$3,职业模板!$C$28:$J$28,FALSE))+INDEX(职业模板!$C$40:$J$60,MATCH($L20,职业模板!$B$40:$B$60,FALSE),MATCH(AA$3,职业模板!$C$39:$J$39,FALSE))),2),"")</f>
        <v/>
      </c>
      <c r="BT20" s="1" t="str" cm="1">
        <f t="array" ref="BT20">IFERROR(ROUND((BD20+BL20*职业模板!$E$16)*(1+INDEX(职业模板!$C$29:$J$34,MATCH($K20,职业模板!$B$29:$B$34,FALSE),MATCH(AB$3,职业模板!$C$28:$J$28,FALSE))+INDEX(职业模板!$C$40:$J$60,MATCH($L20,职业模板!$B$40:$B$60,FALSE),MATCH(AB$3,职业模板!$C$39:$J$39,FALSE))),2),"")</f>
        <v/>
      </c>
      <c r="BU20" s="1" t="str" cm="1">
        <f t="array" ref="BU20">IFERROR(ROUND((BE20+BM20*职业模板!$E$16)*(1+INDEX(职业模板!$C$29:$J$34,MATCH($K20,职业模板!$B$29:$B$34,FALSE),MATCH(AC$3,职业模板!$C$28:$J$28,FALSE))+INDEX(职业模板!$C$40:$J$60,MATCH($L20,职业模板!$B$40:$B$60,FALSE),MATCH(AC$3,职业模板!$C$39:$J$39,FALSE))),2),"")</f>
        <v/>
      </c>
      <c r="BV20" s="31" t="str" cm="1">
        <f t="array" ref="BV20">IF(SUMPRODUCT($BN20:$BR20,属性分配!$C$7:$G$7)=0,"",SUMPRODUCT($BN20:$BR20,属性分配!$C$7:$G$7))</f>
        <v/>
      </c>
      <c r="BW20" s="1" t="str" cm="1">
        <f t="array" ref="BW20">IFERROR((AX20+BF20*职业模板!$E$16)*(1+INDEX(职业模板!$C$34:$J$34,MATCH(V$3,职业模板!$C$28:$J$28,FALSE))+INDEX(职业模板!$C$60:$J$60,MATCH(V$3,职业模板!$C$39:$J$39,FALSE))),"")</f>
        <v/>
      </c>
      <c r="BX20" s="1" t="str" cm="1">
        <f t="array" ref="BX20">IFERROR((AY20+BG20*职业模板!$E$16)*(1+INDEX(职业模板!$C$34:$J$34,MATCH(W$3,职业模板!$C$28:$J$28,FALSE))+INDEX(职业模板!$C$60:$J$60,MATCH(W$3,职业模板!$C$39:$J$39,FALSE))),"")</f>
        <v/>
      </c>
      <c r="BY20" s="1" t="str" cm="1">
        <f t="array" ref="BY20">IFERROR((AZ20+BH20*职业模板!$E$16)*(1+INDEX(职业模板!$C$34:$J$34,MATCH(X$3,职业模板!$C$28:$J$28,FALSE))+INDEX(职业模板!$C$60:$J$60,MATCH(X$3,职业模板!$C$39:$J$39,FALSE))),"")</f>
        <v/>
      </c>
      <c r="BZ20" s="1" t="str" cm="1">
        <f t="array" ref="BZ20">IFERROR((BA20+BI20*职业模板!$E$16)*(1+INDEX(职业模板!$C$34:$J$34,MATCH(Y$3,职业模板!$C$28:$J$28,FALSE))+INDEX(职业模板!$C$60:$J$60,MATCH(Y$3,职业模板!$C$39:$J$39,FALSE))),"")</f>
        <v/>
      </c>
      <c r="CA20" s="1" t="str" cm="1">
        <f t="array" ref="CA20">IFERROR((BB20+BJ20*职业模板!$E$16)*(1+INDEX(职业模板!$C$34:$J$34,MATCH(Z$3,职业模板!$C$28:$J$28,FALSE))+INDEX(职业模板!$C$60:$J$60,MATCH(Z$3,职业模板!$C$39:$J$39,FALSE))),"")</f>
        <v/>
      </c>
      <c r="CB20" s="1" t="str" cm="1">
        <f t="array" ref="CB20">IFERROR((BC20+BK20*职业模板!$E$16)*(1+INDEX(职业模板!$C$34:$J$34,MATCH(AA$3,职业模板!$C$28:$J$28,FALSE))+INDEX(职业模板!$C$60:$J$60,MATCH(AA$3,职业模板!$C$39:$J$39,FALSE))),"")</f>
        <v/>
      </c>
      <c r="CC20" s="1" t="str" cm="1">
        <f t="array" ref="CC20">IFERROR((BD20+BL20*职业模板!$E$16)*(1+INDEX(职业模板!$C$34:$J$34,MATCH(AB$3,职业模板!$C$28:$J$28,FALSE))+INDEX(职业模板!$C$60:$J$60,MATCH(AB$3,职业模板!$C$39:$J$39,FALSE))),"")</f>
        <v/>
      </c>
      <c r="CD20" s="1" t="str" cm="1">
        <f t="array" ref="CD20">IFERROR((BE20+BM20*职业模板!$E$16)*(1+INDEX(职业模板!$C$34:$J$34,MATCH(AC$3,职业模板!$C$28:$J$28,FALSE))+INDEX(职业模板!$C$60:$J$60,MATCH(AC$3,职业模板!$C$39:$J$39,FALSE))),"")</f>
        <v/>
      </c>
      <c r="CE20" s="31" t="str" cm="1">
        <f t="array" ref="CE20">IF(SUMPRODUCT(BW20:CA20,属性分配!$C$7:$G$7)=0,"",SUMPRODUCT(BW20:CA20,属性分配!$C$7:$G$7))</f>
        <v/>
      </c>
    </row>
    <row r="21" spans="50:83" x14ac:dyDescent="0.15">
      <c r="AX21" s="1" t="str" cm="1">
        <f t="array" ref="AX21">IFERROR(INDEX(属性分配!$C$4:$J$4,MATCH(AX$3,属性分配!$C$3:$J$3,FALSE))*INDEX(职业模板!$C$5:$J$12,MATCH($C21,职业模板!$B$5:$B$12,FALSE),MATCH(AX$3,职业模板!$C$3:$J$3,FALSE))*$F21*N21,"")</f>
        <v/>
      </c>
      <c r="AY21" s="1" t="str" cm="1">
        <f t="array" ref="AY21">IFERROR(INDEX(属性分配!$C$4:$J$4,MATCH(AY$3,属性分配!$C$3:$J$3,FALSE))*INDEX(职业模板!$C$5:$J$12,MATCH($C21,职业模板!$B$5:$B$12,FALSE),MATCH(AY$3,职业模板!$C$3:$J$3,FALSE))*$F21*O21,"")</f>
        <v/>
      </c>
      <c r="AZ21" s="1" t="str" cm="1">
        <f t="array" ref="AZ21">IFERROR(INDEX(属性分配!$C$4:$J$4,MATCH(AZ$3,属性分配!$C$3:$J$3,FALSE))*INDEX(职业模板!$C$5:$J$12,MATCH($C21,职业模板!$B$5:$B$12,FALSE),MATCH(AZ$3,职业模板!$C$3:$J$3,FALSE))*$F21*P21,"")</f>
        <v/>
      </c>
      <c r="BA21" s="1" t="str" cm="1">
        <f t="array" ref="BA21">IFERROR(INDEX(属性分配!$C$4:$J$4,MATCH(BA$3,属性分配!$C$3:$J$3,FALSE))*INDEX(职业模板!$C$5:$J$12,MATCH($C21,职业模板!$B$5:$B$12,FALSE),MATCH(BA$3,职业模板!$C$3:$J$3,FALSE))*$F21*Q21,"")</f>
        <v/>
      </c>
      <c r="BB21" s="1" t="str" cm="1">
        <f t="array" ref="BB21">IFERROR(INDEX(属性分配!$C$4:$J$4,MATCH(BB$3,属性分配!$C$3:$J$3,FALSE))*INDEX(职业模板!$C$5:$J$12,MATCH($C21,职业模板!$B$5:$B$12,FALSE),MATCH(BB$3,职业模板!$C$3:$J$3,FALSE))*$F21*R21,"")</f>
        <v/>
      </c>
      <c r="BC21" s="1" t="str" cm="1">
        <f t="array" ref="BC21">IFERROR(INDEX(属性分配!$C$4:$J$4,MATCH(BC$3,属性分配!$C$3:$J$3,FALSE))*INDEX(职业模板!$C$5:$J$12,MATCH($C21,职业模板!$B$5:$B$12,FALSE),MATCH(BC$3,职业模板!$C$3:$J$3,FALSE))*$F21*S21,"")</f>
        <v/>
      </c>
      <c r="BD21" s="1" t="str" cm="1">
        <f t="array" ref="BD21">IFERROR(INDEX(属性分配!$C$4:$J$4,MATCH(BD$3,属性分配!$C$3:$J$3,FALSE))*INDEX(职业模板!$C$5:$J$12,MATCH($C21,职业模板!$B$5:$B$12,FALSE),MATCH(BD$3,职业模板!$C$3:$J$3,FALSE))*$F21*T21,"")</f>
        <v/>
      </c>
      <c r="BE21" s="1" t="str" cm="1">
        <f t="array" ref="BE21">IFERROR(INDEX(属性分配!$C$4:$J$4,MATCH(BE$3,属性分配!$C$3:$J$3,FALSE))*INDEX(职业模板!$C$5:$J$12,MATCH($C21,职业模板!$B$5:$B$12,FALSE),MATCH(BE$3,职业模板!$C$3:$J$3,FALSE))*$F21*U21,"")</f>
        <v/>
      </c>
      <c r="BF21" s="1" t="str" cm="1">
        <f t="array" ref="BF21">IFERROR(INDEX(属性分配!$C$11:$J$11,MATCH(BF$3,属性分配!$C$3:$J$3,FALSE))/职业模板!$E$16*AX21,"")</f>
        <v/>
      </c>
      <c r="BG21" s="1" t="str" cm="1">
        <f t="array" ref="BG21">IFERROR(INDEX(属性分配!$C$11:$J$11,MATCH(BG$3,属性分配!$C$3:$J$3,FALSE))/职业模板!$E$16*AY21,"")</f>
        <v/>
      </c>
      <c r="BH21" s="1" t="str" cm="1">
        <f t="array" ref="BH21">IFERROR(INDEX(属性分配!$C$11:$J$11,MATCH(BH$3,属性分配!$C$3:$J$3,FALSE))/职业模板!$E$16*AZ21,"")</f>
        <v/>
      </c>
      <c r="BI21" s="1" t="str" cm="1">
        <f t="array" ref="BI21">IFERROR(INDEX(属性分配!$C$11:$J$11,MATCH(BI$3,属性分配!$C$3:$J$3,FALSE))/职业模板!$E$16*BA21,"")</f>
        <v/>
      </c>
      <c r="BJ21" s="1" t="str" cm="1">
        <f t="array" ref="BJ21">IFERROR(INDEX(属性分配!$C$11:$J$11,MATCH(BJ$3,属性分配!$C$3:$J$3,FALSE))/职业模板!$E$16*BB21,"")</f>
        <v/>
      </c>
      <c r="BK21" s="1" t="str" cm="1">
        <f t="array" ref="BK21">IFERROR(INDEX(属性分配!$C$11:$J$11,MATCH(BK$3,属性分配!$C$3:$J$3,FALSE))/职业模板!$E$16*BC21,"")</f>
        <v/>
      </c>
      <c r="BL21" s="1" t="str" cm="1">
        <f t="array" ref="BL21">IFERROR(INDEX(属性分配!$C$11:$J$11,MATCH(BL$3,属性分配!$C$3:$J$3,FALSE))/职业模板!$E$16*BD21,"")</f>
        <v/>
      </c>
      <c r="BM21" s="1" t="str" cm="1">
        <f t="array" ref="BM21">IFERROR(INDEX(属性分配!$C$11:$J$11,MATCH(BM$3,属性分配!$C$3:$J$3,FALSE))/职业模板!$E$16*BE21,"")</f>
        <v/>
      </c>
      <c r="BN21" s="1" t="str" cm="1">
        <f t="array" ref="BN21">IFERROR(ROUND((AX21+BF21*职业模板!$E$16)*(1+INDEX(职业模板!$C$29:$J$34,MATCH($K21,职业模板!$B$29:$B$34,FALSE),MATCH(V$3,职业模板!$C$28:$J$28,FALSE))+INDEX(职业模板!$C$40:$J$60,MATCH($L21,职业模板!$B$40:$B$60,FALSE),MATCH(V$3,职业模板!$C$39:$J$39,FALSE))),2),"")</f>
        <v/>
      </c>
      <c r="BO21" s="1" t="str" cm="1">
        <f t="array" ref="BO21">IFERROR(ROUND((AY21+BG21*职业模板!$E$16)*(1+INDEX(职业模板!$C$29:$J$34,MATCH($K21,职业模板!$B$29:$B$34,FALSE),MATCH(W$3,职业模板!$C$28:$J$28,FALSE))+INDEX(职业模板!$C$40:$J$60,MATCH($L21,职业模板!$B$40:$B$60,FALSE),MATCH(W$3,职业模板!$C$39:$J$39,FALSE))),2),"")</f>
        <v/>
      </c>
      <c r="BP21" s="1" t="str" cm="1">
        <f t="array" ref="BP21">IFERROR(ROUND((AZ21+BH21*职业模板!$E$16)*(1+INDEX(职业模板!$C$29:$J$34,MATCH($K21,职业模板!$B$29:$B$34,FALSE),MATCH(X$3,职业模板!$C$28:$J$28,FALSE))+INDEX(职业模板!$C$40:$J$60,MATCH($L21,职业模板!$B$40:$B$60,FALSE),MATCH(X$3,职业模板!$C$39:$J$39,FALSE))),2),"")</f>
        <v/>
      </c>
      <c r="BQ21" s="1" t="str" cm="1">
        <f t="array" ref="BQ21">IFERROR(ROUND((BA21+BI21*职业模板!$E$16)*(1+INDEX(职业模板!$C$29:$J$34,MATCH($K21,职业模板!$B$29:$B$34,FALSE),MATCH(Y$3,职业模板!$C$28:$J$28,FALSE))+INDEX(职业模板!$C$40:$J$60,MATCH($L21,职业模板!$B$40:$B$60,FALSE),MATCH(Y$3,职业模板!$C$39:$J$39,FALSE))),2),"")</f>
        <v/>
      </c>
      <c r="BR21" s="1" t="str" cm="1">
        <f t="array" ref="BR21">IFERROR(ROUND((BB21+BJ21*职业模板!$E$16)*(1+INDEX(职业模板!$C$29:$J$34,MATCH($K21,职业模板!$B$29:$B$34,FALSE),MATCH(Z$3,职业模板!$C$28:$J$28,FALSE))+INDEX(职业模板!$C$40:$J$60,MATCH($L21,职业模板!$B$40:$B$60,FALSE),MATCH(Z$3,职业模板!$C$39:$J$39,FALSE))),2),"")</f>
        <v/>
      </c>
      <c r="BS21" s="1" t="str" cm="1">
        <f t="array" ref="BS21">IFERROR(ROUND((BC21+BK21*职业模板!$E$16)*(1+INDEX(职业模板!$C$29:$J$34,MATCH($K21,职业模板!$B$29:$B$34,FALSE),MATCH(AA$3,职业模板!$C$28:$J$28,FALSE))+INDEX(职业模板!$C$40:$J$60,MATCH($L21,职业模板!$B$40:$B$60,FALSE),MATCH(AA$3,职业模板!$C$39:$J$39,FALSE))),2),"")</f>
        <v/>
      </c>
      <c r="BT21" s="1" t="str" cm="1">
        <f t="array" ref="BT21">IFERROR(ROUND((BD21+BL21*职业模板!$E$16)*(1+INDEX(职业模板!$C$29:$J$34,MATCH($K21,职业模板!$B$29:$B$34,FALSE),MATCH(AB$3,职业模板!$C$28:$J$28,FALSE))+INDEX(职业模板!$C$40:$J$60,MATCH($L21,职业模板!$B$40:$B$60,FALSE),MATCH(AB$3,职业模板!$C$39:$J$39,FALSE))),2),"")</f>
        <v/>
      </c>
      <c r="BU21" s="1" t="str" cm="1">
        <f t="array" ref="BU21">IFERROR(ROUND((BE21+BM21*职业模板!$E$16)*(1+INDEX(职业模板!$C$29:$J$34,MATCH($K21,职业模板!$B$29:$B$34,FALSE),MATCH(AC$3,职业模板!$C$28:$J$28,FALSE))+INDEX(职业模板!$C$40:$J$60,MATCH($L21,职业模板!$B$40:$B$60,FALSE),MATCH(AC$3,职业模板!$C$39:$J$39,FALSE))),2),"")</f>
        <v/>
      </c>
      <c r="BV21" s="31" t="str" cm="1">
        <f t="array" ref="BV21">IF(SUMPRODUCT($BN21:$BR21,属性分配!$C$7:$G$7)=0,"",SUMPRODUCT($BN21:$BR21,属性分配!$C$7:$G$7))</f>
        <v/>
      </c>
      <c r="BW21" s="1" t="str" cm="1">
        <f t="array" ref="BW21">IFERROR((AX21+BF21*职业模板!$E$16)*(1+INDEX(职业模板!$C$34:$J$34,MATCH(V$3,职业模板!$C$28:$J$28,FALSE))+INDEX(职业模板!$C$60:$J$60,MATCH(V$3,职业模板!$C$39:$J$39,FALSE))),"")</f>
        <v/>
      </c>
      <c r="BX21" s="1" t="str" cm="1">
        <f t="array" ref="BX21">IFERROR((AY21+BG21*职业模板!$E$16)*(1+INDEX(职业模板!$C$34:$J$34,MATCH(W$3,职业模板!$C$28:$J$28,FALSE))+INDEX(职业模板!$C$60:$J$60,MATCH(W$3,职业模板!$C$39:$J$39,FALSE))),"")</f>
        <v/>
      </c>
      <c r="BY21" s="1" t="str" cm="1">
        <f t="array" ref="BY21">IFERROR((AZ21+BH21*职业模板!$E$16)*(1+INDEX(职业模板!$C$34:$J$34,MATCH(X$3,职业模板!$C$28:$J$28,FALSE))+INDEX(职业模板!$C$60:$J$60,MATCH(X$3,职业模板!$C$39:$J$39,FALSE))),"")</f>
        <v/>
      </c>
      <c r="BZ21" s="1" t="str" cm="1">
        <f t="array" ref="BZ21">IFERROR((BA21+BI21*职业模板!$E$16)*(1+INDEX(职业模板!$C$34:$J$34,MATCH(Y$3,职业模板!$C$28:$J$28,FALSE))+INDEX(职业模板!$C$60:$J$60,MATCH(Y$3,职业模板!$C$39:$J$39,FALSE))),"")</f>
        <v/>
      </c>
      <c r="CA21" s="1" t="str" cm="1">
        <f t="array" ref="CA21">IFERROR((BB21+BJ21*职业模板!$E$16)*(1+INDEX(职业模板!$C$34:$J$34,MATCH(Z$3,职业模板!$C$28:$J$28,FALSE))+INDEX(职业模板!$C$60:$J$60,MATCH(Z$3,职业模板!$C$39:$J$39,FALSE))),"")</f>
        <v/>
      </c>
      <c r="CB21" s="1" t="str" cm="1">
        <f t="array" ref="CB21">IFERROR((BC21+BK21*职业模板!$E$16)*(1+INDEX(职业模板!$C$34:$J$34,MATCH(AA$3,职业模板!$C$28:$J$28,FALSE))+INDEX(职业模板!$C$60:$J$60,MATCH(AA$3,职业模板!$C$39:$J$39,FALSE))),"")</f>
        <v/>
      </c>
      <c r="CC21" s="1" t="str" cm="1">
        <f t="array" ref="CC21">IFERROR((BD21+BL21*职业模板!$E$16)*(1+INDEX(职业模板!$C$34:$J$34,MATCH(AB$3,职业模板!$C$28:$J$28,FALSE))+INDEX(职业模板!$C$60:$J$60,MATCH(AB$3,职业模板!$C$39:$J$39,FALSE))),"")</f>
        <v/>
      </c>
      <c r="CD21" s="1" t="str" cm="1">
        <f t="array" ref="CD21">IFERROR((BE21+BM21*职业模板!$E$16)*(1+INDEX(职业模板!$C$34:$J$34,MATCH(AC$3,职业模板!$C$28:$J$28,FALSE))+INDEX(职业模板!$C$60:$J$60,MATCH(AC$3,职业模板!$C$39:$J$39,FALSE))),"")</f>
        <v/>
      </c>
      <c r="CE21" s="31" t="str" cm="1">
        <f t="array" ref="CE21">IF(SUMPRODUCT(BW21:CA21,属性分配!$C$7:$G$7)=0,"",SUMPRODUCT(BW21:CA21,属性分配!$C$7:$G$7))</f>
        <v/>
      </c>
    </row>
    <row r="22" spans="50:83" x14ac:dyDescent="0.15">
      <c r="AX22" s="1" t="str" cm="1">
        <f t="array" ref="AX22">IFERROR(INDEX(属性分配!$C$4:$J$4,MATCH(AX$3,属性分配!$C$3:$J$3,FALSE))*INDEX(职业模板!$C$5:$J$12,MATCH($C22,职业模板!$B$5:$B$12,FALSE),MATCH(AX$3,职业模板!$C$3:$J$3,FALSE))*$F22*N22,"")</f>
        <v/>
      </c>
      <c r="AY22" s="1" t="str" cm="1">
        <f t="array" ref="AY22">IFERROR(INDEX(属性分配!$C$4:$J$4,MATCH(AY$3,属性分配!$C$3:$J$3,FALSE))*INDEX(职业模板!$C$5:$J$12,MATCH($C22,职业模板!$B$5:$B$12,FALSE),MATCH(AY$3,职业模板!$C$3:$J$3,FALSE))*$F22*O22,"")</f>
        <v/>
      </c>
      <c r="AZ22" s="1" t="str" cm="1">
        <f t="array" ref="AZ22">IFERROR(INDEX(属性分配!$C$4:$J$4,MATCH(AZ$3,属性分配!$C$3:$J$3,FALSE))*INDEX(职业模板!$C$5:$J$12,MATCH($C22,职业模板!$B$5:$B$12,FALSE),MATCH(AZ$3,职业模板!$C$3:$J$3,FALSE))*$F22*P22,"")</f>
        <v/>
      </c>
      <c r="BA22" s="1" t="str" cm="1">
        <f t="array" ref="BA22">IFERROR(INDEX(属性分配!$C$4:$J$4,MATCH(BA$3,属性分配!$C$3:$J$3,FALSE))*INDEX(职业模板!$C$5:$J$12,MATCH($C22,职业模板!$B$5:$B$12,FALSE),MATCH(BA$3,职业模板!$C$3:$J$3,FALSE))*$F22*Q22,"")</f>
        <v/>
      </c>
      <c r="BB22" s="1" t="str" cm="1">
        <f t="array" ref="BB22">IFERROR(INDEX(属性分配!$C$4:$J$4,MATCH(BB$3,属性分配!$C$3:$J$3,FALSE))*INDEX(职业模板!$C$5:$J$12,MATCH($C22,职业模板!$B$5:$B$12,FALSE),MATCH(BB$3,职业模板!$C$3:$J$3,FALSE))*$F22*R22,"")</f>
        <v/>
      </c>
      <c r="BC22" s="1" t="str" cm="1">
        <f t="array" ref="BC22">IFERROR(INDEX(属性分配!$C$4:$J$4,MATCH(BC$3,属性分配!$C$3:$J$3,FALSE))*INDEX(职业模板!$C$5:$J$12,MATCH($C22,职业模板!$B$5:$B$12,FALSE),MATCH(BC$3,职业模板!$C$3:$J$3,FALSE))*$F22*S22,"")</f>
        <v/>
      </c>
      <c r="BD22" s="1" t="str" cm="1">
        <f t="array" ref="BD22">IFERROR(INDEX(属性分配!$C$4:$J$4,MATCH(BD$3,属性分配!$C$3:$J$3,FALSE))*INDEX(职业模板!$C$5:$J$12,MATCH($C22,职业模板!$B$5:$B$12,FALSE),MATCH(BD$3,职业模板!$C$3:$J$3,FALSE))*$F22*T22,"")</f>
        <v/>
      </c>
      <c r="BE22" s="1" t="str" cm="1">
        <f t="array" ref="BE22">IFERROR(INDEX(属性分配!$C$4:$J$4,MATCH(BE$3,属性分配!$C$3:$J$3,FALSE))*INDEX(职业模板!$C$5:$J$12,MATCH($C22,职业模板!$B$5:$B$12,FALSE),MATCH(BE$3,职业模板!$C$3:$J$3,FALSE))*$F22*U22,"")</f>
        <v/>
      </c>
      <c r="BF22" s="1" t="str" cm="1">
        <f t="array" ref="BF22">IFERROR(INDEX(属性分配!$C$11:$J$11,MATCH(BF$3,属性分配!$C$3:$J$3,FALSE))/职业模板!$E$16*AX22,"")</f>
        <v/>
      </c>
      <c r="BG22" s="1" t="str" cm="1">
        <f t="array" ref="BG22">IFERROR(INDEX(属性分配!$C$11:$J$11,MATCH(BG$3,属性分配!$C$3:$J$3,FALSE))/职业模板!$E$16*AY22,"")</f>
        <v/>
      </c>
      <c r="BH22" s="1" t="str" cm="1">
        <f t="array" ref="BH22">IFERROR(INDEX(属性分配!$C$11:$J$11,MATCH(BH$3,属性分配!$C$3:$J$3,FALSE))/职业模板!$E$16*AZ22,"")</f>
        <v/>
      </c>
      <c r="BI22" s="1" t="str" cm="1">
        <f t="array" ref="BI22">IFERROR(INDEX(属性分配!$C$11:$J$11,MATCH(BI$3,属性分配!$C$3:$J$3,FALSE))/职业模板!$E$16*BA22,"")</f>
        <v/>
      </c>
      <c r="BJ22" s="1" t="str" cm="1">
        <f t="array" ref="BJ22">IFERROR(INDEX(属性分配!$C$11:$J$11,MATCH(BJ$3,属性分配!$C$3:$J$3,FALSE))/职业模板!$E$16*BB22,"")</f>
        <v/>
      </c>
      <c r="BK22" s="1" t="str" cm="1">
        <f t="array" ref="BK22">IFERROR(INDEX(属性分配!$C$11:$J$11,MATCH(BK$3,属性分配!$C$3:$J$3,FALSE))/职业模板!$E$16*BC22,"")</f>
        <v/>
      </c>
      <c r="BL22" s="1" t="str" cm="1">
        <f t="array" ref="BL22">IFERROR(INDEX(属性分配!$C$11:$J$11,MATCH(BL$3,属性分配!$C$3:$J$3,FALSE))/职业模板!$E$16*BD22,"")</f>
        <v/>
      </c>
      <c r="BM22" s="1" t="str" cm="1">
        <f t="array" ref="BM22">IFERROR(INDEX(属性分配!$C$11:$J$11,MATCH(BM$3,属性分配!$C$3:$J$3,FALSE))/职业模板!$E$16*BE22,"")</f>
        <v/>
      </c>
      <c r="BN22" s="1" t="str" cm="1">
        <f t="array" ref="BN22">IFERROR(ROUND((AX22+BF22*职业模板!$E$16)*(1+INDEX(职业模板!$C$29:$J$34,MATCH($K22,职业模板!$B$29:$B$34,FALSE),MATCH(V$3,职业模板!$C$28:$J$28,FALSE))+INDEX(职业模板!$C$40:$J$60,MATCH($L22,职业模板!$B$40:$B$60,FALSE),MATCH(V$3,职业模板!$C$39:$J$39,FALSE))),2),"")</f>
        <v/>
      </c>
      <c r="BO22" s="1" t="str" cm="1">
        <f t="array" ref="BO22">IFERROR(ROUND((AY22+BG22*职业模板!$E$16)*(1+INDEX(职业模板!$C$29:$J$34,MATCH($K22,职业模板!$B$29:$B$34,FALSE),MATCH(W$3,职业模板!$C$28:$J$28,FALSE))+INDEX(职业模板!$C$40:$J$60,MATCH($L22,职业模板!$B$40:$B$60,FALSE),MATCH(W$3,职业模板!$C$39:$J$39,FALSE))),2),"")</f>
        <v/>
      </c>
      <c r="BP22" s="1" t="str" cm="1">
        <f t="array" ref="BP22">IFERROR(ROUND((AZ22+BH22*职业模板!$E$16)*(1+INDEX(职业模板!$C$29:$J$34,MATCH($K22,职业模板!$B$29:$B$34,FALSE),MATCH(X$3,职业模板!$C$28:$J$28,FALSE))+INDEX(职业模板!$C$40:$J$60,MATCH($L22,职业模板!$B$40:$B$60,FALSE),MATCH(X$3,职业模板!$C$39:$J$39,FALSE))),2),"")</f>
        <v/>
      </c>
      <c r="BQ22" s="1" t="str" cm="1">
        <f t="array" ref="BQ22">IFERROR(ROUND((BA22+BI22*职业模板!$E$16)*(1+INDEX(职业模板!$C$29:$J$34,MATCH($K22,职业模板!$B$29:$B$34,FALSE),MATCH(Y$3,职业模板!$C$28:$J$28,FALSE))+INDEX(职业模板!$C$40:$J$60,MATCH($L22,职业模板!$B$40:$B$60,FALSE),MATCH(Y$3,职业模板!$C$39:$J$39,FALSE))),2),"")</f>
        <v/>
      </c>
      <c r="BR22" s="1" t="str" cm="1">
        <f t="array" ref="BR22">IFERROR(ROUND((BB22+BJ22*职业模板!$E$16)*(1+INDEX(职业模板!$C$29:$J$34,MATCH($K22,职业模板!$B$29:$B$34,FALSE),MATCH(Z$3,职业模板!$C$28:$J$28,FALSE))+INDEX(职业模板!$C$40:$J$60,MATCH($L22,职业模板!$B$40:$B$60,FALSE),MATCH(Z$3,职业模板!$C$39:$J$39,FALSE))),2),"")</f>
        <v/>
      </c>
      <c r="BS22" s="1" t="str" cm="1">
        <f t="array" ref="BS22">IFERROR(ROUND((BC22+BK22*职业模板!$E$16)*(1+INDEX(职业模板!$C$29:$J$34,MATCH($K22,职业模板!$B$29:$B$34,FALSE),MATCH(AA$3,职业模板!$C$28:$J$28,FALSE))+INDEX(职业模板!$C$40:$J$60,MATCH($L22,职业模板!$B$40:$B$60,FALSE),MATCH(AA$3,职业模板!$C$39:$J$39,FALSE))),2),"")</f>
        <v/>
      </c>
      <c r="BT22" s="1" t="str" cm="1">
        <f t="array" ref="BT22">IFERROR(ROUND((BD22+BL22*职业模板!$E$16)*(1+INDEX(职业模板!$C$29:$J$34,MATCH($K22,职业模板!$B$29:$B$34,FALSE),MATCH(AB$3,职业模板!$C$28:$J$28,FALSE))+INDEX(职业模板!$C$40:$J$60,MATCH($L22,职业模板!$B$40:$B$60,FALSE),MATCH(AB$3,职业模板!$C$39:$J$39,FALSE))),2),"")</f>
        <v/>
      </c>
      <c r="BU22" s="1" t="str" cm="1">
        <f t="array" ref="BU22">IFERROR(ROUND((BE22+BM22*职业模板!$E$16)*(1+INDEX(职业模板!$C$29:$J$34,MATCH($K22,职业模板!$B$29:$B$34,FALSE),MATCH(AC$3,职业模板!$C$28:$J$28,FALSE))+INDEX(职业模板!$C$40:$J$60,MATCH($L22,职业模板!$B$40:$B$60,FALSE),MATCH(AC$3,职业模板!$C$39:$J$39,FALSE))),2),"")</f>
        <v/>
      </c>
      <c r="BV22" s="31" t="str" cm="1">
        <f t="array" ref="BV22">IF(SUMPRODUCT($BN22:$BR22,属性分配!$C$7:$G$7)=0,"",SUMPRODUCT($BN22:$BR22,属性分配!$C$7:$G$7))</f>
        <v/>
      </c>
      <c r="BW22" s="1" t="str" cm="1">
        <f t="array" ref="BW22">IFERROR((AX22+BF22*职业模板!$E$16)*(1+INDEX(职业模板!$C$34:$J$34,MATCH(V$3,职业模板!$C$28:$J$28,FALSE))+INDEX(职业模板!$C$60:$J$60,MATCH(V$3,职业模板!$C$39:$J$39,FALSE))),"")</f>
        <v/>
      </c>
      <c r="BX22" s="1" t="str" cm="1">
        <f t="array" ref="BX22">IFERROR((AY22+BG22*职业模板!$E$16)*(1+INDEX(职业模板!$C$34:$J$34,MATCH(W$3,职业模板!$C$28:$J$28,FALSE))+INDEX(职业模板!$C$60:$J$60,MATCH(W$3,职业模板!$C$39:$J$39,FALSE))),"")</f>
        <v/>
      </c>
      <c r="BY22" s="1" t="str" cm="1">
        <f t="array" ref="BY22">IFERROR((AZ22+BH22*职业模板!$E$16)*(1+INDEX(职业模板!$C$34:$J$34,MATCH(X$3,职业模板!$C$28:$J$28,FALSE))+INDEX(职业模板!$C$60:$J$60,MATCH(X$3,职业模板!$C$39:$J$39,FALSE))),"")</f>
        <v/>
      </c>
      <c r="BZ22" s="1" t="str" cm="1">
        <f t="array" ref="BZ22">IFERROR((BA22+BI22*职业模板!$E$16)*(1+INDEX(职业模板!$C$34:$J$34,MATCH(Y$3,职业模板!$C$28:$J$28,FALSE))+INDEX(职业模板!$C$60:$J$60,MATCH(Y$3,职业模板!$C$39:$J$39,FALSE))),"")</f>
        <v/>
      </c>
      <c r="CA22" s="1" t="str" cm="1">
        <f t="array" ref="CA22">IFERROR((BB22+BJ22*职业模板!$E$16)*(1+INDEX(职业模板!$C$34:$J$34,MATCH(Z$3,职业模板!$C$28:$J$28,FALSE))+INDEX(职业模板!$C$60:$J$60,MATCH(Z$3,职业模板!$C$39:$J$39,FALSE))),"")</f>
        <v/>
      </c>
      <c r="CB22" s="1" t="str" cm="1">
        <f t="array" ref="CB22">IFERROR((BC22+BK22*职业模板!$E$16)*(1+INDEX(职业模板!$C$34:$J$34,MATCH(AA$3,职业模板!$C$28:$J$28,FALSE))+INDEX(职业模板!$C$60:$J$60,MATCH(AA$3,职业模板!$C$39:$J$39,FALSE))),"")</f>
        <v/>
      </c>
      <c r="CC22" s="1" t="str" cm="1">
        <f t="array" ref="CC22">IFERROR((BD22+BL22*职业模板!$E$16)*(1+INDEX(职业模板!$C$34:$J$34,MATCH(AB$3,职业模板!$C$28:$J$28,FALSE))+INDEX(职业模板!$C$60:$J$60,MATCH(AB$3,职业模板!$C$39:$J$39,FALSE))),"")</f>
        <v/>
      </c>
      <c r="CD22" s="1" t="str" cm="1">
        <f t="array" ref="CD22">IFERROR((BE22+BM22*职业模板!$E$16)*(1+INDEX(职业模板!$C$34:$J$34,MATCH(AC$3,职业模板!$C$28:$J$28,FALSE))+INDEX(职业模板!$C$60:$J$60,MATCH(AC$3,职业模板!$C$39:$J$39,FALSE))),"")</f>
        <v/>
      </c>
      <c r="CE22" s="31" t="str" cm="1">
        <f t="array" ref="CE22">IF(SUMPRODUCT(BW22:CA22,属性分配!$C$7:$G$7)=0,"",SUMPRODUCT(BW22:CA22,属性分配!$C$7:$G$7))</f>
        <v/>
      </c>
    </row>
    <row r="23" spans="50:83" x14ac:dyDescent="0.15">
      <c r="AX23" s="1" t="str" cm="1">
        <f t="array" ref="AX23">IFERROR(INDEX(属性分配!$C$4:$J$4,MATCH(AX$3,属性分配!$C$3:$J$3,FALSE))*INDEX(职业模板!$C$5:$J$12,MATCH($C23,职业模板!$B$5:$B$12,FALSE),MATCH(AX$3,职业模板!$C$3:$J$3,FALSE))*$F23*N23,"")</f>
        <v/>
      </c>
      <c r="AY23" s="1" t="str" cm="1">
        <f t="array" ref="AY23">IFERROR(INDEX(属性分配!$C$4:$J$4,MATCH(AY$3,属性分配!$C$3:$J$3,FALSE))*INDEX(职业模板!$C$5:$J$12,MATCH($C23,职业模板!$B$5:$B$12,FALSE),MATCH(AY$3,职业模板!$C$3:$J$3,FALSE))*$F23*O23,"")</f>
        <v/>
      </c>
      <c r="AZ23" s="1" t="str" cm="1">
        <f t="array" ref="AZ23">IFERROR(INDEX(属性分配!$C$4:$J$4,MATCH(AZ$3,属性分配!$C$3:$J$3,FALSE))*INDEX(职业模板!$C$5:$J$12,MATCH($C23,职业模板!$B$5:$B$12,FALSE),MATCH(AZ$3,职业模板!$C$3:$J$3,FALSE))*$F23*P23,"")</f>
        <v/>
      </c>
      <c r="BA23" s="1" t="str" cm="1">
        <f t="array" ref="BA23">IFERROR(INDEX(属性分配!$C$4:$J$4,MATCH(BA$3,属性分配!$C$3:$J$3,FALSE))*INDEX(职业模板!$C$5:$J$12,MATCH($C23,职业模板!$B$5:$B$12,FALSE),MATCH(BA$3,职业模板!$C$3:$J$3,FALSE))*$F23*Q23,"")</f>
        <v/>
      </c>
      <c r="BB23" s="1" t="str" cm="1">
        <f t="array" ref="BB23">IFERROR(INDEX(属性分配!$C$4:$J$4,MATCH(BB$3,属性分配!$C$3:$J$3,FALSE))*INDEX(职业模板!$C$5:$J$12,MATCH($C23,职业模板!$B$5:$B$12,FALSE),MATCH(BB$3,职业模板!$C$3:$J$3,FALSE))*$F23*R23,"")</f>
        <v/>
      </c>
      <c r="BC23" s="1" t="str" cm="1">
        <f t="array" ref="BC23">IFERROR(INDEX(属性分配!$C$4:$J$4,MATCH(BC$3,属性分配!$C$3:$J$3,FALSE))*INDEX(职业模板!$C$5:$J$12,MATCH($C23,职业模板!$B$5:$B$12,FALSE),MATCH(BC$3,职业模板!$C$3:$J$3,FALSE))*$F23*S23,"")</f>
        <v/>
      </c>
      <c r="BD23" s="1" t="str" cm="1">
        <f t="array" ref="BD23">IFERROR(INDEX(属性分配!$C$4:$J$4,MATCH(BD$3,属性分配!$C$3:$J$3,FALSE))*INDEX(职业模板!$C$5:$J$12,MATCH($C23,职业模板!$B$5:$B$12,FALSE),MATCH(BD$3,职业模板!$C$3:$J$3,FALSE))*$F23*T23,"")</f>
        <v/>
      </c>
      <c r="BE23" s="1" t="str" cm="1">
        <f t="array" ref="BE23">IFERROR(INDEX(属性分配!$C$4:$J$4,MATCH(BE$3,属性分配!$C$3:$J$3,FALSE))*INDEX(职业模板!$C$5:$J$12,MATCH($C23,职业模板!$B$5:$B$12,FALSE),MATCH(BE$3,职业模板!$C$3:$J$3,FALSE))*$F23*U23,"")</f>
        <v/>
      </c>
      <c r="BF23" s="1" t="str" cm="1">
        <f t="array" ref="BF23">IFERROR(INDEX(属性分配!$C$11:$J$11,MATCH(BF$3,属性分配!$C$3:$J$3,FALSE))/职业模板!$E$16*AX23,"")</f>
        <v/>
      </c>
      <c r="BG23" s="1" t="str" cm="1">
        <f t="array" ref="BG23">IFERROR(INDEX(属性分配!$C$11:$J$11,MATCH(BG$3,属性分配!$C$3:$J$3,FALSE))/职业模板!$E$16*AY23,"")</f>
        <v/>
      </c>
      <c r="BH23" s="1" t="str" cm="1">
        <f t="array" ref="BH23">IFERROR(INDEX(属性分配!$C$11:$J$11,MATCH(BH$3,属性分配!$C$3:$J$3,FALSE))/职业模板!$E$16*AZ23,"")</f>
        <v/>
      </c>
      <c r="BI23" s="1" t="str" cm="1">
        <f t="array" ref="BI23">IFERROR(INDEX(属性分配!$C$11:$J$11,MATCH(BI$3,属性分配!$C$3:$J$3,FALSE))/职业模板!$E$16*BA23,"")</f>
        <v/>
      </c>
      <c r="BJ23" s="1" t="str" cm="1">
        <f t="array" ref="BJ23">IFERROR(INDEX(属性分配!$C$11:$J$11,MATCH(BJ$3,属性分配!$C$3:$J$3,FALSE))/职业模板!$E$16*BB23,"")</f>
        <v/>
      </c>
      <c r="BK23" s="1" t="str" cm="1">
        <f t="array" ref="BK23">IFERROR(INDEX(属性分配!$C$11:$J$11,MATCH(BK$3,属性分配!$C$3:$J$3,FALSE))/职业模板!$E$16*BC23,"")</f>
        <v/>
      </c>
      <c r="BL23" s="1" t="str" cm="1">
        <f t="array" ref="BL23">IFERROR(INDEX(属性分配!$C$11:$J$11,MATCH(BL$3,属性分配!$C$3:$J$3,FALSE))/职业模板!$E$16*BD23,"")</f>
        <v/>
      </c>
      <c r="BM23" s="1" t="str" cm="1">
        <f t="array" ref="BM23">IFERROR(INDEX(属性分配!$C$11:$J$11,MATCH(BM$3,属性分配!$C$3:$J$3,FALSE))/职业模板!$E$16*BE23,"")</f>
        <v/>
      </c>
      <c r="BN23" s="1" t="str" cm="1">
        <f t="array" ref="BN23">IFERROR(ROUND((AX23+BF23*职业模板!$E$16)*(1+INDEX(职业模板!$C$29:$J$34,MATCH($K23,职业模板!$B$29:$B$34,FALSE),MATCH(V$3,职业模板!$C$28:$J$28,FALSE))+INDEX(职业模板!$C$40:$J$60,MATCH($L23,职业模板!$B$40:$B$60,FALSE),MATCH(V$3,职业模板!$C$39:$J$39,FALSE))),2),"")</f>
        <v/>
      </c>
      <c r="BO23" s="1" t="str" cm="1">
        <f t="array" ref="BO23">IFERROR(ROUND((AY23+BG23*职业模板!$E$16)*(1+INDEX(职业模板!$C$29:$J$34,MATCH($K23,职业模板!$B$29:$B$34,FALSE),MATCH(W$3,职业模板!$C$28:$J$28,FALSE))+INDEX(职业模板!$C$40:$J$60,MATCH($L23,职业模板!$B$40:$B$60,FALSE),MATCH(W$3,职业模板!$C$39:$J$39,FALSE))),2),"")</f>
        <v/>
      </c>
      <c r="BP23" s="1" t="str" cm="1">
        <f t="array" ref="BP23">IFERROR(ROUND((AZ23+BH23*职业模板!$E$16)*(1+INDEX(职业模板!$C$29:$J$34,MATCH($K23,职业模板!$B$29:$B$34,FALSE),MATCH(X$3,职业模板!$C$28:$J$28,FALSE))+INDEX(职业模板!$C$40:$J$60,MATCH($L23,职业模板!$B$40:$B$60,FALSE),MATCH(X$3,职业模板!$C$39:$J$39,FALSE))),2),"")</f>
        <v/>
      </c>
      <c r="BQ23" s="1" t="str" cm="1">
        <f t="array" ref="BQ23">IFERROR(ROUND((BA23+BI23*职业模板!$E$16)*(1+INDEX(职业模板!$C$29:$J$34,MATCH($K23,职业模板!$B$29:$B$34,FALSE),MATCH(Y$3,职业模板!$C$28:$J$28,FALSE))+INDEX(职业模板!$C$40:$J$60,MATCH($L23,职业模板!$B$40:$B$60,FALSE),MATCH(Y$3,职业模板!$C$39:$J$39,FALSE))),2),"")</f>
        <v/>
      </c>
      <c r="BR23" s="1" t="str" cm="1">
        <f t="array" ref="BR23">IFERROR(ROUND((BB23+BJ23*职业模板!$E$16)*(1+INDEX(职业模板!$C$29:$J$34,MATCH($K23,职业模板!$B$29:$B$34,FALSE),MATCH(Z$3,职业模板!$C$28:$J$28,FALSE))+INDEX(职业模板!$C$40:$J$60,MATCH($L23,职业模板!$B$40:$B$60,FALSE),MATCH(Z$3,职业模板!$C$39:$J$39,FALSE))),2),"")</f>
        <v/>
      </c>
      <c r="BS23" s="1" t="str" cm="1">
        <f t="array" ref="BS23">IFERROR(ROUND((BC23+BK23*职业模板!$E$16)*(1+INDEX(职业模板!$C$29:$J$34,MATCH($K23,职业模板!$B$29:$B$34,FALSE),MATCH(AA$3,职业模板!$C$28:$J$28,FALSE))+INDEX(职业模板!$C$40:$J$60,MATCH($L23,职业模板!$B$40:$B$60,FALSE),MATCH(AA$3,职业模板!$C$39:$J$39,FALSE))),2),"")</f>
        <v/>
      </c>
      <c r="BT23" s="1" t="str" cm="1">
        <f t="array" ref="BT23">IFERROR(ROUND((BD23+BL23*职业模板!$E$16)*(1+INDEX(职业模板!$C$29:$J$34,MATCH($K23,职业模板!$B$29:$B$34,FALSE),MATCH(AB$3,职业模板!$C$28:$J$28,FALSE))+INDEX(职业模板!$C$40:$J$60,MATCH($L23,职业模板!$B$40:$B$60,FALSE),MATCH(AB$3,职业模板!$C$39:$J$39,FALSE))),2),"")</f>
        <v/>
      </c>
      <c r="BU23" s="1" t="str" cm="1">
        <f t="array" ref="BU23">IFERROR(ROUND((BE23+BM23*职业模板!$E$16)*(1+INDEX(职业模板!$C$29:$J$34,MATCH($K23,职业模板!$B$29:$B$34,FALSE),MATCH(AC$3,职业模板!$C$28:$J$28,FALSE))+INDEX(职业模板!$C$40:$J$60,MATCH($L23,职业模板!$B$40:$B$60,FALSE),MATCH(AC$3,职业模板!$C$39:$J$39,FALSE))),2),"")</f>
        <v/>
      </c>
      <c r="BV23" s="31" t="str" cm="1">
        <f t="array" ref="BV23">IF(SUMPRODUCT($BN23:$BR23,属性分配!$C$7:$G$7)=0,"",SUMPRODUCT($BN23:$BR23,属性分配!$C$7:$G$7))</f>
        <v/>
      </c>
      <c r="BW23" s="1" t="str" cm="1">
        <f t="array" ref="BW23">IFERROR((AX23+BF23*职业模板!$E$16)*(1+INDEX(职业模板!$C$34:$J$34,MATCH(V$3,职业模板!$C$28:$J$28,FALSE))+INDEX(职业模板!$C$60:$J$60,MATCH(V$3,职业模板!$C$39:$J$39,FALSE))),"")</f>
        <v/>
      </c>
      <c r="BX23" s="1" t="str" cm="1">
        <f t="array" ref="BX23">IFERROR((AY23+BG23*职业模板!$E$16)*(1+INDEX(职业模板!$C$34:$J$34,MATCH(W$3,职业模板!$C$28:$J$28,FALSE))+INDEX(职业模板!$C$60:$J$60,MATCH(W$3,职业模板!$C$39:$J$39,FALSE))),"")</f>
        <v/>
      </c>
      <c r="BY23" s="1" t="str" cm="1">
        <f t="array" ref="BY23">IFERROR((AZ23+BH23*职业模板!$E$16)*(1+INDEX(职业模板!$C$34:$J$34,MATCH(X$3,职业模板!$C$28:$J$28,FALSE))+INDEX(职业模板!$C$60:$J$60,MATCH(X$3,职业模板!$C$39:$J$39,FALSE))),"")</f>
        <v/>
      </c>
      <c r="BZ23" s="1" t="str" cm="1">
        <f t="array" ref="BZ23">IFERROR((BA23+BI23*职业模板!$E$16)*(1+INDEX(职业模板!$C$34:$J$34,MATCH(Y$3,职业模板!$C$28:$J$28,FALSE))+INDEX(职业模板!$C$60:$J$60,MATCH(Y$3,职业模板!$C$39:$J$39,FALSE))),"")</f>
        <v/>
      </c>
      <c r="CA23" s="1" t="str" cm="1">
        <f t="array" ref="CA23">IFERROR((BB23+BJ23*职业模板!$E$16)*(1+INDEX(职业模板!$C$34:$J$34,MATCH(Z$3,职业模板!$C$28:$J$28,FALSE))+INDEX(职业模板!$C$60:$J$60,MATCH(Z$3,职业模板!$C$39:$J$39,FALSE))),"")</f>
        <v/>
      </c>
      <c r="CB23" s="1" t="str" cm="1">
        <f t="array" ref="CB23">IFERROR((BC23+BK23*职业模板!$E$16)*(1+INDEX(职业模板!$C$34:$J$34,MATCH(AA$3,职业模板!$C$28:$J$28,FALSE))+INDEX(职业模板!$C$60:$J$60,MATCH(AA$3,职业模板!$C$39:$J$39,FALSE))),"")</f>
        <v/>
      </c>
      <c r="CC23" s="1" t="str" cm="1">
        <f t="array" ref="CC23">IFERROR((BD23+BL23*职业模板!$E$16)*(1+INDEX(职业模板!$C$34:$J$34,MATCH(AB$3,职业模板!$C$28:$J$28,FALSE))+INDEX(职业模板!$C$60:$J$60,MATCH(AB$3,职业模板!$C$39:$J$39,FALSE))),"")</f>
        <v/>
      </c>
      <c r="CD23" s="1" t="str" cm="1">
        <f t="array" ref="CD23">IFERROR((BE23+BM23*职业模板!$E$16)*(1+INDEX(职业模板!$C$34:$J$34,MATCH(AC$3,职业模板!$C$28:$J$28,FALSE))+INDEX(职业模板!$C$60:$J$60,MATCH(AC$3,职业模板!$C$39:$J$39,FALSE))),"")</f>
        <v/>
      </c>
      <c r="CE23" s="31" t="str" cm="1">
        <f t="array" ref="CE23">IF(SUMPRODUCT(BW23:CA23,属性分配!$C$7:$G$7)=0,"",SUMPRODUCT(BW23:CA23,属性分配!$C$7:$G$7))</f>
        <v/>
      </c>
    </row>
    <row r="24" spans="50:83" x14ac:dyDescent="0.15">
      <c r="AX24" s="1" t="str" cm="1">
        <f t="array" ref="AX24">IFERROR(INDEX(属性分配!$C$4:$J$4,MATCH(AX$3,属性分配!$C$3:$J$3,FALSE))*INDEX(职业模板!$C$5:$J$12,MATCH($C24,职业模板!$B$5:$B$12,FALSE),MATCH(AX$3,职业模板!$C$3:$J$3,FALSE))*$F24*N24,"")</f>
        <v/>
      </c>
      <c r="AY24" s="1" t="str" cm="1">
        <f t="array" ref="AY24">IFERROR(INDEX(属性分配!$C$4:$J$4,MATCH(AY$3,属性分配!$C$3:$J$3,FALSE))*INDEX(职业模板!$C$5:$J$12,MATCH($C24,职业模板!$B$5:$B$12,FALSE),MATCH(AY$3,职业模板!$C$3:$J$3,FALSE))*$F24*O24,"")</f>
        <v/>
      </c>
      <c r="AZ24" s="1" t="str" cm="1">
        <f t="array" ref="AZ24">IFERROR(INDEX(属性分配!$C$4:$J$4,MATCH(AZ$3,属性分配!$C$3:$J$3,FALSE))*INDEX(职业模板!$C$5:$J$12,MATCH($C24,职业模板!$B$5:$B$12,FALSE),MATCH(AZ$3,职业模板!$C$3:$J$3,FALSE))*$F24*P24,"")</f>
        <v/>
      </c>
      <c r="BA24" s="1" t="str" cm="1">
        <f t="array" ref="BA24">IFERROR(INDEX(属性分配!$C$4:$J$4,MATCH(BA$3,属性分配!$C$3:$J$3,FALSE))*INDEX(职业模板!$C$5:$J$12,MATCH($C24,职业模板!$B$5:$B$12,FALSE),MATCH(BA$3,职业模板!$C$3:$J$3,FALSE))*$F24*Q24,"")</f>
        <v/>
      </c>
      <c r="BB24" s="1" t="str" cm="1">
        <f t="array" ref="BB24">IFERROR(INDEX(属性分配!$C$4:$J$4,MATCH(BB$3,属性分配!$C$3:$J$3,FALSE))*INDEX(职业模板!$C$5:$J$12,MATCH($C24,职业模板!$B$5:$B$12,FALSE),MATCH(BB$3,职业模板!$C$3:$J$3,FALSE))*$F24*R24,"")</f>
        <v/>
      </c>
      <c r="BC24" s="1" t="str" cm="1">
        <f t="array" ref="BC24">IFERROR(INDEX(属性分配!$C$4:$J$4,MATCH(BC$3,属性分配!$C$3:$J$3,FALSE))*INDEX(职业模板!$C$5:$J$12,MATCH($C24,职业模板!$B$5:$B$12,FALSE),MATCH(BC$3,职业模板!$C$3:$J$3,FALSE))*$F24*S24,"")</f>
        <v/>
      </c>
      <c r="BD24" s="1" t="str" cm="1">
        <f t="array" ref="BD24">IFERROR(INDEX(属性分配!$C$4:$J$4,MATCH(BD$3,属性分配!$C$3:$J$3,FALSE))*INDEX(职业模板!$C$5:$J$12,MATCH($C24,职业模板!$B$5:$B$12,FALSE),MATCH(BD$3,职业模板!$C$3:$J$3,FALSE))*$F24*T24,"")</f>
        <v/>
      </c>
      <c r="BE24" s="1" t="str" cm="1">
        <f t="array" ref="BE24">IFERROR(INDEX(属性分配!$C$4:$J$4,MATCH(BE$3,属性分配!$C$3:$J$3,FALSE))*INDEX(职业模板!$C$5:$J$12,MATCH($C24,职业模板!$B$5:$B$12,FALSE),MATCH(BE$3,职业模板!$C$3:$J$3,FALSE))*$F24*U24,"")</f>
        <v/>
      </c>
      <c r="BF24" s="1" t="str" cm="1">
        <f t="array" ref="BF24">IFERROR(INDEX(属性分配!$C$11:$J$11,MATCH(BF$3,属性分配!$C$3:$J$3,FALSE))/职业模板!$E$16*AX24,"")</f>
        <v/>
      </c>
      <c r="BG24" s="1" t="str" cm="1">
        <f t="array" ref="BG24">IFERROR(INDEX(属性分配!$C$11:$J$11,MATCH(BG$3,属性分配!$C$3:$J$3,FALSE))/职业模板!$E$16*AY24,"")</f>
        <v/>
      </c>
      <c r="BH24" s="1" t="str" cm="1">
        <f t="array" ref="BH24">IFERROR(INDEX(属性分配!$C$11:$J$11,MATCH(BH$3,属性分配!$C$3:$J$3,FALSE))/职业模板!$E$16*AZ24,"")</f>
        <v/>
      </c>
      <c r="BI24" s="1" t="str" cm="1">
        <f t="array" ref="BI24">IFERROR(INDEX(属性分配!$C$11:$J$11,MATCH(BI$3,属性分配!$C$3:$J$3,FALSE))/职业模板!$E$16*BA24,"")</f>
        <v/>
      </c>
      <c r="BJ24" s="1" t="str" cm="1">
        <f t="array" ref="BJ24">IFERROR(INDEX(属性分配!$C$11:$J$11,MATCH(BJ$3,属性分配!$C$3:$J$3,FALSE))/职业模板!$E$16*BB24,"")</f>
        <v/>
      </c>
      <c r="BK24" s="1" t="str" cm="1">
        <f t="array" ref="BK24">IFERROR(INDEX(属性分配!$C$11:$J$11,MATCH(BK$3,属性分配!$C$3:$J$3,FALSE))/职业模板!$E$16*BC24,"")</f>
        <v/>
      </c>
      <c r="BL24" s="1" t="str" cm="1">
        <f t="array" ref="BL24">IFERROR(INDEX(属性分配!$C$11:$J$11,MATCH(BL$3,属性分配!$C$3:$J$3,FALSE))/职业模板!$E$16*BD24,"")</f>
        <v/>
      </c>
      <c r="BM24" s="1" t="str" cm="1">
        <f t="array" ref="BM24">IFERROR(INDEX(属性分配!$C$11:$J$11,MATCH(BM$3,属性分配!$C$3:$J$3,FALSE))/职业模板!$E$16*BE24,"")</f>
        <v/>
      </c>
      <c r="BN24" s="1" t="str" cm="1">
        <f t="array" ref="BN24">IFERROR(ROUND((AX24+BF24*职业模板!$E$16)*(1+INDEX(职业模板!$C$29:$J$34,MATCH($K24,职业模板!$B$29:$B$34,FALSE),MATCH(V$3,职业模板!$C$28:$J$28,FALSE))+INDEX(职业模板!$C$40:$J$60,MATCH($L24,职业模板!$B$40:$B$60,FALSE),MATCH(V$3,职业模板!$C$39:$J$39,FALSE))),2),"")</f>
        <v/>
      </c>
      <c r="BO24" s="1" t="str" cm="1">
        <f t="array" ref="BO24">IFERROR(ROUND((AY24+BG24*职业模板!$E$16)*(1+INDEX(职业模板!$C$29:$J$34,MATCH($K24,职业模板!$B$29:$B$34,FALSE),MATCH(W$3,职业模板!$C$28:$J$28,FALSE))+INDEX(职业模板!$C$40:$J$60,MATCH($L24,职业模板!$B$40:$B$60,FALSE),MATCH(W$3,职业模板!$C$39:$J$39,FALSE))),2),"")</f>
        <v/>
      </c>
      <c r="BP24" s="1" t="str" cm="1">
        <f t="array" ref="BP24">IFERROR(ROUND((AZ24+BH24*职业模板!$E$16)*(1+INDEX(职业模板!$C$29:$J$34,MATCH($K24,职业模板!$B$29:$B$34,FALSE),MATCH(X$3,职业模板!$C$28:$J$28,FALSE))+INDEX(职业模板!$C$40:$J$60,MATCH($L24,职业模板!$B$40:$B$60,FALSE),MATCH(X$3,职业模板!$C$39:$J$39,FALSE))),2),"")</f>
        <v/>
      </c>
      <c r="BQ24" s="1" t="str" cm="1">
        <f t="array" ref="BQ24">IFERROR(ROUND((BA24+BI24*职业模板!$E$16)*(1+INDEX(职业模板!$C$29:$J$34,MATCH($K24,职业模板!$B$29:$B$34,FALSE),MATCH(Y$3,职业模板!$C$28:$J$28,FALSE))+INDEX(职业模板!$C$40:$J$60,MATCH($L24,职业模板!$B$40:$B$60,FALSE),MATCH(Y$3,职业模板!$C$39:$J$39,FALSE))),2),"")</f>
        <v/>
      </c>
      <c r="BR24" s="1" t="str" cm="1">
        <f t="array" ref="BR24">IFERROR(ROUND((BB24+BJ24*职业模板!$E$16)*(1+INDEX(职业模板!$C$29:$J$34,MATCH($K24,职业模板!$B$29:$B$34,FALSE),MATCH(Z$3,职业模板!$C$28:$J$28,FALSE))+INDEX(职业模板!$C$40:$J$60,MATCH($L24,职业模板!$B$40:$B$60,FALSE),MATCH(Z$3,职业模板!$C$39:$J$39,FALSE))),2),"")</f>
        <v/>
      </c>
      <c r="BS24" s="1" t="str" cm="1">
        <f t="array" ref="BS24">IFERROR(ROUND((BC24+BK24*职业模板!$E$16)*(1+INDEX(职业模板!$C$29:$J$34,MATCH($K24,职业模板!$B$29:$B$34,FALSE),MATCH(AA$3,职业模板!$C$28:$J$28,FALSE))+INDEX(职业模板!$C$40:$J$60,MATCH($L24,职业模板!$B$40:$B$60,FALSE),MATCH(AA$3,职业模板!$C$39:$J$39,FALSE))),2),"")</f>
        <v/>
      </c>
      <c r="BT24" s="1" t="str" cm="1">
        <f t="array" ref="BT24">IFERROR(ROUND((BD24+BL24*职业模板!$E$16)*(1+INDEX(职业模板!$C$29:$J$34,MATCH($K24,职业模板!$B$29:$B$34,FALSE),MATCH(AB$3,职业模板!$C$28:$J$28,FALSE))+INDEX(职业模板!$C$40:$J$60,MATCH($L24,职业模板!$B$40:$B$60,FALSE),MATCH(AB$3,职业模板!$C$39:$J$39,FALSE))),2),"")</f>
        <v/>
      </c>
      <c r="BU24" s="1" t="str" cm="1">
        <f t="array" ref="BU24">IFERROR(ROUND((BE24+BM24*职业模板!$E$16)*(1+INDEX(职业模板!$C$29:$J$34,MATCH($K24,职业模板!$B$29:$B$34,FALSE),MATCH(AC$3,职业模板!$C$28:$J$28,FALSE))+INDEX(职业模板!$C$40:$J$60,MATCH($L24,职业模板!$B$40:$B$60,FALSE),MATCH(AC$3,职业模板!$C$39:$J$39,FALSE))),2),"")</f>
        <v/>
      </c>
      <c r="BV24" s="31" t="str" cm="1">
        <f t="array" ref="BV24">IF(SUMPRODUCT($BN24:$BR24,属性分配!$C$7:$G$7)=0,"",SUMPRODUCT($BN24:$BR24,属性分配!$C$7:$G$7))</f>
        <v/>
      </c>
      <c r="BW24" s="1" t="str" cm="1">
        <f t="array" ref="BW24">IFERROR((AX24+BF24*职业模板!$E$16)*(1+INDEX(职业模板!$C$34:$J$34,MATCH(V$3,职业模板!$C$28:$J$28,FALSE))+INDEX(职业模板!$C$60:$J$60,MATCH(V$3,职业模板!$C$39:$J$39,FALSE))),"")</f>
        <v/>
      </c>
      <c r="BX24" s="1" t="str" cm="1">
        <f t="array" ref="BX24">IFERROR((AY24+BG24*职业模板!$E$16)*(1+INDEX(职业模板!$C$34:$J$34,MATCH(W$3,职业模板!$C$28:$J$28,FALSE))+INDEX(职业模板!$C$60:$J$60,MATCH(W$3,职业模板!$C$39:$J$39,FALSE))),"")</f>
        <v/>
      </c>
      <c r="BY24" s="1" t="str" cm="1">
        <f t="array" ref="BY24">IFERROR((AZ24+BH24*职业模板!$E$16)*(1+INDEX(职业模板!$C$34:$J$34,MATCH(X$3,职业模板!$C$28:$J$28,FALSE))+INDEX(职业模板!$C$60:$J$60,MATCH(X$3,职业模板!$C$39:$J$39,FALSE))),"")</f>
        <v/>
      </c>
      <c r="BZ24" s="1" t="str" cm="1">
        <f t="array" ref="BZ24">IFERROR((BA24+BI24*职业模板!$E$16)*(1+INDEX(职业模板!$C$34:$J$34,MATCH(Y$3,职业模板!$C$28:$J$28,FALSE))+INDEX(职业模板!$C$60:$J$60,MATCH(Y$3,职业模板!$C$39:$J$39,FALSE))),"")</f>
        <v/>
      </c>
      <c r="CA24" s="1" t="str" cm="1">
        <f t="array" ref="CA24">IFERROR((BB24+BJ24*职业模板!$E$16)*(1+INDEX(职业模板!$C$34:$J$34,MATCH(Z$3,职业模板!$C$28:$J$28,FALSE))+INDEX(职业模板!$C$60:$J$60,MATCH(Z$3,职业模板!$C$39:$J$39,FALSE))),"")</f>
        <v/>
      </c>
      <c r="CB24" s="1" t="str" cm="1">
        <f t="array" ref="CB24">IFERROR((BC24+BK24*职业模板!$E$16)*(1+INDEX(职业模板!$C$34:$J$34,MATCH(AA$3,职业模板!$C$28:$J$28,FALSE))+INDEX(职业模板!$C$60:$J$60,MATCH(AA$3,职业模板!$C$39:$J$39,FALSE))),"")</f>
        <v/>
      </c>
      <c r="CC24" s="1" t="str" cm="1">
        <f t="array" ref="CC24">IFERROR((BD24+BL24*职业模板!$E$16)*(1+INDEX(职业模板!$C$34:$J$34,MATCH(AB$3,职业模板!$C$28:$J$28,FALSE))+INDEX(职业模板!$C$60:$J$60,MATCH(AB$3,职业模板!$C$39:$J$39,FALSE))),"")</f>
        <v/>
      </c>
      <c r="CD24" s="1" t="str" cm="1">
        <f t="array" ref="CD24">IFERROR((BE24+BM24*职业模板!$E$16)*(1+INDEX(职业模板!$C$34:$J$34,MATCH(AC$3,职业模板!$C$28:$J$28,FALSE))+INDEX(职业模板!$C$60:$J$60,MATCH(AC$3,职业模板!$C$39:$J$39,FALSE))),"")</f>
        <v/>
      </c>
      <c r="CE24" s="31" t="str" cm="1">
        <f t="array" ref="CE24">IF(SUMPRODUCT(BW24:CA24,属性分配!$C$7:$G$7)=0,"",SUMPRODUCT(BW24:CA24,属性分配!$C$7:$G$7))</f>
        <v/>
      </c>
    </row>
    <row r="25" spans="50:83" x14ac:dyDescent="0.15">
      <c r="AX25" s="1" t="str" cm="1">
        <f t="array" ref="AX25">IFERROR(INDEX(属性分配!$C$4:$J$4,MATCH(AX$3,属性分配!$C$3:$J$3,FALSE))*INDEX(职业模板!$C$5:$J$12,MATCH($C25,职业模板!$B$5:$B$12,FALSE),MATCH(AX$3,职业模板!$C$3:$J$3,FALSE))*$F25*N25,"")</f>
        <v/>
      </c>
      <c r="AY25" s="1" t="str" cm="1">
        <f t="array" ref="AY25">IFERROR(INDEX(属性分配!$C$4:$J$4,MATCH(AY$3,属性分配!$C$3:$J$3,FALSE))*INDEX(职业模板!$C$5:$J$12,MATCH($C25,职业模板!$B$5:$B$12,FALSE),MATCH(AY$3,职业模板!$C$3:$J$3,FALSE))*$F25*O25,"")</f>
        <v/>
      </c>
      <c r="AZ25" s="1" t="str" cm="1">
        <f t="array" ref="AZ25">IFERROR(INDEX(属性分配!$C$4:$J$4,MATCH(AZ$3,属性分配!$C$3:$J$3,FALSE))*INDEX(职业模板!$C$5:$J$12,MATCH($C25,职业模板!$B$5:$B$12,FALSE),MATCH(AZ$3,职业模板!$C$3:$J$3,FALSE))*$F25*P25,"")</f>
        <v/>
      </c>
      <c r="BA25" s="1" t="str" cm="1">
        <f t="array" ref="BA25">IFERROR(INDEX(属性分配!$C$4:$J$4,MATCH(BA$3,属性分配!$C$3:$J$3,FALSE))*INDEX(职业模板!$C$5:$J$12,MATCH($C25,职业模板!$B$5:$B$12,FALSE),MATCH(BA$3,职业模板!$C$3:$J$3,FALSE))*$F25*Q25,"")</f>
        <v/>
      </c>
      <c r="BB25" s="1" t="str" cm="1">
        <f t="array" ref="BB25">IFERROR(INDEX(属性分配!$C$4:$J$4,MATCH(BB$3,属性分配!$C$3:$J$3,FALSE))*INDEX(职业模板!$C$5:$J$12,MATCH($C25,职业模板!$B$5:$B$12,FALSE),MATCH(BB$3,职业模板!$C$3:$J$3,FALSE))*$F25*R25,"")</f>
        <v/>
      </c>
      <c r="BC25" s="1" t="str" cm="1">
        <f t="array" ref="BC25">IFERROR(INDEX(属性分配!$C$4:$J$4,MATCH(BC$3,属性分配!$C$3:$J$3,FALSE))*INDEX(职业模板!$C$5:$J$12,MATCH($C25,职业模板!$B$5:$B$12,FALSE),MATCH(BC$3,职业模板!$C$3:$J$3,FALSE))*$F25*S25,"")</f>
        <v/>
      </c>
      <c r="BD25" s="1" t="str" cm="1">
        <f t="array" ref="BD25">IFERROR(INDEX(属性分配!$C$4:$J$4,MATCH(BD$3,属性分配!$C$3:$J$3,FALSE))*INDEX(职业模板!$C$5:$J$12,MATCH($C25,职业模板!$B$5:$B$12,FALSE),MATCH(BD$3,职业模板!$C$3:$J$3,FALSE))*$F25*T25,"")</f>
        <v/>
      </c>
      <c r="BE25" s="1" t="str" cm="1">
        <f t="array" ref="BE25">IFERROR(INDEX(属性分配!$C$4:$J$4,MATCH(BE$3,属性分配!$C$3:$J$3,FALSE))*INDEX(职业模板!$C$5:$J$12,MATCH($C25,职业模板!$B$5:$B$12,FALSE),MATCH(BE$3,职业模板!$C$3:$J$3,FALSE))*$F25*U25,"")</f>
        <v/>
      </c>
      <c r="BF25" s="1" t="str" cm="1">
        <f t="array" ref="BF25">IFERROR(INDEX(属性分配!$C$11:$J$11,MATCH(BF$3,属性分配!$C$3:$J$3,FALSE))/职业模板!$E$16*AX25,"")</f>
        <v/>
      </c>
      <c r="BG25" s="1" t="str" cm="1">
        <f t="array" ref="BG25">IFERROR(INDEX(属性分配!$C$11:$J$11,MATCH(BG$3,属性分配!$C$3:$J$3,FALSE))/职业模板!$E$16*AY25,"")</f>
        <v/>
      </c>
      <c r="BH25" s="1" t="str" cm="1">
        <f t="array" ref="BH25">IFERROR(INDEX(属性分配!$C$11:$J$11,MATCH(BH$3,属性分配!$C$3:$J$3,FALSE))/职业模板!$E$16*AZ25,"")</f>
        <v/>
      </c>
      <c r="BI25" s="1" t="str" cm="1">
        <f t="array" ref="BI25">IFERROR(INDEX(属性分配!$C$11:$J$11,MATCH(BI$3,属性分配!$C$3:$J$3,FALSE))/职业模板!$E$16*BA25,"")</f>
        <v/>
      </c>
      <c r="BJ25" s="1" t="str" cm="1">
        <f t="array" ref="BJ25">IFERROR(INDEX(属性分配!$C$11:$J$11,MATCH(BJ$3,属性分配!$C$3:$J$3,FALSE))/职业模板!$E$16*BB25,"")</f>
        <v/>
      </c>
      <c r="BK25" s="1" t="str" cm="1">
        <f t="array" ref="BK25">IFERROR(INDEX(属性分配!$C$11:$J$11,MATCH(BK$3,属性分配!$C$3:$J$3,FALSE))/职业模板!$E$16*BC25,"")</f>
        <v/>
      </c>
      <c r="BL25" s="1" t="str" cm="1">
        <f t="array" ref="BL25">IFERROR(INDEX(属性分配!$C$11:$J$11,MATCH(BL$3,属性分配!$C$3:$J$3,FALSE))/职业模板!$E$16*BD25,"")</f>
        <v/>
      </c>
      <c r="BM25" s="1" t="str" cm="1">
        <f t="array" ref="BM25">IFERROR(INDEX(属性分配!$C$11:$J$11,MATCH(BM$3,属性分配!$C$3:$J$3,FALSE))/职业模板!$E$16*BE25,"")</f>
        <v/>
      </c>
      <c r="BN25" s="1" t="str" cm="1">
        <f t="array" ref="BN25">IFERROR(ROUND((AX25+BF25*职业模板!$E$16)*(1+INDEX(职业模板!$C$29:$J$34,MATCH($K25,职业模板!$B$29:$B$34,FALSE),MATCH(V$3,职业模板!$C$28:$J$28,FALSE))+INDEX(职业模板!$C$40:$J$60,MATCH($L25,职业模板!$B$40:$B$60,FALSE),MATCH(V$3,职业模板!$C$39:$J$39,FALSE))),2),"")</f>
        <v/>
      </c>
      <c r="BO25" s="1" t="str" cm="1">
        <f t="array" ref="BO25">IFERROR(ROUND((AY25+BG25*职业模板!$E$16)*(1+INDEX(职业模板!$C$29:$J$34,MATCH($K25,职业模板!$B$29:$B$34,FALSE),MATCH(W$3,职业模板!$C$28:$J$28,FALSE))+INDEX(职业模板!$C$40:$J$60,MATCH($L25,职业模板!$B$40:$B$60,FALSE),MATCH(W$3,职业模板!$C$39:$J$39,FALSE))),2),"")</f>
        <v/>
      </c>
      <c r="BP25" s="1" t="str" cm="1">
        <f t="array" ref="BP25">IFERROR(ROUND((AZ25+BH25*职业模板!$E$16)*(1+INDEX(职业模板!$C$29:$J$34,MATCH($K25,职业模板!$B$29:$B$34,FALSE),MATCH(X$3,职业模板!$C$28:$J$28,FALSE))+INDEX(职业模板!$C$40:$J$60,MATCH($L25,职业模板!$B$40:$B$60,FALSE),MATCH(X$3,职业模板!$C$39:$J$39,FALSE))),2),"")</f>
        <v/>
      </c>
      <c r="BQ25" s="1" t="str" cm="1">
        <f t="array" ref="BQ25">IFERROR(ROUND((BA25+BI25*职业模板!$E$16)*(1+INDEX(职业模板!$C$29:$J$34,MATCH($K25,职业模板!$B$29:$B$34,FALSE),MATCH(Y$3,职业模板!$C$28:$J$28,FALSE))+INDEX(职业模板!$C$40:$J$60,MATCH($L25,职业模板!$B$40:$B$60,FALSE),MATCH(Y$3,职业模板!$C$39:$J$39,FALSE))),2),"")</f>
        <v/>
      </c>
      <c r="BR25" s="1" t="str" cm="1">
        <f t="array" ref="BR25">IFERROR(ROUND((BB25+BJ25*职业模板!$E$16)*(1+INDEX(职业模板!$C$29:$J$34,MATCH($K25,职业模板!$B$29:$B$34,FALSE),MATCH(Z$3,职业模板!$C$28:$J$28,FALSE))+INDEX(职业模板!$C$40:$J$60,MATCH($L25,职业模板!$B$40:$B$60,FALSE),MATCH(Z$3,职业模板!$C$39:$J$39,FALSE))),2),"")</f>
        <v/>
      </c>
      <c r="BS25" s="1" t="str" cm="1">
        <f t="array" ref="BS25">IFERROR(ROUND((BC25+BK25*职业模板!$E$16)*(1+INDEX(职业模板!$C$29:$J$34,MATCH($K25,职业模板!$B$29:$B$34,FALSE),MATCH(AA$3,职业模板!$C$28:$J$28,FALSE))+INDEX(职业模板!$C$40:$J$60,MATCH($L25,职业模板!$B$40:$B$60,FALSE),MATCH(AA$3,职业模板!$C$39:$J$39,FALSE))),2),"")</f>
        <v/>
      </c>
      <c r="BT25" s="1" t="str" cm="1">
        <f t="array" ref="BT25">IFERROR(ROUND((BD25+BL25*职业模板!$E$16)*(1+INDEX(职业模板!$C$29:$J$34,MATCH($K25,职业模板!$B$29:$B$34,FALSE),MATCH(AB$3,职业模板!$C$28:$J$28,FALSE))+INDEX(职业模板!$C$40:$J$60,MATCH($L25,职业模板!$B$40:$B$60,FALSE),MATCH(AB$3,职业模板!$C$39:$J$39,FALSE))),2),"")</f>
        <v/>
      </c>
      <c r="BU25" s="1" t="str" cm="1">
        <f t="array" ref="BU25">IFERROR(ROUND((BE25+BM25*职业模板!$E$16)*(1+INDEX(职业模板!$C$29:$J$34,MATCH($K25,职业模板!$B$29:$B$34,FALSE),MATCH(AC$3,职业模板!$C$28:$J$28,FALSE))+INDEX(职业模板!$C$40:$J$60,MATCH($L25,职业模板!$B$40:$B$60,FALSE),MATCH(AC$3,职业模板!$C$39:$J$39,FALSE))),2),"")</f>
        <v/>
      </c>
      <c r="BV25" s="31" t="str" cm="1">
        <f t="array" ref="BV25">IF(SUMPRODUCT($BN25:$BR25,属性分配!$C$7:$G$7)=0,"",SUMPRODUCT($BN25:$BR25,属性分配!$C$7:$G$7))</f>
        <v/>
      </c>
      <c r="BW25" s="1" t="str" cm="1">
        <f t="array" ref="BW25">IFERROR((AX25+BF25*职业模板!$E$16)*(1+INDEX(职业模板!$C$34:$J$34,MATCH(V$3,职业模板!$C$28:$J$28,FALSE))+INDEX(职业模板!$C$60:$J$60,MATCH(V$3,职业模板!$C$39:$J$39,FALSE))),"")</f>
        <v/>
      </c>
      <c r="BX25" s="1" t="str" cm="1">
        <f t="array" ref="BX25">IFERROR((AY25+BG25*职业模板!$E$16)*(1+INDEX(职业模板!$C$34:$J$34,MATCH(W$3,职业模板!$C$28:$J$28,FALSE))+INDEX(职业模板!$C$60:$J$60,MATCH(W$3,职业模板!$C$39:$J$39,FALSE))),"")</f>
        <v/>
      </c>
      <c r="BY25" s="1" t="str" cm="1">
        <f t="array" ref="BY25">IFERROR((AZ25+BH25*职业模板!$E$16)*(1+INDEX(职业模板!$C$34:$J$34,MATCH(X$3,职业模板!$C$28:$J$28,FALSE))+INDEX(职业模板!$C$60:$J$60,MATCH(X$3,职业模板!$C$39:$J$39,FALSE))),"")</f>
        <v/>
      </c>
      <c r="BZ25" s="1" t="str" cm="1">
        <f t="array" ref="BZ25">IFERROR((BA25+BI25*职业模板!$E$16)*(1+INDEX(职业模板!$C$34:$J$34,MATCH(Y$3,职业模板!$C$28:$J$28,FALSE))+INDEX(职业模板!$C$60:$J$60,MATCH(Y$3,职业模板!$C$39:$J$39,FALSE))),"")</f>
        <v/>
      </c>
      <c r="CA25" s="1" t="str" cm="1">
        <f t="array" ref="CA25">IFERROR((BB25+BJ25*职业模板!$E$16)*(1+INDEX(职业模板!$C$34:$J$34,MATCH(Z$3,职业模板!$C$28:$J$28,FALSE))+INDEX(职业模板!$C$60:$J$60,MATCH(Z$3,职业模板!$C$39:$J$39,FALSE))),"")</f>
        <v/>
      </c>
      <c r="CB25" s="1" t="str" cm="1">
        <f t="array" ref="CB25">IFERROR((BC25+BK25*职业模板!$E$16)*(1+INDEX(职业模板!$C$34:$J$34,MATCH(AA$3,职业模板!$C$28:$J$28,FALSE))+INDEX(职业模板!$C$60:$J$60,MATCH(AA$3,职业模板!$C$39:$J$39,FALSE))),"")</f>
        <v/>
      </c>
      <c r="CC25" s="1" t="str" cm="1">
        <f t="array" ref="CC25">IFERROR((BD25+BL25*职业模板!$E$16)*(1+INDEX(职业模板!$C$34:$J$34,MATCH(AB$3,职业模板!$C$28:$J$28,FALSE))+INDEX(职业模板!$C$60:$J$60,MATCH(AB$3,职业模板!$C$39:$J$39,FALSE))),"")</f>
        <v/>
      </c>
      <c r="CD25" s="1" t="str" cm="1">
        <f t="array" ref="CD25">IFERROR((BE25+BM25*职业模板!$E$16)*(1+INDEX(职业模板!$C$34:$J$34,MATCH(AC$3,职业模板!$C$28:$J$28,FALSE))+INDEX(职业模板!$C$60:$J$60,MATCH(AC$3,职业模板!$C$39:$J$39,FALSE))),"")</f>
        <v/>
      </c>
      <c r="CE25" s="31" t="str" cm="1">
        <f t="array" ref="CE25">IF(SUMPRODUCT(BW25:CA25,属性分配!$C$7:$G$7)=0,"",SUMPRODUCT(BW25:CA25,属性分配!$C$7:$G$7))</f>
        <v/>
      </c>
    </row>
    <row r="26" spans="50:83" x14ac:dyDescent="0.15">
      <c r="AX26" s="1" t="str" cm="1">
        <f t="array" ref="AX26">IFERROR(INDEX(属性分配!$C$4:$J$4,MATCH(AX$3,属性分配!$C$3:$J$3,FALSE))*INDEX(职业模板!$C$5:$J$12,MATCH($C26,职业模板!$B$5:$B$12,FALSE),MATCH(AX$3,职业模板!$C$3:$J$3,FALSE))*$F26*N26,"")</f>
        <v/>
      </c>
      <c r="AY26" s="1" t="str" cm="1">
        <f t="array" ref="AY26">IFERROR(INDEX(属性分配!$C$4:$J$4,MATCH(AY$3,属性分配!$C$3:$J$3,FALSE))*INDEX(职业模板!$C$5:$J$12,MATCH($C26,职业模板!$B$5:$B$12,FALSE),MATCH(AY$3,职业模板!$C$3:$J$3,FALSE))*$F26*O26,"")</f>
        <v/>
      </c>
      <c r="AZ26" s="1" t="str" cm="1">
        <f t="array" ref="AZ26">IFERROR(INDEX(属性分配!$C$4:$J$4,MATCH(AZ$3,属性分配!$C$3:$J$3,FALSE))*INDEX(职业模板!$C$5:$J$12,MATCH($C26,职业模板!$B$5:$B$12,FALSE),MATCH(AZ$3,职业模板!$C$3:$J$3,FALSE))*$F26*P26,"")</f>
        <v/>
      </c>
      <c r="BA26" s="1" t="str" cm="1">
        <f t="array" ref="BA26">IFERROR(INDEX(属性分配!$C$4:$J$4,MATCH(BA$3,属性分配!$C$3:$J$3,FALSE))*INDEX(职业模板!$C$5:$J$12,MATCH($C26,职业模板!$B$5:$B$12,FALSE),MATCH(BA$3,职业模板!$C$3:$J$3,FALSE))*$F26*Q26,"")</f>
        <v/>
      </c>
      <c r="BB26" s="1" t="str" cm="1">
        <f t="array" ref="BB26">IFERROR(INDEX(属性分配!$C$4:$J$4,MATCH(BB$3,属性分配!$C$3:$J$3,FALSE))*INDEX(职业模板!$C$5:$J$12,MATCH($C26,职业模板!$B$5:$B$12,FALSE),MATCH(BB$3,职业模板!$C$3:$J$3,FALSE))*$F26*R26,"")</f>
        <v/>
      </c>
      <c r="BC26" s="1" t="str" cm="1">
        <f t="array" ref="BC26">IFERROR(INDEX(属性分配!$C$4:$J$4,MATCH(BC$3,属性分配!$C$3:$J$3,FALSE))*INDEX(职业模板!$C$5:$J$12,MATCH($C26,职业模板!$B$5:$B$12,FALSE),MATCH(BC$3,职业模板!$C$3:$J$3,FALSE))*$F26*S26,"")</f>
        <v/>
      </c>
      <c r="BD26" s="1" t="str" cm="1">
        <f t="array" ref="BD26">IFERROR(INDEX(属性分配!$C$4:$J$4,MATCH(BD$3,属性分配!$C$3:$J$3,FALSE))*INDEX(职业模板!$C$5:$J$12,MATCH($C26,职业模板!$B$5:$B$12,FALSE),MATCH(BD$3,职业模板!$C$3:$J$3,FALSE))*$F26*T26,"")</f>
        <v/>
      </c>
      <c r="BE26" s="1" t="str" cm="1">
        <f t="array" ref="BE26">IFERROR(INDEX(属性分配!$C$4:$J$4,MATCH(BE$3,属性分配!$C$3:$J$3,FALSE))*INDEX(职业模板!$C$5:$J$12,MATCH($C26,职业模板!$B$5:$B$12,FALSE),MATCH(BE$3,职业模板!$C$3:$J$3,FALSE))*$F26*U26,"")</f>
        <v/>
      </c>
      <c r="BF26" s="1" t="str" cm="1">
        <f t="array" ref="BF26">IFERROR(INDEX(属性分配!$C$11:$J$11,MATCH(BF$3,属性分配!$C$3:$J$3,FALSE))/职业模板!$E$16*AX26,"")</f>
        <v/>
      </c>
      <c r="BG26" s="1" t="str" cm="1">
        <f t="array" ref="BG26">IFERROR(INDEX(属性分配!$C$11:$J$11,MATCH(BG$3,属性分配!$C$3:$J$3,FALSE))/职业模板!$E$16*AY26,"")</f>
        <v/>
      </c>
      <c r="BH26" s="1" t="str" cm="1">
        <f t="array" ref="BH26">IFERROR(INDEX(属性分配!$C$11:$J$11,MATCH(BH$3,属性分配!$C$3:$J$3,FALSE))/职业模板!$E$16*AZ26,"")</f>
        <v/>
      </c>
      <c r="BI26" s="1" t="str" cm="1">
        <f t="array" ref="BI26">IFERROR(INDEX(属性分配!$C$11:$J$11,MATCH(BI$3,属性分配!$C$3:$J$3,FALSE))/职业模板!$E$16*BA26,"")</f>
        <v/>
      </c>
      <c r="BJ26" s="1" t="str" cm="1">
        <f t="array" ref="BJ26">IFERROR(INDEX(属性分配!$C$11:$J$11,MATCH(BJ$3,属性分配!$C$3:$J$3,FALSE))/职业模板!$E$16*BB26,"")</f>
        <v/>
      </c>
      <c r="BK26" s="1" t="str" cm="1">
        <f t="array" ref="BK26">IFERROR(INDEX(属性分配!$C$11:$J$11,MATCH(BK$3,属性分配!$C$3:$J$3,FALSE))/职业模板!$E$16*BC26,"")</f>
        <v/>
      </c>
      <c r="BL26" s="1" t="str" cm="1">
        <f t="array" ref="BL26">IFERROR(INDEX(属性分配!$C$11:$J$11,MATCH(BL$3,属性分配!$C$3:$J$3,FALSE))/职业模板!$E$16*BD26,"")</f>
        <v/>
      </c>
      <c r="BM26" s="1" t="str" cm="1">
        <f t="array" ref="BM26">IFERROR(INDEX(属性分配!$C$11:$J$11,MATCH(BM$3,属性分配!$C$3:$J$3,FALSE))/职业模板!$E$16*BE26,"")</f>
        <v/>
      </c>
      <c r="BN26" s="1" t="str" cm="1">
        <f t="array" ref="BN26">IFERROR(ROUND((AX26+BF26*职业模板!$E$16)*(1+INDEX(职业模板!$C$29:$J$34,MATCH($K26,职业模板!$B$29:$B$34,FALSE),MATCH(V$3,职业模板!$C$28:$J$28,FALSE))+INDEX(职业模板!$C$40:$J$60,MATCH($L26,职业模板!$B$40:$B$60,FALSE),MATCH(V$3,职业模板!$C$39:$J$39,FALSE))),2),"")</f>
        <v/>
      </c>
      <c r="BO26" s="1" t="str" cm="1">
        <f t="array" ref="BO26">IFERROR(ROUND((AY26+BG26*职业模板!$E$16)*(1+INDEX(职业模板!$C$29:$J$34,MATCH($K26,职业模板!$B$29:$B$34,FALSE),MATCH(W$3,职业模板!$C$28:$J$28,FALSE))+INDEX(职业模板!$C$40:$J$60,MATCH($L26,职业模板!$B$40:$B$60,FALSE),MATCH(W$3,职业模板!$C$39:$J$39,FALSE))),2),"")</f>
        <v/>
      </c>
      <c r="BP26" s="1" t="str" cm="1">
        <f t="array" ref="BP26">IFERROR(ROUND((AZ26+BH26*职业模板!$E$16)*(1+INDEX(职业模板!$C$29:$J$34,MATCH($K26,职业模板!$B$29:$B$34,FALSE),MATCH(X$3,职业模板!$C$28:$J$28,FALSE))+INDEX(职业模板!$C$40:$J$60,MATCH($L26,职业模板!$B$40:$B$60,FALSE),MATCH(X$3,职业模板!$C$39:$J$39,FALSE))),2),"")</f>
        <v/>
      </c>
      <c r="BQ26" s="1" t="str" cm="1">
        <f t="array" ref="BQ26">IFERROR(ROUND((BA26+BI26*职业模板!$E$16)*(1+INDEX(职业模板!$C$29:$J$34,MATCH($K26,职业模板!$B$29:$B$34,FALSE),MATCH(Y$3,职业模板!$C$28:$J$28,FALSE))+INDEX(职业模板!$C$40:$J$60,MATCH($L26,职业模板!$B$40:$B$60,FALSE),MATCH(Y$3,职业模板!$C$39:$J$39,FALSE))),2),"")</f>
        <v/>
      </c>
      <c r="BR26" s="1" t="str" cm="1">
        <f t="array" ref="BR26">IFERROR(ROUND((BB26+BJ26*职业模板!$E$16)*(1+INDEX(职业模板!$C$29:$J$34,MATCH($K26,职业模板!$B$29:$B$34,FALSE),MATCH(Z$3,职业模板!$C$28:$J$28,FALSE))+INDEX(职业模板!$C$40:$J$60,MATCH($L26,职业模板!$B$40:$B$60,FALSE),MATCH(Z$3,职业模板!$C$39:$J$39,FALSE))),2),"")</f>
        <v/>
      </c>
      <c r="BS26" s="1" t="str" cm="1">
        <f t="array" ref="BS26">IFERROR(ROUND((BC26+BK26*职业模板!$E$16)*(1+INDEX(职业模板!$C$29:$J$34,MATCH($K26,职业模板!$B$29:$B$34,FALSE),MATCH(AA$3,职业模板!$C$28:$J$28,FALSE))+INDEX(职业模板!$C$40:$J$60,MATCH($L26,职业模板!$B$40:$B$60,FALSE),MATCH(AA$3,职业模板!$C$39:$J$39,FALSE))),2),"")</f>
        <v/>
      </c>
      <c r="BT26" s="1" t="str" cm="1">
        <f t="array" ref="BT26">IFERROR(ROUND((BD26+BL26*职业模板!$E$16)*(1+INDEX(职业模板!$C$29:$J$34,MATCH($K26,职业模板!$B$29:$B$34,FALSE),MATCH(AB$3,职业模板!$C$28:$J$28,FALSE))+INDEX(职业模板!$C$40:$J$60,MATCH($L26,职业模板!$B$40:$B$60,FALSE),MATCH(AB$3,职业模板!$C$39:$J$39,FALSE))),2),"")</f>
        <v/>
      </c>
      <c r="BU26" s="1" t="str" cm="1">
        <f t="array" ref="BU26">IFERROR(ROUND((BE26+BM26*职业模板!$E$16)*(1+INDEX(职业模板!$C$29:$J$34,MATCH($K26,职业模板!$B$29:$B$34,FALSE),MATCH(AC$3,职业模板!$C$28:$J$28,FALSE))+INDEX(职业模板!$C$40:$J$60,MATCH($L26,职业模板!$B$40:$B$60,FALSE),MATCH(AC$3,职业模板!$C$39:$J$39,FALSE))),2),"")</f>
        <v/>
      </c>
      <c r="BV26" s="31" t="str" cm="1">
        <f t="array" ref="BV26">IF(SUMPRODUCT($BN26:$BR26,属性分配!$C$7:$G$7)=0,"",SUMPRODUCT($BN26:$BR26,属性分配!$C$7:$G$7))</f>
        <v/>
      </c>
      <c r="BW26" s="1" t="str" cm="1">
        <f t="array" ref="BW26">IFERROR((AX26+BF26*职业模板!$E$16)*(1+INDEX(职业模板!$C$34:$J$34,MATCH(V$3,职业模板!$C$28:$J$28,FALSE))+INDEX(职业模板!$C$60:$J$60,MATCH(V$3,职业模板!$C$39:$J$39,FALSE))),"")</f>
        <v/>
      </c>
      <c r="BX26" s="1" t="str" cm="1">
        <f t="array" ref="BX26">IFERROR((AY26+BG26*职业模板!$E$16)*(1+INDEX(职业模板!$C$34:$J$34,MATCH(W$3,职业模板!$C$28:$J$28,FALSE))+INDEX(职业模板!$C$60:$J$60,MATCH(W$3,职业模板!$C$39:$J$39,FALSE))),"")</f>
        <v/>
      </c>
      <c r="BY26" s="1" t="str" cm="1">
        <f t="array" ref="BY26">IFERROR((AZ26+BH26*职业模板!$E$16)*(1+INDEX(职业模板!$C$34:$J$34,MATCH(X$3,职业模板!$C$28:$J$28,FALSE))+INDEX(职业模板!$C$60:$J$60,MATCH(X$3,职业模板!$C$39:$J$39,FALSE))),"")</f>
        <v/>
      </c>
      <c r="BZ26" s="1" t="str" cm="1">
        <f t="array" ref="BZ26">IFERROR((BA26+BI26*职业模板!$E$16)*(1+INDEX(职业模板!$C$34:$J$34,MATCH(Y$3,职业模板!$C$28:$J$28,FALSE))+INDEX(职业模板!$C$60:$J$60,MATCH(Y$3,职业模板!$C$39:$J$39,FALSE))),"")</f>
        <v/>
      </c>
      <c r="CA26" s="1" t="str" cm="1">
        <f t="array" ref="CA26">IFERROR((BB26+BJ26*职业模板!$E$16)*(1+INDEX(职业模板!$C$34:$J$34,MATCH(Z$3,职业模板!$C$28:$J$28,FALSE))+INDEX(职业模板!$C$60:$J$60,MATCH(Z$3,职业模板!$C$39:$J$39,FALSE))),"")</f>
        <v/>
      </c>
      <c r="CB26" s="1" t="str" cm="1">
        <f t="array" ref="CB26">IFERROR((BC26+BK26*职业模板!$E$16)*(1+INDEX(职业模板!$C$34:$J$34,MATCH(AA$3,职业模板!$C$28:$J$28,FALSE))+INDEX(职业模板!$C$60:$J$60,MATCH(AA$3,职业模板!$C$39:$J$39,FALSE))),"")</f>
        <v/>
      </c>
      <c r="CC26" s="1" t="str" cm="1">
        <f t="array" ref="CC26">IFERROR((BD26+BL26*职业模板!$E$16)*(1+INDEX(职业模板!$C$34:$J$34,MATCH(AB$3,职业模板!$C$28:$J$28,FALSE))+INDEX(职业模板!$C$60:$J$60,MATCH(AB$3,职业模板!$C$39:$J$39,FALSE))),"")</f>
        <v/>
      </c>
      <c r="CD26" s="1" t="str" cm="1">
        <f t="array" ref="CD26">IFERROR((BE26+BM26*职业模板!$E$16)*(1+INDEX(职业模板!$C$34:$J$34,MATCH(AC$3,职业模板!$C$28:$J$28,FALSE))+INDEX(职业模板!$C$60:$J$60,MATCH(AC$3,职业模板!$C$39:$J$39,FALSE))),"")</f>
        <v/>
      </c>
      <c r="CE26" s="31" t="str" cm="1">
        <f t="array" ref="CE26">IF(SUMPRODUCT(BW26:CA26,属性分配!$C$7:$G$7)=0,"",SUMPRODUCT(BW26:CA26,属性分配!$C$7:$G$7))</f>
        <v/>
      </c>
    </row>
    <row r="27" spans="50:83" x14ac:dyDescent="0.15">
      <c r="AX27" s="1" t="str" cm="1">
        <f t="array" ref="AX27">IFERROR(INDEX(属性分配!$C$4:$J$4,MATCH(AX$3,属性分配!$C$3:$J$3,FALSE))*INDEX(职业模板!$C$5:$J$12,MATCH($C27,职业模板!$B$5:$B$12,FALSE),MATCH(AX$3,职业模板!$C$3:$J$3,FALSE))*$F27*N27,"")</f>
        <v/>
      </c>
      <c r="AY27" s="1" t="str" cm="1">
        <f t="array" ref="AY27">IFERROR(INDEX(属性分配!$C$4:$J$4,MATCH(AY$3,属性分配!$C$3:$J$3,FALSE))*INDEX(职业模板!$C$5:$J$12,MATCH($C27,职业模板!$B$5:$B$12,FALSE),MATCH(AY$3,职业模板!$C$3:$J$3,FALSE))*$F27*O27,"")</f>
        <v/>
      </c>
      <c r="AZ27" s="1" t="str" cm="1">
        <f t="array" ref="AZ27">IFERROR(INDEX(属性分配!$C$4:$J$4,MATCH(AZ$3,属性分配!$C$3:$J$3,FALSE))*INDEX(职业模板!$C$5:$J$12,MATCH($C27,职业模板!$B$5:$B$12,FALSE),MATCH(AZ$3,职业模板!$C$3:$J$3,FALSE))*$F27*P27,"")</f>
        <v/>
      </c>
      <c r="BA27" s="1" t="str" cm="1">
        <f t="array" ref="BA27">IFERROR(INDEX(属性分配!$C$4:$J$4,MATCH(BA$3,属性分配!$C$3:$J$3,FALSE))*INDEX(职业模板!$C$5:$J$12,MATCH($C27,职业模板!$B$5:$B$12,FALSE),MATCH(BA$3,职业模板!$C$3:$J$3,FALSE))*$F27*Q27,"")</f>
        <v/>
      </c>
      <c r="BB27" s="1" t="str" cm="1">
        <f t="array" ref="BB27">IFERROR(INDEX(属性分配!$C$4:$J$4,MATCH(BB$3,属性分配!$C$3:$J$3,FALSE))*INDEX(职业模板!$C$5:$J$12,MATCH($C27,职业模板!$B$5:$B$12,FALSE),MATCH(BB$3,职业模板!$C$3:$J$3,FALSE))*$F27*R27,"")</f>
        <v/>
      </c>
      <c r="BC27" s="1" t="str" cm="1">
        <f t="array" ref="BC27">IFERROR(INDEX(属性分配!$C$4:$J$4,MATCH(BC$3,属性分配!$C$3:$J$3,FALSE))*INDEX(职业模板!$C$5:$J$12,MATCH($C27,职业模板!$B$5:$B$12,FALSE),MATCH(BC$3,职业模板!$C$3:$J$3,FALSE))*$F27*S27,"")</f>
        <v/>
      </c>
      <c r="BD27" s="1" t="str" cm="1">
        <f t="array" ref="BD27">IFERROR(INDEX(属性分配!$C$4:$J$4,MATCH(BD$3,属性分配!$C$3:$J$3,FALSE))*INDEX(职业模板!$C$5:$J$12,MATCH($C27,职业模板!$B$5:$B$12,FALSE),MATCH(BD$3,职业模板!$C$3:$J$3,FALSE))*$F27*T27,"")</f>
        <v/>
      </c>
      <c r="BE27" s="1" t="str" cm="1">
        <f t="array" ref="BE27">IFERROR(INDEX(属性分配!$C$4:$J$4,MATCH(BE$3,属性分配!$C$3:$J$3,FALSE))*INDEX(职业模板!$C$5:$J$12,MATCH($C27,职业模板!$B$5:$B$12,FALSE),MATCH(BE$3,职业模板!$C$3:$J$3,FALSE))*$F27*U27,"")</f>
        <v/>
      </c>
      <c r="BF27" s="1" t="str" cm="1">
        <f t="array" ref="BF27">IFERROR(INDEX(属性分配!$C$11:$J$11,MATCH(BF$3,属性分配!$C$3:$J$3,FALSE))/职业模板!$E$16*AX27,"")</f>
        <v/>
      </c>
      <c r="BG27" s="1" t="str" cm="1">
        <f t="array" ref="BG27">IFERROR(INDEX(属性分配!$C$11:$J$11,MATCH(BG$3,属性分配!$C$3:$J$3,FALSE))/职业模板!$E$16*AY27,"")</f>
        <v/>
      </c>
      <c r="BH27" s="1" t="str" cm="1">
        <f t="array" ref="BH27">IFERROR(INDEX(属性分配!$C$11:$J$11,MATCH(BH$3,属性分配!$C$3:$J$3,FALSE))/职业模板!$E$16*AZ27,"")</f>
        <v/>
      </c>
      <c r="BI27" s="1" t="str" cm="1">
        <f t="array" ref="BI27">IFERROR(INDEX(属性分配!$C$11:$J$11,MATCH(BI$3,属性分配!$C$3:$J$3,FALSE))/职业模板!$E$16*BA27,"")</f>
        <v/>
      </c>
      <c r="BJ27" s="1" t="str" cm="1">
        <f t="array" ref="BJ27">IFERROR(INDEX(属性分配!$C$11:$J$11,MATCH(BJ$3,属性分配!$C$3:$J$3,FALSE))/职业模板!$E$16*BB27,"")</f>
        <v/>
      </c>
      <c r="BK27" s="1" t="str" cm="1">
        <f t="array" ref="BK27">IFERROR(INDEX(属性分配!$C$11:$J$11,MATCH(BK$3,属性分配!$C$3:$J$3,FALSE))/职业模板!$E$16*BC27,"")</f>
        <v/>
      </c>
      <c r="BL27" s="1" t="str" cm="1">
        <f t="array" ref="BL27">IFERROR(INDEX(属性分配!$C$11:$J$11,MATCH(BL$3,属性分配!$C$3:$J$3,FALSE))/职业模板!$E$16*BD27,"")</f>
        <v/>
      </c>
      <c r="BM27" s="1" t="str" cm="1">
        <f t="array" ref="BM27">IFERROR(INDEX(属性分配!$C$11:$J$11,MATCH(BM$3,属性分配!$C$3:$J$3,FALSE))/职业模板!$E$16*BE27,"")</f>
        <v/>
      </c>
      <c r="BN27" s="1" t="str" cm="1">
        <f t="array" ref="BN27">IFERROR(ROUND((AX27+BF27*职业模板!$E$16)*(1+INDEX(职业模板!$C$29:$J$34,MATCH($K27,职业模板!$B$29:$B$34,FALSE),MATCH(V$3,职业模板!$C$28:$J$28,FALSE))+INDEX(职业模板!$C$40:$J$60,MATCH($L27,职业模板!$B$40:$B$60,FALSE),MATCH(V$3,职业模板!$C$39:$J$39,FALSE))),2),"")</f>
        <v/>
      </c>
      <c r="BO27" s="1" t="str" cm="1">
        <f t="array" ref="BO27">IFERROR(ROUND((AY27+BG27*职业模板!$E$16)*(1+INDEX(职业模板!$C$29:$J$34,MATCH($K27,职业模板!$B$29:$B$34,FALSE),MATCH(W$3,职业模板!$C$28:$J$28,FALSE))+INDEX(职业模板!$C$40:$J$60,MATCH($L27,职业模板!$B$40:$B$60,FALSE),MATCH(W$3,职业模板!$C$39:$J$39,FALSE))),2),"")</f>
        <v/>
      </c>
      <c r="BP27" s="1" t="str" cm="1">
        <f t="array" ref="BP27">IFERROR(ROUND((AZ27+BH27*职业模板!$E$16)*(1+INDEX(职业模板!$C$29:$J$34,MATCH($K27,职业模板!$B$29:$B$34,FALSE),MATCH(X$3,职业模板!$C$28:$J$28,FALSE))+INDEX(职业模板!$C$40:$J$60,MATCH($L27,职业模板!$B$40:$B$60,FALSE),MATCH(X$3,职业模板!$C$39:$J$39,FALSE))),2),"")</f>
        <v/>
      </c>
      <c r="BQ27" s="1" t="str" cm="1">
        <f t="array" ref="BQ27">IFERROR(ROUND((BA27+BI27*职业模板!$E$16)*(1+INDEX(职业模板!$C$29:$J$34,MATCH($K27,职业模板!$B$29:$B$34,FALSE),MATCH(Y$3,职业模板!$C$28:$J$28,FALSE))+INDEX(职业模板!$C$40:$J$60,MATCH($L27,职业模板!$B$40:$B$60,FALSE),MATCH(Y$3,职业模板!$C$39:$J$39,FALSE))),2),"")</f>
        <v/>
      </c>
      <c r="BR27" s="1" t="str" cm="1">
        <f t="array" ref="BR27">IFERROR(ROUND((BB27+BJ27*职业模板!$E$16)*(1+INDEX(职业模板!$C$29:$J$34,MATCH($K27,职业模板!$B$29:$B$34,FALSE),MATCH(Z$3,职业模板!$C$28:$J$28,FALSE))+INDEX(职业模板!$C$40:$J$60,MATCH($L27,职业模板!$B$40:$B$60,FALSE),MATCH(Z$3,职业模板!$C$39:$J$39,FALSE))),2),"")</f>
        <v/>
      </c>
      <c r="BS27" s="1" t="str" cm="1">
        <f t="array" ref="BS27">IFERROR(ROUND((BC27+BK27*职业模板!$E$16)*(1+INDEX(职业模板!$C$29:$J$34,MATCH($K27,职业模板!$B$29:$B$34,FALSE),MATCH(AA$3,职业模板!$C$28:$J$28,FALSE))+INDEX(职业模板!$C$40:$J$60,MATCH($L27,职业模板!$B$40:$B$60,FALSE),MATCH(AA$3,职业模板!$C$39:$J$39,FALSE))),2),"")</f>
        <v/>
      </c>
      <c r="BT27" s="1" t="str" cm="1">
        <f t="array" ref="BT27">IFERROR(ROUND((BD27+BL27*职业模板!$E$16)*(1+INDEX(职业模板!$C$29:$J$34,MATCH($K27,职业模板!$B$29:$B$34,FALSE),MATCH(AB$3,职业模板!$C$28:$J$28,FALSE))+INDEX(职业模板!$C$40:$J$60,MATCH($L27,职业模板!$B$40:$B$60,FALSE),MATCH(AB$3,职业模板!$C$39:$J$39,FALSE))),2),"")</f>
        <v/>
      </c>
      <c r="BU27" s="1" t="str" cm="1">
        <f t="array" ref="BU27">IFERROR(ROUND((BE27+BM27*职业模板!$E$16)*(1+INDEX(职业模板!$C$29:$J$34,MATCH($K27,职业模板!$B$29:$B$34,FALSE),MATCH(AC$3,职业模板!$C$28:$J$28,FALSE))+INDEX(职业模板!$C$40:$J$60,MATCH($L27,职业模板!$B$40:$B$60,FALSE),MATCH(AC$3,职业模板!$C$39:$J$39,FALSE))),2),"")</f>
        <v/>
      </c>
      <c r="BV27" s="31" t="str" cm="1">
        <f t="array" ref="BV27">IF(SUMPRODUCT($BN27:$BR27,属性分配!$C$7:$G$7)=0,"",SUMPRODUCT($BN27:$BR27,属性分配!$C$7:$G$7))</f>
        <v/>
      </c>
      <c r="BW27" s="1" t="str" cm="1">
        <f t="array" ref="BW27">IFERROR((AX27+BF27*职业模板!$E$16)*(1+INDEX(职业模板!$C$34:$J$34,MATCH(V$3,职业模板!$C$28:$J$28,FALSE))+INDEX(职业模板!$C$60:$J$60,MATCH(V$3,职业模板!$C$39:$J$39,FALSE))),"")</f>
        <v/>
      </c>
      <c r="BX27" s="1" t="str" cm="1">
        <f t="array" ref="BX27">IFERROR((AY27+BG27*职业模板!$E$16)*(1+INDEX(职业模板!$C$34:$J$34,MATCH(W$3,职业模板!$C$28:$J$28,FALSE))+INDEX(职业模板!$C$60:$J$60,MATCH(W$3,职业模板!$C$39:$J$39,FALSE))),"")</f>
        <v/>
      </c>
      <c r="BY27" s="1" t="str" cm="1">
        <f t="array" ref="BY27">IFERROR((AZ27+BH27*职业模板!$E$16)*(1+INDEX(职业模板!$C$34:$J$34,MATCH(X$3,职业模板!$C$28:$J$28,FALSE))+INDEX(职业模板!$C$60:$J$60,MATCH(X$3,职业模板!$C$39:$J$39,FALSE))),"")</f>
        <v/>
      </c>
      <c r="BZ27" s="1" t="str" cm="1">
        <f t="array" ref="BZ27">IFERROR((BA27+BI27*职业模板!$E$16)*(1+INDEX(职业模板!$C$34:$J$34,MATCH(Y$3,职业模板!$C$28:$J$28,FALSE))+INDEX(职业模板!$C$60:$J$60,MATCH(Y$3,职业模板!$C$39:$J$39,FALSE))),"")</f>
        <v/>
      </c>
      <c r="CA27" s="1" t="str" cm="1">
        <f t="array" ref="CA27">IFERROR((BB27+BJ27*职业模板!$E$16)*(1+INDEX(职业模板!$C$34:$J$34,MATCH(Z$3,职业模板!$C$28:$J$28,FALSE))+INDEX(职业模板!$C$60:$J$60,MATCH(Z$3,职业模板!$C$39:$J$39,FALSE))),"")</f>
        <v/>
      </c>
      <c r="CB27" s="1" t="str" cm="1">
        <f t="array" ref="CB27">IFERROR((BC27+BK27*职业模板!$E$16)*(1+INDEX(职业模板!$C$34:$J$34,MATCH(AA$3,职业模板!$C$28:$J$28,FALSE))+INDEX(职业模板!$C$60:$J$60,MATCH(AA$3,职业模板!$C$39:$J$39,FALSE))),"")</f>
        <v/>
      </c>
      <c r="CC27" s="1" t="str" cm="1">
        <f t="array" ref="CC27">IFERROR((BD27+BL27*职业模板!$E$16)*(1+INDEX(职业模板!$C$34:$J$34,MATCH(AB$3,职业模板!$C$28:$J$28,FALSE))+INDEX(职业模板!$C$60:$J$60,MATCH(AB$3,职业模板!$C$39:$J$39,FALSE))),"")</f>
        <v/>
      </c>
      <c r="CD27" s="1" t="str" cm="1">
        <f t="array" ref="CD27">IFERROR((BE27+BM27*职业模板!$E$16)*(1+INDEX(职业模板!$C$34:$J$34,MATCH(AC$3,职业模板!$C$28:$J$28,FALSE))+INDEX(职业模板!$C$60:$J$60,MATCH(AC$3,职业模板!$C$39:$J$39,FALSE))),"")</f>
        <v/>
      </c>
      <c r="CE27" s="31" t="str" cm="1">
        <f t="array" ref="CE27">IF(SUMPRODUCT(BW27:CA27,属性分配!$C$7:$G$7)=0,"",SUMPRODUCT(BW27:CA27,属性分配!$C$7:$G$7))</f>
        <v/>
      </c>
    </row>
    <row r="28" spans="50:83" x14ac:dyDescent="0.15">
      <c r="AX28" s="1" t="str" cm="1">
        <f t="array" ref="AX28">IFERROR(INDEX(属性分配!$C$4:$J$4,MATCH(AX$3,属性分配!$C$3:$J$3,FALSE))*INDEX(职业模板!$C$5:$J$12,MATCH($C28,职业模板!$B$5:$B$12,FALSE),MATCH(AX$3,职业模板!$C$3:$J$3,FALSE))*$F28*N28,"")</f>
        <v/>
      </c>
      <c r="AY28" s="1" t="str" cm="1">
        <f t="array" ref="AY28">IFERROR(INDEX(属性分配!$C$4:$J$4,MATCH(AY$3,属性分配!$C$3:$J$3,FALSE))*INDEX(职业模板!$C$5:$J$12,MATCH($C28,职业模板!$B$5:$B$12,FALSE),MATCH(AY$3,职业模板!$C$3:$J$3,FALSE))*$F28*O28,"")</f>
        <v/>
      </c>
      <c r="AZ28" s="1" t="str" cm="1">
        <f t="array" ref="AZ28">IFERROR(INDEX(属性分配!$C$4:$J$4,MATCH(AZ$3,属性分配!$C$3:$J$3,FALSE))*INDEX(职业模板!$C$5:$J$12,MATCH($C28,职业模板!$B$5:$B$12,FALSE),MATCH(AZ$3,职业模板!$C$3:$J$3,FALSE))*$F28*P28,"")</f>
        <v/>
      </c>
      <c r="BA28" s="1" t="str" cm="1">
        <f t="array" ref="BA28">IFERROR(INDEX(属性分配!$C$4:$J$4,MATCH(BA$3,属性分配!$C$3:$J$3,FALSE))*INDEX(职业模板!$C$5:$J$12,MATCH($C28,职业模板!$B$5:$B$12,FALSE),MATCH(BA$3,职业模板!$C$3:$J$3,FALSE))*$F28*Q28,"")</f>
        <v/>
      </c>
      <c r="BB28" s="1" t="str" cm="1">
        <f t="array" ref="BB28">IFERROR(INDEX(属性分配!$C$4:$J$4,MATCH(BB$3,属性分配!$C$3:$J$3,FALSE))*INDEX(职业模板!$C$5:$J$12,MATCH($C28,职业模板!$B$5:$B$12,FALSE),MATCH(BB$3,职业模板!$C$3:$J$3,FALSE))*$F28*R28,"")</f>
        <v/>
      </c>
      <c r="BC28" s="1" t="str" cm="1">
        <f t="array" ref="BC28">IFERROR(INDEX(属性分配!$C$4:$J$4,MATCH(BC$3,属性分配!$C$3:$J$3,FALSE))*INDEX(职业模板!$C$5:$J$12,MATCH($C28,职业模板!$B$5:$B$12,FALSE),MATCH(BC$3,职业模板!$C$3:$J$3,FALSE))*$F28*S28,"")</f>
        <v/>
      </c>
      <c r="BD28" s="1" t="str" cm="1">
        <f t="array" ref="BD28">IFERROR(INDEX(属性分配!$C$4:$J$4,MATCH(BD$3,属性分配!$C$3:$J$3,FALSE))*INDEX(职业模板!$C$5:$J$12,MATCH($C28,职业模板!$B$5:$B$12,FALSE),MATCH(BD$3,职业模板!$C$3:$J$3,FALSE))*$F28*T28,"")</f>
        <v/>
      </c>
      <c r="BE28" s="1" t="str" cm="1">
        <f t="array" ref="BE28">IFERROR(INDEX(属性分配!$C$4:$J$4,MATCH(BE$3,属性分配!$C$3:$J$3,FALSE))*INDEX(职业模板!$C$5:$J$12,MATCH($C28,职业模板!$B$5:$B$12,FALSE),MATCH(BE$3,职业模板!$C$3:$J$3,FALSE))*$F28*U28,"")</f>
        <v/>
      </c>
      <c r="BF28" s="1" t="str" cm="1">
        <f t="array" ref="BF28">IFERROR(INDEX(属性分配!$C$11:$J$11,MATCH(BF$3,属性分配!$C$3:$J$3,FALSE))/职业模板!$E$16*AX28,"")</f>
        <v/>
      </c>
      <c r="BG28" s="1" t="str" cm="1">
        <f t="array" ref="BG28">IFERROR(INDEX(属性分配!$C$11:$J$11,MATCH(BG$3,属性分配!$C$3:$J$3,FALSE))/职业模板!$E$16*AY28,"")</f>
        <v/>
      </c>
      <c r="BH28" s="1" t="str" cm="1">
        <f t="array" ref="BH28">IFERROR(INDEX(属性分配!$C$11:$J$11,MATCH(BH$3,属性分配!$C$3:$J$3,FALSE))/职业模板!$E$16*AZ28,"")</f>
        <v/>
      </c>
      <c r="BI28" s="1" t="str" cm="1">
        <f t="array" ref="BI28">IFERROR(INDEX(属性分配!$C$11:$J$11,MATCH(BI$3,属性分配!$C$3:$J$3,FALSE))/职业模板!$E$16*BA28,"")</f>
        <v/>
      </c>
      <c r="BJ28" s="1" t="str" cm="1">
        <f t="array" ref="BJ28">IFERROR(INDEX(属性分配!$C$11:$J$11,MATCH(BJ$3,属性分配!$C$3:$J$3,FALSE))/职业模板!$E$16*BB28,"")</f>
        <v/>
      </c>
      <c r="BK28" s="1" t="str" cm="1">
        <f t="array" ref="BK28">IFERROR(INDEX(属性分配!$C$11:$J$11,MATCH(BK$3,属性分配!$C$3:$J$3,FALSE))/职业模板!$E$16*BC28,"")</f>
        <v/>
      </c>
      <c r="BL28" s="1" t="str" cm="1">
        <f t="array" ref="BL28">IFERROR(INDEX(属性分配!$C$11:$J$11,MATCH(BL$3,属性分配!$C$3:$J$3,FALSE))/职业模板!$E$16*BD28,"")</f>
        <v/>
      </c>
      <c r="BM28" s="1" t="str" cm="1">
        <f t="array" ref="BM28">IFERROR(INDEX(属性分配!$C$11:$J$11,MATCH(BM$3,属性分配!$C$3:$J$3,FALSE))/职业模板!$E$16*BE28,"")</f>
        <v/>
      </c>
      <c r="BN28" s="1" t="str" cm="1">
        <f t="array" ref="BN28">IFERROR(ROUND((AX28+BF28*职业模板!$E$16)*(1+INDEX(职业模板!$C$29:$J$34,MATCH($K28,职业模板!$B$29:$B$34,FALSE),MATCH(V$3,职业模板!$C$28:$J$28,FALSE))+INDEX(职业模板!$C$40:$J$60,MATCH($L28,职业模板!$B$40:$B$60,FALSE),MATCH(V$3,职业模板!$C$39:$J$39,FALSE))),2),"")</f>
        <v/>
      </c>
      <c r="BO28" s="1" t="str" cm="1">
        <f t="array" ref="BO28">IFERROR(ROUND((AY28+BG28*职业模板!$E$16)*(1+INDEX(职业模板!$C$29:$J$34,MATCH($K28,职业模板!$B$29:$B$34,FALSE),MATCH(W$3,职业模板!$C$28:$J$28,FALSE))+INDEX(职业模板!$C$40:$J$60,MATCH($L28,职业模板!$B$40:$B$60,FALSE),MATCH(W$3,职业模板!$C$39:$J$39,FALSE))),2),"")</f>
        <v/>
      </c>
      <c r="BP28" s="1" t="str" cm="1">
        <f t="array" ref="BP28">IFERROR(ROUND((AZ28+BH28*职业模板!$E$16)*(1+INDEX(职业模板!$C$29:$J$34,MATCH($K28,职业模板!$B$29:$B$34,FALSE),MATCH(X$3,职业模板!$C$28:$J$28,FALSE))+INDEX(职业模板!$C$40:$J$60,MATCH($L28,职业模板!$B$40:$B$60,FALSE),MATCH(X$3,职业模板!$C$39:$J$39,FALSE))),2),"")</f>
        <v/>
      </c>
      <c r="BQ28" s="1" t="str" cm="1">
        <f t="array" ref="BQ28">IFERROR(ROUND((BA28+BI28*职业模板!$E$16)*(1+INDEX(职业模板!$C$29:$J$34,MATCH($K28,职业模板!$B$29:$B$34,FALSE),MATCH(Y$3,职业模板!$C$28:$J$28,FALSE))+INDEX(职业模板!$C$40:$J$60,MATCH($L28,职业模板!$B$40:$B$60,FALSE),MATCH(Y$3,职业模板!$C$39:$J$39,FALSE))),2),"")</f>
        <v/>
      </c>
      <c r="BR28" s="1" t="str" cm="1">
        <f t="array" ref="BR28">IFERROR(ROUND((BB28+BJ28*职业模板!$E$16)*(1+INDEX(职业模板!$C$29:$J$34,MATCH($K28,职业模板!$B$29:$B$34,FALSE),MATCH(Z$3,职业模板!$C$28:$J$28,FALSE))+INDEX(职业模板!$C$40:$J$60,MATCH($L28,职业模板!$B$40:$B$60,FALSE),MATCH(Z$3,职业模板!$C$39:$J$39,FALSE))),2),"")</f>
        <v/>
      </c>
      <c r="BS28" s="1" t="str" cm="1">
        <f t="array" ref="BS28">IFERROR(ROUND((BC28+BK28*职业模板!$E$16)*(1+INDEX(职业模板!$C$29:$J$34,MATCH($K28,职业模板!$B$29:$B$34,FALSE),MATCH(AA$3,职业模板!$C$28:$J$28,FALSE))+INDEX(职业模板!$C$40:$J$60,MATCH($L28,职业模板!$B$40:$B$60,FALSE),MATCH(AA$3,职业模板!$C$39:$J$39,FALSE))),2),"")</f>
        <v/>
      </c>
      <c r="BT28" s="1" t="str" cm="1">
        <f t="array" ref="BT28">IFERROR(ROUND((BD28+BL28*职业模板!$E$16)*(1+INDEX(职业模板!$C$29:$J$34,MATCH($K28,职业模板!$B$29:$B$34,FALSE),MATCH(AB$3,职业模板!$C$28:$J$28,FALSE))+INDEX(职业模板!$C$40:$J$60,MATCH($L28,职业模板!$B$40:$B$60,FALSE),MATCH(AB$3,职业模板!$C$39:$J$39,FALSE))),2),"")</f>
        <v/>
      </c>
      <c r="BU28" s="1" t="str" cm="1">
        <f t="array" ref="BU28">IFERROR(ROUND((BE28+BM28*职业模板!$E$16)*(1+INDEX(职业模板!$C$29:$J$34,MATCH($K28,职业模板!$B$29:$B$34,FALSE),MATCH(AC$3,职业模板!$C$28:$J$28,FALSE))+INDEX(职业模板!$C$40:$J$60,MATCH($L28,职业模板!$B$40:$B$60,FALSE),MATCH(AC$3,职业模板!$C$39:$J$39,FALSE))),2),"")</f>
        <v/>
      </c>
      <c r="BV28" s="31" t="str" cm="1">
        <f t="array" ref="BV28">IF(SUMPRODUCT($BN28:$BR28,属性分配!$C$7:$G$7)=0,"",SUMPRODUCT($BN28:$BR28,属性分配!$C$7:$G$7))</f>
        <v/>
      </c>
      <c r="BW28" s="1" t="str" cm="1">
        <f t="array" ref="BW28">IFERROR((AX28+BF28*职业模板!$E$16)*(1+INDEX(职业模板!$C$34:$J$34,MATCH(V$3,职业模板!$C$28:$J$28,FALSE))+INDEX(职业模板!$C$60:$J$60,MATCH(V$3,职业模板!$C$39:$J$39,FALSE))),"")</f>
        <v/>
      </c>
      <c r="BX28" s="1" t="str" cm="1">
        <f t="array" ref="BX28">IFERROR((AY28+BG28*职业模板!$E$16)*(1+INDEX(职业模板!$C$34:$J$34,MATCH(W$3,职业模板!$C$28:$J$28,FALSE))+INDEX(职业模板!$C$60:$J$60,MATCH(W$3,职业模板!$C$39:$J$39,FALSE))),"")</f>
        <v/>
      </c>
      <c r="BY28" s="1" t="str" cm="1">
        <f t="array" ref="BY28">IFERROR((AZ28+BH28*职业模板!$E$16)*(1+INDEX(职业模板!$C$34:$J$34,MATCH(X$3,职业模板!$C$28:$J$28,FALSE))+INDEX(职业模板!$C$60:$J$60,MATCH(X$3,职业模板!$C$39:$J$39,FALSE))),"")</f>
        <v/>
      </c>
      <c r="BZ28" s="1" t="str" cm="1">
        <f t="array" ref="BZ28">IFERROR((BA28+BI28*职业模板!$E$16)*(1+INDEX(职业模板!$C$34:$J$34,MATCH(Y$3,职业模板!$C$28:$J$28,FALSE))+INDEX(职业模板!$C$60:$J$60,MATCH(Y$3,职业模板!$C$39:$J$39,FALSE))),"")</f>
        <v/>
      </c>
      <c r="CA28" s="1" t="str" cm="1">
        <f t="array" ref="CA28">IFERROR((BB28+BJ28*职业模板!$E$16)*(1+INDEX(职业模板!$C$34:$J$34,MATCH(Z$3,职业模板!$C$28:$J$28,FALSE))+INDEX(职业模板!$C$60:$J$60,MATCH(Z$3,职业模板!$C$39:$J$39,FALSE))),"")</f>
        <v/>
      </c>
      <c r="CB28" s="1" t="str" cm="1">
        <f t="array" ref="CB28">IFERROR((BC28+BK28*职业模板!$E$16)*(1+INDEX(职业模板!$C$34:$J$34,MATCH(AA$3,职业模板!$C$28:$J$28,FALSE))+INDEX(职业模板!$C$60:$J$60,MATCH(AA$3,职业模板!$C$39:$J$39,FALSE))),"")</f>
        <v/>
      </c>
      <c r="CC28" s="1" t="str" cm="1">
        <f t="array" ref="CC28">IFERROR((BD28+BL28*职业模板!$E$16)*(1+INDEX(职业模板!$C$34:$J$34,MATCH(AB$3,职业模板!$C$28:$J$28,FALSE))+INDEX(职业模板!$C$60:$J$60,MATCH(AB$3,职业模板!$C$39:$J$39,FALSE))),"")</f>
        <v/>
      </c>
      <c r="CD28" s="1" t="str" cm="1">
        <f t="array" ref="CD28">IFERROR((BE28+BM28*职业模板!$E$16)*(1+INDEX(职业模板!$C$34:$J$34,MATCH(AC$3,职业模板!$C$28:$J$28,FALSE))+INDEX(职业模板!$C$60:$J$60,MATCH(AC$3,职业模板!$C$39:$J$39,FALSE))),"")</f>
        <v/>
      </c>
      <c r="CE28" s="31" t="str" cm="1">
        <f t="array" ref="CE28">IF(SUMPRODUCT(BW28:CA28,属性分配!$C$7:$G$7)=0,"",SUMPRODUCT(BW28:CA28,属性分配!$C$7:$G$7))</f>
        <v/>
      </c>
    </row>
    <row r="29" spans="50:83" x14ac:dyDescent="0.15">
      <c r="AX29" s="1" t="str" cm="1">
        <f t="array" ref="AX29">IFERROR(INDEX(属性分配!$C$4:$J$4,MATCH(AX$3,属性分配!$C$3:$J$3,FALSE))*INDEX(职业模板!$C$5:$J$12,MATCH($C29,职业模板!$B$5:$B$12,FALSE),MATCH(AX$3,职业模板!$C$3:$J$3,FALSE))*$F29*N29,"")</f>
        <v/>
      </c>
      <c r="AY29" s="1" t="str" cm="1">
        <f t="array" ref="AY29">IFERROR(INDEX(属性分配!$C$4:$J$4,MATCH(AY$3,属性分配!$C$3:$J$3,FALSE))*INDEX(职业模板!$C$5:$J$12,MATCH($C29,职业模板!$B$5:$B$12,FALSE),MATCH(AY$3,职业模板!$C$3:$J$3,FALSE))*$F29*O29,"")</f>
        <v/>
      </c>
      <c r="AZ29" s="1" t="str" cm="1">
        <f t="array" ref="AZ29">IFERROR(INDEX(属性分配!$C$4:$J$4,MATCH(AZ$3,属性分配!$C$3:$J$3,FALSE))*INDEX(职业模板!$C$5:$J$12,MATCH($C29,职业模板!$B$5:$B$12,FALSE),MATCH(AZ$3,职业模板!$C$3:$J$3,FALSE))*$F29*P29,"")</f>
        <v/>
      </c>
      <c r="BA29" s="1" t="str" cm="1">
        <f t="array" ref="BA29">IFERROR(INDEX(属性分配!$C$4:$J$4,MATCH(BA$3,属性分配!$C$3:$J$3,FALSE))*INDEX(职业模板!$C$5:$J$12,MATCH($C29,职业模板!$B$5:$B$12,FALSE),MATCH(BA$3,职业模板!$C$3:$J$3,FALSE))*$F29*Q29,"")</f>
        <v/>
      </c>
      <c r="BB29" s="1" t="str" cm="1">
        <f t="array" ref="BB29">IFERROR(INDEX(属性分配!$C$4:$J$4,MATCH(BB$3,属性分配!$C$3:$J$3,FALSE))*INDEX(职业模板!$C$5:$J$12,MATCH($C29,职业模板!$B$5:$B$12,FALSE),MATCH(BB$3,职业模板!$C$3:$J$3,FALSE))*$F29*R29,"")</f>
        <v/>
      </c>
      <c r="BC29" s="1" t="str" cm="1">
        <f t="array" ref="BC29">IFERROR(INDEX(属性分配!$C$4:$J$4,MATCH(BC$3,属性分配!$C$3:$J$3,FALSE))*INDEX(职业模板!$C$5:$J$12,MATCH($C29,职业模板!$B$5:$B$12,FALSE),MATCH(BC$3,职业模板!$C$3:$J$3,FALSE))*$F29*S29,"")</f>
        <v/>
      </c>
      <c r="BD29" s="1" t="str" cm="1">
        <f t="array" ref="BD29">IFERROR(INDEX(属性分配!$C$4:$J$4,MATCH(BD$3,属性分配!$C$3:$J$3,FALSE))*INDEX(职业模板!$C$5:$J$12,MATCH($C29,职业模板!$B$5:$B$12,FALSE),MATCH(BD$3,职业模板!$C$3:$J$3,FALSE))*$F29*T29,"")</f>
        <v/>
      </c>
      <c r="BE29" s="1" t="str" cm="1">
        <f t="array" ref="BE29">IFERROR(INDEX(属性分配!$C$4:$J$4,MATCH(BE$3,属性分配!$C$3:$J$3,FALSE))*INDEX(职业模板!$C$5:$J$12,MATCH($C29,职业模板!$B$5:$B$12,FALSE),MATCH(BE$3,职业模板!$C$3:$J$3,FALSE))*$F29*U29,"")</f>
        <v/>
      </c>
      <c r="BF29" s="1" t="str" cm="1">
        <f t="array" ref="BF29">IFERROR(INDEX(属性分配!$C$11:$J$11,MATCH(BF$3,属性分配!$C$3:$J$3,FALSE))/职业模板!$E$16*AX29,"")</f>
        <v/>
      </c>
      <c r="BG29" s="1" t="str" cm="1">
        <f t="array" ref="BG29">IFERROR(INDEX(属性分配!$C$11:$J$11,MATCH(BG$3,属性分配!$C$3:$J$3,FALSE))/职业模板!$E$16*AY29,"")</f>
        <v/>
      </c>
      <c r="BH29" s="1" t="str" cm="1">
        <f t="array" ref="BH29">IFERROR(INDEX(属性分配!$C$11:$J$11,MATCH(BH$3,属性分配!$C$3:$J$3,FALSE))/职业模板!$E$16*AZ29,"")</f>
        <v/>
      </c>
      <c r="BI29" s="1" t="str" cm="1">
        <f t="array" ref="BI29">IFERROR(INDEX(属性分配!$C$11:$J$11,MATCH(BI$3,属性分配!$C$3:$J$3,FALSE))/职业模板!$E$16*BA29,"")</f>
        <v/>
      </c>
      <c r="BJ29" s="1" t="str" cm="1">
        <f t="array" ref="BJ29">IFERROR(INDEX(属性分配!$C$11:$J$11,MATCH(BJ$3,属性分配!$C$3:$J$3,FALSE))/职业模板!$E$16*BB29,"")</f>
        <v/>
      </c>
      <c r="BK29" s="1" t="str" cm="1">
        <f t="array" ref="BK29">IFERROR(INDEX(属性分配!$C$11:$J$11,MATCH(BK$3,属性分配!$C$3:$J$3,FALSE))/职业模板!$E$16*BC29,"")</f>
        <v/>
      </c>
      <c r="BL29" s="1" t="str" cm="1">
        <f t="array" ref="BL29">IFERROR(INDEX(属性分配!$C$11:$J$11,MATCH(BL$3,属性分配!$C$3:$J$3,FALSE))/职业模板!$E$16*BD29,"")</f>
        <v/>
      </c>
      <c r="BM29" s="1" t="str" cm="1">
        <f t="array" ref="BM29">IFERROR(INDEX(属性分配!$C$11:$J$11,MATCH(BM$3,属性分配!$C$3:$J$3,FALSE))/职业模板!$E$16*BE29,"")</f>
        <v/>
      </c>
      <c r="BN29" s="1" t="str" cm="1">
        <f t="array" ref="BN29">IFERROR(ROUND((AX29+BF29*职业模板!$E$16)*(1+INDEX(职业模板!$C$29:$J$34,MATCH($K29,职业模板!$B$29:$B$34,FALSE),MATCH(V$3,职业模板!$C$28:$J$28,FALSE))+INDEX(职业模板!$C$40:$J$60,MATCH($L29,职业模板!$B$40:$B$60,FALSE),MATCH(V$3,职业模板!$C$39:$J$39,FALSE))),2),"")</f>
        <v/>
      </c>
      <c r="BO29" s="1" t="str" cm="1">
        <f t="array" ref="BO29">IFERROR(ROUND((AY29+BG29*职业模板!$E$16)*(1+INDEX(职业模板!$C$29:$J$34,MATCH($K29,职业模板!$B$29:$B$34,FALSE),MATCH(W$3,职业模板!$C$28:$J$28,FALSE))+INDEX(职业模板!$C$40:$J$60,MATCH($L29,职业模板!$B$40:$B$60,FALSE),MATCH(W$3,职业模板!$C$39:$J$39,FALSE))),2),"")</f>
        <v/>
      </c>
      <c r="BP29" s="1" t="str" cm="1">
        <f t="array" ref="BP29">IFERROR(ROUND((AZ29+BH29*职业模板!$E$16)*(1+INDEX(职业模板!$C$29:$J$34,MATCH($K29,职业模板!$B$29:$B$34,FALSE),MATCH(X$3,职业模板!$C$28:$J$28,FALSE))+INDEX(职业模板!$C$40:$J$60,MATCH($L29,职业模板!$B$40:$B$60,FALSE),MATCH(X$3,职业模板!$C$39:$J$39,FALSE))),2),"")</f>
        <v/>
      </c>
      <c r="BQ29" s="1" t="str" cm="1">
        <f t="array" ref="BQ29">IFERROR(ROUND((BA29+BI29*职业模板!$E$16)*(1+INDEX(职业模板!$C$29:$J$34,MATCH($K29,职业模板!$B$29:$B$34,FALSE),MATCH(Y$3,职业模板!$C$28:$J$28,FALSE))+INDEX(职业模板!$C$40:$J$60,MATCH($L29,职业模板!$B$40:$B$60,FALSE),MATCH(Y$3,职业模板!$C$39:$J$39,FALSE))),2),"")</f>
        <v/>
      </c>
      <c r="BR29" s="1" t="str" cm="1">
        <f t="array" ref="BR29">IFERROR(ROUND((BB29+BJ29*职业模板!$E$16)*(1+INDEX(职业模板!$C$29:$J$34,MATCH($K29,职业模板!$B$29:$B$34,FALSE),MATCH(Z$3,职业模板!$C$28:$J$28,FALSE))+INDEX(职业模板!$C$40:$J$60,MATCH($L29,职业模板!$B$40:$B$60,FALSE),MATCH(Z$3,职业模板!$C$39:$J$39,FALSE))),2),"")</f>
        <v/>
      </c>
      <c r="BS29" s="1" t="str" cm="1">
        <f t="array" ref="BS29">IFERROR(ROUND((BC29+BK29*职业模板!$E$16)*(1+INDEX(职业模板!$C$29:$J$34,MATCH($K29,职业模板!$B$29:$B$34,FALSE),MATCH(AA$3,职业模板!$C$28:$J$28,FALSE))+INDEX(职业模板!$C$40:$J$60,MATCH($L29,职业模板!$B$40:$B$60,FALSE),MATCH(AA$3,职业模板!$C$39:$J$39,FALSE))),2),"")</f>
        <v/>
      </c>
      <c r="BT29" s="1" t="str" cm="1">
        <f t="array" ref="BT29">IFERROR(ROUND((BD29+BL29*职业模板!$E$16)*(1+INDEX(职业模板!$C$29:$J$34,MATCH($K29,职业模板!$B$29:$B$34,FALSE),MATCH(AB$3,职业模板!$C$28:$J$28,FALSE))+INDEX(职业模板!$C$40:$J$60,MATCH($L29,职业模板!$B$40:$B$60,FALSE),MATCH(AB$3,职业模板!$C$39:$J$39,FALSE))),2),"")</f>
        <v/>
      </c>
      <c r="BU29" s="1" t="str" cm="1">
        <f t="array" ref="BU29">IFERROR(ROUND((BE29+BM29*职业模板!$E$16)*(1+INDEX(职业模板!$C$29:$J$34,MATCH($K29,职业模板!$B$29:$B$34,FALSE),MATCH(AC$3,职业模板!$C$28:$J$28,FALSE))+INDEX(职业模板!$C$40:$J$60,MATCH($L29,职业模板!$B$40:$B$60,FALSE),MATCH(AC$3,职业模板!$C$39:$J$39,FALSE))),2),"")</f>
        <v/>
      </c>
      <c r="BV29" s="31" t="str" cm="1">
        <f t="array" ref="BV29">IF(SUMPRODUCT($BN29:$BR29,属性分配!$C$7:$G$7)=0,"",SUMPRODUCT($BN29:$BR29,属性分配!$C$7:$G$7))</f>
        <v/>
      </c>
      <c r="BW29" s="1" t="str" cm="1">
        <f t="array" ref="BW29">IFERROR((AX29+BF29*职业模板!$E$16)*(1+INDEX(职业模板!$C$34:$J$34,MATCH(V$3,职业模板!$C$28:$J$28,FALSE))+INDEX(职业模板!$C$60:$J$60,MATCH(V$3,职业模板!$C$39:$J$39,FALSE))),"")</f>
        <v/>
      </c>
      <c r="BX29" s="1" t="str" cm="1">
        <f t="array" ref="BX29">IFERROR((AY29+BG29*职业模板!$E$16)*(1+INDEX(职业模板!$C$34:$J$34,MATCH(W$3,职业模板!$C$28:$J$28,FALSE))+INDEX(职业模板!$C$60:$J$60,MATCH(W$3,职业模板!$C$39:$J$39,FALSE))),"")</f>
        <v/>
      </c>
      <c r="BY29" s="1" t="str" cm="1">
        <f t="array" ref="BY29">IFERROR((AZ29+BH29*职业模板!$E$16)*(1+INDEX(职业模板!$C$34:$J$34,MATCH(X$3,职业模板!$C$28:$J$28,FALSE))+INDEX(职业模板!$C$60:$J$60,MATCH(X$3,职业模板!$C$39:$J$39,FALSE))),"")</f>
        <v/>
      </c>
      <c r="BZ29" s="1" t="str" cm="1">
        <f t="array" ref="BZ29">IFERROR((BA29+BI29*职业模板!$E$16)*(1+INDEX(职业模板!$C$34:$J$34,MATCH(Y$3,职业模板!$C$28:$J$28,FALSE))+INDEX(职业模板!$C$60:$J$60,MATCH(Y$3,职业模板!$C$39:$J$39,FALSE))),"")</f>
        <v/>
      </c>
      <c r="CA29" s="1" t="str" cm="1">
        <f t="array" ref="CA29">IFERROR((BB29+BJ29*职业模板!$E$16)*(1+INDEX(职业模板!$C$34:$J$34,MATCH(Z$3,职业模板!$C$28:$J$28,FALSE))+INDEX(职业模板!$C$60:$J$60,MATCH(Z$3,职业模板!$C$39:$J$39,FALSE))),"")</f>
        <v/>
      </c>
      <c r="CB29" s="1" t="str" cm="1">
        <f t="array" ref="CB29">IFERROR((BC29+BK29*职业模板!$E$16)*(1+INDEX(职业模板!$C$34:$J$34,MATCH(AA$3,职业模板!$C$28:$J$28,FALSE))+INDEX(职业模板!$C$60:$J$60,MATCH(AA$3,职业模板!$C$39:$J$39,FALSE))),"")</f>
        <v/>
      </c>
      <c r="CC29" s="1" t="str" cm="1">
        <f t="array" ref="CC29">IFERROR((BD29+BL29*职业模板!$E$16)*(1+INDEX(职业模板!$C$34:$J$34,MATCH(AB$3,职业模板!$C$28:$J$28,FALSE))+INDEX(职业模板!$C$60:$J$60,MATCH(AB$3,职业模板!$C$39:$J$39,FALSE))),"")</f>
        <v/>
      </c>
      <c r="CD29" s="1" t="str" cm="1">
        <f t="array" ref="CD29">IFERROR((BE29+BM29*职业模板!$E$16)*(1+INDEX(职业模板!$C$34:$J$34,MATCH(AC$3,职业模板!$C$28:$J$28,FALSE))+INDEX(职业模板!$C$60:$J$60,MATCH(AC$3,职业模板!$C$39:$J$39,FALSE))),"")</f>
        <v/>
      </c>
      <c r="CE29" s="31" t="str" cm="1">
        <f t="array" ref="CE29">IF(SUMPRODUCT(BW29:CA29,属性分配!$C$7:$G$7)=0,"",SUMPRODUCT(BW29:CA29,属性分配!$C$7:$G$7))</f>
        <v/>
      </c>
    </row>
    <row r="30" spans="50:83" x14ac:dyDescent="0.15">
      <c r="AX30" s="1" t="str" cm="1">
        <f t="array" ref="AX30">IFERROR(INDEX(属性分配!$C$4:$J$4,MATCH(AX$3,属性分配!$C$3:$J$3,FALSE))*INDEX(职业模板!$C$5:$J$12,MATCH($C30,职业模板!$B$5:$B$12,FALSE),MATCH(AX$3,职业模板!$C$3:$J$3,FALSE))*$F30*N30,"")</f>
        <v/>
      </c>
      <c r="AY30" s="1" t="str" cm="1">
        <f t="array" ref="AY30">IFERROR(INDEX(属性分配!$C$4:$J$4,MATCH(AY$3,属性分配!$C$3:$J$3,FALSE))*INDEX(职业模板!$C$5:$J$12,MATCH($C30,职业模板!$B$5:$B$12,FALSE),MATCH(AY$3,职业模板!$C$3:$J$3,FALSE))*$F30*O30,"")</f>
        <v/>
      </c>
      <c r="AZ30" s="1" t="str" cm="1">
        <f t="array" ref="AZ30">IFERROR(INDEX(属性分配!$C$4:$J$4,MATCH(AZ$3,属性分配!$C$3:$J$3,FALSE))*INDEX(职业模板!$C$5:$J$12,MATCH($C30,职业模板!$B$5:$B$12,FALSE),MATCH(AZ$3,职业模板!$C$3:$J$3,FALSE))*$F30*P30,"")</f>
        <v/>
      </c>
      <c r="BA30" s="1" t="str" cm="1">
        <f t="array" ref="BA30">IFERROR(INDEX(属性分配!$C$4:$J$4,MATCH(BA$3,属性分配!$C$3:$J$3,FALSE))*INDEX(职业模板!$C$5:$J$12,MATCH($C30,职业模板!$B$5:$B$12,FALSE),MATCH(BA$3,职业模板!$C$3:$J$3,FALSE))*$F30*Q30,"")</f>
        <v/>
      </c>
      <c r="BB30" s="1" t="str" cm="1">
        <f t="array" ref="BB30">IFERROR(INDEX(属性分配!$C$4:$J$4,MATCH(BB$3,属性分配!$C$3:$J$3,FALSE))*INDEX(职业模板!$C$5:$J$12,MATCH($C30,职业模板!$B$5:$B$12,FALSE),MATCH(BB$3,职业模板!$C$3:$J$3,FALSE))*$F30*R30,"")</f>
        <v/>
      </c>
      <c r="BC30" s="1" t="str" cm="1">
        <f t="array" ref="BC30">IFERROR(INDEX(属性分配!$C$4:$J$4,MATCH(BC$3,属性分配!$C$3:$J$3,FALSE))*INDEX(职业模板!$C$5:$J$12,MATCH($C30,职业模板!$B$5:$B$12,FALSE),MATCH(BC$3,职业模板!$C$3:$J$3,FALSE))*$F30*S30,"")</f>
        <v/>
      </c>
      <c r="BD30" s="1" t="str" cm="1">
        <f t="array" ref="BD30">IFERROR(INDEX(属性分配!$C$4:$J$4,MATCH(BD$3,属性分配!$C$3:$J$3,FALSE))*INDEX(职业模板!$C$5:$J$12,MATCH($C30,职业模板!$B$5:$B$12,FALSE),MATCH(BD$3,职业模板!$C$3:$J$3,FALSE))*$F30*T30,"")</f>
        <v/>
      </c>
      <c r="BE30" s="1" t="str" cm="1">
        <f t="array" ref="BE30">IFERROR(INDEX(属性分配!$C$4:$J$4,MATCH(BE$3,属性分配!$C$3:$J$3,FALSE))*INDEX(职业模板!$C$5:$J$12,MATCH($C30,职业模板!$B$5:$B$12,FALSE),MATCH(BE$3,职业模板!$C$3:$J$3,FALSE))*$F30*U30,"")</f>
        <v/>
      </c>
      <c r="BF30" s="1" t="str" cm="1">
        <f t="array" ref="BF30">IFERROR(INDEX(属性分配!$C$11:$J$11,MATCH(BF$3,属性分配!$C$3:$J$3,FALSE))/职业模板!$E$16*AX30,"")</f>
        <v/>
      </c>
      <c r="BG30" s="1" t="str" cm="1">
        <f t="array" ref="BG30">IFERROR(INDEX(属性分配!$C$11:$J$11,MATCH(BG$3,属性分配!$C$3:$J$3,FALSE))/职业模板!$E$16*AY30,"")</f>
        <v/>
      </c>
      <c r="BH30" s="1" t="str" cm="1">
        <f t="array" ref="BH30">IFERROR(INDEX(属性分配!$C$11:$J$11,MATCH(BH$3,属性分配!$C$3:$J$3,FALSE))/职业模板!$E$16*AZ30,"")</f>
        <v/>
      </c>
      <c r="BI30" s="1" t="str" cm="1">
        <f t="array" ref="BI30">IFERROR(INDEX(属性分配!$C$11:$J$11,MATCH(BI$3,属性分配!$C$3:$J$3,FALSE))/职业模板!$E$16*BA30,"")</f>
        <v/>
      </c>
      <c r="BJ30" s="1" t="str" cm="1">
        <f t="array" ref="BJ30">IFERROR(INDEX(属性分配!$C$11:$J$11,MATCH(BJ$3,属性分配!$C$3:$J$3,FALSE))/职业模板!$E$16*BB30,"")</f>
        <v/>
      </c>
      <c r="BK30" s="1" t="str" cm="1">
        <f t="array" ref="BK30">IFERROR(INDEX(属性分配!$C$11:$J$11,MATCH(BK$3,属性分配!$C$3:$J$3,FALSE))/职业模板!$E$16*BC30,"")</f>
        <v/>
      </c>
      <c r="BL30" s="1" t="str" cm="1">
        <f t="array" ref="BL30">IFERROR(INDEX(属性分配!$C$11:$J$11,MATCH(BL$3,属性分配!$C$3:$J$3,FALSE))/职业模板!$E$16*BD30,"")</f>
        <v/>
      </c>
      <c r="BM30" s="1" t="str" cm="1">
        <f t="array" ref="BM30">IFERROR(INDEX(属性分配!$C$11:$J$11,MATCH(BM$3,属性分配!$C$3:$J$3,FALSE))/职业模板!$E$16*BE30,"")</f>
        <v/>
      </c>
      <c r="BN30" s="1" t="str" cm="1">
        <f t="array" ref="BN30">IFERROR(ROUND((AX30+BF30*职业模板!$E$16)*(1+INDEX(职业模板!$C$29:$J$34,MATCH($K30,职业模板!$B$29:$B$34,FALSE),MATCH(V$3,职业模板!$C$28:$J$28,FALSE))+INDEX(职业模板!$C$40:$J$60,MATCH($L30,职业模板!$B$40:$B$60,FALSE),MATCH(V$3,职业模板!$C$39:$J$39,FALSE))),2),"")</f>
        <v/>
      </c>
      <c r="BO30" s="1" t="str" cm="1">
        <f t="array" ref="BO30">IFERROR(ROUND((AY30+BG30*职业模板!$E$16)*(1+INDEX(职业模板!$C$29:$J$34,MATCH($K30,职业模板!$B$29:$B$34,FALSE),MATCH(W$3,职业模板!$C$28:$J$28,FALSE))+INDEX(职业模板!$C$40:$J$60,MATCH($L30,职业模板!$B$40:$B$60,FALSE),MATCH(W$3,职业模板!$C$39:$J$39,FALSE))),2),"")</f>
        <v/>
      </c>
      <c r="BP30" s="1" t="str" cm="1">
        <f t="array" ref="BP30">IFERROR(ROUND((AZ30+BH30*职业模板!$E$16)*(1+INDEX(职业模板!$C$29:$J$34,MATCH($K30,职业模板!$B$29:$B$34,FALSE),MATCH(X$3,职业模板!$C$28:$J$28,FALSE))+INDEX(职业模板!$C$40:$J$60,MATCH($L30,职业模板!$B$40:$B$60,FALSE),MATCH(X$3,职业模板!$C$39:$J$39,FALSE))),2),"")</f>
        <v/>
      </c>
      <c r="BQ30" s="1" t="str" cm="1">
        <f t="array" ref="BQ30">IFERROR(ROUND((BA30+BI30*职业模板!$E$16)*(1+INDEX(职业模板!$C$29:$J$34,MATCH($K30,职业模板!$B$29:$B$34,FALSE),MATCH(Y$3,职业模板!$C$28:$J$28,FALSE))+INDEX(职业模板!$C$40:$J$60,MATCH($L30,职业模板!$B$40:$B$60,FALSE),MATCH(Y$3,职业模板!$C$39:$J$39,FALSE))),2),"")</f>
        <v/>
      </c>
      <c r="BR30" s="1" t="str" cm="1">
        <f t="array" ref="BR30">IFERROR(ROUND((BB30+BJ30*职业模板!$E$16)*(1+INDEX(职业模板!$C$29:$J$34,MATCH($K30,职业模板!$B$29:$B$34,FALSE),MATCH(Z$3,职业模板!$C$28:$J$28,FALSE))+INDEX(职业模板!$C$40:$J$60,MATCH($L30,职业模板!$B$40:$B$60,FALSE),MATCH(Z$3,职业模板!$C$39:$J$39,FALSE))),2),"")</f>
        <v/>
      </c>
      <c r="BS30" s="1" t="str" cm="1">
        <f t="array" ref="BS30">IFERROR(ROUND((BC30+BK30*职业模板!$E$16)*(1+INDEX(职业模板!$C$29:$J$34,MATCH($K30,职业模板!$B$29:$B$34,FALSE),MATCH(AA$3,职业模板!$C$28:$J$28,FALSE))+INDEX(职业模板!$C$40:$J$60,MATCH($L30,职业模板!$B$40:$B$60,FALSE),MATCH(AA$3,职业模板!$C$39:$J$39,FALSE))),2),"")</f>
        <v/>
      </c>
      <c r="BT30" s="1" t="str" cm="1">
        <f t="array" ref="BT30">IFERROR(ROUND((BD30+BL30*职业模板!$E$16)*(1+INDEX(职业模板!$C$29:$J$34,MATCH($K30,职业模板!$B$29:$B$34,FALSE),MATCH(AB$3,职业模板!$C$28:$J$28,FALSE))+INDEX(职业模板!$C$40:$J$60,MATCH($L30,职业模板!$B$40:$B$60,FALSE),MATCH(AB$3,职业模板!$C$39:$J$39,FALSE))),2),"")</f>
        <v/>
      </c>
      <c r="BU30" s="1" t="str" cm="1">
        <f t="array" ref="BU30">IFERROR(ROUND((BE30+BM30*职业模板!$E$16)*(1+INDEX(职业模板!$C$29:$J$34,MATCH($K30,职业模板!$B$29:$B$34,FALSE),MATCH(AC$3,职业模板!$C$28:$J$28,FALSE))+INDEX(职业模板!$C$40:$J$60,MATCH($L30,职业模板!$B$40:$B$60,FALSE),MATCH(AC$3,职业模板!$C$39:$J$39,FALSE))),2),"")</f>
        <v/>
      </c>
      <c r="BV30" s="31" t="str" cm="1">
        <f t="array" ref="BV30">IF(SUMPRODUCT($BN30:$BR30,属性分配!$C$7:$G$7)=0,"",SUMPRODUCT($BN30:$BR30,属性分配!$C$7:$G$7))</f>
        <v/>
      </c>
      <c r="BW30" s="1" t="str" cm="1">
        <f t="array" ref="BW30">IFERROR((AX30+BF30*职业模板!$E$16)*(1+INDEX(职业模板!$C$34:$J$34,MATCH(V$3,职业模板!$C$28:$J$28,FALSE))+INDEX(职业模板!$C$60:$J$60,MATCH(V$3,职业模板!$C$39:$J$39,FALSE))),"")</f>
        <v/>
      </c>
      <c r="BX30" s="1" t="str" cm="1">
        <f t="array" ref="BX30">IFERROR((AY30+BG30*职业模板!$E$16)*(1+INDEX(职业模板!$C$34:$J$34,MATCH(W$3,职业模板!$C$28:$J$28,FALSE))+INDEX(职业模板!$C$60:$J$60,MATCH(W$3,职业模板!$C$39:$J$39,FALSE))),"")</f>
        <v/>
      </c>
      <c r="BY30" s="1" t="str" cm="1">
        <f t="array" ref="BY30">IFERROR((AZ30+BH30*职业模板!$E$16)*(1+INDEX(职业模板!$C$34:$J$34,MATCH(X$3,职业模板!$C$28:$J$28,FALSE))+INDEX(职业模板!$C$60:$J$60,MATCH(X$3,职业模板!$C$39:$J$39,FALSE))),"")</f>
        <v/>
      </c>
      <c r="BZ30" s="1" t="str" cm="1">
        <f t="array" ref="BZ30">IFERROR((BA30+BI30*职业模板!$E$16)*(1+INDEX(职业模板!$C$34:$J$34,MATCH(Y$3,职业模板!$C$28:$J$28,FALSE))+INDEX(职业模板!$C$60:$J$60,MATCH(Y$3,职业模板!$C$39:$J$39,FALSE))),"")</f>
        <v/>
      </c>
      <c r="CA30" s="1" t="str" cm="1">
        <f t="array" ref="CA30">IFERROR((BB30+BJ30*职业模板!$E$16)*(1+INDEX(职业模板!$C$34:$J$34,MATCH(Z$3,职业模板!$C$28:$J$28,FALSE))+INDEX(职业模板!$C$60:$J$60,MATCH(Z$3,职业模板!$C$39:$J$39,FALSE))),"")</f>
        <v/>
      </c>
      <c r="CB30" s="1" t="str" cm="1">
        <f t="array" ref="CB30">IFERROR((BC30+BK30*职业模板!$E$16)*(1+INDEX(职业模板!$C$34:$J$34,MATCH(AA$3,职业模板!$C$28:$J$28,FALSE))+INDEX(职业模板!$C$60:$J$60,MATCH(AA$3,职业模板!$C$39:$J$39,FALSE))),"")</f>
        <v/>
      </c>
      <c r="CC30" s="1" t="str" cm="1">
        <f t="array" ref="CC30">IFERROR((BD30+BL30*职业模板!$E$16)*(1+INDEX(职业模板!$C$34:$J$34,MATCH(AB$3,职业模板!$C$28:$J$28,FALSE))+INDEX(职业模板!$C$60:$J$60,MATCH(AB$3,职业模板!$C$39:$J$39,FALSE))),"")</f>
        <v/>
      </c>
      <c r="CD30" s="1" t="str" cm="1">
        <f t="array" ref="CD30">IFERROR((BE30+BM30*职业模板!$E$16)*(1+INDEX(职业模板!$C$34:$J$34,MATCH(AC$3,职业模板!$C$28:$J$28,FALSE))+INDEX(职业模板!$C$60:$J$60,MATCH(AC$3,职业模板!$C$39:$J$39,FALSE))),"")</f>
        <v/>
      </c>
      <c r="CE30" s="31" t="str" cm="1">
        <f t="array" ref="CE30">IF(SUMPRODUCT(BW30:CA30,属性分配!$C$7:$G$7)=0,"",SUMPRODUCT(BW30:CA30,属性分配!$C$7:$G$7))</f>
        <v/>
      </c>
    </row>
    <row r="31" spans="50:83" x14ac:dyDescent="0.15">
      <c r="AX31" s="1" t="str" cm="1">
        <f t="array" ref="AX31">IFERROR(INDEX(属性分配!$C$4:$J$4,MATCH(AX$3,属性分配!$C$3:$J$3,FALSE))*INDEX(职业模板!$C$5:$J$12,MATCH($C31,职业模板!$B$5:$B$12,FALSE),MATCH(AX$3,职业模板!$C$3:$J$3,FALSE))*$F31*N31,"")</f>
        <v/>
      </c>
      <c r="AY31" s="1" t="str" cm="1">
        <f t="array" ref="AY31">IFERROR(INDEX(属性分配!$C$4:$J$4,MATCH(AY$3,属性分配!$C$3:$J$3,FALSE))*INDEX(职业模板!$C$5:$J$12,MATCH($C31,职业模板!$B$5:$B$12,FALSE),MATCH(AY$3,职业模板!$C$3:$J$3,FALSE))*$F31*O31,"")</f>
        <v/>
      </c>
      <c r="AZ31" s="1" t="str" cm="1">
        <f t="array" ref="AZ31">IFERROR(INDEX(属性分配!$C$4:$J$4,MATCH(AZ$3,属性分配!$C$3:$J$3,FALSE))*INDEX(职业模板!$C$5:$J$12,MATCH($C31,职业模板!$B$5:$B$12,FALSE),MATCH(AZ$3,职业模板!$C$3:$J$3,FALSE))*$F31*P31,"")</f>
        <v/>
      </c>
      <c r="BA31" s="1" t="str" cm="1">
        <f t="array" ref="BA31">IFERROR(INDEX(属性分配!$C$4:$J$4,MATCH(BA$3,属性分配!$C$3:$J$3,FALSE))*INDEX(职业模板!$C$5:$J$12,MATCH($C31,职业模板!$B$5:$B$12,FALSE),MATCH(BA$3,职业模板!$C$3:$J$3,FALSE))*$F31*Q31,"")</f>
        <v/>
      </c>
      <c r="BB31" s="1" t="str" cm="1">
        <f t="array" ref="BB31">IFERROR(INDEX(属性分配!$C$4:$J$4,MATCH(BB$3,属性分配!$C$3:$J$3,FALSE))*INDEX(职业模板!$C$5:$J$12,MATCH($C31,职业模板!$B$5:$B$12,FALSE),MATCH(BB$3,职业模板!$C$3:$J$3,FALSE))*$F31*R31,"")</f>
        <v/>
      </c>
      <c r="BC31" s="1" t="str" cm="1">
        <f t="array" ref="BC31">IFERROR(INDEX(属性分配!$C$4:$J$4,MATCH(BC$3,属性分配!$C$3:$J$3,FALSE))*INDEX(职业模板!$C$5:$J$12,MATCH($C31,职业模板!$B$5:$B$12,FALSE),MATCH(BC$3,职业模板!$C$3:$J$3,FALSE))*$F31*S31,"")</f>
        <v/>
      </c>
      <c r="BD31" s="1" t="str" cm="1">
        <f t="array" ref="BD31">IFERROR(INDEX(属性分配!$C$4:$J$4,MATCH(BD$3,属性分配!$C$3:$J$3,FALSE))*INDEX(职业模板!$C$5:$J$12,MATCH($C31,职业模板!$B$5:$B$12,FALSE),MATCH(BD$3,职业模板!$C$3:$J$3,FALSE))*$F31*T31,"")</f>
        <v/>
      </c>
      <c r="BE31" s="1" t="str" cm="1">
        <f t="array" ref="BE31">IFERROR(INDEX(属性分配!$C$4:$J$4,MATCH(BE$3,属性分配!$C$3:$J$3,FALSE))*INDEX(职业模板!$C$5:$J$12,MATCH($C31,职业模板!$B$5:$B$12,FALSE),MATCH(BE$3,职业模板!$C$3:$J$3,FALSE))*$F31*U31,"")</f>
        <v/>
      </c>
      <c r="BF31" s="1" t="str" cm="1">
        <f t="array" ref="BF31">IFERROR(INDEX(属性分配!$C$11:$J$11,MATCH(BF$3,属性分配!$C$3:$J$3,FALSE))/职业模板!$E$16*AX31,"")</f>
        <v/>
      </c>
      <c r="BG31" s="1" t="str" cm="1">
        <f t="array" ref="BG31">IFERROR(INDEX(属性分配!$C$11:$J$11,MATCH(BG$3,属性分配!$C$3:$J$3,FALSE))/职业模板!$E$16*AY31,"")</f>
        <v/>
      </c>
      <c r="BH31" s="1" t="str" cm="1">
        <f t="array" ref="BH31">IFERROR(INDEX(属性分配!$C$11:$J$11,MATCH(BH$3,属性分配!$C$3:$J$3,FALSE))/职业模板!$E$16*AZ31,"")</f>
        <v/>
      </c>
      <c r="BI31" s="1" t="str" cm="1">
        <f t="array" ref="BI31">IFERROR(INDEX(属性分配!$C$11:$J$11,MATCH(BI$3,属性分配!$C$3:$J$3,FALSE))/职业模板!$E$16*BA31,"")</f>
        <v/>
      </c>
      <c r="BJ31" s="1" t="str" cm="1">
        <f t="array" ref="BJ31">IFERROR(INDEX(属性分配!$C$11:$J$11,MATCH(BJ$3,属性分配!$C$3:$J$3,FALSE))/职业模板!$E$16*BB31,"")</f>
        <v/>
      </c>
      <c r="BK31" s="1" t="str" cm="1">
        <f t="array" ref="BK31">IFERROR(INDEX(属性分配!$C$11:$J$11,MATCH(BK$3,属性分配!$C$3:$J$3,FALSE))/职业模板!$E$16*BC31,"")</f>
        <v/>
      </c>
      <c r="BL31" s="1" t="str" cm="1">
        <f t="array" ref="BL31">IFERROR(INDEX(属性分配!$C$11:$J$11,MATCH(BL$3,属性分配!$C$3:$J$3,FALSE))/职业模板!$E$16*BD31,"")</f>
        <v/>
      </c>
      <c r="BM31" s="1" t="str" cm="1">
        <f t="array" ref="BM31">IFERROR(INDEX(属性分配!$C$11:$J$11,MATCH(BM$3,属性分配!$C$3:$J$3,FALSE))/职业模板!$E$16*BE31,"")</f>
        <v/>
      </c>
      <c r="BN31" s="1" t="str" cm="1">
        <f t="array" ref="BN31">IFERROR(ROUND((AX31+BF31*职业模板!$E$16)*(1+INDEX(职业模板!$C$29:$J$34,MATCH($K31,职业模板!$B$29:$B$34,FALSE),MATCH(V$3,职业模板!$C$28:$J$28,FALSE))+INDEX(职业模板!$C$40:$J$60,MATCH($L31,职业模板!$B$40:$B$60,FALSE),MATCH(V$3,职业模板!$C$39:$J$39,FALSE))),2),"")</f>
        <v/>
      </c>
      <c r="BO31" s="1" t="str" cm="1">
        <f t="array" ref="BO31">IFERROR(ROUND((AY31+BG31*职业模板!$E$16)*(1+INDEX(职业模板!$C$29:$J$34,MATCH($K31,职业模板!$B$29:$B$34,FALSE),MATCH(W$3,职业模板!$C$28:$J$28,FALSE))+INDEX(职业模板!$C$40:$J$60,MATCH($L31,职业模板!$B$40:$B$60,FALSE),MATCH(W$3,职业模板!$C$39:$J$39,FALSE))),2),"")</f>
        <v/>
      </c>
      <c r="BP31" s="1" t="str" cm="1">
        <f t="array" ref="BP31">IFERROR(ROUND((AZ31+BH31*职业模板!$E$16)*(1+INDEX(职业模板!$C$29:$J$34,MATCH($K31,职业模板!$B$29:$B$34,FALSE),MATCH(X$3,职业模板!$C$28:$J$28,FALSE))+INDEX(职业模板!$C$40:$J$60,MATCH($L31,职业模板!$B$40:$B$60,FALSE),MATCH(X$3,职业模板!$C$39:$J$39,FALSE))),2),"")</f>
        <v/>
      </c>
      <c r="BQ31" s="1" t="str" cm="1">
        <f t="array" ref="BQ31">IFERROR(ROUND((BA31+BI31*职业模板!$E$16)*(1+INDEX(职业模板!$C$29:$J$34,MATCH($K31,职业模板!$B$29:$B$34,FALSE),MATCH(Y$3,职业模板!$C$28:$J$28,FALSE))+INDEX(职业模板!$C$40:$J$60,MATCH($L31,职业模板!$B$40:$B$60,FALSE),MATCH(Y$3,职业模板!$C$39:$J$39,FALSE))),2),"")</f>
        <v/>
      </c>
      <c r="BR31" s="1" t="str" cm="1">
        <f t="array" ref="BR31">IFERROR(ROUND((BB31+BJ31*职业模板!$E$16)*(1+INDEX(职业模板!$C$29:$J$34,MATCH($K31,职业模板!$B$29:$B$34,FALSE),MATCH(Z$3,职业模板!$C$28:$J$28,FALSE))+INDEX(职业模板!$C$40:$J$60,MATCH($L31,职业模板!$B$40:$B$60,FALSE),MATCH(Z$3,职业模板!$C$39:$J$39,FALSE))),2),"")</f>
        <v/>
      </c>
      <c r="BS31" s="1" t="str" cm="1">
        <f t="array" ref="BS31">IFERROR(ROUND((BC31+BK31*职业模板!$E$16)*(1+INDEX(职业模板!$C$29:$J$34,MATCH($K31,职业模板!$B$29:$B$34,FALSE),MATCH(AA$3,职业模板!$C$28:$J$28,FALSE))+INDEX(职业模板!$C$40:$J$60,MATCH($L31,职业模板!$B$40:$B$60,FALSE),MATCH(AA$3,职业模板!$C$39:$J$39,FALSE))),2),"")</f>
        <v/>
      </c>
      <c r="BT31" s="1" t="str" cm="1">
        <f t="array" ref="BT31">IFERROR(ROUND((BD31+BL31*职业模板!$E$16)*(1+INDEX(职业模板!$C$29:$J$34,MATCH($K31,职业模板!$B$29:$B$34,FALSE),MATCH(AB$3,职业模板!$C$28:$J$28,FALSE))+INDEX(职业模板!$C$40:$J$60,MATCH($L31,职业模板!$B$40:$B$60,FALSE),MATCH(AB$3,职业模板!$C$39:$J$39,FALSE))),2),"")</f>
        <v/>
      </c>
      <c r="BU31" s="1" t="str" cm="1">
        <f t="array" ref="BU31">IFERROR(ROUND((BE31+BM31*职业模板!$E$16)*(1+INDEX(职业模板!$C$29:$J$34,MATCH($K31,职业模板!$B$29:$B$34,FALSE),MATCH(AC$3,职业模板!$C$28:$J$28,FALSE))+INDEX(职业模板!$C$40:$J$60,MATCH($L31,职业模板!$B$40:$B$60,FALSE),MATCH(AC$3,职业模板!$C$39:$J$39,FALSE))),2),"")</f>
        <v/>
      </c>
      <c r="BV31" s="31" t="str" cm="1">
        <f t="array" ref="BV31">IF(SUMPRODUCT($BN31:$BR31,属性分配!$C$7:$G$7)=0,"",SUMPRODUCT($BN31:$BR31,属性分配!$C$7:$G$7))</f>
        <v/>
      </c>
      <c r="BW31" s="1" t="str" cm="1">
        <f t="array" ref="BW31">IFERROR((AX31+BF31*职业模板!$E$16)*(1+INDEX(职业模板!$C$34:$J$34,MATCH(V$3,职业模板!$C$28:$J$28,FALSE))+INDEX(职业模板!$C$60:$J$60,MATCH(V$3,职业模板!$C$39:$J$39,FALSE))),"")</f>
        <v/>
      </c>
      <c r="BX31" s="1" t="str" cm="1">
        <f t="array" ref="BX31">IFERROR((AY31+BG31*职业模板!$E$16)*(1+INDEX(职业模板!$C$34:$J$34,MATCH(W$3,职业模板!$C$28:$J$28,FALSE))+INDEX(职业模板!$C$60:$J$60,MATCH(W$3,职业模板!$C$39:$J$39,FALSE))),"")</f>
        <v/>
      </c>
      <c r="BY31" s="1" t="str" cm="1">
        <f t="array" ref="BY31">IFERROR((AZ31+BH31*职业模板!$E$16)*(1+INDEX(职业模板!$C$34:$J$34,MATCH(X$3,职业模板!$C$28:$J$28,FALSE))+INDEX(职业模板!$C$60:$J$60,MATCH(X$3,职业模板!$C$39:$J$39,FALSE))),"")</f>
        <v/>
      </c>
      <c r="BZ31" s="1" t="str" cm="1">
        <f t="array" ref="BZ31">IFERROR((BA31+BI31*职业模板!$E$16)*(1+INDEX(职业模板!$C$34:$J$34,MATCH(Y$3,职业模板!$C$28:$J$28,FALSE))+INDEX(职业模板!$C$60:$J$60,MATCH(Y$3,职业模板!$C$39:$J$39,FALSE))),"")</f>
        <v/>
      </c>
      <c r="CA31" s="1" t="str" cm="1">
        <f t="array" ref="CA31">IFERROR((BB31+BJ31*职业模板!$E$16)*(1+INDEX(职业模板!$C$34:$J$34,MATCH(Z$3,职业模板!$C$28:$J$28,FALSE))+INDEX(职业模板!$C$60:$J$60,MATCH(Z$3,职业模板!$C$39:$J$39,FALSE))),"")</f>
        <v/>
      </c>
      <c r="CB31" s="1" t="str" cm="1">
        <f t="array" ref="CB31">IFERROR((BC31+BK31*职业模板!$E$16)*(1+INDEX(职业模板!$C$34:$J$34,MATCH(AA$3,职业模板!$C$28:$J$28,FALSE))+INDEX(职业模板!$C$60:$J$60,MATCH(AA$3,职业模板!$C$39:$J$39,FALSE))),"")</f>
        <v/>
      </c>
      <c r="CC31" s="1" t="str" cm="1">
        <f t="array" ref="CC31">IFERROR((BD31+BL31*职业模板!$E$16)*(1+INDEX(职业模板!$C$34:$J$34,MATCH(AB$3,职业模板!$C$28:$J$28,FALSE))+INDEX(职业模板!$C$60:$J$60,MATCH(AB$3,职业模板!$C$39:$J$39,FALSE))),"")</f>
        <v/>
      </c>
      <c r="CD31" s="1" t="str" cm="1">
        <f t="array" ref="CD31">IFERROR((BE31+BM31*职业模板!$E$16)*(1+INDEX(职业模板!$C$34:$J$34,MATCH(AC$3,职业模板!$C$28:$J$28,FALSE))+INDEX(职业模板!$C$60:$J$60,MATCH(AC$3,职业模板!$C$39:$J$39,FALSE))),"")</f>
        <v/>
      </c>
      <c r="CE31" s="31" t="str" cm="1">
        <f t="array" ref="CE31">IF(SUMPRODUCT(BW31:CA31,属性分配!$C$7:$G$7)=0,"",SUMPRODUCT(BW31:CA31,属性分配!$C$7:$G$7))</f>
        <v/>
      </c>
    </row>
    <row r="32" spans="50:83" x14ac:dyDescent="0.15">
      <c r="AX32" s="1" t="str" cm="1">
        <f t="array" ref="AX32">IFERROR(INDEX(属性分配!$C$4:$J$4,MATCH(AX$3,属性分配!$C$3:$J$3,FALSE))*INDEX(职业模板!$C$5:$J$12,MATCH($C32,职业模板!$B$5:$B$12,FALSE),MATCH(AX$3,职业模板!$C$3:$J$3,FALSE))*$F32*N32,"")</f>
        <v/>
      </c>
      <c r="AY32" s="1" t="str" cm="1">
        <f t="array" ref="AY32">IFERROR(INDEX(属性分配!$C$4:$J$4,MATCH(AY$3,属性分配!$C$3:$J$3,FALSE))*INDEX(职业模板!$C$5:$J$12,MATCH($C32,职业模板!$B$5:$B$12,FALSE),MATCH(AY$3,职业模板!$C$3:$J$3,FALSE))*$F32*O32,"")</f>
        <v/>
      </c>
      <c r="AZ32" s="1" t="str" cm="1">
        <f t="array" ref="AZ32">IFERROR(INDEX(属性分配!$C$4:$J$4,MATCH(AZ$3,属性分配!$C$3:$J$3,FALSE))*INDEX(职业模板!$C$5:$J$12,MATCH($C32,职业模板!$B$5:$B$12,FALSE),MATCH(AZ$3,职业模板!$C$3:$J$3,FALSE))*$F32*P32,"")</f>
        <v/>
      </c>
      <c r="BA32" s="1" t="str" cm="1">
        <f t="array" ref="BA32">IFERROR(INDEX(属性分配!$C$4:$J$4,MATCH(BA$3,属性分配!$C$3:$J$3,FALSE))*INDEX(职业模板!$C$5:$J$12,MATCH($C32,职业模板!$B$5:$B$12,FALSE),MATCH(BA$3,职业模板!$C$3:$J$3,FALSE))*$F32*Q32,"")</f>
        <v/>
      </c>
      <c r="BB32" s="1" t="str" cm="1">
        <f t="array" ref="BB32">IFERROR(INDEX(属性分配!$C$4:$J$4,MATCH(BB$3,属性分配!$C$3:$J$3,FALSE))*INDEX(职业模板!$C$5:$J$12,MATCH($C32,职业模板!$B$5:$B$12,FALSE),MATCH(BB$3,职业模板!$C$3:$J$3,FALSE))*$F32*R32,"")</f>
        <v/>
      </c>
      <c r="BC32" s="1" t="str" cm="1">
        <f t="array" ref="BC32">IFERROR(INDEX(属性分配!$C$4:$J$4,MATCH(BC$3,属性分配!$C$3:$J$3,FALSE))*INDEX(职业模板!$C$5:$J$12,MATCH($C32,职业模板!$B$5:$B$12,FALSE),MATCH(BC$3,职业模板!$C$3:$J$3,FALSE))*$F32*S32,"")</f>
        <v/>
      </c>
      <c r="BD32" s="1" t="str" cm="1">
        <f t="array" ref="BD32">IFERROR(INDEX(属性分配!$C$4:$J$4,MATCH(BD$3,属性分配!$C$3:$J$3,FALSE))*INDEX(职业模板!$C$5:$J$12,MATCH($C32,职业模板!$B$5:$B$12,FALSE),MATCH(BD$3,职业模板!$C$3:$J$3,FALSE))*$F32*T32,"")</f>
        <v/>
      </c>
      <c r="BE32" s="1" t="str" cm="1">
        <f t="array" ref="BE32">IFERROR(INDEX(属性分配!$C$4:$J$4,MATCH(BE$3,属性分配!$C$3:$J$3,FALSE))*INDEX(职业模板!$C$5:$J$12,MATCH($C32,职业模板!$B$5:$B$12,FALSE),MATCH(BE$3,职业模板!$C$3:$J$3,FALSE))*$F32*U32,"")</f>
        <v/>
      </c>
      <c r="BF32" s="1" t="str" cm="1">
        <f t="array" ref="BF32">IFERROR(INDEX(属性分配!$C$11:$J$11,MATCH(BF$3,属性分配!$C$3:$J$3,FALSE))/职业模板!$E$16*AX32,"")</f>
        <v/>
      </c>
      <c r="BG32" s="1" t="str" cm="1">
        <f t="array" ref="BG32">IFERROR(INDEX(属性分配!$C$11:$J$11,MATCH(BG$3,属性分配!$C$3:$J$3,FALSE))/职业模板!$E$16*AY32,"")</f>
        <v/>
      </c>
      <c r="BH32" s="1" t="str" cm="1">
        <f t="array" ref="BH32">IFERROR(INDEX(属性分配!$C$11:$J$11,MATCH(BH$3,属性分配!$C$3:$J$3,FALSE))/职业模板!$E$16*AZ32,"")</f>
        <v/>
      </c>
      <c r="BI32" s="1" t="str" cm="1">
        <f t="array" ref="BI32">IFERROR(INDEX(属性分配!$C$11:$J$11,MATCH(BI$3,属性分配!$C$3:$J$3,FALSE))/职业模板!$E$16*BA32,"")</f>
        <v/>
      </c>
      <c r="BJ32" s="1" t="str" cm="1">
        <f t="array" ref="BJ32">IFERROR(INDEX(属性分配!$C$11:$J$11,MATCH(BJ$3,属性分配!$C$3:$J$3,FALSE))/职业模板!$E$16*BB32,"")</f>
        <v/>
      </c>
      <c r="BK32" s="1" t="str" cm="1">
        <f t="array" ref="BK32">IFERROR(INDEX(属性分配!$C$11:$J$11,MATCH(BK$3,属性分配!$C$3:$J$3,FALSE))/职业模板!$E$16*BC32,"")</f>
        <v/>
      </c>
      <c r="BL32" s="1" t="str" cm="1">
        <f t="array" ref="BL32">IFERROR(INDEX(属性分配!$C$11:$J$11,MATCH(BL$3,属性分配!$C$3:$J$3,FALSE))/职业模板!$E$16*BD32,"")</f>
        <v/>
      </c>
      <c r="BM32" s="1" t="str" cm="1">
        <f t="array" ref="BM32">IFERROR(INDEX(属性分配!$C$11:$J$11,MATCH(BM$3,属性分配!$C$3:$J$3,FALSE))/职业模板!$E$16*BE32,"")</f>
        <v/>
      </c>
      <c r="BN32" s="1" t="str" cm="1">
        <f t="array" ref="BN32">IFERROR(ROUND((AX32+BF32*职业模板!$E$16)*(1+INDEX(职业模板!$C$29:$J$34,MATCH($K32,职业模板!$B$29:$B$34,FALSE),MATCH(V$3,职业模板!$C$28:$J$28,FALSE))+INDEX(职业模板!$C$40:$J$60,MATCH($L32,职业模板!$B$40:$B$60,FALSE),MATCH(V$3,职业模板!$C$39:$J$39,FALSE))),2),"")</f>
        <v/>
      </c>
      <c r="BO32" s="1" t="str" cm="1">
        <f t="array" ref="BO32">IFERROR(ROUND((AY32+BG32*职业模板!$E$16)*(1+INDEX(职业模板!$C$29:$J$34,MATCH($K32,职业模板!$B$29:$B$34,FALSE),MATCH(W$3,职业模板!$C$28:$J$28,FALSE))+INDEX(职业模板!$C$40:$J$60,MATCH($L32,职业模板!$B$40:$B$60,FALSE),MATCH(W$3,职业模板!$C$39:$J$39,FALSE))),2),"")</f>
        <v/>
      </c>
      <c r="BP32" s="1" t="str" cm="1">
        <f t="array" ref="BP32">IFERROR(ROUND((AZ32+BH32*职业模板!$E$16)*(1+INDEX(职业模板!$C$29:$J$34,MATCH($K32,职业模板!$B$29:$B$34,FALSE),MATCH(X$3,职业模板!$C$28:$J$28,FALSE))+INDEX(职业模板!$C$40:$J$60,MATCH($L32,职业模板!$B$40:$B$60,FALSE),MATCH(X$3,职业模板!$C$39:$J$39,FALSE))),2),"")</f>
        <v/>
      </c>
      <c r="BQ32" s="1" t="str" cm="1">
        <f t="array" ref="BQ32">IFERROR(ROUND((BA32+BI32*职业模板!$E$16)*(1+INDEX(职业模板!$C$29:$J$34,MATCH($K32,职业模板!$B$29:$B$34,FALSE),MATCH(Y$3,职业模板!$C$28:$J$28,FALSE))+INDEX(职业模板!$C$40:$J$60,MATCH($L32,职业模板!$B$40:$B$60,FALSE),MATCH(Y$3,职业模板!$C$39:$J$39,FALSE))),2),"")</f>
        <v/>
      </c>
      <c r="BR32" s="1" t="str" cm="1">
        <f t="array" ref="BR32">IFERROR(ROUND((BB32+BJ32*职业模板!$E$16)*(1+INDEX(职业模板!$C$29:$J$34,MATCH($K32,职业模板!$B$29:$B$34,FALSE),MATCH(Z$3,职业模板!$C$28:$J$28,FALSE))+INDEX(职业模板!$C$40:$J$60,MATCH($L32,职业模板!$B$40:$B$60,FALSE),MATCH(Z$3,职业模板!$C$39:$J$39,FALSE))),2),"")</f>
        <v/>
      </c>
      <c r="BS32" s="1" t="str" cm="1">
        <f t="array" ref="BS32">IFERROR(ROUND((BC32+BK32*职业模板!$E$16)*(1+INDEX(职业模板!$C$29:$J$34,MATCH($K32,职业模板!$B$29:$B$34,FALSE),MATCH(AA$3,职业模板!$C$28:$J$28,FALSE))+INDEX(职业模板!$C$40:$J$60,MATCH($L32,职业模板!$B$40:$B$60,FALSE),MATCH(AA$3,职业模板!$C$39:$J$39,FALSE))),2),"")</f>
        <v/>
      </c>
      <c r="BT32" s="1" t="str" cm="1">
        <f t="array" ref="BT32">IFERROR(ROUND((BD32+BL32*职业模板!$E$16)*(1+INDEX(职业模板!$C$29:$J$34,MATCH($K32,职业模板!$B$29:$B$34,FALSE),MATCH(AB$3,职业模板!$C$28:$J$28,FALSE))+INDEX(职业模板!$C$40:$J$60,MATCH($L32,职业模板!$B$40:$B$60,FALSE),MATCH(AB$3,职业模板!$C$39:$J$39,FALSE))),2),"")</f>
        <v/>
      </c>
      <c r="BU32" s="1" t="str" cm="1">
        <f t="array" ref="BU32">IFERROR(ROUND((BE32+BM32*职业模板!$E$16)*(1+INDEX(职业模板!$C$29:$J$34,MATCH($K32,职业模板!$B$29:$B$34,FALSE),MATCH(AC$3,职业模板!$C$28:$J$28,FALSE))+INDEX(职业模板!$C$40:$J$60,MATCH($L32,职业模板!$B$40:$B$60,FALSE),MATCH(AC$3,职业模板!$C$39:$J$39,FALSE))),2),"")</f>
        <v/>
      </c>
      <c r="BV32" s="31" t="str" cm="1">
        <f t="array" ref="BV32">IF(SUMPRODUCT($BN32:$BR32,属性分配!$C$7:$G$7)=0,"",SUMPRODUCT($BN32:$BR32,属性分配!$C$7:$G$7))</f>
        <v/>
      </c>
      <c r="BW32" s="1" t="str" cm="1">
        <f t="array" ref="BW32">IFERROR((AX32+BF32*职业模板!$E$16)*(1+INDEX(职业模板!$C$34:$J$34,MATCH(V$3,职业模板!$C$28:$J$28,FALSE))+INDEX(职业模板!$C$60:$J$60,MATCH(V$3,职业模板!$C$39:$J$39,FALSE))),"")</f>
        <v/>
      </c>
      <c r="BX32" s="1" t="str" cm="1">
        <f t="array" ref="BX32">IFERROR((AY32+BG32*职业模板!$E$16)*(1+INDEX(职业模板!$C$34:$J$34,MATCH(W$3,职业模板!$C$28:$J$28,FALSE))+INDEX(职业模板!$C$60:$J$60,MATCH(W$3,职业模板!$C$39:$J$39,FALSE))),"")</f>
        <v/>
      </c>
      <c r="BY32" s="1" t="str" cm="1">
        <f t="array" ref="BY32">IFERROR((AZ32+BH32*职业模板!$E$16)*(1+INDEX(职业模板!$C$34:$J$34,MATCH(X$3,职业模板!$C$28:$J$28,FALSE))+INDEX(职业模板!$C$60:$J$60,MATCH(X$3,职业模板!$C$39:$J$39,FALSE))),"")</f>
        <v/>
      </c>
      <c r="BZ32" s="1" t="str" cm="1">
        <f t="array" ref="BZ32">IFERROR((BA32+BI32*职业模板!$E$16)*(1+INDEX(职业模板!$C$34:$J$34,MATCH(Y$3,职业模板!$C$28:$J$28,FALSE))+INDEX(职业模板!$C$60:$J$60,MATCH(Y$3,职业模板!$C$39:$J$39,FALSE))),"")</f>
        <v/>
      </c>
      <c r="CA32" s="1" t="str" cm="1">
        <f t="array" ref="CA32">IFERROR((BB32+BJ32*职业模板!$E$16)*(1+INDEX(职业模板!$C$34:$J$34,MATCH(Z$3,职业模板!$C$28:$J$28,FALSE))+INDEX(职业模板!$C$60:$J$60,MATCH(Z$3,职业模板!$C$39:$J$39,FALSE))),"")</f>
        <v/>
      </c>
      <c r="CB32" s="1" t="str" cm="1">
        <f t="array" ref="CB32">IFERROR((BC32+BK32*职业模板!$E$16)*(1+INDEX(职业模板!$C$34:$J$34,MATCH(AA$3,职业模板!$C$28:$J$28,FALSE))+INDEX(职业模板!$C$60:$J$60,MATCH(AA$3,职业模板!$C$39:$J$39,FALSE))),"")</f>
        <v/>
      </c>
      <c r="CC32" s="1" t="str" cm="1">
        <f t="array" ref="CC32">IFERROR((BD32+BL32*职业模板!$E$16)*(1+INDEX(职业模板!$C$34:$J$34,MATCH(AB$3,职业模板!$C$28:$J$28,FALSE))+INDEX(职业模板!$C$60:$J$60,MATCH(AB$3,职业模板!$C$39:$J$39,FALSE))),"")</f>
        <v/>
      </c>
      <c r="CD32" s="1" t="str" cm="1">
        <f t="array" ref="CD32">IFERROR((BE32+BM32*职业模板!$E$16)*(1+INDEX(职业模板!$C$34:$J$34,MATCH(AC$3,职业模板!$C$28:$J$28,FALSE))+INDEX(职业模板!$C$60:$J$60,MATCH(AC$3,职业模板!$C$39:$J$39,FALSE))),"")</f>
        <v/>
      </c>
      <c r="CE32" s="31" t="str" cm="1">
        <f t="array" ref="CE32">IF(SUMPRODUCT(BW32:CA32,属性分配!$C$7:$G$7)=0,"",SUMPRODUCT(BW32:CA32,属性分配!$C$7:$G$7))</f>
        <v/>
      </c>
    </row>
    <row r="33" spans="50:83" x14ac:dyDescent="0.15">
      <c r="AX33" s="1" t="str" cm="1">
        <f t="array" ref="AX33">IFERROR(INDEX(属性分配!$C$4:$J$4,MATCH(AX$3,属性分配!$C$3:$J$3,FALSE))*INDEX(职业模板!$C$5:$J$12,MATCH($C33,职业模板!$B$5:$B$12,FALSE),MATCH(AX$3,职业模板!$C$3:$J$3,FALSE))*$F33*N33,"")</f>
        <v/>
      </c>
      <c r="AY33" s="1" t="str" cm="1">
        <f t="array" ref="AY33">IFERROR(INDEX(属性分配!$C$4:$J$4,MATCH(AY$3,属性分配!$C$3:$J$3,FALSE))*INDEX(职业模板!$C$5:$J$12,MATCH($C33,职业模板!$B$5:$B$12,FALSE),MATCH(AY$3,职业模板!$C$3:$J$3,FALSE))*$F33*O33,"")</f>
        <v/>
      </c>
      <c r="AZ33" s="1" t="str" cm="1">
        <f t="array" ref="AZ33">IFERROR(INDEX(属性分配!$C$4:$J$4,MATCH(AZ$3,属性分配!$C$3:$J$3,FALSE))*INDEX(职业模板!$C$5:$J$12,MATCH($C33,职业模板!$B$5:$B$12,FALSE),MATCH(AZ$3,职业模板!$C$3:$J$3,FALSE))*$F33*P33,"")</f>
        <v/>
      </c>
      <c r="BA33" s="1" t="str" cm="1">
        <f t="array" ref="BA33">IFERROR(INDEX(属性分配!$C$4:$J$4,MATCH(BA$3,属性分配!$C$3:$J$3,FALSE))*INDEX(职业模板!$C$5:$J$12,MATCH($C33,职业模板!$B$5:$B$12,FALSE),MATCH(BA$3,职业模板!$C$3:$J$3,FALSE))*$F33*Q33,"")</f>
        <v/>
      </c>
      <c r="BB33" s="1" t="str" cm="1">
        <f t="array" ref="BB33">IFERROR(INDEX(属性分配!$C$4:$J$4,MATCH(BB$3,属性分配!$C$3:$J$3,FALSE))*INDEX(职业模板!$C$5:$J$12,MATCH($C33,职业模板!$B$5:$B$12,FALSE),MATCH(BB$3,职业模板!$C$3:$J$3,FALSE))*$F33*R33,"")</f>
        <v/>
      </c>
      <c r="BC33" s="1" t="str" cm="1">
        <f t="array" ref="BC33">IFERROR(INDEX(属性分配!$C$4:$J$4,MATCH(BC$3,属性分配!$C$3:$J$3,FALSE))*INDEX(职业模板!$C$5:$J$12,MATCH($C33,职业模板!$B$5:$B$12,FALSE),MATCH(BC$3,职业模板!$C$3:$J$3,FALSE))*$F33*S33,"")</f>
        <v/>
      </c>
      <c r="BD33" s="1" t="str" cm="1">
        <f t="array" ref="BD33">IFERROR(INDEX(属性分配!$C$4:$J$4,MATCH(BD$3,属性分配!$C$3:$J$3,FALSE))*INDEX(职业模板!$C$5:$J$12,MATCH($C33,职业模板!$B$5:$B$12,FALSE),MATCH(BD$3,职业模板!$C$3:$J$3,FALSE))*$F33*T33,"")</f>
        <v/>
      </c>
      <c r="BE33" s="1" t="str" cm="1">
        <f t="array" ref="BE33">IFERROR(INDEX(属性分配!$C$4:$J$4,MATCH(BE$3,属性分配!$C$3:$J$3,FALSE))*INDEX(职业模板!$C$5:$J$12,MATCH($C33,职业模板!$B$5:$B$12,FALSE),MATCH(BE$3,职业模板!$C$3:$J$3,FALSE))*$F33*U33,"")</f>
        <v/>
      </c>
      <c r="BF33" s="1" t="str" cm="1">
        <f t="array" ref="BF33">IFERROR(INDEX(属性分配!$C$11:$J$11,MATCH(BF$3,属性分配!$C$3:$J$3,FALSE))/职业模板!$E$16*AX33,"")</f>
        <v/>
      </c>
      <c r="BG33" s="1" t="str" cm="1">
        <f t="array" ref="BG33">IFERROR(INDEX(属性分配!$C$11:$J$11,MATCH(BG$3,属性分配!$C$3:$J$3,FALSE))/职业模板!$E$16*AY33,"")</f>
        <v/>
      </c>
      <c r="BH33" s="1" t="str" cm="1">
        <f t="array" ref="BH33">IFERROR(INDEX(属性分配!$C$11:$J$11,MATCH(BH$3,属性分配!$C$3:$J$3,FALSE))/职业模板!$E$16*AZ33,"")</f>
        <v/>
      </c>
      <c r="BI33" s="1" t="str" cm="1">
        <f t="array" ref="BI33">IFERROR(INDEX(属性分配!$C$11:$J$11,MATCH(BI$3,属性分配!$C$3:$J$3,FALSE))/职业模板!$E$16*BA33,"")</f>
        <v/>
      </c>
      <c r="BJ33" s="1" t="str" cm="1">
        <f t="array" ref="BJ33">IFERROR(INDEX(属性分配!$C$11:$J$11,MATCH(BJ$3,属性分配!$C$3:$J$3,FALSE))/职业模板!$E$16*BB33,"")</f>
        <v/>
      </c>
      <c r="BK33" s="1" t="str" cm="1">
        <f t="array" ref="BK33">IFERROR(INDEX(属性分配!$C$11:$J$11,MATCH(BK$3,属性分配!$C$3:$J$3,FALSE))/职业模板!$E$16*BC33,"")</f>
        <v/>
      </c>
      <c r="BL33" s="1" t="str" cm="1">
        <f t="array" ref="BL33">IFERROR(INDEX(属性分配!$C$11:$J$11,MATCH(BL$3,属性分配!$C$3:$J$3,FALSE))/职业模板!$E$16*BD33,"")</f>
        <v/>
      </c>
      <c r="BM33" s="1" t="str" cm="1">
        <f t="array" ref="BM33">IFERROR(INDEX(属性分配!$C$11:$J$11,MATCH(BM$3,属性分配!$C$3:$J$3,FALSE))/职业模板!$E$16*BE33,"")</f>
        <v/>
      </c>
      <c r="BN33" s="1" t="str" cm="1">
        <f t="array" ref="BN33">IFERROR(ROUND((AX33+BF33*职业模板!$E$16)*(1+INDEX(职业模板!$C$29:$J$34,MATCH($K33,职业模板!$B$29:$B$34,FALSE),MATCH(V$3,职业模板!$C$28:$J$28,FALSE))+INDEX(职业模板!$C$40:$J$60,MATCH($L33,职业模板!$B$40:$B$60,FALSE),MATCH(V$3,职业模板!$C$39:$J$39,FALSE))),2),"")</f>
        <v/>
      </c>
      <c r="BO33" s="1" t="str" cm="1">
        <f t="array" ref="BO33">IFERROR(ROUND((AY33+BG33*职业模板!$E$16)*(1+INDEX(职业模板!$C$29:$J$34,MATCH($K33,职业模板!$B$29:$B$34,FALSE),MATCH(W$3,职业模板!$C$28:$J$28,FALSE))+INDEX(职业模板!$C$40:$J$60,MATCH($L33,职业模板!$B$40:$B$60,FALSE),MATCH(W$3,职业模板!$C$39:$J$39,FALSE))),2),"")</f>
        <v/>
      </c>
      <c r="BP33" s="1" t="str" cm="1">
        <f t="array" ref="BP33">IFERROR(ROUND((AZ33+BH33*职业模板!$E$16)*(1+INDEX(职业模板!$C$29:$J$34,MATCH($K33,职业模板!$B$29:$B$34,FALSE),MATCH(X$3,职业模板!$C$28:$J$28,FALSE))+INDEX(职业模板!$C$40:$J$60,MATCH($L33,职业模板!$B$40:$B$60,FALSE),MATCH(X$3,职业模板!$C$39:$J$39,FALSE))),2),"")</f>
        <v/>
      </c>
      <c r="BQ33" s="1" t="str" cm="1">
        <f t="array" ref="BQ33">IFERROR(ROUND((BA33+BI33*职业模板!$E$16)*(1+INDEX(职业模板!$C$29:$J$34,MATCH($K33,职业模板!$B$29:$B$34,FALSE),MATCH(Y$3,职业模板!$C$28:$J$28,FALSE))+INDEX(职业模板!$C$40:$J$60,MATCH($L33,职业模板!$B$40:$B$60,FALSE),MATCH(Y$3,职业模板!$C$39:$J$39,FALSE))),2),"")</f>
        <v/>
      </c>
      <c r="BR33" s="1" t="str" cm="1">
        <f t="array" ref="BR33">IFERROR(ROUND((BB33+BJ33*职业模板!$E$16)*(1+INDEX(职业模板!$C$29:$J$34,MATCH($K33,职业模板!$B$29:$B$34,FALSE),MATCH(Z$3,职业模板!$C$28:$J$28,FALSE))+INDEX(职业模板!$C$40:$J$60,MATCH($L33,职业模板!$B$40:$B$60,FALSE),MATCH(Z$3,职业模板!$C$39:$J$39,FALSE))),2),"")</f>
        <v/>
      </c>
      <c r="BS33" s="1" t="str" cm="1">
        <f t="array" ref="BS33">IFERROR(ROUND((BC33+BK33*职业模板!$E$16)*(1+INDEX(职业模板!$C$29:$J$34,MATCH($K33,职业模板!$B$29:$B$34,FALSE),MATCH(AA$3,职业模板!$C$28:$J$28,FALSE))+INDEX(职业模板!$C$40:$J$60,MATCH($L33,职业模板!$B$40:$B$60,FALSE),MATCH(AA$3,职业模板!$C$39:$J$39,FALSE))),2),"")</f>
        <v/>
      </c>
      <c r="BT33" s="1" t="str" cm="1">
        <f t="array" ref="BT33">IFERROR(ROUND((BD33+BL33*职业模板!$E$16)*(1+INDEX(职业模板!$C$29:$J$34,MATCH($K33,职业模板!$B$29:$B$34,FALSE),MATCH(AB$3,职业模板!$C$28:$J$28,FALSE))+INDEX(职业模板!$C$40:$J$60,MATCH($L33,职业模板!$B$40:$B$60,FALSE),MATCH(AB$3,职业模板!$C$39:$J$39,FALSE))),2),"")</f>
        <v/>
      </c>
      <c r="BU33" s="1" t="str" cm="1">
        <f t="array" ref="BU33">IFERROR(ROUND((BE33+BM33*职业模板!$E$16)*(1+INDEX(职业模板!$C$29:$J$34,MATCH($K33,职业模板!$B$29:$B$34,FALSE),MATCH(AC$3,职业模板!$C$28:$J$28,FALSE))+INDEX(职业模板!$C$40:$J$60,MATCH($L33,职业模板!$B$40:$B$60,FALSE),MATCH(AC$3,职业模板!$C$39:$J$39,FALSE))),2),"")</f>
        <v/>
      </c>
      <c r="BV33" s="31" t="str" cm="1">
        <f t="array" ref="BV33">IF(SUMPRODUCT($BN33:$BR33,属性分配!$C$7:$G$7)=0,"",SUMPRODUCT($BN33:$BR33,属性分配!$C$7:$G$7))</f>
        <v/>
      </c>
      <c r="BW33" s="1" t="str" cm="1">
        <f t="array" ref="BW33">IFERROR((AX33+BF33*职业模板!$E$16)*(1+INDEX(职业模板!$C$34:$J$34,MATCH(V$3,职业模板!$C$28:$J$28,FALSE))+INDEX(职业模板!$C$60:$J$60,MATCH(V$3,职业模板!$C$39:$J$39,FALSE))),"")</f>
        <v/>
      </c>
      <c r="BX33" s="1" t="str" cm="1">
        <f t="array" ref="BX33">IFERROR((AY33+BG33*职业模板!$E$16)*(1+INDEX(职业模板!$C$34:$J$34,MATCH(W$3,职业模板!$C$28:$J$28,FALSE))+INDEX(职业模板!$C$60:$J$60,MATCH(W$3,职业模板!$C$39:$J$39,FALSE))),"")</f>
        <v/>
      </c>
      <c r="BY33" s="1" t="str" cm="1">
        <f t="array" ref="BY33">IFERROR((AZ33+BH33*职业模板!$E$16)*(1+INDEX(职业模板!$C$34:$J$34,MATCH(X$3,职业模板!$C$28:$J$28,FALSE))+INDEX(职业模板!$C$60:$J$60,MATCH(X$3,职业模板!$C$39:$J$39,FALSE))),"")</f>
        <v/>
      </c>
      <c r="BZ33" s="1" t="str" cm="1">
        <f t="array" ref="BZ33">IFERROR((BA33+BI33*职业模板!$E$16)*(1+INDEX(职业模板!$C$34:$J$34,MATCH(Y$3,职业模板!$C$28:$J$28,FALSE))+INDEX(职业模板!$C$60:$J$60,MATCH(Y$3,职业模板!$C$39:$J$39,FALSE))),"")</f>
        <v/>
      </c>
      <c r="CA33" s="1" t="str" cm="1">
        <f t="array" ref="CA33">IFERROR((BB33+BJ33*职业模板!$E$16)*(1+INDEX(职业模板!$C$34:$J$34,MATCH(Z$3,职业模板!$C$28:$J$28,FALSE))+INDEX(职业模板!$C$60:$J$60,MATCH(Z$3,职业模板!$C$39:$J$39,FALSE))),"")</f>
        <v/>
      </c>
      <c r="CB33" s="1" t="str" cm="1">
        <f t="array" ref="CB33">IFERROR((BC33+BK33*职业模板!$E$16)*(1+INDEX(职业模板!$C$34:$J$34,MATCH(AA$3,职业模板!$C$28:$J$28,FALSE))+INDEX(职业模板!$C$60:$J$60,MATCH(AA$3,职业模板!$C$39:$J$39,FALSE))),"")</f>
        <v/>
      </c>
      <c r="CC33" s="1" t="str" cm="1">
        <f t="array" ref="CC33">IFERROR((BD33+BL33*职业模板!$E$16)*(1+INDEX(职业模板!$C$34:$J$34,MATCH(AB$3,职业模板!$C$28:$J$28,FALSE))+INDEX(职业模板!$C$60:$J$60,MATCH(AB$3,职业模板!$C$39:$J$39,FALSE))),"")</f>
        <v/>
      </c>
      <c r="CD33" s="1" t="str" cm="1">
        <f t="array" ref="CD33">IFERROR((BE33+BM33*职业模板!$E$16)*(1+INDEX(职业模板!$C$34:$J$34,MATCH(AC$3,职业模板!$C$28:$J$28,FALSE))+INDEX(职业模板!$C$60:$J$60,MATCH(AC$3,职业模板!$C$39:$J$39,FALSE))),"")</f>
        <v/>
      </c>
      <c r="CE33" s="31" t="str" cm="1">
        <f t="array" ref="CE33">IF(SUMPRODUCT(BW33:CA33,属性分配!$C$7:$G$7)=0,"",SUMPRODUCT(BW33:CA33,属性分配!$C$7:$G$7))</f>
        <v/>
      </c>
    </row>
    <row r="34" spans="50:83" x14ac:dyDescent="0.15">
      <c r="AX34" s="1" t="str" cm="1">
        <f t="array" ref="AX34">IFERROR(INDEX(属性分配!$C$4:$J$4,MATCH(AX$3,属性分配!$C$3:$J$3,FALSE))*INDEX(职业模板!$C$5:$J$12,MATCH($C34,职业模板!$B$5:$B$12,FALSE),MATCH(AX$3,职业模板!$C$3:$J$3,FALSE))*$F34*N34,"")</f>
        <v/>
      </c>
      <c r="AY34" s="1" t="str" cm="1">
        <f t="array" ref="AY34">IFERROR(INDEX(属性分配!$C$4:$J$4,MATCH(AY$3,属性分配!$C$3:$J$3,FALSE))*INDEX(职业模板!$C$5:$J$12,MATCH($C34,职业模板!$B$5:$B$12,FALSE),MATCH(AY$3,职业模板!$C$3:$J$3,FALSE))*$F34*O34,"")</f>
        <v/>
      </c>
      <c r="AZ34" s="1" t="str" cm="1">
        <f t="array" ref="AZ34">IFERROR(INDEX(属性分配!$C$4:$J$4,MATCH(AZ$3,属性分配!$C$3:$J$3,FALSE))*INDEX(职业模板!$C$5:$J$12,MATCH($C34,职业模板!$B$5:$B$12,FALSE),MATCH(AZ$3,职业模板!$C$3:$J$3,FALSE))*$F34*P34,"")</f>
        <v/>
      </c>
      <c r="BA34" s="1" t="str" cm="1">
        <f t="array" ref="BA34">IFERROR(INDEX(属性分配!$C$4:$J$4,MATCH(BA$3,属性分配!$C$3:$J$3,FALSE))*INDEX(职业模板!$C$5:$J$12,MATCH($C34,职业模板!$B$5:$B$12,FALSE),MATCH(BA$3,职业模板!$C$3:$J$3,FALSE))*$F34*Q34,"")</f>
        <v/>
      </c>
      <c r="BB34" s="1" t="str" cm="1">
        <f t="array" ref="BB34">IFERROR(INDEX(属性分配!$C$4:$J$4,MATCH(BB$3,属性分配!$C$3:$J$3,FALSE))*INDEX(职业模板!$C$5:$J$12,MATCH($C34,职业模板!$B$5:$B$12,FALSE),MATCH(BB$3,职业模板!$C$3:$J$3,FALSE))*$F34*R34,"")</f>
        <v/>
      </c>
      <c r="BC34" s="1" t="str" cm="1">
        <f t="array" ref="BC34">IFERROR(INDEX(属性分配!$C$4:$J$4,MATCH(BC$3,属性分配!$C$3:$J$3,FALSE))*INDEX(职业模板!$C$5:$J$12,MATCH($C34,职业模板!$B$5:$B$12,FALSE),MATCH(BC$3,职业模板!$C$3:$J$3,FALSE))*$F34*S34,"")</f>
        <v/>
      </c>
      <c r="BD34" s="1" t="str" cm="1">
        <f t="array" ref="BD34">IFERROR(INDEX(属性分配!$C$4:$J$4,MATCH(BD$3,属性分配!$C$3:$J$3,FALSE))*INDEX(职业模板!$C$5:$J$12,MATCH($C34,职业模板!$B$5:$B$12,FALSE),MATCH(BD$3,职业模板!$C$3:$J$3,FALSE))*$F34*T34,"")</f>
        <v/>
      </c>
      <c r="BE34" s="1" t="str" cm="1">
        <f t="array" ref="BE34">IFERROR(INDEX(属性分配!$C$4:$J$4,MATCH(BE$3,属性分配!$C$3:$J$3,FALSE))*INDEX(职业模板!$C$5:$J$12,MATCH($C34,职业模板!$B$5:$B$12,FALSE),MATCH(BE$3,职业模板!$C$3:$J$3,FALSE))*$F34*U34,"")</f>
        <v/>
      </c>
      <c r="BF34" s="1" t="str" cm="1">
        <f t="array" ref="BF34">IFERROR(INDEX(属性分配!$C$11:$J$11,MATCH(BF$3,属性分配!$C$3:$J$3,FALSE))/职业模板!$E$16*AX34,"")</f>
        <v/>
      </c>
      <c r="BG34" s="1" t="str" cm="1">
        <f t="array" ref="BG34">IFERROR(INDEX(属性分配!$C$11:$J$11,MATCH(BG$3,属性分配!$C$3:$J$3,FALSE))/职业模板!$E$16*AY34,"")</f>
        <v/>
      </c>
      <c r="BH34" s="1" t="str" cm="1">
        <f t="array" ref="BH34">IFERROR(INDEX(属性分配!$C$11:$J$11,MATCH(BH$3,属性分配!$C$3:$J$3,FALSE))/职业模板!$E$16*AZ34,"")</f>
        <v/>
      </c>
      <c r="BI34" s="1" t="str" cm="1">
        <f t="array" ref="BI34">IFERROR(INDEX(属性分配!$C$11:$J$11,MATCH(BI$3,属性分配!$C$3:$J$3,FALSE))/职业模板!$E$16*BA34,"")</f>
        <v/>
      </c>
      <c r="BJ34" s="1" t="str" cm="1">
        <f t="array" ref="BJ34">IFERROR(INDEX(属性分配!$C$11:$J$11,MATCH(BJ$3,属性分配!$C$3:$J$3,FALSE))/职业模板!$E$16*BB34,"")</f>
        <v/>
      </c>
      <c r="BK34" s="1" t="str" cm="1">
        <f t="array" ref="BK34">IFERROR(INDEX(属性分配!$C$11:$J$11,MATCH(BK$3,属性分配!$C$3:$J$3,FALSE))/职业模板!$E$16*BC34,"")</f>
        <v/>
      </c>
      <c r="BL34" s="1" t="str" cm="1">
        <f t="array" ref="BL34">IFERROR(INDEX(属性分配!$C$11:$J$11,MATCH(BL$3,属性分配!$C$3:$J$3,FALSE))/职业模板!$E$16*BD34,"")</f>
        <v/>
      </c>
      <c r="BM34" s="1" t="str" cm="1">
        <f t="array" ref="BM34">IFERROR(INDEX(属性分配!$C$11:$J$11,MATCH(BM$3,属性分配!$C$3:$J$3,FALSE))/职业模板!$E$16*BE34,"")</f>
        <v/>
      </c>
      <c r="BN34" s="1" t="str" cm="1">
        <f t="array" ref="BN34">IFERROR(ROUND((AX34+BF34*职业模板!$E$16)*(1+INDEX(职业模板!$C$29:$J$34,MATCH($K34,职业模板!$B$29:$B$34,FALSE),MATCH(V$3,职业模板!$C$28:$J$28,FALSE))+INDEX(职业模板!$C$40:$J$60,MATCH($L34,职业模板!$B$40:$B$60,FALSE),MATCH(V$3,职业模板!$C$39:$J$39,FALSE))),2),"")</f>
        <v/>
      </c>
      <c r="BO34" s="1" t="str" cm="1">
        <f t="array" ref="BO34">IFERROR(ROUND((AY34+BG34*职业模板!$E$16)*(1+INDEX(职业模板!$C$29:$J$34,MATCH($K34,职业模板!$B$29:$B$34,FALSE),MATCH(W$3,职业模板!$C$28:$J$28,FALSE))+INDEX(职业模板!$C$40:$J$60,MATCH($L34,职业模板!$B$40:$B$60,FALSE),MATCH(W$3,职业模板!$C$39:$J$39,FALSE))),2),"")</f>
        <v/>
      </c>
      <c r="BP34" s="1" t="str" cm="1">
        <f t="array" ref="BP34">IFERROR(ROUND((AZ34+BH34*职业模板!$E$16)*(1+INDEX(职业模板!$C$29:$J$34,MATCH($K34,职业模板!$B$29:$B$34,FALSE),MATCH(X$3,职业模板!$C$28:$J$28,FALSE))+INDEX(职业模板!$C$40:$J$60,MATCH($L34,职业模板!$B$40:$B$60,FALSE),MATCH(X$3,职业模板!$C$39:$J$39,FALSE))),2),"")</f>
        <v/>
      </c>
      <c r="BQ34" s="1" t="str" cm="1">
        <f t="array" ref="BQ34">IFERROR(ROUND((BA34+BI34*职业模板!$E$16)*(1+INDEX(职业模板!$C$29:$J$34,MATCH($K34,职业模板!$B$29:$B$34,FALSE),MATCH(Y$3,职业模板!$C$28:$J$28,FALSE))+INDEX(职业模板!$C$40:$J$60,MATCH($L34,职业模板!$B$40:$B$60,FALSE),MATCH(Y$3,职业模板!$C$39:$J$39,FALSE))),2),"")</f>
        <v/>
      </c>
      <c r="BR34" s="1" t="str" cm="1">
        <f t="array" ref="BR34">IFERROR(ROUND((BB34+BJ34*职业模板!$E$16)*(1+INDEX(职业模板!$C$29:$J$34,MATCH($K34,职业模板!$B$29:$B$34,FALSE),MATCH(Z$3,职业模板!$C$28:$J$28,FALSE))+INDEX(职业模板!$C$40:$J$60,MATCH($L34,职业模板!$B$40:$B$60,FALSE),MATCH(Z$3,职业模板!$C$39:$J$39,FALSE))),2),"")</f>
        <v/>
      </c>
      <c r="BS34" s="1" t="str" cm="1">
        <f t="array" ref="BS34">IFERROR(ROUND((BC34+BK34*职业模板!$E$16)*(1+INDEX(职业模板!$C$29:$J$34,MATCH($K34,职业模板!$B$29:$B$34,FALSE),MATCH(AA$3,职业模板!$C$28:$J$28,FALSE))+INDEX(职业模板!$C$40:$J$60,MATCH($L34,职业模板!$B$40:$B$60,FALSE),MATCH(AA$3,职业模板!$C$39:$J$39,FALSE))),2),"")</f>
        <v/>
      </c>
      <c r="BT34" s="1" t="str" cm="1">
        <f t="array" ref="BT34">IFERROR(ROUND((BD34+BL34*职业模板!$E$16)*(1+INDEX(职业模板!$C$29:$J$34,MATCH($K34,职业模板!$B$29:$B$34,FALSE),MATCH(AB$3,职业模板!$C$28:$J$28,FALSE))+INDEX(职业模板!$C$40:$J$60,MATCH($L34,职业模板!$B$40:$B$60,FALSE),MATCH(AB$3,职业模板!$C$39:$J$39,FALSE))),2),"")</f>
        <v/>
      </c>
      <c r="BU34" s="1" t="str" cm="1">
        <f t="array" ref="BU34">IFERROR(ROUND((BE34+BM34*职业模板!$E$16)*(1+INDEX(职业模板!$C$29:$J$34,MATCH($K34,职业模板!$B$29:$B$34,FALSE),MATCH(AC$3,职业模板!$C$28:$J$28,FALSE))+INDEX(职业模板!$C$40:$J$60,MATCH($L34,职业模板!$B$40:$B$60,FALSE),MATCH(AC$3,职业模板!$C$39:$J$39,FALSE))),2),"")</f>
        <v/>
      </c>
      <c r="BV34" s="31" t="str" cm="1">
        <f t="array" ref="BV34">IF(SUMPRODUCT($BN34:$BR34,属性分配!$C$7:$G$7)=0,"",SUMPRODUCT($BN34:$BR34,属性分配!$C$7:$G$7))</f>
        <v/>
      </c>
      <c r="BW34" s="1" t="str" cm="1">
        <f t="array" ref="BW34">IFERROR((AX34+BF34*职业模板!$E$16)*(1+INDEX(职业模板!$C$34:$J$34,MATCH(V$3,职业模板!$C$28:$J$28,FALSE))+INDEX(职业模板!$C$60:$J$60,MATCH(V$3,职业模板!$C$39:$J$39,FALSE))),"")</f>
        <v/>
      </c>
      <c r="BX34" s="1" t="str" cm="1">
        <f t="array" ref="BX34">IFERROR((AY34+BG34*职业模板!$E$16)*(1+INDEX(职业模板!$C$34:$J$34,MATCH(W$3,职业模板!$C$28:$J$28,FALSE))+INDEX(职业模板!$C$60:$J$60,MATCH(W$3,职业模板!$C$39:$J$39,FALSE))),"")</f>
        <v/>
      </c>
      <c r="BY34" s="1" t="str" cm="1">
        <f t="array" ref="BY34">IFERROR((AZ34+BH34*职业模板!$E$16)*(1+INDEX(职业模板!$C$34:$J$34,MATCH(X$3,职业模板!$C$28:$J$28,FALSE))+INDEX(职业模板!$C$60:$J$60,MATCH(X$3,职业模板!$C$39:$J$39,FALSE))),"")</f>
        <v/>
      </c>
      <c r="BZ34" s="1" t="str" cm="1">
        <f t="array" ref="BZ34">IFERROR((BA34+BI34*职业模板!$E$16)*(1+INDEX(职业模板!$C$34:$J$34,MATCH(Y$3,职业模板!$C$28:$J$28,FALSE))+INDEX(职业模板!$C$60:$J$60,MATCH(Y$3,职业模板!$C$39:$J$39,FALSE))),"")</f>
        <v/>
      </c>
      <c r="CA34" s="1" t="str" cm="1">
        <f t="array" ref="CA34">IFERROR((BB34+BJ34*职业模板!$E$16)*(1+INDEX(职业模板!$C$34:$J$34,MATCH(Z$3,职业模板!$C$28:$J$28,FALSE))+INDEX(职业模板!$C$60:$J$60,MATCH(Z$3,职业模板!$C$39:$J$39,FALSE))),"")</f>
        <v/>
      </c>
      <c r="CB34" s="1" t="str" cm="1">
        <f t="array" ref="CB34">IFERROR((BC34+BK34*职业模板!$E$16)*(1+INDEX(职业模板!$C$34:$J$34,MATCH(AA$3,职业模板!$C$28:$J$28,FALSE))+INDEX(职业模板!$C$60:$J$60,MATCH(AA$3,职业模板!$C$39:$J$39,FALSE))),"")</f>
        <v/>
      </c>
      <c r="CC34" s="1" t="str" cm="1">
        <f t="array" ref="CC34">IFERROR((BD34+BL34*职业模板!$E$16)*(1+INDEX(职业模板!$C$34:$J$34,MATCH(AB$3,职业模板!$C$28:$J$28,FALSE))+INDEX(职业模板!$C$60:$J$60,MATCH(AB$3,职业模板!$C$39:$J$39,FALSE))),"")</f>
        <v/>
      </c>
      <c r="CD34" s="1" t="str" cm="1">
        <f t="array" ref="CD34">IFERROR((BE34+BM34*职业模板!$E$16)*(1+INDEX(职业模板!$C$34:$J$34,MATCH(AC$3,职业模板!$C$28:$J$28,FALSE))+INDEX(职业模板!$C$60:$J$60,MATCH(AC$3,职业模板!$C$39:$J$39,FALSE))),"")</f>
        <v/>
      </c>
      <c r="CE34" s="31" t="str" cm="1">
        <f t="array" ref="CE34">IF(SUMPRODUCT(BW34:CA34,属性分配!$C$7:$G$7)=0,"",SUMPRODUCT(BW34:CA34,属性分配!$C$7:$G$7))</f>
        <v/>
      </c>
    </row>
    <row r="35" spans="50:83" x14ac:dyDescent="0.15">
      <c r="AX35" s="1" t="str" cm="1">
        <f t="array" ref="AX35">IFERROR(INDEX(属性分配!$C$4:$J$4,MATCH(AX$3,属性分配!$C$3:$J$3,FALSE))*INDEX(职业模板!$C$5:$J$12,MATCH($C35,职业模板!$B$5:$B$12,FALSE),MATCH(AX$3,职业模板!$C$3:$J$3,FALSE))*$F35*N35,"")</f>
        <v/>
      </c>
      <c r="AY35" s="1" t="str" cm="1">
        <f t="array" ref="AY35">IFERROR(INDEX(属性分配!$C$4:$J$4,MATCH(AY$3,属性分配!$C$3:$J$3,FALSE))*INDEX(职业模板!$C$5:$J$12,MATCH($C35,职业模板!$B$5:$B$12,FALSE),MATCH(AY$3,职业模板!$C$3:$J$3,FALSE))*$F35*O35,"")</f>
        <v/>
      </c>
      <c r="AZ35" s="1" t="str" cm="1">
        <f t="array" ref="AZ35">IFERROR(INDEX(属性分配!$C$4:$J$4,MATCH(AZ$3,属性分配!$C$3:$J$3,FALSE))*INDEX(职业模板!$C$5:$J$12,MATCH($C35,职业模板!$B$5:$B$12,FALSE),MATCH(AZ$3,职业模板!$C$3:$J$3,FALSE))*$F35*P35,"")</f>
        <v/>
      </c>
      <c r="BA35" s="1" t="str" cm="1">
        <f t="array" ref="BA35">IFERROR(INDEX(属性分配!$C$4:$J$4,MATCH(BA$3,属性分配!$C$3:$J$3,FALSE))*INDEX(职业模板!$C$5:$J$12,MATCH($C35,职业模板!$B$5:$B$12,FALSE),MATCH(BA$3,职业模板!$C$3:$J$3,FALSE))*$F35*Q35,"")</f>
        <v/>
      </c>
      <c r="BB35" s="1" t="str" cm="1">
        <f t="array" ref="BB35">IFERROR(INDEX(属性分配!$C$4:$J$4,MATCH(BB$3,属性分配!$C$3:$J$3,FALSE))*INDEX(职业模板!$C$5:$J$12,MATCH($C35,职业模板!$B$5:$B$12,FALSE),MATCH(BB$3,职业模板!$C$3:$J$3,FALSE))*$F35*R35,"")</f>
        <v/>
      </c>
      <c r="BC35" s="1" t="str" cm="1">
        <f t="array" ref="BC35">IFERROR(INDEX(属性分配!$C$4:$J$4,MATCH(BC$3,属性分配!$C$3:$J$3,FALSE))*INDEX(职业模板!$C$5:$J$12,MATCH($C35,职业模板!$B$5:$B$12,FALSE),MATCH(BC$3,职业模板!$C$3:$J$3,FALSE))*$F35*S35,"")</f>
        <v/>
      </c>
      <c r="BD35" s="1" t="str" cm="1">
        <f t="array" ref="BD35">IFERROR(INDEX(属性分配!$C$4:$J$4,MATCH(BD$3,属性分配!$C$3:$J$3,FALSE))*INDEX(职业模板!$C$5:$J$12,MATCH($C35,职业模板!$B$5:$B$12,FALSE),MATCH(BD$3,职业模板!$C$3:$J$3,FALSE))*$F35*T35,"")</f>
        <v/>
      </c>
      <c r="BE35" s="1" t="str" cm="1">
        <f t="array" ref="BE35">IFERROR(INDEX(属性分配!$C$4:$J$4,MATCH(BE$3,属性分配!$C$3:$J$3,FALSE))*INDEX(职业模板!$C$5:$J$12,MATCH($C35,职业模板!$B$5:$B$12,FALSE),MATCH(BE$3,职业模板!$C$3:$J$3,FALSE))*$F35*U35,"")</f>
        <v/>
      </c>
      <c r="BF35" s="1" t="str" cm="1">
        <f t="array" ref="BF35">IFERROR(INDEX(属性分配!$C$11:$J$11,MATCH(BF$3,属性分配!$C$3:$J$3,FALSE))/职业模板!$E$16*AX35,"")</f>
        <v/>
      </c>
      <c r="BG35" s="1" t="str" cm="1">
        <f t="array" ref="BG35">IFERROR(INDEX(属性分配!$C$11:$J$11,MATCH(BG$3,属性分配!$C$3:$J$3,FALSE))/职业模板!$E$16*AY35,"")</f>
        <v/>
      </c>
      <c r="BH35" s="1" t="str" cm="1">
        <f t="array" ref="BH35">IFERROR(INDEX(属性分配!$C$11:$J$11,MATCH(BH$3,属性分配!$C$3:$J$3,FALSE))/职业模板!$E$16*AZ35,"")</f>
        <v/>
      </c>
      <c r="BI35" s="1" t="str" cm="1">
        <f t="array" ref="BI35">IFERROR(INDEX(属性分配!$C$11:$J$11,MATCH(BI$3,属性分配!$C$3:$J$3,FALSE))/职业模板!$E$16*BA35,"")</f>
        <v/>
      </c>
      <c r="BJ35" s="1" t="str" cm="1">
        <f t="array" ref="BJ35">IFERROR(INDEX(属性分配!$C$11:$J$11,MATCH(BJ$3,属性分配!$C$3:$J$3,FALSE))/职业模板!$E$16*BB35,"")</f>
        <v/>
      </c>
      <c r="BK35" s="1" t="str" cm="1">
        <f t="array" ref="BK35">IFERROR(INDEX(属性分配!$C$11:$J$11,MATCH(BK$3,属性分配!$C$3:$J$3,FALSE))/职业模板!$E$16*BC35,"")</f>
        <v/>
      </c>
      <c r="BL35" s="1" t="str" cm="1">
        <f t="array" ref="BL35">IFERROR(INDEX(属性分配!$C$11:$J$11,MATCH(BL$3,属性分配!$C$3:$J$3,FALSE))/职业模板!$E$16*BD35,"")</f>
        <v/>
      </c>
      <c r="BM35" s="1" t="str" cm="1">
        <f t="array" ref="BM35">IFERROR(INDEX(属性分配!$C$11:$J$11,MATCH(BM$3,属性分配!$C$3:$J$3,FALSE))/职业模板!$E$16*BE35,"")</f>
        <v/>
      </c>
      <c r="BN35" s="1" t="str" cm="1">
        <f t="array" ref="BN35">IFERROR(ROUND((AX35+BF35*职业模板!$E$16)*(1+INDEX(职业模板!$C$29:$J$34,MATCH($K35,职业模板!$B$29:$B$34,FALSE),MATCH(V$3,职业模板!$C$28:$J$28,FALSE))+INDEX(职业模板!$C$40:$J$60,MATCH($L35,职业模板!$B$40:$B$60,FALSE),MATCH(V$3,职业模板!$C$39:$J$39,FALSE))),2),"")</f>
        <v/>
      </c>
      <c r="BO35" s="1" t="str" cm="1">
        <f t="array" ref="BO35">IFERROR(ROUND((AY35+BG35*职业模板!$E$16)*(1+INDEX(职业模板!$C$29:$J$34,MATCH($K35,职业模板!$B$29:$B$34,FALSE),MATCH(W$3,职业模板!$C$28:$J$28,FALSE))+INDEX(职业模板!$C$40:$J$60,MATCH($L35,职业模板!$B$40:$B$60,FALSE),MATCH(W$3,职业模板!$C$39:$J$39,FALSE))),2),"")</f>
        <v/>
      </c>
      <c r="BP35" s="1" t="str" cm="1">
        <f t="array" ref="BP35">IFERROR(ROUND((AZ35+BH35*职业模板!$E$16)*(1+INDEX(职业模板!$C$29:$J$34,MATCH($K35,职业模板!$B$29:$B$34,FALSE),MATCH(X$3,职业模板!$C$28:$J$28,FALSE))+INDEX(职业模板!$C$40:$J$60,MATCH($L35,职业模板!$B$40:$B$60,FALSE),MATCH(X$3,职业模板!$C$39:$J$39,FALSE))),2),"")</f>
        <v/>
      </c>
      <c r="BQ35" s="1" t="str" cm="1">
        <f t="array" ref="BQ35">IFERROR(ROUND((BA35+BI35*职业模板!$E$16)*(1+INDEX(职业模板!$C$29:$J$34,MATCH($K35,职业模板!$B$29:$B$34,FALSE),MATCH(Y$3,职业模板!$C$28:$J$28,FALSE))+INDEX(职业模板!$C$40:$J$60,MATCH($L35,职业模板!$B$40:$B$60,FALSE),MATCH(Y$3,职业模板!$C$39:$J$39,FALSE))),2),"")</f>
        <v/>
      </c>
      <c r="BR35" s="1" t="str" cm="1">
        <f t="array" ref="BR35">IFERROR(ROUND((BB35+BJ35*职业模板!$E$16)*(1+INDEX(职业模板!$C$29:$J$34,MATCH($K35,职业模板!$B$29:$B$34,FALSE),MATCH(Z$3,职业模板!$C$28:$J$28,FALSE))+INDEX(职业模板!$C$40:$J$60,MATCH($L35,职业模板!$B$40:$B$60,FALSE),MATCH(Z$3,职业模板!$C$39:$J$39,FALSE))),2),"")</f>
        <v/>
      </c>
      <c r="BS35" s="1" t="str" cm="1">
        <f t="array" ref="BS35">IFERROR(ROUND((BC35+BK35*职业模板!$E$16)*(1+INDEX(职业模板!$C$29:$J$34,MATCH($K35,职业模板!$B$29:$B$34,FALSE),MATCH(AA$3,职业模板!$C$28:$J$28,FALSE))+INDEX(职业模板!$C$40:$J$60,MATCH($L35,职业模板!$B$40:$B$60,FALSE),MATCH(AA$3,职业模板!$C$39:$J$39,FALSE))),2),"")</f>
        <v/>
      </c>
      <c r="BT35" s="1" t="str" cm="1">
        <f t="array" ref="BT35">IFERROR(ROUND((BD35+BL35*职业模板!$E$16)*(1+INDEX(职业模板!$C$29:$J$34,MATCH($K35,职业模板!$B$29:$B$34,FALSE),MATCH(AB$3,职业模板!$C$28:$J$28,FALSE))+INDEX(职业模板!$C$40:$J$60,MATCH($L35,职业模板!$B$40:$B$60,FALSE),MATCH(AB$3,职业模板!$C$39:$J$39,FALSE))),2),"")</f>
        <v/>
      </c>
      <c r="BU35" s="1" t="str" cm="1">
        <f t="array" ref="BU35">IFERROR(ROUND((BE35+BM35*职业模板!$E$16)*(1+INDEX(职业模板!$C$29:$J$34,MATCH($K35,职业模板!$B$29:$B$34,FALSE),MATCH(AC$3,职业模板!$C$28:$J$28,FALSE))+INDEX(职业模板!$C$40:$J$60,MATCH($L35,职业模板!$B$40:$B$60,FALSE),MATCH(AC$3,职业模板!$C$39:$J$39,FALSE))),2),"")</f>
        <v/>
      </c>
      <c r="BV35" s="31" t="str" cm="1">
        <f t="array" ref="BV35">IF(SUMPRODUCT($BN35:$BR35,属性分配!$C$7:$G$7)=0,"",SUMPRODUCT($BN35:$BR35,属性分配!$C$7:$G$7))</f>
        <v/>
      </c>
      <c r="BW35" s="1" t="str" cm="1">
        <f t="array" ref="BW35">IFERROR((AX35+BF35*职业模板!$E$16)*(1+INDEX(职业模板!$C$34:$J$34,MATCH(V$3,职业模板!$C$28:$J$28,FALSE))+INDEX(职业模板!$C$60:$J$60,MATCH(V$3,职业模板!$C$39:$J$39,FALSE))),"")</f>
        <v/>
      </c>
      <c r="BX35" s="1" t="str" cm="1">
        <f t="array" ref="BX35">IFERROR((AY35+BG35*职业模板!$E$16)*(1+INDEX(职业模板!$C$34:$J$34,MATCH(W$3,职业模板!$C$28:$J$28,FALSE))+INDEX(职业模板!$C$60:$J$60,MATCH(W$3,职业模板!$C$39:$J$39,FALSE))),"")</f>
        <v/>
      </c>
      <c r="BY35" s="1" t="str" cm="1">
        <f t="array" ref="BY35">IFERROR((AZ35+BH35*职业模板!$E$16)*(1+INDEX(职业模板!$C$34:$J$34,MATCH(X$3,职业模板!$C$28:$J$28,FALSE))+INDEX(职业模板!$C$60:$J$60,MATCH(X$3,职业模板!$C$39:$J$39,FALSE))),"")</f>
        <v/>
      </c>
      <c r="BZ35" s="1" t="str" cm="1">
        <f t="array" ref="BZ35">IFERROR((BA35+BI35*职业模板!$E$16)*(1+INDEX(职业模板!$C$34:$J$34,MATCH(Y$3,职业模板!$C$28:$J$28,FALSE))+INDEX(职业模板!$C$60:$J$60,MATCH(Y$3,职业模板!$C$39:$J$39,FALSE))),"")</f>
        <v/>
      </c>
      <c r="CA35" s="1" t="str" cm="1">
        <f t="array" ref="CA35">IFERROR((BB35+BJ35*职业模板!$E$16)*(1+INDEX(职业模板!$C$34:$J$34,MATCH(Z$3,职业模板!$C$28:$J$28,FALSE))+INDEX(职业模板!$C$60:$J$60,MATCH(Z$3,职业模板!$C$39:$J$39,FALSE))),"")</f>
        <v/>
      </c>
      <c r="CB35" s="1" t="str" cm="1">
        <f t="array" ref="CB35">IFERROR((BC35+BK35*职业模板!$E$16)*(1+INDEX(职业模板!$C$34:$J$34,MATCH(AA$3,职业模板!$C$28:$J$28,FALSE))+INDEX(职业模板!$C$60:$J$60,MATCH(AA$3,职业模板!$C$39:$J$39,FALSE))),"")</f>
        <v/>
      </c>
      <c r="CC35" s="1" t="str" cm="1">
        <f t="array" ref="CC35">IFERROR((BD35+BL35*职业模板!$E$16)*(1+INDEX(职业模板!$C$34:$J$34,MATCH(AB$3,职业模板!$C$28:$J$28,FALSE))+INDEX(职业模板!$C$60:$J$60,MATCH(AB$3,职业模板!$C$39:$J$39,FALSE))),"")</f>
        <v/>
      </c>
      <c r="CD35" s="1" t="str" cm="1">
        <f t="array" ref="CD35">IFERROR((BE35+BM35*职业模板!$E$16)*(1+INDEX(职业模板!$C$34:$J$34,MATCH(AC$3,职业模板!$C$28:$J$28,FALSE))+INDEX(职业模板!$C$60:$J$60,MATCH(AC$3,职业模板!$C$39:$J$39,FALSE))),"")</f>
        <v/>
      </c>
      <c r="CE35" s="31" t="str" cm="1">
        <f t="array" ref="CE35">IF(SUMPRODUCT(BW35:CA35,属性分配!$C$7:$G$7)=0,"",SUMPRODUCT(BW35:CA35,属性分配!$C$7:$G$7))</f>
        <v/>
      </c>
    </row>
    <row r="36" spans="50:83" x14ac:dyDescent="0.15">
      <c r="AX36" s="1" t="str" cm="1">
        <f t="array" ref="AX36">IFERROR(INDEX(属性分配!$C$4:$J$4,MATCH(AX$3,属性分配!$C$3:$J$3,FALSE))*INDEX(职业模板!$C$5:$J$12,MATCH($C36,职业模板!$B$5:$B$12,FALSE),MATCH(AX$3,职业模板!$C$3:$J$3,FALSE))*$F36*N36,"")</f>
        <v/>
      </c>
      <c r="AY36" s="1" t="str" cm="1">
        <f t="array" ref="AY36">IFERROR(INDEX(属性分配!$C$4:$J$4,MATCH(AY$3,属性分配!$C$3:$J$3,FALSE))*INDEX(职业模板!$C$5:$J$12,MATCH($C36,职业模板!$B$5:$B$12,FALSE),MATCH(AY$3,职业模板!$C$3:$J$3,FALSE))*$F36*O36,"")</f>
        <v/>
      </c>
      <c r="AZ36" s="1" t="str" cm="1">
        <f t="array" ref="AZ36">IFERROR(INDEX(属性分配!$C$4:$J$4,MATCH(AZ$3,属性分配!$C$3:$J$3,FALSE))*INDEX(职业模板!$C$5:$J$12,MATCH($C36,职业模板!$B$5:$B$12,FALSE),MATCH(AZ$3,职业模板!$C$3:$J$3,FALSE))*$F36*P36,"")</f>
        <v/>
      </c>
      <c r="BA36" s="1" t="str" cm="1">
        <f t="array" ref="BA36">IFERROR(INDEX(属性分配!$C$4:$J$4,MATCH(BA$3,属性分配!$C$3:$J$3,FALSE))*INDEX(职业模板!$C$5:$J$12,MATCH($C36,职业模板!$B$5:$B$12,FALSE),MATCH(BA$3,职业模板!$C$3:$J$3,FALSE))*$F36*Q36,"")</f>
        <v/>
      </c>
      <c r="BB36" s="1" t="str" cm="1">
        <f t="array" ref="BB36">IFERROR(INDEX(属性分配!$C$4:$J$4,MATCH(BB$3,属性分配!$C$3:$J$3,FALSE))*INDEX(职业模板!$C$5:$J$12,MATCH($C36,职业模板!$B$5:$B$12,FALSE),MATCH(BB$3,职业模板!$C$3:$J$3,FALSE))*$F36*R36,"")</f>
        <v/>
      </c>
      <c r="BC36" s="1" t="str" cm="1">
        <f t="array" ref="BC36">IFERROR(INDEX(属性分配!$C$4:$J$4,MATCH(BC$3,属性分配!$C$3:$J$3,FALSE))*INDEX(职业模板!$C$5:$J$12,MATCH($C36,职业模板!$B$5:$B$12,FALSE),MATCH(BC$3,职业模板!$C$3:$J$3,FALSE))*$F36*S36,"")</f>
        <v/>
      </c>
      <c r="BD36" s="1" t="str" cm="1">
        <f t="array" ref="BD36">IFERROR(INDEX(属性分配!$C$4:$J$4,MATCH(BD$3,属性分配!$C$3:$J$3,FALSE))*INDEX(职业模板!$C$5:$J$12,MATCH($C36,职业模板!$B$5:$B$12,FALSE),MATCH(BD$3,职业模板!$C$3:$J$3,FALSE))*$F36*T36,"")</f>
        <v/>
      </c>
      <c r="BE36" s="1" t="str" cm="1">
        <f t="array" ref="BE36">IFERROR(INDEX(属性分配!$C$4:$J$4,MATCH(BE$3,属性分配!$C$3:$J$3,FALSE))*INDEX(职业模板!$C$5:$J$12,MATCH($C36,职业模板!$B$5:$B$12,FALSE),MATCH(BE$3,职业模板!$C$3:$J$3,FALSE))*$F36*U36,"")</f>
        <v/>
      </c>
      <c r="BF36" s="1" t="str" cm="1">
        <f t="array" ref="BF36">IFERROR(INDEX(属性分配!$C$11:$J$11,MATCH(BF$3,属性分配!$C$3:$J$3,FALSE))/职业模板!$E$16*AX36,"")</f>
        <v/>
      </c>
      <c r="BG36" s="1" t="str" cm="1">
        <f t="array" ref="BG36">IFERROR(INDEX(属性分配!$C$11:$J$11,MATCH(BG$3,属性分配!$C$3:$J$3,FALSE))/职业模板!$E$16*AY36,"")</f>
        <v/>
      </c>
      <c r="BH36" s="1" t="str" cm="1">
        <f t="array" ref="BH36">IFERROR(INDEX(属性分配!$C$11:$J$11,MATCH(BH$3,属性分配!$C$3:$J$3,FALSE))/职业模板!$E$16*AZ36,"")</f>
        <v/>
      </c>
      <c r="BI36" s="1" t="str" cm="1">
        <f t="array" ref="BI36">IFERROR(INDEX(属性分配!$C$11:$J$11,MATCH(BI$3,属性分配!$C$3:$J$3,FALSE))/职业模板!$E$16*BA36,"")</f>
        <v/>
      </c>
      <c r="BJ36" s="1" t="str" cm="1">
        <f t="array" ref="BJ36">IFERROR(INDEX(属性分配!$C$11:$J$11,MATCH(BJ$3,属性分配!$C$3:$J$3,FALSE))/职业模板!$E$16*BB36,"")</f>
        <v/>
      </c>
      <c r="BK36" s="1" t="str" cm="1">
        <f t="array" ref="BK36">IFERROR(INDEX(属性分配!$C$11:$J$11,MATCH(BK$3,属性分配!$C$3:$J$3,FALSE))/职业模板!$E$16*BC36,"")</f>
        <v/>
      </c>
      <c r="BL36" s="1" t="str" cm="1">
        <f t="array" ref="BL36">IFERROR(INDEX(属性分配!$C$11:$J$11,MATCH(BL$3,属性分配!$C$3:$J$3,FALSE))/职业模板!$E$16*BD36,"")</f>
        <v/>
      </c>
      <c r="BM36" s="1" t="str" cm="1">
        <f t="array" ref="BM36">IFERROR(INDEX(属性分配!$C$11:$J$11,MATCH(BM$3,属性分配!$C$3:$J$3,FALSE))/职业模板!$E$16*BE36,"")</f>
        <v/>
      </c>
      <c r="BN36" s="1" t="str" cm="1">
        <f t="array" ref="BN36">IFERROR(ROUND((AX36+BF36*职业模板!$E$16)*(1+INDEX(职业模板!$C$29:$J$34,MATCH($K36,职业模板!$B$29:$B$34,FALSE),MATCH(V$3,职业模板!$C$28:$J$28,FALSE))+INDEX(职业模板!$C$40:$J$60,MATCH($L36,职业模板!$B$40:$B$60,FALSE),MATCH(V$3,职业模板!$C$39:$J$39,FALSE))),2),"")</f>
        <v/>
      </c>
      <c r="BO36" s="1" t="str" cm="1">
        <f t="array" ref="BO36">IFERROR(ROUND((AY36+BG36*职业模板!$E$16)*(1+INDEX(职业模板!$C$29:$J$34,MATCH($K36,职业模板!$B$29:$B$34,FALSE),MATCH(W$3,职业模板!$C$28:$J$28,FALSE))+INDEX(职业模板!$C$40:$J$60,MATCH($L36,职业模板!$B$40:$B$60,FALSE),MATCH(W$3,职业模板!$C$39:$J$39,FALSE))),2),"")</f>
        <v/>
      </c>
      <c r="BP36" s="1" t="str" cm="1">
        <f t="array" ref="BP36">IFERROR(ROUND((AZ36+BH36*职业模板!$E$16)*(1+INDEX(职业模板!$C$29:$J$34,MATCH($K36,职业模板!$B$29:$B$34,FALSE),MATCH(X$3,职业模板!$C$28:$J$28,FALSE))+INDEX(职业模板!$C$40:$J$60,MATCH($L36,职业模板!$B$40:$B$60,FALSE),MATCH(X$3,职业模板!$C$39:$J$39,FALSE))),2),"")</f>
        <v/>
      </c>
      <c r="BQ36" s="1" t="str" cm="1">
        <f t="array" ref="BQ36">IFERROR(ROUND((BA36+BI36*职业模板!$E$16)*(1+INDEX(职业模板!$C$29:$J$34,MATCH($K36,职业模板!$B$29:$B$34,FALSE),MATCH(Y$3,职业模板!$C$28:$J$28,FALSE))+INDEX(职业模板!$C$40:$J$60,MATCH($L36,职业模板!$B$40:$B$60,FALSE),MATCH(Y$3,职业模板!$C$39:$J$39,FALSE))),2),"")</f>
        <v/>
      </c>
      <c r="BR36" s="1" t="str" cm="1">
        <f t="array" ref="BR36">IFERROR(ROUND((BB36+BJ36*职业模板!$E$16)*(1+INDEX(职业模板!$C$29:$J$34,MATCH($K36,职业模板!$B$29:$B$34,FALSE),MATCH(Z$3,职业模板!$C$28:$J$28,FALSE))+INDEX(职业模板!$C$40:$J$60,MATCH($L36,职业模板!$B$40:$B$60,FALSE),MATCH(Z$3,职业模板!$C$39:$J$39,FALSE))),2),"")</f>
        <v/>
      </c>
      <c r="BS36" s="1" t="str" cm="1">
        <f t="array" ref="BS36">IFERROR(ROUND((BC36+BK36*职业模板!$E$16)*(1+INDEX(职业模板!$C$29:$J$34,MATCH($K36,职业模板!$B$29:$B$34,FALSE),MATCH(AA$3,职业模板!$C$28:$J$28,FALSE))+INDEX(职业模板!$C$40:$J$60,MATCH($L36,职业模板!$B$40:$B$60,FALSE),MATCH(AA$3,职业模板!$C$39:$J$39,FALSE))),2),"")</f>
        <v/>
      </c>
      <c r="BT36" s="1" t="str" cm="1">
        <f t="array" ref="BT36">IFERROR(ROUND((BD36+BL36*职业模板!$E$16)*(1+INDEX(职业模板!$C$29:$J$34,MATCH($K36,职业模板!$B$29:$B$34,FALSE),MATCH(AB$3,职业模板!$C$28:$J$28,FALSE))+INDEX(职业模板!$C$40:$J$60,MATCH($L36,职业模板!$B$40:$B$60,FALSE),MATCH(AB$3,职业模板!$C$39:$J$39,FALSE))),2),"")</f>
        <v/>
      </c>
      <c r="BU36" s="1" t="str" cm="1">
        <f t="array" ref="BU36">IFERROR(ROUND((BE36+BM36*职业模板!$E$16)*(1+INDEX(职业模板!$C$29:$J$34,MATCH($K36,职业模板!$B$29:$B$34,FALSE),MATCH(AC$3,职业模板!$C$28:$J$28,FALSE))+INDEX(职业模板!$C$40:$J$60,MATCH($L36,职业模板!$B$40:$B$60,FALSE),MATCH(AC$3,职业模板!$C$39:$J$39,FALSE))),2),"")</f>
        <v/>
      </c>
      <c r="BV36" s="31" t="str" cm="1">
        <f t="array" ref="BV36">IF(SUMPRODUCT($BN36:$BR36,属性分配!$C$7:$G$7)=0,"",SUMPRODUCT($BN36:$BR36,属性分配!$C$7:$G$7))</f>
        <v/>
      </c>
      <c r="BW36" s="1" t="str" cm="1">
        <f t="array" ref="BW36">IFERROR((AX36+BF36*职业模板!$E$16)*(1+INDEX(职业模板!$C$34:$J$34,MATCH(V$3,职业模板!$C$28:$J$28,FALSE))+INDEX(职业模板!$C$60:$J$60,MATCH(V$3,职业模板!$C$39:$J$39,FALSE))),"")</f>
        <v/>
      </c>
      <c r="BX36" s="1" t="str" cm="1">
        <f t="array" ref="BX36">IFERROR((AY36+BG36*职业模板!$E$16)*(1+INDEX(职业模板!$C$34:$J$34,MATCH(W$3,职业模板!$C$28:$J$28,FALSE))+INDEX(职业模板!$C$60:$J$60,MATCH(W$3,职业模板!$C$39:$J$39,FALSE))),"")</f>
        <v/>
      </c>
      <c r="BY36" s="1" t="str" cm="1">
        <f t="array" ref="BY36">IFERROR((AZ36+BH36*职业模板!$E$16)*(1+INDEX(职业模板!$C$34:$J$34,MATCH(X$3,职业模板!$C$28:$J$28,FALSE))+INDEX(职业模板!$C$60:$J$60,MATCH(X$3,职业模板!$C$39:$J$39,FALSE))),"")</f>
        <v/>
      </c>
      <c r="BZ36" s="1" t="str" cm="1">
        <f t="array" ref="BZ36">IFERROR((BA36+BI36*职业模板!$E$16)*(1+INDEX(职业模板!$C$34:$J$34,MATCH(Y$3,职业模板!$C$28:$J$28,FALSE))+INDEX(职业模板!$C$60:$J$60,MATCH(Y$3,职业模板!$C$39:$J$39,FALSE))),"")</f>
        <v/>
      </c>
      <c r="CA36" s="1" t="str" cm="1">
        <f t="array" ref="CA36">IFERROR((BB36+BJ36*职业模板!$E$16)*(1+INDEX(职业模板!$C$34:$J$34,MATCH(Z$3,职业模板!$C$28:$J$28,FALSE))+INDEX(职业模板!$C$60:$J$60,MATCH(Z$3,职业模板!$C$39:$J$39,FALSE))),"")</f>
        <v/>
      </c>
      <c r="CB36" s="1" t="str" cm="1">
        <f t="array" ref="CB36">IFERROR((BC36+BK36*职业模板!$E$16)*(1+INDEX(职业模板!$C$34:$J$34,MATCH(AA$3,职业模板!$C$28:$J$28,FALSE))+INDEX(职业模板!$C$60:$J$60,MATCH(AA$3,职业模板!$C$39:$J$39,FALSE))),"")</f>
        <v/>
      </c>
      <c r="CC36" s="1" t="str" cm="1">
        <f t="array" ref="CC36">IFERROR((BD36+BL36*职业模板!$E$16)*(1+INDEX(职业模板!$C$34:$J$34,MATCH(AB$3,职业模板!$C$28:$J$28,FALSE))+INDEX(职业模板!$C$60:$J$60,MATCH(AB$3,职业模板!$C$39:$J$39,FALSE))),"")</f>
        <v/>
      </c>
      <c r="CD36" s="1" t="str" cm="1">
        <f t="array" ref="CD36">IFERROR((BE36+BM36*职业模板!$E$16)*(1+INDEX(职业模板!$C$34:$J$34,MATCH(AC$3,职业模板!$C$28:$J$28,FALSE))+INDEX(职业模板!$C$60:$J$60,MATCH(AC$3,职业模板!$C$39:$J$39,FALSE))),"")</f>
        <v/>
      </c>
      <c r="CE36" s="31" t="str" cm="1">
        <f t="array" ref="CE36">IF(SUMPRODUCT(BW36:CA36,属性分配!$C$7:$G$7)=0,"",SUMPRODUCT(BW36:CA36,属性分配!$C$7:$G$7))</f>
        <v/>
      </c>
    </row>
    <row r="37" spans="50:83" x14ac:dyDescent="0.15">
      <c r="AX37" s="1" t="str" cm="1">
        <f t="array" ref="AX37">IFERROR(INDEX(属性分配!$C$4:$J$4,MATCH(AX$3,属性分配!$C$3:$J$3,FALSE))*INDEX(职业模板!$C$5:$J$12,MATCH($C37,职业模板!$B$5:$B$12,FALSE),MATCH(AX$3,职业模板!$C$3:$J$3,FALSE))*$F37*N37,"")</f>
        <v/>
      </c>
      <c r="AY37" s="1" t="str" cm="1">
        <f t="array" ref="AY37">IFERROR(INDEX(属性分配!$C$4:$J$4,MATCH(AY$3,属性分配!$C$3:$J$3,FALSE))*INDEX(职业模板!$C$5:$J$12,MATCH($C37,职业模板!$B$5:$B$12,FALSE),MATCH(AY$3,职业模板!$C$3:$J$3,FALSE))*$F37*O37,"")</f>
        <v/>
      </c>
      <c r="AZ37" s="1" t="str" cm="1">
        <f t="array" ref="AZ37">IFERROR(INDEX(属性分配!$C$4:$J$4,MATCH(AZ$3,属性分配!$C$3:$J$3,FALSE))*INDEX(职业模板!$C$5:$J$12,MATCH($C37,职业模板!$B$5:$B$12,FALSE),MATCH(AZ$3,职业模板!$C$3:$J$3,FALSE))*$F37*P37,"")</f>
        <v/>
      </c>
      <c r="BA37" s="1" t="str" cm="1">
        <f t="array" ref="BA37">IFERROR(INDEX(属性分配!$C$4:$J$4,MATCH(BA$3,属性分配!$C$3:$J$3,FALSE))*INDEX(职业模板!$C$5:$J$12,MATCH($C37,职业模板!$B$5:$B$12,FALSE),MATCH(BA$3,职业模板!$C$3:$J$3,FALSE))*$F37*Q37,"")</f>
        <v/>
      </c>
      <c r="BB37" s="1" t="str" cm="1">
        <f t="array" ref="BB37">IFERROR(INDEX(属性分配!$C$4:$J$4,MATCH(BB$3,属性分配!$C$3:$J$3,FALSE))*INDEX(职业模板!$C$5:$J$12,MATCH($C37,职业模板!$B$5:$B$12,FALSE),MATCH(BB$3,职业模板!$C$3:$J$3,FALSE))*$F37*R37,"")</f>
        <v/>
      </c>
      <c r="BC37" s="1" t="str" cm="1">
        <f t="array" ref="BC37">IFERROR(INDEX(属性分配!$C$4:$J$4,MATCH(BC$3,属性分配!$C$3:$J$3,FALSE))*INDEX(职业模板!$C$5:$J$12,MATCH($C37,职业模板!$B$5:$B$12,FALSE),MATCH(BC$3,职业模板!$C$3:$J$3,FALSE))*$F37*S37,"")</f>
        <v/>
      </c>
      <c r="BD37" s="1" t="str" cm="1">
        <f t="array" ref="BD37">IFERROR(INDEX(属性分配!$C$4:$J$4,MATCH(BD$3,属性分配!$C$3:$J$3,FALSE))*INDEX(职业模板!$C$5:$J$12,MATCH($C37,职业模板!$B$5:$B$12,FALSE),MATCH(BD$3,职业模板!$C$3:$J$3,FALSE))*$F37*T37,"")</f>
        <v/>
      </c>
      <c r="BE37" s="1" t="str" cm="1">
        <f t="array" ref="BE37">IFERROR(INDEX(属性分配!$C$4:$J$4,MATCH(BE$3,属性分配!$C$3:$J$3,FALSE))*INDEX(职业模板!$C$5:$J$12,MATCH($C37,职业模板!$B$5:$B$12,FALSE),MATCH(BE$3,职业模板!$C$3:$J$3,FALSE))*$F37*U37,"")</f>
        <v/>
      </c>
      <c r="BF37" s="1" t="str" cm="1">
        <f t="array" ref="BF37">IFERROR(INDEX(属性分配!$C$11:$J$11,MATCH(BF$3,属性分配!$C$3:$J$3,FALSE))/职业模板!$E$16*AX37,"")</f>
        <v/>
      </c>
      <c r="BG37" s="1" t="str" cm="1">
        <f t="array" ref="BG37">IFERROR(INDEX(属性分配!$C$11:$J$11,MATCH(BG$3,属性分配!$C$3:$J$3,FALSE))/职业模板!$E$16*AY37,"")</f>
        <v/>
      </c>
      <c r="BH37" s="1" t="str" cm="1">
        <f t="array" ref="BH37">IFERROR(INDEX(属性分配!$C$11:$J$11,MATCH(BH$3,属性分配!$C$3:$J$3,FALSE))/职业模板!$E$16*AZ37,"")</f>
        <v/>
      </c>
      <c r="BI37" s="1" t="str" cm="1">
        <f t="array" ref="BI37">IFERROR(INDEX(属性分配!$C$11:$J$11,MATCH(BI$3,属性分配!$C$3:$J$3,FALSE))/职业模板!$E$16*BA37,"")</f>
        <v/>
      </c>
      <c r="BJ37" s="1" t="str" cm="1">
        <f t="array" ref="BJ37">IFERROR(INDEX(属性分配!$C$11:$J$11,MATCH(BJ$3,属性分配!$C$3:$J$3,FALSE))/职业模板!$E$16*BB37,"")</f>
        <v/>
      </c>
      <c r="BK37" s="1" t="str" cm="1">
        <f t="array" ref="BK37">IFERROR(INDEX(属性分配!$C$11:$J$11,MATCH(BK$3,属性分配!$C$3:$J$3,FALSE))/职业模板!$E$16*BC37,"")</f>
        <v/>
      </c>
      <c r="BL37" s="1" t="str" cm="1">
        <f t="array" ref="BL37">IFERROR(INDEX(属性分配!$C$11:$J$11,MATCH(BL$3,属性分配!$C$3:$J$3,FALSE))/职业模板!$E$16*BD37,"")</f>
        <v/>
      </c>
      <c r="BM37" s="1" t="str" cm="1">
        <f t="array" ref="BM37">IFERROR(INDEX(属性分配!$C$11:$J$11,MATCH(BM$3,属性分配!$C$3:$J$3,FALSE))/职业模板!$E$16*BE37,"")</f>
        <v/>
      </c>
      <c r="BN37" s="1" t="str" cm="1">
        <f t="array" ref="BN37">IFERROR(ROUND((AX37+BF37*职业模板!$E$16)*(1+INDEX(职业模板!$C$29:$J$34,MATCH($K37,职业模板!$B$29:$B$34,FALSE),MATCH(V$3,职业模板!$C$28:$J$28,FALSE))+INDEX(职业模板!$C$40:$J$60,MATCH($L37,职业模板!$B$40:$B$60,FALSE),MATCH(V$3,职业模板!$C$39:$J$39,FALSE))),2),"")</f>
        <v/>
      </c>
      <c r="BO37" s="1" t="str" cm="1">
        <f t="array" ref="BO37">IFERROR(ROUND((AY37+BG37*职业模板!$E$16)*(1+INDEX(职业模板!$C$29:$J$34,MATCH($K37,职业模板!$B$29:$B$34,FALSE),MATCH(W$3,职业模板!$C$28:$J$28,FALSE))+INDEX(职业模板!$C$40:$J$60,MATCH($L37,职业模板!$B$40:$B$60,FALSE),MATCH(W$3,职业模板!$C$39:$J$39,FALSE))),2),"")</f>
        <v/>
      </c>
      <c r="BP37" s="1" t="str" cm="1">
        <f t="array" ref="BP37">IFERROR(ROUND((AZ37+BH37*职业模板!$E$16)*(1+INDEX(职业模板!$C$29:$J$34,MATCH($K37,职业模板!$B$29:$B$34,FALSE),MATCH(X$3,职业模板!$C$28:$J$28,FALSE))+INDEX(职业模板!$C$40:$J$60,MATCH($L37,职业模板!$B$40:$B$60,FALSE),MATCH(X$3,职业模板!$C$39:$J$39,FALSE))),2),"")</f>
        <v/>
      </c>
      <c r="BQ37" s="1" t="str" cm="1">
        <f t="array" ref="BQ37">IFERROR(ROUND((BA37+BI37*职业模板!$E$16)*(1+INDEX(职业模板!$C$29:$J$34,MATCH($K37,职业模板!$B$29:$B$34,FALSE),MATCH(Y$3,职业模板!$C$28:$J$28,FALSE))+INDEX(职业模板!$C$40:$J$60,MATCH($L37,职业模板!$B$40:$B$60,FALSE),MATCH(Y$3,职业模板!$C$39:$J$39,FALSE))),2),"")</f>
        <v/>
      </c>
      <c r="BR37" s="1" t="str" cm="1">
        <f t="array" ref="BR37">IFERROR(ROUND((BB37+BJ37*职业模板!$E$16)*(1+INDEX(职业模板!$C$29:$J$34,MATCH($K37,职业模板!$B$29:$B$34,FALSE),MATCH(Z$3,职业模板!$C$28:$J$28,FALSE))+INDEX(职业模板!$C$40:$J$60,MATCH($L37,职业模板!$B$40:$B$60,FALSE),MATCH(Z$3,职业模板!$C$39:$J$39,FALSE))),2),"")</f>
        <v/>
      </c>
      <c r="BS37" s="1" t="str" cm="1">
        <f t="array" ref="BS37">IFERROR(ROUND((BC37+BK37*职业模板!$E$16)*(1+INDEX(职业模板!$C$29:$J$34,MATCH($K37,职业模板!$B$29:$B$34,FALSE),MATCH(AA$3,职业模板!$C$28:$J$28,FALSE))+INDEX(职业模板!$C$40:$J$60,MATCH($L37,职业模板!$B$40:$B$60,FALSE),MATCH(AA$3,职业模板!$C$39:$J$39,FALSE))),2),"")</f>
        <v/>
      </c>
      <c r="BT37" s="1" t="str" cm="1">
        <f t="array" ref="BT37">IFERROR(ROUND((BD37+BL37*职业模板!$E$16)*(1+INDEX(职业模板!$C$29:$J$34,MATCH($K37,职业模板!$B$29:$B$34,FALSE),MATCH(AB$3,职业模板!$C$28:$J$28,FALSE))+INDEX(职业模板!$C$40:$J$60,MATCH($L37,职业模板!$B$40:$B$60,FALSE),MATCH(AB$3,职业模板!$C$39:$J$39,FALSE))),2),"")</f>
        <v/>
      </c>
      <c r="BU37" s="1" t="str" cm="1">
        <f t="array" ref="BU37">IFERROR(ROUND((BE37+BM37*职业模板!$E$16)*(1+INDEX(职业模板!$C$29:$J$34,MATCH($K37,职业模板!$B$29:$B$34,FALSE),MATCH(AC$3,职业模板!$C$28:$J$28,FALSE))+INDEX(职业模板!$C$40:$J$60,MATCH($L37,职业模板!$B$40:$B$60,FALSE),MATCH(AC$3,职业模板!$C$39:$J$39,FALSE))),2),"")</f>
        <v/>
      </c>
      <c r="BV37" s="31" t="str" cm="1">
        <f t="array" ref="BV37">IF(SUMPRODUCT($BN37:$BR37,属性分配!$C$7:$G$7)=0,"",SUMPRODUCT($BN37:$BR37,属性分配!$C$7:$G$7))</f>
        <v/>
      </c>
      <c r="BW37" s="1" t="str" cm="1">
        <f t="array" ref="BW37">IFERROR((AX37+BF37*职业模板!$E$16)*(1+INDEX(职业模板!$C$34:$J$34,MATCH(V$3,职业模板!$C$28:$J$28,FALSE))+INDEX(职业模板!$C$60:$J$60,MATCH(V$3,职业模板!$C$39:$J$39,FALSE))),"")</f>
        <v/>
      </c>
      <c r="BX37" s="1" t="str" cm="1">
        <f t="array" ref="BX37">IFERROR((AY37+BG37*职业模板!$E$16)*(1+INDEX(职业模板!$C$34:$J$34,MATCH(W$3,职业模板!$C$28:$J$28,FALSE))+INDEX(职业模板!$C$60:$J$60,MATCH(W$3,职业模板!$C$39:$J$39,FALSE))),"")</f>
        <v/>
      </c>
      <c r="BY37" s="1" t="str" cm="1">
        <f t="array" ref="BY37">IFERROR((AZ37+BH37*职业模板!$E$16)*(1+INDEX(职业模板!$C$34:$J$34,MATCH(X$3,职业模板!$C$28:$J$28,FALSE))+INDEX(职业模板!$C$60:$J$60,MATCH(X$3,职业模板!$C$39:$J$39,FALSE))),"")</f>
        <v/>
      </c>
      <c r="BZ37" s="1" t="str" cm="1">
        <f t="array" ref="BZ37">IFERROR((BA37+BI37*职业模板!$E$16)*(1+INDEX(职业模板!$C$34:$J$34,MATCH(Y$3,职业模板!$C$28:$J$28,FALSE))+INDEX(职业模板!$C$60:$J$60,MATCH(Y$3,职业模板!$C$39:$J$39,FALSE))),"")</f>
        <v/>
      </c>
      <c r="CA37" s="1" t="str" cm="1">
        <f t="array" ref="CA37">IFERROR((BB37+BJ37*职业模板!$E$16)*(1+INDEX(职业模板!$C$34:$J$34,MATCH(Z$3,职业模板!$C$28:$J$28,FALSE))+INDEX(职业模板!$C$60:$J$60,MATCH(Z$3,职业模板!$C$39:$J$39,FALSE))),"")</f>
        <v/>
      </c>
      <c r="CB37" s="1" t="str" cm="1">
        <f t="array" ref="CB37">IFERROR((BC37+BK37*职业模板!$E$16)*(1+INDEX(职业模板!$C$34:$J$34,MATCH(AA$3,职业模板!$C$28:$J$28,FALSE))+INDEX(职业模板!$C$60:$J$60,MATCH(AA$3,职业模板!$C$39:$J$39,FALSE))),"")</f>
        <v/>
      </c>
      <c r="CC37" s="1" t="str" cm="1">
        <f t="array" ref="CC37">IFERROR((BD37+BL37*职业模板!$E$16)*(1+INDEX(职业模板!$C$34:$J$34,MATCH(AB$3,职业模板!$C$28:$J$28,FALSE))+INDEX(职业模板!$C$60:$J$60,MATCH(AB$3,职业模板!$C$39:$J$39,FALSE))),"")</f>
        <v/>
      </c>
      <c r="CD37" s="1" t="str" cm="1">
        <f t="array" ref="CD37">IFERROR((BE37+BM37*职业模板!$E$16)*(1+INDEX(职业模板!$C$34:$J$34,MATCH(AC$3,职业模板!$C$28:$J$28,FALSE))+INDEX(职业模板!$C$60:$J$60,MATCH(AC$3,职业模板!$C$39:$J$39,FALSE))),"")</f>
        <v/>
      </c>
      <c r="CE37" s="31" t="str" cm="1">
        <f t="array" ref="CE37">IF(SUMPRODUCT(BW37:CA37,属性分配!$C$7:$G$7)=0,"",SUMPRODUCT(BW37:CA37,属性分配!$C$7:$G$7))</f>
        <v/>
      </c>
    </row>
    <row r="38" spans="50:83" x14ac:dyDescent="0.15">
      <c r="AX38" s="1" t="str" cm="1">
        <f t="array" ref="AX38">IFERROR(INDEX(属性分配!$C$4:$J$4,MATCH(AX$3,属性分配!$C$3:$J$3,FALSE))*INDEX(职业模板!$C$5:$J$12,MATCH($C38,职业模板!$B$5:$B$12,FALSE),MATCH(AX$3,职业模板!$C$3:$J$3,FALSE))*$F38*N38,"")</f>
        <v/>
      </c>
      <c r="AY38" s="1" t="str" cm="1">
        <f t="array" ref="AY38">IFERROR(INDEX(属性分配!$C$4:$J$4,MATCH(AY$3,属性分配!$C$3:$J$3,FALSE))*INDEX(职业模板!$C$5:$J$12,MATCH($C38,职业模板!$B$5:$B$12,FALSE),MATCH(AY$3,职业模板!$C$3:$J$3,FALSE))*$F38*O38,"")</f>
        <v/>
      </c>
      <c r="AZ38" s="1" t="str" cm="1">
        <f t="array" ref="AZ38">IFERROR(INDEX(属性分配!$C$4:$J$4,MATCH(AZ$3,属性分配!$C$3:$J$3,FALSE))*INDEX(职业模板!$C$5:$J$12,MATCH($C38,职业模板!$B$5:$B$12,FALSE),MATCH(AZ$3,职业模板!$C$3:$J$3,FALSE))*$F38*P38,"")</f>
        <v/>
      </c>
      <c r="BA38" s="1" t="str" cm="1">
        <f t="array" ref="BA38">IFERROR(INDEX(属性分配!$C$4:$J$4,MATCH(BA$3,属性分配!$C$3:$J$3,FALSE))*INDEX(职业模板!$C$5:$J$12,MATCH($C38,职业模板!$B$5:$B$12,FALSE),MATCH(BA$3,职业模板!$C$3:$J$3,FALSE))*$F38*Q38,"")</f>
        <v/>
      </c>
      <c r="BB38" s="1" t="str" cm="1">
        <f t="array" ref="BB38">IFERROR(INDEX(属性分配!$C$4:$J$4,MATCH(BB$3,属性分配!$C$3:$J$3,FALSE))*INDEX(职业模板!$C$5:$J$12,MATCH($C38,职业模板!$B$5:$B$12,FALSE),MATCH(BB$3,职业模板!$C$3:$J$3,FALSE))*$F38*R38,"")</f>
        <v/>
      </c>
      <c r="BC38" s="1" t="str" cm="1">
        <f t="array" ref="BC38">IFERROR(INDEX(属性分配!$C$4:$J$4,MATCH(BC$3,属性分配!$C$3:$J$3,FALSE))*INDEX(职业模板!$C$5:$J$12,MATCH($C38,职业模板!$B$5:$B$12,FALSE),MATCH(BC$3,职业模板!$C$3:$J$3,FALSE))*$F38*S38,"")</f>
        <v/>
      </c>
      <c r="BD38" s="1" t="str" cm="1">
        <f t="array" ref="BD38">IFERROR(INDEX(属性分配!$C$4:$J$4,MATCH(BD$3,属性分配!$C$3:$J$3,FALSE))*INDEX(职业模板!$C$5:$J$12,MATCH($C38,职业模板!$B$5:$B$12,FALSE),MATCH(BD$3,职业模板!$C$3:$J$3,FALSE))*$F38*T38,"")</f>
        <v/>
      </c>
      <c r="BE38" s="1" t="str" cm="1">
        <f t="array" ref="BE38">IFERROR(INDEX(属性分配!$C$4:$J$4,MATCH(BE$3,属性分配!$C$3:$J$3,FALSE))*INDEX(职业模板!$C$5:$J$12,MATCH($C38,职业模板!$B$5:$B$12,FALSE),MATCH(BE$3,职业模板!$C$3:$J$3,FALSE))*$F38*U38,"")</f>
        <v/>
      </c>
      <c r="BF38" s="1" t="str" cm="1">
        <f t="array" ref="BF38">IFERROR(INDEX(属性分配!$C$11:$J$11,MATCH(BF$3,属性分配!$C$3:$J$3,FALSE))/职业模板!$E$16*AX38,"")</f>
        <v/>
      </c>
      <c r="BG38" s="1" t="str" cm="1">
        <f t="array" ref="BG38">IFERROR(INDEX(属性分配!$C$11:$J$11,MATCH(BG$3,属性分配!$C$3:$J$3,FALSE))/职业模板!$E$16*AY38,"")</f>
        <v/>
      </c>
      <c r="BH38" s="1" t="str" cm="1">
        <f t="array" ref="BH38">IFERROR(INDEX(属性分配!$C$11:$J$11,MATCH(BH$3,属性分配!$C$3:$J$3,FALSE))/职业模板!$E$16*AZ38,"")</f>
        <v/>
      </c>
      <c r="BI38" s="1" t="str" cm="1">
        <f t="array" ref="BI38">IFERROR(INDEX(属性分配!$C$11:$J$11,MATCH(BI$3,属性分配!$C$3:$J$3,FALSE))/职业模板!$E$16*BA38,"")</f>
        <v/>
      </c>
      <c r="BJ38" s="1" t="str" cm="1">
        <f t="array" ref="BJ38">IFERROR(INDEX(属性分配!$C$11:$J$11,MATCH(BJ$3,属性分配!$C$3:$J$3,FALSE))/职业模板!$E$16*BB38,"")</f>
        <v/>
      </c>
      <c r="BK38" s="1" t="str" cm="1">
        <f t="array" ref="BK38">IFERROR(INDEX(属性分配!$C$11:$J$11,MATCH(BK$3,属性分配!$C$3:$J$3,FALSE))/职业模板!$E$16*BC38,"")</f>
        <v/>
      </c>
      <c r="BL38" s="1" t="str" cm="1">
        <f t="array" ref="BL38">IFERROR(INDEX(属性分配!$C$11:$J$11,MATCH(BL$3,属性分配!$C$3:$J$3,FALSE))/职业模板!$E$16*BD38,"")</f>
        <v/>
      </c>
      <c r="BM38" s="1" t="str" cm="1">
        <f t="array" ref="BM38">IFERROR(INDEX(属性分配!$C$11:$J$11,MATCH(BM$3,属性分配!$C$3:$J$3,FALSE))/职业模板!$E$16*BE38,"")</f>
        <v/>
      </c>
      <c r="BN38" s="1" t="str" cm="1">
        <f t="array" ref="BN38">IFERROR(ROUND((AX38+BF38*职业模板!$E$16)*(1+INDEX(职业模板!$C$29:$J$34,MATCH($K38,职业模板!$B$29:$B$34,FALSE),MATCH(V$3,职业模板!$C$28:$J$28,FALSE))+INDEX(职业模板!$C$40:$J$60,MATCH($L38,职业模板!$B$40:$B$60,FALSE),MATCH(V$3,职业模板!$C$39:$J$39,FALSE))),2),"")</f>
        <v/>
      </c>
      <c r="BO38" s="1" t="str" cm="1">
        <f t="array" ref="BO38">IFERROR(ROUND((AY38+BG38*职业模板!$E$16)*(1+INDEX(职业模板!$C$29:$J$34,MATCH($K38,职业模板!$B$29:$B$34,FALSE),MATCH(W$3,职业模板!$C$28:$J$28,FALSE))+INDEX(职业模板!$C$40:$J$60,MATCH($L38,职业模板!$B$40:$B$60,FALSE),MATCH(W$3,职业模板!$C$39:$J$39,FALSE))),2),"")</f>
        <v/>
      </c>
      <c r="BP38" s="1" t="str" cm="1">
        <f t="array" ref="BP38">IFERROR(ROUND((AZ38+BH38*职业模板!$E$16)*(1+INDEX(职业模板!$C$29:$J$34,MATCH($K38,职业模板!$B$29:$B$34,FALSE),MATCH(X$3,职业模板!$C$28:$J$28,FALSE))+INDEX(职业模板!$C$40:$J$60,MATCH($L38,职业模板!$B$40:$B$60,FALSE),MATCH(X$3,职业模板!$C$39:$J$39,FALSE))),2),"")</f>
        <v/>
      </c>
      <c r="BQ38" s="1" t="str" cm="1">
        <f t="array" ref="BQ38">IFERROR(ROUND((BA38+BI38*职业模板!$E$16)*(1+INDEX(职业模板!$C$29:$J$34,MATCH($K38,职业模板!$B$29:$B$34,FALSE),MATCH(Y$3,职业模板!$C$28:$J$28,FALSE))+INDEX(职业模板!$C$40:$J$60,MATCH($L38,职业模板!$B$40:$B$60,FALSE),MATCH(Y$3,职业模板!$C$39:$J$39,FALSE))),2),"")</f>
        <v/>
      </c>
      <c r="BR38" s="1" t="str" cm="1">
        <f t="array" ref="BR38">IFERROR(ROUND((BB38+BJ38*职业模板!$E$16)*(1+INDEX(职业模板!$C$29:$J$34,MATCH($K38,职业模板!$B$29:$B$34,FALSE),MATCH(Z$3,职业模板!$C$28:$J$28,FALSE))+INDEX(职业模板!$C$40:$J$60,MATCH($L38,职业模板!$B$40:$B$60,FALSE),MATCH(Z$3,职业模板!$C$39:$J$39,FALSE))),2),"")</f>
        <v/>
      </c>
      <c r="BS38" s="1" t="str" cm="1">
        <f t="array" ref="BS38">IFERROR(ROUND((BC38+BK38*职业模板!$E$16)*(1+INDEX(职业模板!$C$29:$J$34,MATCH($K38,职业模板!$B$29:$B$34,FALSE),MATCH(AA$3,职业模板!$C$28:$J$28,FALSE))+INDEX(职业模板!$C$40:$J$60,MATCH($L38,职业模板!$B$40:$B$60,FALSE),MATCH(AA$3,职业模板!$C$39:$J$39,FALSE))),2),"")</f>
        <v/>
      </c>
      <c r="BT38" s="1" t="str" cm="1">
        <f t="array" ref="BT38">IFERROR(ROUND((BD38+BL38*职业模板!$E$16)*(1+INDEX(职业模板!$C$29:$J$34,MATCH($K38,职业模板!$B$29:$B$34,FALSE),MATCH(AB$3,职业模板!$C$28:$J$28,FALSE))+INDEX(职业模板!$C$40:$J$60,MATCH($L38,职业模板!$B$40:$B$60,FALSE),MATCH(AB$3,职业模板!$C$39:$J$39,FALSE))),2),"")</f>
        <v/>
      </c>
      <c r="BU38" s="1" t="str" cm="1">
        <f t="array" ref="BU38">IFERROR(ROUND((BE38+BM38*职业模板!$E$16)*(1+INDEX(职业模板!$C$29:$J$34,MATCH($K38,职业模板!$B$29:$B$34,FALSE),MATCH(AC$3,职业模板!$C$28:$J$28,FALSE))+INDEX(职业模板!$C$40:$J$60,MATCH($L38,职业模板!$B$40:$B$60,FALSE),MATCH(AC$3,职业模板!$C$39:$J$39,FALSE))),2),"")</f>
        <v/>
      </c>
      <c r="BV38" s="31" t="str" cm="1">
        <f t="array" ref="BV38">IF(SUMPRODUCT($BN38:$BR38,属性分配!$C$7:$G$7)=0,"",SUMPRODUCT($BN38:$BR38,属性分配!$C$7:$G$7))</f>
        <v/>
      </c>
      <c r="BW38" s="1" t="str" cm="1">
        <f t="array" ref="BW38">IFERROR((AX38+BF38*职业模板!$E$16)*(1+INDEX(职业模板!$C$34:$J$34,MATCH(V$3,职业模板!$C$28:$J$28,FALSE))+INDEX(职业模板!$C$60:$J$60,MATCH(V$3,职业模板!$C$39:$J$39,FALSE))),"")</f>
        <v/>
      </c>
      <c r="BX38" s="1" t="str" cm="1">
        <f t="array" ref="BX38">IFERROR((AY38+BG38*职业模板!$E$16)*(1+INDEX(职业模板!$C$34:$J$34,MATCH(W$3,职业模板!$C$28:$J$28,FALSE))+INDEX(职业模板!$C$60:$J$60,MATCH(W$3,职业模板!$C$39:$J$39,FALSE))),"")</f>
        <v/>
      </c>
      <c r="BY38" s="1" t="str" cm="1">
        <f t="array" ref="BY38">IFERROR((AZ38+BH38*职业模板!$E$16)*(1+INDEX(职业模板!$C$34:$J$34,MATCH(X$3,职业模板!$C$28:$J$28,FALSE))+INDEX(职业模板!$C$60:$J$60,MATCH(X$3,职业模板!$C$39:$J$39,FALSE))),"")</f>
        <v/>
      </c>
      <c r="BZ38" s="1" t="str" cm="1">
        <f t="array" ref="BZ38">IFERROR((BA38+BI38*职业模板!$E$16)*(1+INDEX(职业模板!$C$34:$J$34,MATCH(Y$3,职业模板!$C$28:$J$28,FALSE))+INDEX(职业模板!$C$60:$J$60,MATCH(Y$3,职业模板!$C$39:$J$39,FALSE))),"")</f>
        <v/>
      </c>
      <c r="CA38" s="1" t="str" cm="1">
        <f t="array" ref="CA38">IFERROR((BB38+BJ38*职业模板!$E$16)*(1+INDEX(职业模板!$C$34:$J$34,MATCH(Z$3,职业模板!$C$28:$J$28,FALSE))+INDEX(职业模板!$C$60:$J$60,MATCH(Z$3,职业模板!$C$39:$J$39,FALSE))),"")</f>
        <v/>
      </c>
      <c r="CB38" s="1" t="str" cm="1">
        <f t="array" ref="CB38">IFERROR((BC38+BK38*职业模板!$E$16)*(1+INDEX(职业模板!$C$34:$J$34,MATCH(AA$3,职业模板!$C$28:$J$28,FALSE))+INDEX(职业模板!$C$60:$J$60,MATCH(AA$3,职业模板!$C$39:$J$39,FALSE))),"")</f>
        <v/>
      </c>
      <c r="CC38" s="1" t="str" cm="1">
        <f t="array" ref="CC38">IFERROR((BD38+BL38*职业模板!$E$16)*(1+INDEX(职业模板!$C$34:$J$34,MATCH(AB$3,职业模板!$C$28:$J$28,FALSE))+INDEX(职业模板!$C$60:$J$60,MATCH(AB$3,职业模板!$C$39:$J$39,FALSE))),"")</f>
        <v/>
      </c>
      <c r="CD38" s="1" t="str" cm="1">
        <f t="array" ref="CD38">IFERROR((BE38+BM38*职业模板!$E$16)*(1+INDEX(职业模板!$C$34:$J$34,MATCH(AC$3,职业模板!$C$28:$J$28,FALSE))+INDEX(职业模板!$C$60:$J$60,MATCH(AC$3,职业模板!$C$39:$J$39,FALSE))),"")</f>
        <v/>
      </c>
      <c r="CE38" s="31" t="str" cm="1">
        <f t="array" ref="CE38">IF(SUMPRODUCT(BW38:CA38,属性分配!$C$7:$G$7)=0,"",SUMPRODUCT(BW38:CA38,属性分配!$C$7:$G$7))</f>
        <v/>
      </c>
    </row>
    <row r="39" spans="50:83" x14ac:dyDescent="0.15">
      <c r="AX39" s="1" t="str" cm="1">
        <f t="array" ref="AX39">IFERROR(INDEX(属性分配!$C$4:$J$4,MATCH(AX$3,属性分配!$C$3:$J$3,FALSE))*INDEX(职业模板!$C$5:$J$12,MATCH($C39,职业模板!$B$5:$B$12,FALSE),MATCH(AX$3,职业模板!$C$3:$J$3,FALSE))*$F39*N39,"")</f>
        <v/>
      </c>
      <c r="AY39" s="1" t="str" cm="1">
        <f t="array" ref="AY39">IFERROR(INDEX(属性分配!$C$4:$J$4,MATCH(AY$3,属性分配!$C$3:$J$3,FALSE))*INDEX(职业模板!$C$5:$J$12,MATCH($C39,职业模板!$B$5:$B$12,FALSE),MATCH(AY$3,职业模板!$C$3:$J$3,FALSE))*$F39*O39,"")</f>
        <v/>
      </c>
      <c r="AZ39" s="1" t="str" cm="1">
        <f t="array" ref="AZ39">IFERROR(INDEX(属性分配!$C$4:$J$4,MATCH(AZ$3,属性分配!$C$3:$J$3,FALSE))*INDEX(职业模板!$C$5:$J$12,MATCH($C39,职业模板!$B$5:$B$12,FALSE),MATCH(AZ$3,职业模板!$C$3:$J$3,FALSE))*$F39*P39,"")</f>
        <v/>
      </c>
      <c r="BA39" s="1" t="str" cm="1">
        <f t="array" ref="BA39">IFERROR(INDEX(属性分配!$C$4:$J$4,MATCH(BA$3,属性分配!$C$3:$J$3,FALSE))*INDEX(职业模板!$C$5:$J$12,MATCH($C39,职业模板!$B$5:$B$12,FALSE),MATCH(BA$3,职业模板!$C$3:$J$3,FALSE))*$F39*Q39,"")</f>
        <v/>
      </c>
      <c r="BB39" s="1" t="str" cm="1">
        <f t="array" ref="BB39">IFERROR(INDEX(属性分配!$C$4:$J$4,MATCH(BB$3,属性分配!$C$3:$J$3,FALSE))*INDEX(职业模板!$C$5:$J$12,MATCH($C39,职业模板!$B$5:$B$12,FALSE),MATCH(BB$3,职业模板!$C$3:$J$3,FALSE))*$F39*R39,"")</f>
        <v/>
      </c>
      <c r="BC39" s="1" t="str" cm="1">
        <f t="array" ref="BC39">IFERROR(INDEX(属性分配!$C$4:$J$4,MATCH(BC$3,属性分配!$C$3:$J$3,FALSE))*INDEX(职业模板!$C$5:$J$12,MATCH($C39,职业模板!$B$5:$B$12,FALSE),MATCH(BC$3,职业模板!$C$3:$J$3,FALSE))*$F39*S39,"")</f>
        <v/>
      </c>
      <c r="BD39" s="1" t="str" cm="1">
        <f t="array" ref="BD39">IFERROR(INDEX(属性分配!$C$4:$J$4,MATCH(BD$3,属性分配!$C$3:$J$3,FALSE))*INDEX(职业模板!$C$5:$J$12,MATCH($C39,职业模板!$B$5:$B$12,FALSE),MATCH(BD$3,职业模板!$C$3:$J$3,FALSE))*$F39*T39,"")</f>
        <v/>
      </c>
      <c r="BE39" s="1" t="str" cm="1">
        <f t="array" ref="BE39">IFERROR(INDEX(属性分配!$C$4:$J$4,MATCH(BE$3,属性分配!$C$3:$J$3,FALSE))*INDEX(职业模板!$C$5:$J$12,MATCH($C39,职业模板!$B$5:$B$12,FALSE),MATCH(BE$3,职业模板!$C$3:$J$3,FALSE))*$F39*U39,"")</f>
        <v/>
      </c>
      <c r="BF39" s="1" t="str" cm="1">
        <f t="array" ref="BF39">IFERROR(INDEX(属性分配!$C$11:$J$11,MATCH(BF$3,属性分配!$C$3:$J$3,FALSE))/职业模板!$E$16*AX39,"")</f>
        <v/>
      </c>
      <c r="BG39" s="1" t="str" cm="1">
        <f t="array" ref="BG39">IFERROR(INDEX(属性分配!$C$11:$J$11,MATCH(BG$3,属性分配!$C$3:$J$3,FALSE))/职业模板!$E$16*AY39,"")</f>
        <v/>
      </c>
      <c r="BH39" s="1" t="str" cm="1">
        <f t="array" ref="BH39">IFERROR(INDEX(属性分配!$C$11:$J$11,MATCH(BH$3,属性分配!$C$3:$J$3,FALSE))/职业模板!$E$16*AZ39,"")</f>
        <v/>
      </c>
      <c r="BI39" s="1" t="str" cm="1">
        <f t="array" ref="BI39">IFERROR(INDEX(属性分配!$C$11:$J$11,MATCH(BI$3,属性分配!$C$3:$J$3,FALSE))/职业模板!$E$16*BA39,"")</f>
        <v/>
      </c>
      <c r="BJ39" s="1" t="str" cm="1">
        <f t="array" ref="BJ39">IFERROR(INDEX(属性分配!$C$11:$J$11,MATCH(BJ$3,属性分配!$C$3:$J$3,FALSE))/职业模板!$E$16*BB39,"")</f>
        <v/>
      </c>
      <c r="BK39" s="1" t="str" cm="1">
        <f t="array" ref="BK39">IFERROR(INDEX(属性分配!$C$11:$J$11,MATCH(BK$3,属性分配!$C$3:$J$3,FALSE))/职业模板!$E$16*BC39,"")</f>
        <v/>
      </c>
      <c r="BL39" s="1" t="str" cm="1">
        <f t="array" ref="BL39">IFERROR(INDEX(属性分配!$C$11:$J$11,MATCH(BL$3,属性分配!$C$3:$J$3,FALSE))/职业模板!$E$16*BD39,"")</f>
        <v/>
      </c>
      <c r="BM39" s="1" t="str" cm="1">
        <f t="array" ref="BM39">IFERROR(INDEX(属性分配!$C$11:$J$11,MATCH(BM$3,属性分配!$C$3:$J$3,FALSE))/职业模板!$E$16*BE39,"")</f>
        <v/>
      </c>
      <c r="BN39" s="1" t="str" cm="1">
        <f t="array" ref="BN39">IFERROR(ROUND((AX39+BF39*职业模板!$E$16)*(1+INDEX(职业模板!$C$29:$J$34,MATCH($K39,职业模板!$B$29:$B$34,FALSE),MATCH(V$3,职业模板!$C$28:$J$28,FALSE))+INDEX(职业模板!$C$40:$J$60,MATCH($L39,职业模板!$B$40:$B$60,FALSE),MATCH(V$3,职业模板!$C$39:$J$39,FALSE))),2),"")</f>
        <v/>
      </c>
      <c r="BO39" s="1" t="str" cm="1">
        <f t="array" ref="BO39">IFERROR(ROUND((AY39+BG39*职业模板!$E$16)*(1+INDEX(职业模板!$C$29:$J$34,MATCH($K39,职业模板!$B$29:$B$34,FALSE),MATCH(W$3,职业模板!$C$28:$J$28,FALSE))+INDEX(职业模板!$C$40:$J$60,MATCH($L39,职业模板!$B$40:$B$60,FALSE),MATCH(W$3,职业模板!$C$39:$J$39,FALSE))),2),"")</f>
        <v/>
      </c>
      <c r="BP39" s="1" t="str" cm="1">
        <f t="array" ref="BP39">IFERROR(ROUND((AZ39+BH39*职业模板!$E$16)*(1+INDEX(职业模板!$C$29:$J$34,MATCH($K39,职业模板!$B$29:$B$34,FALSE),MATCH(X$3,职业模板!$C$28:$J$28,FALSE))+INDEX(职业模板!$C$40:$J$60,MATCH($L39,职业模板!$B$40:$B$60,FALSE),MATCH(X$3,职业模板!$C$39:$J$39,FALSE))),2),"")</f>
        <v/>
      </c>
      <c r="BQ39" s="1" t="str" cm="1">
        <f t="array" ref="BQ39">IFERROR(ROUND((BA39+BI39*职业模板!$E$16)*(1+INDEX(职业模板!$C$29:$J$34,MATCH($K39,职业模板!$B$29:$B$34,FALSE),MATCH(Y$3,职业模板!$C$28:$J$28,FALSE))+INDEX(职业模板!$C$40:$J$60,MATCH($L39,职业模板!$B$40:$B$60,FALSE),MATCH(Y$3,职业模板!$C$39:$J$39,FALSE))),2),"")</f>
        <v/>
      </c>
      <c r="BR39" s="1" t="str" cm="1">
        <f t="array" ref="BR39">IFERROR(ROUND((BB39+BJ39*职业模板!$E$16)*(1+INDEX(职业模板!$C$29:$J$34,MATCH($K39,职业模板!$B$29:$B$34,FALSE),MATCH(Z$3,职业模板!$C$28:$J$28,FALSE))+INDEX(职业模板!$C$40:$J$60,MATCH($L39,职业模板!$B$40:$B$60,FALSE),MATCH(Z$3,职业模板!$C$39:$J$39,FALSE))),2),"")</f>
        <v/>
      </c>
      <c r="BS39" s="1" t="str" cm="1">
        <f t="array" ref="BS39">IFERROR(ROUND((BC39+BK39*职业模板!$E$16)*(1+INDEX(职业模板!$C$29:$J$34,MATCH($K39,职业模板!$B$29:$B$34,FALSE),MATCH(AA$3,职业模板!$C$28:$J$28,FALSE))+INDEX(职业模板!$C$40:$J$60,MATCH($L39,职业模板!$B$40:$B$60,FALSE),MATCH(AA$3,职业模板!$C$39:$J$39,FALSE))),2),"")</f>
        <v/>
      </c>
      <c r="BT39" s="1" t="str" cm="1">
        <f t="array" ref="BT39">IFERROR(ROUND((BD39+BL39*职业模板!$E$16)*(1+INDEX(职业模板!$C$29:$J$34,MATCH($K39,职业模板!$B$29:$B$34,FALSE),MATCH(AB$3,职业模板!$C$28:$J$28,FALSE))+INDEX(职业模板!$C$40:$J$60,MATCH($L39,职业模板!$B$40:$B$60,FALSE),MATCH(AB$3,职业模板!$C$39:$J$39,FALSE))),2),"")</f>
        <v/>
      </c>
      <c r="BU39" s="1" t="str" cm="1">
        <f t="array" ref="BU39">IFERROR(ROUND((BE39+BM39*职业模板!$E$16)*(1+INDEX(职业模板!$C$29:$J$34,MATCH($K39,职业模板!$B$29:$B$34,FALSE),MATCH(AC$3,职业模板!$C$28:$J$28,FALSE))+INDEX(职业模板!$C$40:$J$60,MATCH($L39,职业模板!$B$40:$B$60,FALSE),MATCH(AC$3,职业模板!$C$39:$J$39,FALSE))),2),"")</f>
        <v/>
      </c>
      <c r="BV39" s="31" t="str" cm="1">
        <f t="array" ref="BV39">IF(SUMPRODUCT($BN39:$BR39,属性分配!$C$7:$G$7)=0,"",SUMPRODUCT($BN39:$BR39,属性分配!$C$7:$G$7))</f>
        <v/>
      </c>
      <c r="BW39" s="1" t="str" cm="1">
        <f t="array" ref="BW39">IFERROR((AX39+BF39*职业模板!$E$16)*(1+INDEX(职业模板!$C$34:$J$34,MATCH(V$3,职业模板!$C$28:$J$28,FALSE))+INDEX(职业模板!$C$60:$J$60,MATCH(V$3,职业模板!$C$39:$J$39,FALSE))),"")</f>
        <v/>
      </c>
      <c r="BX39" s="1" t="str" cm="1">
        <f t="array" ref="BX39">IFERROR((AY39+BG39*职业模板!$E$16)*(1+INDEX(职业模板!$C$34:$J$34,MATCH(W$3,职业模板!$C$28:$J$28,FALSE))+INDEX(职业模板!$C$60:$J$60,MATCH(W$3,职业模板!$C$39:$J$39,FALSE))),"")</f>
        <v/>
      </c>
      <c r="BY39" s="1" t="str" cm="1">
        <f t="array" ref="BY39">IFERROR((AZ39+BH39*职业模板!$E$16)*(1+INDEX(职业模板!$C$34:$J$34,MATCH(X$3,职业模板!$C$28:$J$28,FALSE))+INDEX(职业模板!$C$60:$J$60,MATCH(X$3,职业模板!$C$39:$J$39,FALSE))),"")</f>
        <v/>
      </c>
      <c r="BZ39" s="1" t="str" cm="1">
        <f t="array" ref="BZ39">IFERROR((BA39+BI39*职业模板!$E$16)*(1+INDEX(职业模板!$C$34:$J$34,MATCH(Y$3,职业模板!$C$28:$J$28,FALSE))+INDEX(职业模板!$C$60:$J$60,MATCH(Y$3,职业模板!$C$39:$J$39,FALSE))),"")</f>
        <v/>
      </c>
      <c r="CA39" s="1" t="str" cm="1">
        <f t="array" ref="CA39">IFERROR((BB39+BJ39*职业模板!$E$16)*(1+INDEX(职业模板!$C$34:$J$34,MATCH(Z$3,职业模板!$C$28:$J$28,FALSE))+INDEX(职业模板!$C$60:$J$60,MATCH(Z$3,职业模板!$C$39:$J$39,FALSE))),"")</f>
        <v/>
      </c>
      <c r="CB39" s="1" t="str" cm="1">
        <f t="array" ref="CB39">IFERROR((BC39+BK39*职业模板!$E$16)*(1+INDEX(职业模板!$C$34:$J$34,MATCH(AA$3,职业模板!$C$28:$J$28,FALSE))+INDEX(职业模板!$C$60:$J$60,MATCH(AA$3,职业模板!$C$39:$J$39,FALSE))),"")</f>
        <v/>
      </c>
      <c r="CC39" s="1" t="str" cm="1">
        <f t="array" ref="CC39">IFERROR((BD39+BL39*职业模板!$E$16)*(1+INDEX(职业模板!$C$34:$J$34,MATCH(AB$3,职业模板!$C$28:$J$28,FALSE))+INDEX(职业模板!$C$60:$J$60,MATCH(AB$3,职业模板!$C$39:$J$39,FALSE))),"")</f>
        <v/>
      </c>
      <c r="CD39" s="1" t="str" cm="1">
        <f t="array" ref="CD39">IFERROR((BE39+BM39*职业模板!$E$16)*(1+INDEX(职业模板!$C$34:$J$34,MATCH(AC$3,职业模板!$C$28:$J$28,FALSE))+INDEX(职业模板!$C$60:$J$60,MATCH(AC$3,职业模板!$C$39:$J$39,FALSE))),"")</f>
        <v/>
      </c>
      <c r="CE39" s="31" t="str" cm="1">
        <f t="array" ref="CE39">IF(SUMPRODUCT(BW39:CA39,属性分配!$C$7:$G$7)=0,"",SUMPRODUCT(BW39:CA39,属性分配!$C$7:$G$7))</f>
        <v/>
      </c>
    </row>
    <row r="40" spans="50:83" x14ac:dyDescent="0.15">
      <c r="AX40" s="1" t="str" cm="1">
        <f t="array" ref="AX40">IFERROR(INDEX(属性分配!$C$4:$J$4,MATCH(AX$3,属性分配!$C$3:$J$3,FALSE))*INDEX(职业模板!$C$5:$J$12,MATCH($C40,职业模板!$B$5:$B$12,FALSE),MATCH(AX$3,职业模板!$C$3:$J$3,FALSE))*$F40*N40,"")</f>
        <v/>
      </c>
      <c r="AY40" s="1" t="str" cm="1">
        <f t="array" ref="AY40">IFERROR(INDEX(属性分配!$C$4:$J$4,MATCH(AY$3,属性分配!$C$3:$J$3,FALSE))*INDEX(职业模板!$C$5:$J$12,MATCH($C40,职业模板!$B$5:$B$12,FALSE),MATCH(AY$3,职业模板!$C$3:$J$3,FALSE))*$F40*O40,"")</f>
        <v/>
      </c>
      <c r="AZ40" s="1" t="str" cm="1">
        <f t="array" ref="AZ40">IFERROR(INDEX(属性分配!$C$4:$J$4,MATCH(AZ$3,属性分配!$C$3:$J$3,FALSE))*INDEX(职业模板!$C$5:$J$12,MATCH($C40,职业模板!$B$5:$B$12,FALSE),MATCH(AZ$3,职业模板!$C$3:$J$3,FALSE))*$F40*P40,"")</f>
        <v/>
      </c>
      <c r="BA40" s="1" t="str" cm="1">
        <f t="array" ref="BA40">IFERROR(INDEX(属性分配!$C$4:$J$4,MATCH(BA$3,属性分配!$C$3:$J$3,FALSE))*INDEX(职业模板!$C$5:$J$12,MATCH($C40,职业模板!$B$5:$B$12,FALSE),MATCH(BA$3,职业模板!$C$3:$J$3,FALSE))*$F40*Q40,"")</f>
        <v/>
      </c>
      <c r="BB40" s="1" t="str" cm="1">
        <f t="array" ref="BB40">IFERROR(INDEX(属性分配!$C$4:$J$4,MATCH(BB$3,属性分配!$C$3:$J$3,FALSE))*INDEX(职业模板!$C$5:$J$12,MATCH($C40,职业模板!$B$5:$B$12,FALSE),MATCH(BB$3,职业模板!$C$3:$J$3,FALSE))*$F40*R40,"")</f>
        <v/>
      </c>
      <c r="BC40" s="1" t="str" cm="1">
        <f t="array" ref="BC40">IFERROR(INDEX(属性分配!$C$4:$J$4,MATCH(BC$3,属性分配!$C$3:$J$3,FALSE))*INDEX(职业模板!$C$5:$J$12,MATCH($C40,职业模板!$B$5:$B$12,FALSE),MATCH(BC$3,职业模板!$C$3:$J$3,FALSE))*$F40*S40,"")</f>
        <v/>
      </c>
      <c r="BD40" s="1" t="str" cm="1">
        <f t="array" ref="BD40">IFERROR(INDEX(属性分配!$C$4:$J$4,MATCH(BD$3,属性分配!$C$3:$J$3,FALSE))*INDEX(职业模板!$C$5:$J$12,MATCH($C40,职业模板!$B$5:$B$12,FALSE),MATCH(BD$3,职业模板!$C$3:$J$3,FALSE))*$F40*T40,"")</f>
        <v/>
      </c>
      <c r="BE40" s="1" t="str" cm="1">
        <f t="array" ref="BE40">IFERROR(INDEX(属性分配!$C$4:$J$4,MATCH(BE$3,属性分配!$C$3:$J$3,FALSE))*INDEX(职业模板!$C$5:$J$12,MATCH($C40,职业模板!$B$5:$B$12,FALSE),MATCH(BE$3,职业模板!$C$3:$J$3,FALSE))*$F40*U40,"")</f>
        <v/>
      </c>
      <c r="BF40" s="1" t="str" cm="1">
        <f t="array" ref="BF40">IFERROR(INDEX(属性分配!$C$11:$J$11,MATCH(BF$3,属性分配!$C$3:$J$3,FALSE))/职业模板!$E$16*AX40,"")</f>
        <v/>
      </c>
      <c r="BG40" s="1" t="str" cm="1">
        <f t="array" ref="BG40">IFERROR(INDEX(属性分配!$C$11:$J$11,MATCH(BG$3,属性分配!$C$3:$J$3,FALSE))/职业模板!$E$16*AY40,"")</f>
        <v/>
      </c>
      <c r="BH40" s="1" t="str" cm="1">
        <f t="array" ref="BH40">IFERROR(INDEX(属性分配!$C$11:$J$11,MATCH(BH$3,属性分配!$C$3:$J$3,FALSE))/职业模板!$E$16*AZ40,"")</f>
        <v/>
      </c>
      <c r="BI40" s="1" t="str" cm="1">
        <f t="array" ref="BI40">IFERROR(INDEX(属性分配!$C$11:$J$11,MATCH(BI$3,属性分配!$C$3:$J$3,FALSE))/职业模板!$E$16*BA40,"")</f>
        <v/>
      </c>
      <c r="BJ40" s="1" t="str" cm="1">
        <f t="array" ref="BJ40">IFERROR(INDEX(属性分配!$C$11:$J$11,MATCH(BJ$3,属性分配!$C$3:$J$3,FALSE))/职业模板!$E$16*BB40,"")</f>
        <v/>
      </c>
      <c r="BK40" s="1" t="str" cm="1">
        <f t="array" ref="BK40">IFERROR(INDEX(属性分配!$C$11:$J$11,MATCH(BK$3,属性分配!$C$3:$J$3,FALSE))/职业模板!$E$16*BC40,"")</f>
        <v/>
      </c>
      <c r="BL40" s="1" t="str" cm="1">
        <f t="array" ref="BL40">IFERROR(INDEX(属性分配!$C$11:$J$11,MATCH(BL$3,属性分配!$C$3:$J$3,FALSE))/职业模板!$E$16*BD40,"")</f>
        <v/>
      </c>
      <c r="BM40" s="1" t="str" cm="1">
        <f t="array" ref="BM40">IFERROR(INDEX(属性分配!$C$11:$J$11,MATCH(BM$3,属性分配!$C$3:$J$3,FALSE))/职业模板!$E$16*BE40,"")</f>
        <v/>
      </c>
      <c r="BN40" s="1" t="str" cm="1">
        <f t="array" ref="BN40">IFERROR(ROUND((AX40+BF40*职业模板!$E$16)*(1+INDEX(职业模板!$C$29:$J$34,MATCH($K40,职业模板!$B$29:$B$34,FALSE),MATCH(V$3,职业模板!$C$28:$J$28,FALSE))+INDEX(职业模板!$C$40:$J$60,MATCH($L40,职业模板!$B$40:$B$60,FALSE),MATCH(V$3,职业模板!$C$39:$J$39,FALSE))),2),"")</f>
        <v/>
      </c>
      <c r="BO40" s="1" t="str" cm="1">
        <f t="array" ref="BO40">IFERROR(ROUND((AY40+BG40*职业模板!$E$16)*(1+INDEX(职业模板!$C$29:$J$34,MATCH($K40,职业模板!$B$29:$B$34,FALSE),MATCH(W$3,职业模板!$C$28:$J$28,FALSE))+INDEX(职业模板!$C$40:$J$60,MATCH($L40,职业模板!$B$40:$B$60,FALSE),MATCH(W$3,职业模板!$C$39:$J$39,FALSE))),2),"")</f>
        <v/>
      </c>
      <c r="BP40" s="1" t="str" cm="1">
        <f t="array" ref="BP40">IFERROR(ROUND((AZ40+BH40*职业模板!$E$16)*(1+INDEX(职业模板!$C$29:$J$34,MATCH($K40,职业模板!$B$29:$B$34,FALSE),MATCH(X$3,职业模板!$C$28:$J$28,FALSE))+INDEX(职业模板!$C$40:$J$60,MATCH($L40,职业模板!$B$40:$B$60,FALSE),MATCH(X$3,职业模板!$C$39:$J$39,FALSE))),2),"")</f>
        <v/>
      </c>
      <c r="BQ40" s="1" t="str" cm="1">
        <f t="array" ref="BQ40">IFERROR(ROUND((BA40+BI40*职业模板!$E$16)*(1+INDEX(职业模板!$C$29:$J$34,MATCH($K40,职业模板!$B$29:$B$34,FALSE),MATCH(Y$3,职业模板!$C$28:$J$28,FALSE))+INDEX(职业模板!$C$40:$J$60,MATCH($L40,职业模板!$B$40:$B$60,FALSE),MATCH(Y$3,职业模板!$C$39:$J$39,FALSE))),2),"")</f>
        <v/>
      </c>
      <c r="BR40" s="1" t="str" cm="1">
        <f t="array" ref="BR40">IFERROR(ROUND((BB40+BJ40*职业模板!$E$16)*(1+INDEX(职业模板!$C$29:$J$34,MATCH($K40,职业模板!$B$29:$B$34,FALSE),MATCH(Z$3,职业模板!$C$28:$J$28,FALSE))+INDEX(职业模板!$C$40:$J$60,MATCH($L40,职业模板!$B$40:$B$60,FALSE),MATCH(Z$3,职业模板!$C$39:$J$39,FALSE))),2),"")</f>
        <v/>
      </c>
      <c r="BS40" s="1" t="str" cm="1">
        <f t="array" ref="BS40">IFERROR(ROUND((BC40+BK40*职业模板!$E$16)*(1+INDEX(职业模板!$C$29:$J$34,MATCH($K40,职业模板!$B$29:$B$34,FALSE),MATCH(AA$3,职业模板!$C$28:$J$28,FALSE))+INDEX(职业模板!$C$40:$J$60,MATCH($L40,职业模板!$B$40:$B$60,FALSE),MATCH(AA$3,职业模板!$C$39:$J$39,FALSE))),2),"")</f>
        <v/>
      </c>
      <c r="BT40" s="1" t="str" cm="1">
        <f t="array" ref="BT40">IFERROR(ROUND((BD40+BL40*职业模板!$E$16)*(1+INDEX(职业模板!$C$29:$J$34,MATCH($K40,职业模板!$B$29:$B$34,FALSE),MATCH(AB$3,职业模板!$C$28:$J$28,FALSE))+INDEX(职业模板!$C$40:$J$60,MATCH($L40,职业模板!$B$40:$B$60,FALSE),MATCH(AB$3,职业模板!$C$39:$J$39,FALSE))),2),"")</f>
        <v/>
      </c>
      <c r="BU40" s="1" t="str" cm="1">
        <f t="array" ref="BU40">IFERROR(ROUND((BE40+BM40*职业模板!$E$16)*(1+INDEX(职业模板!$C$29:$J$34,MATCH($K40,职业模板!$B$29:$B$34,FALSE),MATCH(AC$3,职业模板!$C$28:$J$28,FALSE))+INDEX(职业模板!$C$40:$J$60,MATCH($L40,职业模板!$B$40:$B$60,FALSE),MATCH(AC$3,职业模板!$C$39:$J$39,FALSE))),2),"")</f>
        <v/>
      </c>
      <c r="BV40" s="31" t="str" cm="1">
        <f t="array" ref="BV40">IF(SUMPRODUCT($BN40:$BR40,属性分配!$C$7:$G$7)=0,"",SUMPRODUCT($BN40:$BR40,属性分配!$C$7:$G$7))</f>
        <v/>
      </c>
      <c r="BW40" s="1" t="str" cm="1">
        <f t="array" ref="BW40">IFERROR((AX40+BF40*职业模板!$E$16)*(1+INDEX(职业模板!$C$34:$J$34,MATCH(V$3,职业模板!$C$28:$J$28,FALSE))+INDEX(职业模板!$C$60:$J$60,MATCH(V$3,职业模板!$C$39:$J$39,FALSE))),"")</f>
        <v/>
      </c>
      <c r="BX40" s="1" t="str" cm="1">
        <f t="array" ref="BX40">IFERROR((AY40+BG40*职业模板!$E$16)*(1+INDEX(职业模板!$C$34:$J$34,MATCH(W$3,职业模板!$C$28:$J$28,FALSE))+INDEX(职业模板!$C$60:$J$60,MATCH(W$3,职业模板!$C$39:$J$39,FALSE))),"")</f>
        <v/>
      </c>
      <c r="BY40" s="1" t="str" cm="1">
        <f t="array" ref="BY40">IFERROR((AZ40+BH40*职业模板!$E$16)*(1+INDEX(职业模板!$C$34:$J$34,MATCH(X$3,职业模板!$C$28:$J$28,FALSE))+INDEX(职业模板!$C$60:$J$60,MATCH(X$3,职业模板!$C$39:$J$39,FALSE))),"")</f>
        <v/>
      </c>
      <c r="BZ40" s="1" t="str" cm="1">
        <f t="array" ref="BZ40">IFERROR((BA40+BI40*职业模板!$E$16)*(1+INDEX(职业模板!$C$34:$J$34,MATCH(Y$3,职业模板!$C$28:$J$28,FALSE))+INDEX(职业模板!$C$60:$J$60,MATCH(Y$3,职业模板!$C$39:$J$39,FALSE))),"")</f>
        <v/>
      </c>
      <c r="CA40" s="1" t="str" cm="1">
        <f t="array" ref="CA40">IFERROR((BB40+BJ40*职业模板!$E$16)*(1+INDEX(职业模板!$C$34:$J$34,MATCH(Z$3,职业模板!$C$28:$J$28,FALSE))+INDEX(职业模板!$C$60:$J$60,MATCH(Z$3,职业模板!$C$39:$J$39,FALSE))),"")</f>
        <v/>
      </c>
      <c r="CB40" s="1" t="str" cm="1">
        <f t="array" ref="CB40">IFERROR((BC40+BK40*职业模板!$E$16)*(1+INDEX(职业模板!$C$34:$J$34,MATCH(AA$3,职业模板!$C$28:$J$28,FALSE))+INDEX(职业模板!$C$60:$J$60,MATCH(AA$3,职业模板!$C$39:$J$39,FALSE))),"")</f>
        <v/>
      </c>
      <c r="CC40" s="1" t="str" cm="1">
        <f t="array" ref="CC40">IFERROR((BD40+BL40*职业模板!$E$16)*(1+INDEX(职业模板!$C$34:$J$34,MATCH(AB$3,职业模板!$C$28:$J$28,FALSE))+INDEX(职业模板!$C$60:$J$60,MATCH(AB$3,职业模板!$C$39:$J$39,FALSE))),"")</f>
        <v/>
      </c>
      <c r="CD40" s="1" t="str" cm="1">
        <f t="array" ref="CD40">IFERROR((BE40+BM40*职业模板!$E$16)*(1+INDEX(职业模板!$C$34:$J$34,MATCH(AC$3,职业模板!$C$28:$J$28,FALSE))+INDEX(职业模板!$C$60:$J$60,MATCH(AC$3,职业模板!$C$39:$J$39,FALSE))),"")</f>
        <v/>
      </c>
      <c r="CE40" s="31" t="str" cm="1">
        <f t="array" ref="CE40">IF(SUMPRODUCT(BW40:CA40,属性分配!$C$7:$G$7)=0,"",SUMPRODUCT(BW40:CA40,属性分配!$C$7:$G$7))</f>
        <v/>
      </c>
    </row>
    <row r="41" spans="50:83" x14ac:dyDescent="0.15">
      <c r="AX41" s="1" t="str" cm="1">
        <f t="array" ref="AX41">IFERROR(INDEX(属性分配!$C$4:$J$4,MATCH(AX$3,属性分配!$C$3:$J$3,FALSE))*INDEX(职业模板!$C$5:$J$12,MATCH($C41,职业模板!$B$5:$B$12,FALSE),MATCH(AX$3,职业模板!$C$3:$J$3,FALSE))*$F41*N41,"")</f>
        <v/>
      </c>
      <c r="AY41" s="1" t="str" cm="1">
        <f t="array" ref="AY41">IFERROR(INDEX(属性分配!$C$4:$J$4,MATCH(AY$3,属性分配!$C$3:$J$3,FALSE))*INDEX(职业模板!$C$5:$J$12,MATCH($C41,职业模板!$B$5:$B$12,FALSE),MATCH(AY$3,职业模板!$C$3:$J$3,FALSE))*$F41*O41,"")</f>
        <v/>
      </c>
      <c r="AZ41" s="1" t="str" cm="1">
        <f t="array" ref="AZ41">IFERROR(INDEX(属性分配!$C$4:$J$4,MATCH(AZ$3,属性分配!$C$3:$J$3,FALSE))*INDEX(职业模板!$C$5:$J$12,MATCH($C41,职业模板!$B$5:$B$12,FALSE),MATCH(AZ$3,职业模板!$C$3:$J$3,FALSE))*$F41*P41,"")</f>
        <v/>
      </c>
      <c r="BA41" s="1" t="str" cm="1">
        <f t="array" ref="BA41">IFERROR(INDEX(属性分配!$C$4:$J$4,MATCH(BA$3,属性分配!$C$3:$J$3,FALSE))*INDEX(职业模板!$C$5:$J$12,MATCH($C41,职业模板!$B$5:$B$12,FALSE),MATCH(BA$3,职业模板!$C$3:$J$3,FALSE))*$F41*Q41,"")</f>
        <v/>
      </c>
      <c r="BB41" s="1" t="str" cm="1">
        <f t="array" ref="BB41">IFERROR(INDEX(属性分配!$C$4:$J$4,MATCH(BB$3,属性分配!$C$3:$J$3,FALSE))*INDEX(职业模板!$C$5:$J$12,MATCH($C41,职业模板!$B$5:$B$12,FALSE),MATCH(BB$3,职业模板!$C$3:$J$3,FALSE))*$F41*R41,"")</f>
        <v/>
      </c>
      <c r="BC41" s="1" t="str" cm="1">
        <f t="array" ref="BC41">IFERROR(INDEX(属性分配!$C$4:$J$4,MATCH(BC$3,属性分配!$C$3:$J$3,FALSE))*INDEX(职业模板!$C$5:$J$12,MATCH($C41,职业模板!$B$5:$B$12,FALSE),MATCH(BC$3,职业模板!$C$3:$J$3,FALSE))*$F41*S41,"")</f>
        <v/>
      </c>
      <c r="BD41" s="1" t="str" cm="1">
        <f t="array" ref="BD41">IFERROR(INDEX(属性分配!$C$4:$J$4,MATCH(BD$3,属性分配!$C$3:$J$3,FALSE))*INDEX(职业模板!$C$5:$J$12,MATCH($C41,职业模板!$B$5:$B$12,FALSE),MATCH(BD$3,职业模板!$C$3:$J$3,FALSE))*$F41*T41,"")</f>
        <v/>
      </c>
      <c r="BE41" s="1" t="str" cm="1">
        <f t="array" ref="BE41">IFERROR(INDEX(属性分配!$C$4:$J$4,MATCH(BE$3,属性分配!$C$3:$J$3,FALSE))*INDEX(职业模板!$C$5:$J$12,MATCH($C41,职业模板!$B$5:$B$12,FALSE),MATCH(BE$3,职业模板!$C$3:$J$3,FALSE))*$F41*U41,"")</f>
        <v/>
      </c>
      <c r="BF41" s="1" t="str" cm="1">
        <f t="array" ref="BF41">IFERROR(INDEX(属性分配!$C$11:$J$11,MATCH(BF$3,属性分配!$C$3:$J$3,FALSE))/职业模板!$E$16*AX41,"")</f>
        <v/>
      </c>
      <c r="BG41" s="1" t="str" cm="1">
        <f t="array" ref="BG41">IFERROR(INDEX(属性分配!$C$11:$J$11,MATCH(BG$3,属性分配!$C$3:$J$3,FALSE))/职业模板!$E$16*AY41,"")</f>
        <v/>
      </c>
      <c r="BH41" s="1" t="str" cm="1">
        <f t="array" ref="BH41">IFERROR(INDEX(属性分配!$C$11:$J$11,MATCH(BH$3,属性分配!$C$3:$J$3,FALSE))/职业模板!$E$16*AZ41,"")</f>
        <v/>
      </c>
      <c r="BI41" s="1" t="str" cm="1">
        <f t="array" ref="BI41">IFERROR(INDEX(属性分配!$C$11:$J$11,MATCH(BI$3,属性分配!$C$3:$J$3,FALSE))/职业模板!$E$16*BA41,"")</f>
        <v/>
      </c>
      <c r="BJ41" s="1" t="str" cm="1">
        <f t="array" ref="BJ41">IFERROR(INDEX(属性分配!$C$11:$J$11,MATCH(BJ$3,属性分配!$C$3:$J$3,FALSE))/职业模板!$E$16*BB41,"")</f>
        <v/>
      </c>
      <c r="BK41" s="1" t="str" cm="1">
        <f t="array" ref="BK41">IFERROR(INDEX(属性分配!$C$11:$J$11,MATCH(BK$3,属性分配!$C$3:$J$3,FALSE))/职业模板!$E$16*BC41,"")</f>
        <v/>
      </c>
      <c r="BL41" s="1" t="str" cm="1">
        <f t="array" ref="BL41">IFERROR(INDEX(属性分配!$C$11:$J$11,MATCH(BL$3,属性分配!$C$3:$J$3,FALSE))/职业模板!$E$16*BD41,"")</f>
        <v/>
      </c>
      <c r="BM41" s="1" t="str" cm="1">
        <f t="array" ref="BM41">IFERROR(INDEX(属性分配!$C$11:$J$11,MATCH(BM$3,属性分配!$C$3:$J$3,FALSE))/职业模板!$E$16*BE41,"")</f>
        <v/>
      </c>
      <c r="BN41" s="1" t="str" cm="1">
        <f t="array" ref="BN41">IFERROR(ROUND((AX41+BF41*职业模板!$E$16)*(1+INDEX(职业模板!$C$29:$J$34,MATCH($K41,职业模板!$B$29:$B$34,FALSE),MATCH(V$3,职业模板!$C$28:$J$28,FALSE))+INDEX(职业模板!$C$40:$J$60,MATCH($L41,职业模板!$B$40:$B$60,FALSE),MATCH(V$3,职业模板!$C$39:$J$39,FALSE))),2),"")</f>
        <v/>
      </c>
      <c r="BO41" s="1" t="str" cm="1">
        <f t="array" ref="BO41">IFERROR(ROUND((AY41+BG41*职业模板!$E$16)*(1+INDEX(职业模板!$C$29:$J$34,MATCH($K41,职业模板!$B$29:$B$34,FALSE),MATCH(W$3,职业模板!$C$28:$J$28,FALSE))+INDEX(职业模板!$C$40:$J$60,MATCH($L41,职业模板!$B$40:$B$60,FALSE),MATCH(W$3,职业模板!$C$39:$J$39,FALSE))),2),"")</f>
        <v/>
      </c>
      <c r="BP41" s="1" t="str" cm="1">
        <f t="array" ref="BP41">IFERROR(ROUND((AZ41+BH41*职业模板!$E$16)*(1+INDEX(职业模板!$C$29:$J$34,MATCH($K41,职业模板!$B$29:$B$34,FALSE),MATCH(X$3,职业模板!$C$28:$J$28,FALSE))+INDEX(职业模板!$C$40:$J$60,MATCH($L41,职业模板!$B$40:$B$60,FALSE),MATCH(X$3,职业模板!$C$39:$J$39,FALSE))),2),"")</f>
        <v/>
      </c>
      <c r="BQ41" s="1" t="str" cm="1">
        <f t="array" ref="BQ41">IFERROR(ROUND((BA41+BI41*职业模板!$E$16)*(1+INDEX(职业模板!$C$29:$J$34,MATCH($K41,职业模板!$B$29:$B$34,FALSE),MATCH(Y$3,职业模板!$C$28:$J$28,FALSE))+INDEX(职业模板!$C$40:$J$60,MATCH($L41,职业模板!$B$40:$B$60,FALSE),MATCH(Y$3,职业模板!$C$39:$J$39,FALSE))),2),"")</f>
        <v/>
      </c>
      <c r="BR41" s="1" t="str" cm="1">
        <f t="array" ref="BR41">IFERROR(ROUND((BB41+BJ41*职业模板!$E$16)*(1+INDEX(职业模板!$C$29:$J$34,MATCH($K41,职业模板!$B$29:$B$34,FALSE),MATCH(Z$3,职业模板!$C$28:$J$28,FALSE))+INDEX(职业模板!$C$40:$J$60,MATCH($L41,职业模板!$B$40:$B$60,FALSE),MATCH(Z$3,职业模板!$C$39:$J$39,FALSE))),2),"")</f>
        <v/>
      </c>
      <c r="BS41" s="1" t="str" cm="1">
        <f t="array" ref="BS41">IFERROR(ROUND((BC41+BK41*职业模板!$E$16)*(1+INDEX(职业模板!$C$29:$J$34,MATCH($K41,职业模板!$B$29:$B$34,FALSE),MATCH(AA$3,职业模板!$C$28:$J$28,FALSE))+INDEX(职业模板!$C$40:$J$60,MATCH($L41,职业模板!$B$40:$B$60,FALSE),MATCH(AA$3,职业模板!$C$39:$J$39,FALSE))),2),"")</f>
        <v/>
      </c>
      <c r="BT41" s="1" t="str" cm="1">
        <f t="array" ref="BT41">IFERROR(ROUND((BD41+BL41*职业模板!$E$16)*(1+INDEX(职业模板!$C$29:$J$34,MATCH($K41,职业模板!$B$29:$B$34,FALSE),MATCH(AB$3,职业模板!$C$28:$J$28,FALSE))+INDEX(职业模板!$C$40:$J$60,MATCH($L41,职业模板!$B$40:$B$60,FALSE),MATCH(AB$3,职业模板!$C$39:$J$39,FALSE))),2),"")</f>
        <v/>
      </c>
      <c r="BU41" s="1" t="str" cm="1">
        <f t="array" ref="BU41">IFERROR(ROUND((BE41+BM41*职业模板!$E$16)*(1+INDEX(职业模板!$C$29:$J$34,MATCH($K41,职业模板!$B$29:$B$34,FALSE),MATCH(AC$3,职业模板!$C$28:$J$28,FALSE))+INDEX(职业模板!$C$40:$J$60,MATCH($L41,职业模板!$B$40:$B$60,FALSE),MATCH(AC$3,职业模板!$C$39:$J$39,FALSE))),2),"")</f>
        <v/>
      </c>
      <c r="BV41" s="31" t="str" cm="1">
        <f t="array" ref="BV41">IF(SUMPRODUCT($BN41:$BR41,属性分配!$C$7:$G$7)=0,"",SUMPRODUCT($BN41:$BR41,属性分配!$C$7:$G$7))</f>
        <v/>
      </c>
      <c r="BW41" s="1" t="str" cm="1">
        <f t="array" ref="BW41">IFERROR((AX41+BF41*职业模板!$E$16)*(1+INDEX(职业模板!$C$34:$J$34,MATCH(V$3,职业模板!$C$28:$J$28,FALSE))+INDEX(职业模板!$C$60:$J$60,MATCH(V$3,职业模板!$C$39:$J$39,FALSE))),"")</f>
        <v/>
      </c>
      <c r="BX41" s="1" t="str" cm="1">
        <f t="array" ref="BX41">IFERROR((AY41+BG41*职业模板!$E$16)*(1+INDEX(职业模板!$C$34:$J$34,MATCH(W$3,职业模板!$C$28:$J$28,FALSE))+INDEX(职业模板!$C$60:$J$60,MATCH(W$3,职业模板!$C$39:$J$39,FALSE))),"")</f>
        <v/>
      </c>
      <c r="BY41" s="1" t="str" cm="1">
        <f t="array" ref="BY41">IFERROR((AZ41+BH41*职业模板!$E$16)*(1+INDEX(职业模板!$C$34:$J$34,MATCH(X$3,职业模板!$C$28:$J$28,FALSE))+INDEX(职业模板!$C$60:$J$60,MATCH(X$3,职业模板!$C$39:$J$39,FALSE))),"")</f>
        <v/>
      </c>
      <c r="BZ41" s="1" t="str" cm="1">
        <f t="array" ref="BZ41">IFERROR((BA41+BI41*职业模板!$E$16)*(1+INDEX(职业模板!$C$34:$J$34,MATCH(Y$3,职业模板!$C$28:$J$28,FALSE))+INDEX(职业模板!$C$60:$J$60,MATCH(Y$3,职业模板!$C$39:$J$39,FALSE))),"")</f>
        <v/>
      </c>
      <c r="CA41" s="1" t="str" cm="1">
        <f t="array" ref="CA41">IFERROR((BB41+BJ41*职业模板!$E$16)*(1+INDEX(职业模板!$C$34:$J$34,MATCH(Z$3,职业模板!$C$28:$J$28,FALSE))+INDEX(职业模板!$C$60:$J$60,MATCH(Z$3,职业模板!$C$39:$J$39,FALSE))),"")</f>
        <v/>
      </c>
      <c r="CB41" s="1" t="str" cm="1">
        <f t="array" ref="CB41">IFERROR((BC41+BK41*职业模板!$E$16)*(1+INDEX(职业模板!$C$34:$J$34,MATCH(AA$3,职业模板!$C$28:$J$28,FALSE))+INDEX(职业模板!$C$60:$J$60,MATCH(AA$3,职业模板!$C$39:$J$39,FALSE))),"")</f>
        <v/>
      </c>
      <c r="CC41" s="1" t="str" cm="1">
        <f t="array" ref="CC41">IFERROR((BD41+BL41*职业模板!$E$16)*(1+INDEX(职业模板!$C$34:$J$34,MATCH(AB$3,职业模板!$C$28:$J$28,FALSE))+INDEX(职业模板!$C$60:$J$60,MATCH(AB$3,职业模板!$C$39:$J$39,FALSE))),"")</f>
        <v/>
      </c>
      <c r="CD41" s="1" t="str" cm="1">
        <f t="array" ref="CD41">IFERROR((BE41+BM41*职业模板!$E$16)*(1+INDEX(职业模板!$C$34:$J$34,MATCH(AC$3,职业模板!$C$28:$J$28,FALSE))+INDEX(职业模板!$C$60:$J$60,MATCH(AC$3,职业模板!$C$39:$J$39,FALSE))),"")</f>
        <v/>
      </c>
      <c r="CE41" s="31" t="str" cm="1">
        <f t="array" ref="CE41">IF(SUMPRODUCT(BW41:CA41,属性分配!$C$7:$G$7)=0,"",SUMPRODUCT(BW41:CA41,属性分配!$C$7:$G$7))</f>
        <v/>
      </c>
    </row>
    <row r="42" spans="50:83" x14ac:dyDescent="0.15">
      <c r="AX42" s="1" t="str" cm="1">
        <f t="array" ref="AX42">IFERROR(INDEX(属性分配!$C$4:$J$4,MATCH(AX$3,属性分配!$C$3:$J$3,FALSE))*INDEX(职业模板!$C$5:$J$12,MATCH($C42,职业模板!$B$5:$B$12,FALSE),MATCH(AX$3,职业模板!$C$3:$J$3,FALSE))*$F42*N42,"")</f>
        <v/>
      </c>
      <c r="AY42" s="1" t="str" cm="1">
        <f t="array" ref="AY42">IFERROR(INDEX(属性分配!$C$4:$J$4,MATCH(AY$3,属性分配!$C$3:$J$3,FALSE))*INDEX(职业模板!$C$5:$J$12,MATCH($C42,职业模板!$B$5:$B$12,FALSE),MATCH(AY$3,职业模板!$C$3:$J$3,FALSE))*$F42*O42,"")</f>
        <v/>
      </c>
      <c r="AZ42" s="1" t="str" cm="1">
        <f t="array" ref="AZ42">IFERROR(INDEX(属性分配!$C$4:$J$4,MATCH(AZ$3,属性分配!$C$3:$J$3,FALSE))*INDEX(职业模板!$C$5:$J$12,MATCH($C42,职业模板!$B$5:$B$12,FALSE),MATCH(AZ$3,职业模板!$C$3:$J$3,FALSE))*$F42*P42,"")</f>
        <v/>
      </c>
      <c r="BA42" s="1" t="str" cm="1">
        <f t="array" ref="BA42">IFERROR(INDEX(属性分配!$C$4:$J$4,MATCH(BA$3,属性分配!$C$3:$J$3,FALSE))*INDEX(职业模板!$C$5:$J$12,MATCH($C42,职业模板!$B$5:$B$12,FALSE),MATCH(BA$3,职业模板!$C$3:$J$3,FALSE))*$F42*Q42,"")</f>
        <v/>
      </c>
      <c r="BB42" s="1" t="str" cm="1">
        <f t="array" ref="BB42">IFERROR(INDEX(属性分配!$C$4:$J$4,MATCH(BB$3,属性分配!$C$3:$J$3,FALSE))*INDEX(职业模板!$C$5:$J$12,MATCH($C42,职业模板!$B$5:$B$12,FALSE),MATCH(BB$3,职业模板!$C$3:$J$3,FALSE))*$F42*R42,"")</f>
        <v/>
      </c>
      <c r="BC42" s="1" t="str" cm="1">
        <f t="array" ref="BC42">IFERROR(INDEX(属性分配!$C$4:$J$4,MATCH(BC$3,属性分配!$C$3:$J$3,FALSE))*INDEX(职业模板!$C$5:$J$12,MATCH($C42,职业模板!$B$5:$B$12,FALSE),MATCH(BC$3,职业模板!$C$3:$J$3,FALSE))*$F42*S42,"")</f>
        <v/>
      </c>
      <c r="BD42" s="1" t="str" cm="1">
        <f t="array" ref="BD42">IFERROR(INDEX(属性分配!$C$4:$J$4,MATCH(BD$3,属性分配!$C$3:$J$3,FALSE))*INDEX(职业模板!$C$5:$J$12,MATCH($C42,职业模板!$B$5:$B$12,FALSE),MATCH(BD$3,职业模板!$C$3:$J$3,FALSE))*$F42*T42,"")</f>
        <v/>
      </c>
      <c r="BE42" s="1" t="str" cm="1">
        <f t="array" ref="BE42">IFERROR(INDEX(属性分配!$C$4:$J$4,MATCH(BE$3,属性分配!$C$3:$J$3,FALSE))*INDEX(职业模板!$C$5:$J$12,MATCH($C42,职业模板!$B$5:$B$12,FALSE),MATCH(BE$3,职业模板!$C$3:$J$3,FALSE))*$F42*U42,"")</f>
        <v/>
      </c>
      <c r="BF42" s="1" t="str" cm="1">
        <f t="array" ref="BF42">IFERROR(INDEX(属性分配!$C$11:$J$11,MATCH(BF$3,属性分配!$C$3:$J$3,FALSE))/职业模板!$E$16*AX42,"")</f>
        <v/>
      </c>
      <c r="BG42" s="1" t="str" cm="1">
        <f t="array" ref="BG42">IFERROR(INDEX(属性分配!$C$11:$J$11,MATCH(BG$3,属性分配!$C$3:$J$3,FALSE))/职业模板!$E$16*AY42,"")</f>
        <v/>
      </c>
      <c r="BH42" s="1" t="str" cm="1">
        <f t="array" ref="BH42">IFERROR(INDEX(属性分配!$C$11:$J$11,MATCH(BH$3,属性分配!$C$3:$J$3,FALSE))/职业模板!$E$16*AZ42,"")</f>
        <v/>
      </c>
      <c r="BI42" s="1" t="str" cm="1">
        <f t="array" ref="BI42">IFERROR(INDEX(属性分配!$C$11:$J$11,MATCH(BI$3,属性分配!$C$3:$J$3,FALSE))/职业模板!$E$16*BA42,"")</f>
        <v/>
      </c>
      <c r="BJ42" s="1" t="str" cm="1">
        <f t="array" ref="BJ42">IFERROR(INDEX(属性分配!$C$11:$J$11,MATCH(BJ$3,属性分配!$C$3:$J$3,FALSE))/职业模板!$E$16*BB42,"")</f>
        <v/>
      </c>
      <c r="BK42" s="1" t="str" cm="1">
        <f t="array" ref="BK42">IFERROR(INDEX(属性分配!$C$11:$J$11,MATCH(BK$3,属性分配!$C$3:$J$3,FALSE))/职业模板!$E$16*BC42,"")</f>
        <v/>
      </c>
      <c r="BL42" s="1" t="str" cm="1">
        <f t="array" ref="BL42">IFERROR(INDEX(属性分配!$C$11:$J$11,MATCH(BL$3,属性分配!$C$3:$J$3,FALSE))/职业模板!$E$16*BD42,"")</f>
        <v/>
      </c>
      <c r="BM42" s="1" t="str" cm="1">
        <f t="array" ref="BM42">IFERROR(INDEX(属性分配!$C$11:$J$11,MATCH(BM$3,属性分配!$C$3:$J$3,FALSE))/职业模板!$E$16*BE42,"")</f>
        <v/>
      </c>
      <c r="BN42" s="1" t="str" cm="1">
        <f t="array" ref="BN42">IFERROR(ROUND((AX42+BF42*职业模板!$E$16)*(1+INDEX(职业模板!$C$29:$J$34,MATCH($K42,职业模板!$B$29:$B$34,FALSE),MATCH(V$3,职业模板!$C$28:$J$28,FALSE))+INDEX(职业模板!$C$40:$J$60,MATCH($L42,职业模板!$B$40:$B$60,FALSE),MATCH(V$3,职业模板!$C$39:$J$39,FALSE))),2),"")</f>
        <v/>
      </c>
      <c r="BO42" s="1" t="str" cm="1">
        <f t="array" ref="BO42">IFERROR(ROUND((AY42+BG42*职业模板!$E$16)*(1+INDEX(职业模板!$C$29:$J$34,MATCH($K42,职业模板!$B$29:$B$34,FALSE),MATCH(W$3,职业模板!$C$28:$J$28,FALSE))+INDEX(职业模板!$C$40:$J$60,MATCH($L42,职业模板!$B$40:$B$60,FALSE),MATCH(W$3,职业模板!$C$39:$J$39,FALSE))),2),"")</f>
        <v/>
      </c>
      <c r="BP42" s="1" t="str" cm="1">
        <f t="array" ref="BP42">IFERROR(ROUND((AZ42+BH42*职业模板!$E$16)*(1+INDEX(职业模板!$C$29:$J$34,MATCH($K42,职业模板!$B$29:$B$34,FALSE),MATCH(X$3,职业模板!$C$28:$J$28,FALSE))+INDEX(职业模板!$C$40:$J$60,MATCH($L42,职业模板!$B$40:$B$60,FALSE),MATCH(X$3,职业模板!$C$39:$J$39,FALSE))),2),"")</f>
        <v/>
      </c>
      <c r="BQ42" s="1" t="str" cm="1">
        <f t="array" ref="BQ42">IFERROR(ROUND((BA42+BI42*职业模板!$E$16)*(1+INDEX(职业模板!$C$29:$J$34,MATCH($K42,职业模板!$B$29:$B$34,FALSE),MATCH(Y$3,职业模板!$C$28:$J$28,FALSE))+INDEX(职业模板!$C$40:$J$60,MATCH($L42,职业模板!$B$40:$B$60,FALSE),MATCH(Y$3,职业模板!$C$39:$J$39,FALSE))),2),"")</f>
        <v/>
      </c>
      <c r="BR42" s="1" t="str" cm="1">
        <f t="array" ref="BR42">IFERROR(ROUND((BB42+BJ42*职业模板!$E$16)*(1+INDEX(职业模板!$C$29:$J$34,MATCH($K42,职业模板!$B$29:$B$34,FALSE),MATCH(Z$3,职业模板!$C$28:$J$28,FALSE))+INDEX(职业模板!$C$40:$J$60,MATCH($L42,职业模板!$B$40:$B$60,FALSE),MATCH(Z$3,职业模板!$C$39:$J$39,FALSE))),2),"")</f>
        <v/>
      </c>
      <c r="BS42" s="1" t="str" cm="1">
        <f t="array" ref="BS42">IFERROR(ROUND((BC42+BK42*职业模板!$E$16)*(1+INDEX(职业模板!$C$29:$J$34,MATCH($K42,职业模板!$B$29:$B$34,FALSE),MATCH(AA$3,职业模板!$C$28:$J$28,FALSE))+INDEX(职业模板!$C$40:$J$60,MATCH($L42,职业模板!$B$40:$B$60,FALSE),MATCH(AA$3,职业模板!$C$39:$J$39,FALSE))),2),"")</f>
        <v/>
      </c>
      <c r="BT42" s="1" t="str" cm="1">
        <f t="array" ref="BT42">IFERROR(ROUND((BD42+BL42*职业模板!$E$16)*(1+INDEX(职业模板!$C$29:$J$34,MATCH($K42,职业模板!$B$29:$B$34,FALSE),MATCH(AB$3,职业模板!$C$28:$J$28,FALSE))+INDEX(职业模板!$C$40:$J$60,MATCH($L42,职业模板!$B$40:$B$60,FALSE),MATCH(AB$3,职业模板!$C$39:$J$39,FALSE))),2),"")</f>
        <v/>
      </c>
      <c r="BU42" s="1" t="str" cm="1">
        <f t="array" ref="BU42">IFERROR(ROUND((BE42+BM42*职业模板!$E$16)*(1+INDEX(职业模板!$C$29:$J$34,MATCH($K42,职业模板!$B$29:$B$34,FALSE),MATCH(AC$3,职业模板!$C$28:$J$28,FALSE))+INDEX(职业模板!$C$40:$J$60,MATCH($L42,职业模板!$B$40:$B$60,FALSE),MATCH(AC$3,职业模板!$C$39:$J$39,FALSE))),2),"")</f>
        <v/>
      </c>
      <c r="BV42" s="31" t="str" cm="1">
        <f t="array" ref="BV42">IF(SUMPRODUCT($BN42:$BR42,属性分配!$C$7:$G$7)=0,"",SUMPRODUCT($BN42:$BR42,属性分配!$C$7:$G$7))</f>
        <v/>
      </c>
      <c r="BW42" s="1" t="str" cm="1">
        <f t="array" ref="BW42">IFERROR((AX42+BF42*职业模板!$E$16)*(1+INDEX(职业模板!$C$34:$J$34,MATCH(V$3,职业模板!$C$28:$J$28,FALSE))+INDEX(职业模板!$C$60:$J$60,MATCH(V$3,职业模板!$C$39:$J$39,FALSE))),"")</f>
        <v/>
      </c>
      <c r="BX42" s="1" t="str" cm="1">
        <f t="array" ref="BX42">IFERROR((AY42+BG42*职业模板!$E$16)*(1+INDEX(职业模板!$C$34:$J$34,MATCH(W$3,职业模板!$C$28:$J$28,FALSE))+INDEX(职业模板!$C$60:$J$60,MATCH(W$3,职业模板!$C$39:$J$39,FALSE))),"")</f>
        <v/>
      </c>
      <c r="BY42" s="1" t="str" cm="1">
        <f t="array" ref="BY42">IFERROR((AZ42+BH42*职业模板!$E$16)*(1+INDEX(职业模板!$C$34:$J$34,MATCH(X$3,职业模板!$C$28:$J$28,FALSE))+INDEX(职业模板!$C$60:$J$60,MATCH(X$3,职业模板!$C$39:$J$39,FALSE))),"")</f>
        <v/>
      </c>
      <c r="BZ42" s="1" t="str" cm="1">
        <f t="array" ref="BZ42">IFERROR((BA42+BI42*职业模板!$E$16)*(1+INDEX(职业模板!$C$34:$J$34,MATCH(Y$3,职业模板!$C$28:$J$28,FALSE))+INDEX(职业模板!$C$60:$J$60,MATCH(Y$3,职业模板!$C$39:$J$39,FALSE))),"")</f>
        <v/>
      </c>
      <c r="CA42" s="1" t="str" cm="1">
        <f t="array" ref="CA42">IFERROR((BB42+BJ42*职业模板!$E$16)*(1+INDEX(职业模板!$C$34:$J$34,MATCH(Z$3,职业模板!$C$28:$J$28,FALSE))+INDEX(职业模板!$C$60:$J$60,MATCH(Z$3,职业模板!$C$39:$J$39,FALSE))),"")</f>
        <v/>
      </c>
      <c r="CB42" s="1" t="str" cm="1">
        <f t="array" ref="CB42">IFERROR((BC42+BK42*职业模板!$E$16)*(1+INDEX(职业模板!$C$34:$J$34,MATCH(AA$3,职业模板!$C$28:$J$28,FALSE))+INDEX(职业模板!$C$60:$J$60,MATCH(AA$3,职业模板!$C$39:$J$39,FALSE))),"")</f>
        <v/>
      </c>
      <c r="CC42" s="1" t="str" cm="1">
        <f t="array" ref="CC42">IFERROR((BD42+BL42*职业模板!$E$16)*(1+INDEX(职业模板!$C$34:$J$34,MATCH(AB$3,职业模板!$C$28:$J$28,FALSE))+INDEX(职业模板!$C$60:$J$60,MATCH(AB$3,职业模板!$C$39:$J$39,FALSE))),"")</f>
        <v/>
      </c>
      <c r="CD42" s="1" t="str" cm="1">
        <f t="array" ref="CD42">IFERROR((BE42+BM42*职业模板!$E$16)*(1+INDEX(职业模板!$C$34:$J$34,MATCH(AC$3,职业模板!$C$28:$J$28,FALSE))+INDEX(职业模板!$C$60:$J$60,MATCH(AC$3,职业模板!$C$39:$J$39,FALSE))),"")</f>
        <v/>
      </c>
      <c r="CE42" s="31" t="str" cm="1">
        <f t="array" ref="CE42">IF(SUMPRODUCT(BW42:CA42,属性分配!$C$7:$G$7)=0,"",SUMPRODUCT(BW42:CA42,属性分配!$C$7:$G$7))</f>
        <v/>
      </c>
    </row>
    <row r="43" spans="50:83" x14ac:dyDescent="0.15">
      <c r="AX43" s="1" t="str" cm="1">
        <f t="array" ref="AX43">IFERROR(INDEX(属性分配!$C$4:$J$4,MATCH(AX$3,属性分配!$C$3:$J$3,FALSE))*INDEX(职业模板!$C$5:$J$12,MATCH($C43,职业模板!$B$5:$B$12,FALSE),MATCH(AX$3,职业模板!$C$3:$J$3,FALSE))*$F43*N43,"")</f>
        <v/>
      </c>
      <c r="AY43" s="1" t="str" cm="1">
        <f t="array" ref="AY43">IFERROR(INDEX(属性分配!$C$4:$J$4,MATCH(AY$3,属性分配!$C$3:$J$3,FALSE))*INDEX(职业模板!$C$5:$J$12,MATCH($C43,职业模板!$B$5:$B$12,FALSE),MATCH(AY$3,职业模板!$C$3:$J$3,FALSE))*$F43*O43,"")</f>
        <v/>
      </c>
      <c r="AZ43" s="1" t="str" cm="1">
        <f t="array" ref="AZ43">IFERROR(INDEX(属性分配!$C$4:$J$4,MATCH(AZ$3,属性分配!$C$3:$J$3,FALSE))*INDEX(职业模板!$C$5:$J$12,MATCH($C43,职业模板!$B$5:$B$12,FALSE),MATCH(AZ$3,职业模板!$C$3:$J$3,FALSE))*$F43*P43,"")</f>
        <v/>
      </c>
      <c r="BA43" s="1" t="str" cm="1">
        <f t="array" ref="BA43">IFERROR(INDEX(属性分配!$C$4:$J$4,MATCH(BA$3,属性分配!$C$3:$J$3,FALSE))*INDEX(职业模板!$C$5:$J$12,MATCH($C43,职业模板!$B$5:$B$12,FALSE),MATCH(BA$3,职业模板!$C$3:$J$3,FALSE))*$F43*Q43,"")</f>
        <v/>
      </c>
      <c r="BB43" s="1" t="str" cm="1">
        <f t="array" ref="BB43">IFERROR(INDEX(属性分配!$C$4:$J$4,MATCH(BB$3,属性分配!$C$3:$J$3,FALSE))*INDEX(职业模板!$C$5:$J$12,MATCH($C43,职业模板!$B$5:$B$12,FALSE),MATCH(BB$3,职业模板!$C$3:$J$3,FALSE))*$F43*R43,"")</f>
        <v/>
      </c>
      <c r="BC43" s="1" t="str" cm="1">
        <f t="array" ref="BC43">IFERROR(INDEX(属性分配!$C$4:$J$4,MATCH(BC$3,属性分配!$C$3:$J$3,FALSE))*INDEX(职业模板!$C$5:$J$12,MATCH($C43,职业模板!$B$5:$B$12,FALSE),MATCH(BC$3,职业模板!$C$3:$J$3,FALSE))*$F43*S43,"")</f>
        <v/>
      </c>
      <c r="BD43" s="1" t="str" cm="1">
        <f t="array" ref="BD43">IFERROR(INDEX(属性分配!$C$4:$J$4,MATCH(BD$3,属性分配!$C$3:$J$3,FALSE))*INDEX(职业模板!$C$5:$J$12,MATCH($C43,职业模板!$B$5:$B$12,FALSE),MATCH(BD$3,职业模板!$C$3:$J$3,FALSE))*$F43*T43,"")</f>
        <v/>
      </c>
      <c r="BE43" s="1" t="str" cm="1">
        <f t="array" ref="BE43">IFERROR(INDEX(属性分配!$C$4:$J$4,MATCH(BE$3,属性分配!$C$3:$J$3,FALSE))*INDEX(职业模板!$C$5:$J$12,MATCH($C43,职业模板!$B$5:$B$12,FALSE),MATCH(BE$3,职业模板!$C$3:$J$3,FALSE))*$F43*U43,"")</f>
        <v/>
      </c>
      <c r="BF43" s="1" t="str" cm="1">
        <f t="array" ref="BF43">IFERROR(INDEX(属性分配!$C$11:$J$11,MATCH(BF$3,属性分配!$C$3:$J$3,FALSE))/职业模板!$E$16*AX43,"")</f>
        <v/>
      </c>
      <c r="BG43" s="1" t="str" cm="1">
        <f t="array" ref="BG43">IFERROR(INDEX(属性分配!$C$11:$J$11,MATCH(BG$3,属性分配!$C$3:$J$3,FALSE))/职业模板!$E$16*AY43,"")</f>
        <v/>
      </c>
      <c r="BH43" s="1" t="str" cm="1">
        <f t="array" ref="BH43">IFERROR(INDEX(属性分配!$C$11:$J$11,MATCH(BH$3,属性分配!$C$3:$J$3,FALSE))/职业模板!$E$16*AZ43,"")</f>
        <v/>
      </c>
      <c r="BI43" s="1" t="str" cm="1">
        <f t="array" ref="BI43">IFERROR(INDEX(属性分配!$C$11:$J$11,MATCH(BI$3,属性分配!$C$3:$J$3,FALSE))/职业模板!$E$16*BA43,"")</f>
        <v/>
      </c>
      <c r="BJ43" s="1" t="str" cm="1">
        <f t="array" ref="BJ43">IFERROR(INDEX(属性分配!$C$11:$J$11,MATCH(BJ$3,属性分配!$C$3:$J$3,FALSE))/职业模板!$E$16*BB43,"")</f>
        <v/>
      </c>
      <c r="BK43" s="1" t="str" cm="1">
        <f t="array" ref="BK43">IFERROR(INDEX(属性分配!$C$11:$J$11,MATCH(BK$3,属性分配!$C$3:$J$3,FALSE))/职业模板!$E$16*BC43,"")</f>
        <v/>
      </c>
      <c r="BL43" s="1" t="str" cm="1">
        <f t="array" ref="BL43">IFERROR(INDEX(属性分配!$C$11:$J$11,MATCH(BL$3,属性分配!$C$3:$J$3,FALSE))/职业模板!$E$16*BD43,"")</f>
        <v/>
      </c>
      <c r="BM43" s="1" t="str" cm="1">
        <f t="array" ref="BM43">IFERROR(INDEX(属性分配!$C$11:$J$11,MATCH(BM$3,属性分配!$C$3:$J$3,FALSE))/职业模板!$E$16*BE43,"")</f>
        <v/>
      </c>
      <c r="BN43" s="1" t="str" cm="1">
        <f t="array" ref="BN43">IFERROR(ROUND((AX43+BF43*职业模板!$E$16)*(1+INDEX(职业模板!$C$29:$J$34,MATCH($K43,职业模板!$B$29:$B$34,FALSE),MATCH(V$3,职业模板!$C$28:$J$28,FALSE))+INDEX(职业模板!$C$40:$J$60,MATCH($L43,职业模板!$B$40:$B$60,FALSE),MATCH(V$3,职业模板!$C$39:$J$39,FALSE))),2),"")</f>
        <v/>
      </c>
      <c r="BO43" s="1" t="str" cm="1">
        <f t="array" ref="BO43">IFERROR(ROUND((AY43+BG43*职业模板!$E$16)*(1+INDEX(职业模板!$C$29:$J$34,MATCH($K43,职业模板!$B$29:$B$34,FALSE),MATCH(W$3,职业模板!$C$28:$J$28,FALSE))+INDEX(职业模板!$C$40:$J$60,MATCH($L43,职业模板!$B$40:$B$60,FALSE),MATCH(W$3,职业模板!$C$39:$J$39,FALSE))),2),"")</f>
        <v/>
      </c>
      <c r="BP43" s="1" t="str" cm="1">
        <f t="array" ref="BP43">IFERROR(ROUND((AZ43+BH43*职业模板!$E$16)*(1+INDEX(职业模板!$C$29:$J$34,MATCH($K43,职业模板!$B$29:$B$34,FALSE),MATCH(X$3,职业模板!$C$28:$J$28,FALSE))+INDEX(职业模板!$C$40:$J$60,MATCH($L43,职业模板!$B$40:$B$60,FALSE),MATCH(X$3,职业模板!$C$39:$J$39,FALSE))),2),"")</f>
        <v/>
      </c>
      <c r="BQ43" s="1" t="str" cm="1">
        <f t="array" ref="BQ43">IFERROR(ROUND((BA43+BI43*职业模板!$E$16)*(1+INDEX(职业模板!$C$29:$J$34,MATCH($K43,职业模板!$B$29:$B$34,FALSE),MATCH(Y$3,职业模板!$C$28:$J$28,FALSE))+INDEX(职业模板!$C$40:$J$60,MATCH($L43,职业模板!$B$40:$B$60,FALSE),MATCH(Y$3,职业模板!$C$39:$J$39,FALSE))),2),"")</f>
        <v/>
      </c>
      <c r="BR43" s="1" t="str" cm="1">
        <f t="array" ref="BR43">IFERROR(ROUND((BB43+BJ43*职业模板!$E$16)*(1+INDEX(职业模板!$C$29:$J$34,MATCH($K43,职业模板!$B$29:$B$34,FALSE),MATCH(Z$3,职业模板!$C$28:$J$28,FALSE))+INDEX(职业模板!$C$40:$J$60,MATCH($L43,职业模板!$B$40:$B$60,FALSE),MATCH(Z$3,职业模板!$C$39:$J$39,FALSE))),2),"")</f>
        <v/>
      </c>
      <c r="BS43" s="1" t="str" cm="1">
        <f t="array" ref="BS43">IFERROR(ROUND((BC43+BK43*职业模板!$E$16)*(1+INDEX(职业模板!$C$29:$J$34,MATCH($K43,职业模板!$B$29:$B$34,FALSE),MATCH(AA$3,职业模板!$C$28:$J$28,FALSE))+INDEX(职业模板!$C$40:$J$60,MATCH($L43,职业模板!$B$40:$B$60,FALSE),MATCH(AA$3,职业模板!$C$39:$J$39,FALSE))),2),"")</f>
        <v/>
      </c>
      <c r="BT43" s="1" t="str" cm="1">
        <f t="array" ref="BT43">IFERROR(ROUND((BD43+BL43*职业模板!$E$16)*(1+INDEX(职业模板!$C$29:$J$34,MATCH($K43,职业模板!$B$29:$B$34,FALSE),MATCH(AB$3,职业模板!$C$28:$J$28,FALSE))+INDEX(职业模板!$C$40:$J$60,MATCH($L43,职业模板!$B$40:$B$60,FALSE),MATCH(AB$3,职业模板!$C$39:$J$39,FALSE))),2),"")</f>
        <v/>
      </c>
      <c r="BU43" s="1" t="str" cm="1">
        <f t="array" ref="BU43">IFERROR(ROUND((BE43+BM43*职业模板!$E$16)*(1+INDEX(职业模板!$C$29:$J$34,MATCH($K43,职业模板!$B$29:$B$34,FALSE),MATCH(AC$3,职业模板!$C$28:$J$28,FALSE))+INDEX(职业模板!$C$40:$J$60,MATCH($L43,职业模板!$B$40:$B$60,FALSE),MATCH(AC$3,职业模板!$C$39:$J$39,FALSE))),2),"")</f>
        <v/>
      </c>
      <c r="BV43" s="31" t="str" cm="1">
        <f t="array" ref="BV43">IF(SUMPRODUCT($BN43:$BR43,属性分配!$C$7:$G$7)=0,"",SUMPRODUCT($BN43:$BR43,属性分配!$C$7:$G$7))</f>
        <v/>
      </c>
      <c r="BW43" s="1" t="str" cm="1">
        <f t="array" ref="BW43">IFERROR((AX43+BF43*职业模板!$E$16)*(1+INDEX(职业模板!$C$34:$J$34,MATCH(V$3,职业模板!$C$28:$J$28,FALSE))+INDEX(职业模板!$C$60:$J$60,MATCH(V$3,职业模板!$C$39:$J$39,FALSE))),"")</f>
        <v/>
      </c>
      <c r="BX43" s="1" t="str" cm="1">
        <f t="array" ref="BX43">IFERROR((AY43+BG43*职业模板!$E$16)*(1+INDEX(职业模板!$C$34:$J$34,MATCH(W$3,职业模板!$C$28:$J$28,FALSE))+INDEX(职业模板!$C$60:$J$60,MATCH(W$3,职业模板!$C$39:$J$39,FALSE))),"")</f>
        <v/>
      </c>
      <c r="BY43" s="1" t="str" cm="1">
        <f t="array" ref="BY43">IFERROR((AZ43+BH43*职业模板!$E$16)*(1+INDEX(职业模板!$C$34:$J$34,MATCH(X$3,职业模板!$C$28:$J$28,FALSE))+INDEX(职业模板!$C$60:$J$60,MATCH(X$3,职业模板!$C$39:$J$39,FALSE))),"")</f>
        <v/>
      </c>
      <c r="BZ43" s="1" t="str" cm="1">
        <f t="array" ref="BZ43">IFERROR((BA43+BI43*职业模板!$E$16)*(1+INDEX(职业模板!$C$34:$J$34,MATCH(Y$3,职业模板!$C$28:$J$28,FALSE))+INDEX(职业模板!$C$60:$J$60,MATCH(Y$3,职业模板!$C$39:$J$39,FALSE))),"")</f>
        <v/>
      </c>
      <c r="CA43" s="1" t="str" cm="1">
        <f t="array" ref="CA43">IFERROR((BB43+BJ43*职业模板!$E$16)*(1+INDEX(职业模板!$C$34:$J$34,MATCH(Z$3,职业模板!$C$28:$J$28,FALSE))+INDEX(职业模板!$C$60:$J$60,MATCH(Z$3,职业模板!$C$39:$J$39,FALSE))),"")</f>
        <v/>
      </c>
      <c r="CB43" s="1" t="str" cm="1">
        <f t="array" ref="CB43">IFERROR((BC43+BK43*职业模板!$E$16)*(1+INDEX(职业模板!$C$34:$J$34,MATCH(AA$3,职业模板!$C$28:$J$28,FALSE))+INDEX(职业模板!$C$60:$J$60,MATCH(AA$3,职业模板!$C$39:$J$39,FALSE))),"")</f>
        <v/>
      </c>
      <c r="CC43" s="1" t="str" cm="1">
        <f t="array" ref="CC43">IFERROR((BD43+BL43*职业模板!$E$16)*(1+INDEX(职业模板!$C$34:$J$34,MATCH(AB$3,职业模板!$C$28:$J$28,FALSE))+INDEX(职业模板!$C$60:$J$60,MATCH(AB$3,职业模板!$C$39:$J$39,FALSE))),"")</f>
        <v/>
      </c>
      <c r="CD43" s="1" t="str" cm="1">
        <f t="array" ref="CD43">IFERROR((BE43+BM43*职业模板!$E$16)*(1+INDEX(职业模板!$C$34:$J$34,MATCH(AC$3,职业模板!$C$28:$J$28,FALSE))+INDEX(职业模板!$C$60:$J$60,MATCH(AC$3,职业模板!$C$39:$J$39,FALSE))),"")</f>
        <v/>
      </c>
      <c r="CE43" s="31" t="str" cm="1">
        <f t="array" ref="CE43">IF(SUMPRODUCT(BW43:CA43,属性分配!$C$7:$G$7)=0,"",SUMPRODUCT(BW43:CA43,属性分配!$C$7:$G$7))</f>
        <v/>
      </c>
    </row>
    <row r="44" spans="50:83" x14ac:dyDescent="0.15">
      <c r="AX44" s="1" t="str" cm="1">
        <f t="array" ref="AX44">IFERROR(INDEX(属性分配!$C$4:$J$4,MATCH(AX$3,属性分配!$C$3:$J$3,FALSE))*INDEX(职业模板!$C$5:$J$12,MATCH($C44,职业模板!$B$5:$B$12,FALSE),MATCH(AX$3,职业模板!$C$3:$J$3,FALSE))*$F44*N44,"")</f>
        <v/>
      </c>
      <c r="AY44" s="1" t="str" cm="1">
        <f t="array" ref="AY44">IFERROR(INDEX(属性分配!$C$4:$J$4,MATCH(AY$3,属性分配!$C$3:$J$3,FALSE))*INDEX(职业模板!$C$5:$J$12,MATCH($C44,职业模板!$B$5:$B$12,FALSE),MATCH(AY$3,职业模板!$C$3:$J$3,FALSE))*$F44*O44,"")</f>
        <v/>
      </c>
      <c r="AZ44" s="1" t="str" cm="1">
        <f t="array" ref="AZ44">IFERROR(INDEX(属性分配!$C$4:$J$4,MATCH(AZ$3,属性分配!$C$3:$J$3,FALSE))*INDEX(职业模板!$C$5:$J$12,MATCH($C44,职业模板!$B$5:$B$12,FALSE),MATCH(AZ$3,职业模板!$C$3:$J$3,FALSE))*$F44*P44,"")</f>
        <v/>
      </c>
      <c r="BA44" s="1" t="str" cm="1">
        <f t="array" ref="BA44">IFERROR(INDEX(属性分配!$C$4:$J$4,MATCH(BA$3,属性分配!$C$3:$J$3,FALSE))*INDEX(职业模板!$C$5:$J$12,MATCH($C44,职业模板!$B$5:$B$12,FALSE),MATCH(BA$3,职业模板!$C$3:$J$3,FALSE))*$F44*Q44,"")</f>
        <v/>
      </c>
      <c r="BB44" s="1" t="str" cm="1">
        <f t="array" ref="BB44">IFERROR(INDEX(属性分配!$C$4:$J$4,MATCH(BB$3,属性分配!$C$3:$J$3,FALSE))*INDEX(职业模板!$C$5:$J$12,MATCH($C44,职业模板!$B$5:$B$12,FALSE),MATCH(BB$3,职业模板!$C$3:$J$3,FALSE))*$F44*R44,"")</f>
        <v/>
      </c>
      <c r="BC44" s="1" t="str" cm="1">
        <f t="array" ref="BC44">IFERROR(INDEX(属性分配!$C$4:$J$4,MATCH(BC$3,属性分配!$C$3:$J$3,FALSE))*INDEX(职业模板!$C$5:$J$12,MATCH($C44,职业模板!$B$5:$B$12,FALSE),MATCH(BC$3,职业模板!$C$3:$J$3,FALSE))*$F44*S44,"")</f>
        <v/>
      </c>
      <c r="BD44" s="1" t="str" cm="1">
        <f t="array" ref="BD44">IFERROR(INDEX(属性分配!$C$4:$J$4,MATCH(BD$3,属性分配!$C$3:$J$3,FALSE))*INDEX(职业模板!$C$5:$J$12,MATCH($C44,职业模板!$B$5:$B$12,FALSE),MATCH(BD$3,职业模板!$C$3:$J$3,FALSE))*$F44*T44,"")</f>
        <v/>
      </c>
      <c r="BE44" s="1" t="str" cm="1">
        <f t="array" ref="BE44">IFERROR(INDEX(属性分配!$C$4:$J$4,MATCH(BE$3,属性分配!$C$3:$J$3,FALSE))*INDEX(职业模板!$C$5:$J$12,MATCH($C44,职业模板!$B$5:$B$12,FALSE),MATCH(BE$3,职业模板!$C$3:$J$3,FALSE))*$F44*U44,"")</f>
        <v/>
      </c>
      <c r="BF44" s="1" t="str" cm="1">
        <f t="array" ref="BF44">IFERROR(INDEX(属性分配!$C$11:$J$11,MATCH(BF$3,属性分配!$C$3:$J$3,FALSE))/职业模板!$E$16*AX44,"")</f>
        <v/>
      </c>
      <c r="BG44" s="1" t="str" cm="1">
        <f t="array" ref="BG44">IFERROR(INDEX(属性分配!$C$11:$J$11,MATCH(BG$3,属性分配!$C$3:$J$3,FALSE))/职业模板!$E$16*AY44,"")</f>
        <v/>
      </c>
      <c r="BH44" s="1" t="str" cm="1">
        <f t="array" ref="BH44">IFERROR(INDEX(属性分配!$C$11:$J$11,MATCH(BH$3,属性分配!$C$3:$J$3,FALSE))/职业模板!$E$16*AZ44,"")</f>
        <v/>
      </c>
      <c r="BI44" s="1" t="str" cm="1">
        <f t="array" ref="BI44">IFERROR(INDEX(属性分配!$C$11:$J$11,MATCH(BI$3,属性分配!$C$3:$J$3,FALSE))/职业模板!$E$16*BA44,"")</f>
        <v/>
      </c>
      <c r="BJ44" s="1" t="str" cm="1">
        <f t="array" ref="BJ44">IFERROR(INDEX(属性分配!$C$11:$J$11,MATCH(BJ$3,属性分配!$C$3:$J$3,FALSE))/职业模板!$E$16*BB44,"")</f>
        <v/>
      </c>
      <c r="BK44" s="1" t="str" cm="1">
        <f t="array" ref="BK44">IFERROR(INDEX(属性分配!$C$11:$J$11,MATCH(BK$3,属性分配!$C$3:$J$3,FALSE))/职业模板!$E$16*BC44,"")</f>
        <v/>
      </c>
      <c r="BL44" s="1" t="str" cm="1">
        <f t="array" ref="BL44">IFERROR(INDEX(属性分配!$C$11:$J$11,MATCH(BL$3,属性分配!$C$3:$J$3,FALSE))/职业模板!$E$16*BD44,"")</f>
        <v/>
      </c>
      <c r="BM44" s="1" t="str" cm="1">
        <f t="array" ref="BM44">IFERROR(INDEX(属性分配!$C$11:$J$11,MATCH(BM$3,属性分配!$C$3:$J$3,FALSE))/职业模板!$E$16*BE44,"")</f>
        <v/>
      </c>
      <c r="BN44" s="1" t="str" cm="1">
        <f t="array" ref="BN44">IFERROR(ROUND((AX44+BF44*职业模板!$E$16)*(1+INDEX(职业模板!$C$29:$J$34,MATCH($K44,职业模板!$B$29:$B$34,FALSE),MATCH(V$3,职业模板!$C$28:$J$28,FALSE))+INDEX(职业模板!$C$40:$J$60,MATCH($L44,职业模板!$B$40:$B$60,FALSE),MATCH(V$3,职业模板!$C$39:$J$39,FALSE))),2),"")</f>
        <v/>
      </c>
      <c r="BO44" s="1" t="str" cm="1">
        <f t="array" ref="BO44">IFERROR(ROUND((AY44+BG44*职业模板!$E$16)*(1+INDEX(职业模板!$C$29:$J$34,MATCH($K44,职业模板!$B$29:$B$34,FALSE),MATCH(W$3,职业模板!$C$28:$J$28,FALSE))+INDEX(职业模板!$C$40:$J$60,MATCH($L44,职业模板!$B$40:$B$60,FALSE),MATCH(W$3,职业模板!$C$39:$J$39,FALSE))),2),"")</f>
        <v/>
      </c>
      <c r="BP44" s="1" t="str" cm="1">
        <f t="array" ref="BP44">IFERROR(ROUND((AZ44+BH44*职业模板!$E$16)*(1+INDEX(职业模板!$C$29:$J$34,MATCH($K44,职业模板!$B$29:$B$34,FALSE),MATCH(X$3,职业模板!$C$28:$J$28,FALSE))+INDEX(职业模板!$C$40:$J$60,MATCH($L44,职业模板!$B$40:$B$60,FALSE),MATCH(X$3,职业模板!$C$39:$J$39,FALSE))),2),"")</f>
        <v/>
      </c>
      <c r="BQ44" s="1" t="str" cm="1">
        <f t="array" ref="BQ44">IFERROR(ROUND((BA44+BI44*职业模板!$E$16)*(1+INDEX(职业模板!$C$29:$J$34,MATCH($K44,职业模板!$B$29:$B$34,FALSE),MATCH(Y$3,职业模板!$C$28:$J$28,FALSE))+INDEX(职业模板!$C$40:$J$60,MATCH($L44,职业模板!$B$40:$B$60,FALSE),MATCH(Y$3,职业模板!$C$39:$J$39,FALSE))),2),"")</f>
        <v/>
      </c>
      <c r="BR44" s="1" t="str" cm="1">
        <f t="array" ref="BR44">IFERROR(ROUND((BB44+BJ44*职业模板!$E$16)*(1+INDEX(职业模板!$C$29:$J$34,MATCH($K44,职业模板!$B$29:$B$34,FALSE),MATCH(Z$3,职业模板!$C$28:$J$28,FALSE))+INDEX(职业模板!$C$40:$J$60,MATCH($L44,职业模板!$B$40:$B$60,FALSE),MATCH(Z$3,职业模板!$C$39:$J$39,FALSE))),2),"")</f>
        <v/>
      </c>
      <c r="BS44" s="1" t="str" cm="1">
        <f t="array" ref="BS44">IFERROR(ROUND((BC44+BK44*职业模板!$E$16)*(1+INDEX(职业模板!$C$29:$J$34,MATCH($K44,职业模板!$B$29:$B$34,FALSE),MATCH(AA$3,职业模板!$C$28:$J$28,FALSE))+INDEX(职业模板!$C$40:$J$60,MATCH($L44,职业模板!$B$40:$B$60,FALSE),MATCH(AA$3,职业模板!$C$39:$J$39,FALSE))),2),"")</f>
        <v/>
      </c>
      <c r="BT44" s="1" t="str" cm="1">
        <f t="array" ref="BT44">IFERROR(ROUND((BD44+BL44*职业模板!$E$16)*(1+INDEX(职业模板!$C$29:$J$34,MATCH($K44,职业模板!$B$29:$B$34,FALSE),MATCH(AB$3,职业模板!$C$28:$J$28,FALSE))+INDEX(职业模板!$C$40:$J$60,MATCH($L44,职业模板!$B$40:$B$60,FALSE),MATCH(AB$3,职业模板!$C$39:$J$39,FALSE))),2),"")</f>
        <v/>
      </c>
      <c r="BU44" s="1" t="str" cm="1">
        <f t="array" ref="BU44">IFERROR(ROUND((BE44+BM44*职业模板!$E$16)*(1+INDEX(职业模板!$C$29:$J$34,MATCH($K44,职业模板!$B$29:$B$34,FALSE),MATCH(AC$3,职业模板!$C$28:$J$28,FALSE))+INDEX(职业模板!$C$40:$J$60,MATCH($L44,职业模板!$B$40:$B$60,FALSE),MATCH(AC$3,职业模板!$C$39:$J$39,FALSE))),2),"")</f>
        <v/>
      </c>
      <c r="BV44" s="31" t="str" cm="1">
        <f t="array" ref="BV44">IF(SUMPRODUCT($BN44:$BR44,属性分配!$C$7:$G$7)=0,"",SUMPRODUCT($BN44:$BR44,属性分配!$C$7:$G$7))</f>
        <v/>
      </c>
      <c r="BW44" s="1" t="str" cm="1">
        <f t="array" ref="BW44">IFERROR((AX44+BF44*职业模板!$E$16)*(1+INDEX(职业模板!$C$34:$J$34,MATCH(V$3,职业模板!$C$28:$J$28,FALSE))+INDEX(职业模板!$C$60:$J$60,MATCH(V$3,职业模板!$C$39:$J$39,FALSE))),"")</f>
        <v/>
      </c>
      <c r="BX44" s="1" t="str" cm="1">
        <f t="array" ref="BX44">IFERROR((AY44+BG44*职业模板!$E$16)*(1+INDEX(职业模板!$C$34:$J$34,MATCH(W$3,职业模板!$C$28:$J$28,FALSE))+INDEX(职业模板!$C$60:$J$60,MATCH(W$3,职业模板!$C$39:$J$39,FALSE))),"")</f>
        <v/>
      </c>
      <c r="BY44" s="1" t="str" cm="1">
        <f t="array" ref="BY44">IFERROR((AZ44+BH44*职业模板!$E$16)*(1+INDEX(职业模板!$C$34:$J$34,MATCH(X$3,职业模板!$C$28:$J$28,FALSE))+INDEX(职业模板!$C$60:$J$60,MATCH(X$3,职业模板!$C$39:$J$39,FALSE))),"")</f>
        <v/>
      </c>
      <c r="BZ44" s="1" t="str" cm="1">
        <f t="array" ref="BZ44">IFERROR((BA44+BI44*职业模板!$E$16)*(1+INDEX(职业模板!$C$34:$J$34,MATCH(Y$3,职业模板!$C$28:$J$28,FALSE))+INDEX(职业模板!$C$60:$J$60,MATCH(Y$3,职业模板!$C$39:$J$39,FALSE))),"")</f>
        <v/>
      </c>
      <c r="CA44" s="1" t="str" cm="1">
        <f t="array" ref="CA44">IFERROR((BB44+BJ44*职业模板!$E$16)*(1+INDEX(职业模板!$C$34:$J$34,MATCH(Z$3,职业模板!$C$28:$J$28,FALSE))+INDEX(职业模板!$C$60:$J$60,MATCH(Z$3,职业模板!$C$39:$J$39,FALSE))),"")</f>
        <v/>
      </c>
      <c r="CB44" s="1" t="str" cm="1">
        <f t="array" ref="CB44">IFERROR((BC44+BK44*职业模板!$E$16)*(1+INDEX(职业模板!$C$34:$J$34,MATCH(AA$3,职业模板!$C$28:$J$28,FALSE))+INDEX(职业模板!$C$60:$J$60,MATCH(AA$3,职业模板!$C$39:$J$39,FALSE))),"")</f>
        <v/>
      </c>
      <c r="CC44" s="1" t="str" cm="1">
        <f t="array" ref="CC44">IFERROR((BD44+BL44*职业模板!$E$16)*(1+INDEX(职业模板!$C$34:$J$34,MATCH(AB$3,职业模板!$C$28:$J$28,FALSE))+INDEX(职业模板!$C$60:$J$60,MATCH(AB$3,职业模板!$C$39:$J$39,FALSE))),"")</f>
        <v/>
      </c>
      <c r="CD44" s="1" t="str" cm="1">
        <f t="array" ref="CD44">IFERROR((BE44+BM44*职业模板!$E$16)*(1+INDEX(职业模板!$C$34:$J$34,MATCH(AC$3,职业模板!$C$28:$J$28,FALSE))+INDEX(职业模板!$C$60:$J$60,MATCH(AC$3,职业模板!$C$39:$J$39,FALSE))),"")</f>
        <v/>
      </c>
      <c r="CE44" s="31" t="str" cm="1">
        <f t="array" ref="CE44">IF(SUMPRODUCT(BW44:CA44,属性分配!$C$7:$G$7)=0,"",SUMPRODUCT(BW44:CA44,属性分配!$C$7:$G$7))</f>
        <v/>
      </c>
    </row>
    <row r="45" spans="50:83" x14ac:dyDescent="0.15">
      <c r="AX45" s="1" t="str" cm="1">
        <f t="array" ref="AX45">IFERROR(INDEX(属性分配!$C$4:$J$4,MATCH(AX$3,属性分配!$C$3:$J$3,FALSE))*INDEX(职业模板!$C$5:$J$12,MATCH($C45,职业模板!$B$5:$B$12,FALSE),MATCH(AX$3,职业模板!$C$3:$J$3,FALSE))*$F45*N45,"")</f>
        <v/>
      </c>
      <c r="AY45" s="1" t="str" cm="1">
        <f t="array" ref="AY45">IFERROR(INDEX(属性分配!$C$4:$J$4,MATCH(AY$3,属性分配!$C$3:$J$3,FALSE))*INDEX(职业模板!$C$5:$J$12,MATCH($C45,职业模板!$B$5:$B$12,FALSE),MATCH(AY$3,职业模板!$C$3:$J$3,FALSE))*$F45*O45,"")</f>
        <v/>
      </c>
      <c r="AZ45" s="1" t="str" cm="1">
        <f t="array" ref="AZ45">IFERROR(INDEX(属性分配!$C$4:$J$4,MATCH(AZ$3,属性分配!$C$3:$J$3,FALSE))*INDEX(职业模板!$C$5:$J$12,MATCH($C45,职业模板!$B$5:$B$12,FALSE),MATCH(AZ$3,职业模板!$C$3:$J$3,FALSE))*$F45*P45,"")</f>
        <v/>
      </c>
      <c r="BA45" s="1" t="str" cm="1">
        <f t="array" ref="BA45">IFERROR(INDEX(属性分配!$C$4:$J$4,MATCH(BA$3,属性分配!$C$3:$J$3,FALSE))*INDEX(职业模板!$C$5:$J$12,MATCH($C45,职业模板!$B$5:$B$12,FALSE),MATCH(BA$3,职业模板!$C$3:$J$3,FALSE))*$F45*Q45,"")</f>
        <v/>
      </c>
      <c r="BB45" s="1" t="str" cm="1">
        <f t="array" ref="BB45">IFERROR(INDEX(属性分配!$C$4:$J$4,MATCH(BB$3,属性分配!$C$3:$J$3,FALSE))*INDEX(职业模板!$C$5:$J$12,MATCH($C45,职业模板!$B$5:$B$12,FALSE),MATCH(BB$3,职业模板!$C$3:$J$3,FALSE))*$F45*R45,"")</f>
        <v/>
      </c>
      <c r="BC45" s="1" t="str" cm="1">
        <f t="array" ref="BC45">IFERROR(INDEX(属性分配!$C$4:$J$4,MATCH(BC$3,属性分配!$C$3:$J$3,FALSE))*INDEX(职业模板!$C$5:$J$12,MATCH($C45,职业模板!$B$5:$B$12,FALSE),MATCH(BC$3,职业模板!$C$3:$J$3,FALSE))*$F45*S45,"")</f>
        <v/>
      </c>
      <c r="BD45" s="1" t="str" cm="1">
        <f t="array" ref="BD45">IFERROR(INDEX(属性分配!$C$4:$J$4,MATCH(BD$3,属性分配!$C$3:$J$3,FALSE))*INDEX(职业模板!$C$5:$J$12,MATCH($C45,职业模板!$B$5:$B$12,FALSE),MATCH(BD$3,职业模板!$C$3:$J$3,FALSE))*$F45*T45,"")</f>
        <v/>
      </c>
      <c r="BE45" s="1" t="str" cm="1">
        <f t="array" ref="BE45">IFERROR(INDEX(属性分配!$C$4:$J$4,MATCH(BE$3,属性分配!$C$3:$J$3,FALSE))*INDEX(职业模板!$C$5:$J$12,MATCH($C45,职业模板!$B$5:$B$12,FALSE),MATCH(BE$3,职业模板!$C$3:$J$3,FALSE))*$F45*U45,"")</f>
        <v/>
      </c>
      <c r="BF45" s="1" t="str" cm="1">
        <f t="array" ref="BF45">IFERROR(INDEX(属性分配!$C$11:$J$11,MATCH(BF$3,属性分配!$C$3:$J$3,FALSE))/职业模板!$E$16*AX45,"")</f>
        <v/>
      </c>
      <c r="BG45" s="1" t="str" cm="1">
        <f t="array" ref="BG45">IFERROR(INDEX(属性分配!$C$11:$J$11,MATCH(BG$3,属性分配!$C$3:$J$3,FALSE))/职业模板!$E$16*AY45,"")</f>
        <v/>
      </c>
      <c r="BH45" s="1" t="str" cm="1">
        <f t="array" ref="BH45">IFERROR(INDEX(属性分配!$C$11:$J$11,MATCH(BH$3,属性分配!$C$3:$J$3,FALSE))/职业模板!$E$16*AZ45,"")</f>
        <v/>
      </c>
      <c r="BI45" s="1" t="str" cm="1">
        <f t="array" ref="BI45">IFERROR(INDEX(属性分配!$C$11:$J$11,MATCH(BI$3,属性分配!$C$3:$J$3,FALSE))/职业模板!$E$16*BA45,"")</f>
        <v/>
      </c>
      <c r="BJ45" s="1" t="str" cm="1">
        <f t="array" ref="BJ45">IFERROR(INDEX(属性分配!$C$11:$J$11,MATCH(BJ$3,属性分配!$C$3:$J$3,FALSE))/职业模板!$E$16*BB45,"")</f>
        <v/>
      </c>
      <c r="BK45" s="1" t="str" cm="1">
        <f t="array" ref="BK45">IFERROR(INDEX(属性分配!$C$11:$J$11,MATCH(BK$3,属性分配!$C$3:$J$3,FALSE))/职业模板!$E$16*BC45,"")</f>
        <v/>
      </c>
      <c r="BL45" s="1" t="str" cm="1">
        <f t="array" ref="BL45">IFERROR(INDEX(属性分配!$C$11:$J$11,MATCH(BL$3,属性分配!$C$3:$J$3,FALSE))/职业模板!$E$16*BD45,"")</f>
        <v/>
      </c>
      <c r="BM45" s="1" t="str" cm="1">
        <f t="array" ref="BM45">IFERROR(INDEX(属性分配!$C$11:$J$11,MATCH(BM$3,属性分配!$C$3:$J$3,FALSE))/职业模板!$E$16*BE45,"")</f>
        <v/>
      </c>
      <c r="BN45" s="1" t="str" cm="1">
        <f t="array" ref="BN45">IFERROR(ROUND((AX45+BF45*职业模板!$E$16)*(1+INDEX(职业模板!$C$29:$J$34,MATCH($K45,职业模板!$B$29:$B$34,FALSE),MATCH(V$3,职业模板!$C$28:$J$28,FALSE))+INDEX(职业模板!$C$40:$J$60,MATCH($L45,职业模板!$B$40:$B$60,FALSE),MATCH(V$3,职业模板!$C$39:$J$39,FALSE))),2),"")</f>
        <v/>
      </c>
      <c r="BO45" s="1" t="str" cm="1">
        <f t="array" ref="BO45">IFERROR(ROUND((AY45+BG45*职业模板!$E$16)*(1+INDEX(职业模板!$C$29:$J$34,MATCH($K45,职业模板!$B$29:$B$34,FALSE),MATCH(W$3,职业模板!$C$28:$J$28,FALSE))+INDEX(职业模板!$C$40:$J$60,MATCH($L45,职业模板!$B$40:$B$60,FALSE),MATCH(W$3,职业模板!$C$39:$J$39,FALSE))),2),"")</f>
        <v/>
      </c>
      <c r="BP45" s="1" t="str" cm="1">
        <f t="array" ref="BP45">IFERROR(ROUND((AZ45+BH45*职业模板!$E$16)*(1+INDEX(职业模板!$C$29:$J$34,MATCH($K45,职业模板!$B$29:$B$34,FALSE),MATCH(X$3,职业模板!$C$28:$J$28,FALSE))+INDEX(职业模板!$C$40:$J$60,MATCH($L45,职业模板!$B$40:$B$60,FALSE),MATCH(X$3,职业模板!$C$39:$J$39,FALSE))),2),"")</f>
        <v/>
      </c>
      <c r="BQ45" s="1" t="str" cm="1">
        <f t="array" ref="BQ45">IFERROR(ROUND((BA45+BI45*职业模板!$E$16)*(1+INDEX(职业模板!$C$29:$J$34,MATCH($K45,职业模板!$B$29:$B$34,FALSE),MATCH(Y$3,职业模板!$C$28:$J$28,FALSE))+INDEX(职业模板!$C$40:$J$60,MATCH($L45,职业模板!$B$40:$B$60,FALSE),MATCH(Y$3,职业模板!$C$39:$J$39,FALSE))),2),"")</f>
        <v/>
      </c>
      <c r="BR45" s="1" t="str" cm="1">
        <f t="array" ref="BR45">IFERROR(ROUND((BB45+BJ45*职业模板!$E$16)*(1+INDEX(职业模板!$C$29:$J$34,MATCH($K45,职业模板!$B$29:$B$34,FALSE),MATCH(Z$3,职业模板!$C$28:$J$28,FALSE))+INDEX(职业模板!$C$40:$J$60,MATCH($L45,职业模板!$B$40:$B$60,FALSE),MATCH(Z$3,职业模板!$C$39:$J$39,FALSE))),2),"")</f>
        <v/>
      </c>
      <c r="BS45" s="1" t="str" cm="1">
        <f t="array" ref="BS45">IFERROR(ROUND((BC45+BK45*职业模板!$E$16)*(1+INDEX(职业模板!$C$29:$J$34,MATCH($K45,职业模板!$B$29:$B$34,FALSE),MATCH(AA$3,职业模板!$C$28:$J$28,FALSE))+INDEX(职业模板!$C$40:$J$60,MATCH($L45,职业模板!$B$40:$B$60,FALSE),MATCH(AA$3,职业模板!$C$39:$J$39,FALSE))),2),"")</f>
        <v/>
      </c>
      <c r="BT45" s="1" t="str" cm="1">
        <f t="array" ref="BT45">IFERROR(ROUND((BD45+BL45*职业模板!$E$16)*(1+INDEX(职业模板!$C$29:$J$34,MATCH($K45,职业模板!$B$29:$B$34,FALSE),MATCH(AB$3,职业模板!$C$28:$J$28,FALSE))+INDEX(职业模板!$C$40:$J$60,MATCH($L45,职业模板!$B$40:$B$60,FALSE),MATCH(AB$3,职业模板!$C$39:$J$39,FALSE))),2),"")</f>
        <v/>
      </c>
      <c r="BU45" s="1" t="str" cm="1">
        <f t="array" ref="BU45">IFERROR(ROUND((BE45+BM45*职业模板!$E$16)*(1+INDEX(职业模板!$C$29:$J$34,MATCH($K45,职业模板!$B$29:$B$34,FALSE),MATCH(AC$3,职业模板!$C$28:$J$28,FALSE))+INDEX(职业模板!$C$40:$J$60,MATCH($L45,职业模板!$B$40:$B$60,FALSE),MATCH(AC$3,职业模板!$C$39:$J$39,FALSE))),2),"")</f>
        <v/>
      </c>
      <c r="BV45" s="31" t="str" cm="1">
        <f t="array" ref="BV45">IF(SUMPRODUCT($BN45:$BR45,属性分配!$C$7:$G$7)=0,"",SUMPRODUCT($BN45:$BR45,属性分配!$C$7:$G$7))</f>
        <v/>
      </c>
      <c r="BW45" s="1" t="str" cm="1">
        <f t="array" ref="BW45">IFERROR((AX45+BF45*职业模板!$E$16)*(1+INDEX(职业模板!$C$34:$J$34,MATCH(V$3,职业模板!$C$28:$J$28,FALSE))+INDEX(职业模板!$C$60:$J$60,MATCH(V$3,职业模板!$C$39:$J$39,FALSE))),"")</f>
        <v/>
      </c>
      <c r="BX45" s="1" t="str" cm="1">
        <f t="array" ref="BX45">IFERROR((AY45+BG45*职业模板!$E$16)*(1+INDEX(职业模板!$C$34:$J$34,MATCH(W$3,职业模板!$C$28:$J$28,FALSE))+INDEX(职业模板!$C$60:$J$60,MATCH(W$3,职业模板!$C$39:$J$39,FALSE))),"")</f>
        <v/>
      </c>
      <c r="BY45" s="1" t="str" cm="1">
        <f t="array" ref="BY45">IFERROR((AZ45+BH45*职业模板!$E$16)*(1+INDEX(职业模板!$C$34:$J$34,MATCH(X$3,职业模板!$C$28:$J$28,FALSE))+INDEX(职业模板!$C$60:$J$60,MATCH(X$3,职业模板!$C$39:$J$39,FALSE))),"")</f>
        <v/>
      </c>
      <c r="BZ45" s="1" t="str" cm="1">
        <f t="array" ref="BZ45">IFERROR((BA45+BI45*职业模板!$E$16)*(1+INDEX(职业模板!$C$34:$J$34,MATCH(Y$3,职业模板!$C$28:$J$28,FALSE))+INDEX(职业模板!$C$60:$J$60,MATCH(Y$3,职业模板!$C$39:$J$39,FALSE))),"")</f>
        <v/>
      </c>
      <c r="CA45" s="1" t="str" cm="1">
        <f t="array" ref="CA45">IFERROR((BB45+BJ45*职业模板!$E$16)*(1+INDEX(职业模板!$C$34:$J$34,MATCH(Z$3,职业模板!$C$28:$J$28,FALSE))+INDEX(职业模板!$C$60:$J$60,MATCH(Z$3,职业模板!$C$39:$J$39,FALSE))),"")</f>
        <v/>
      </c>
      <c r="CB45" s="1" t="str" cm="1">
        <f t="array" ref="CB45">IFERROR((BC45+BK45*职业模板!$E$16)*(1+INDEX(职业模板!$C$34:$J$34,MATCH(AA$3,职业模板!$C$28:$J$28,FALSE))+INDEX(职业模板!$C$60:$J$60,MATCH(AA$3,职业模板!$C$39:$J$39,FALSE))),"")</f>
        <v/>
      </c>
      <c r="CC45" s="1" t="str" cm="1">
        <f t="array" ref="CC45">IFERROR((BD45+BL45*职业模板!$E$16)*(1+INDEX(职业模板!$C$34:$J$34,MATCH(AB$3,职业模板!$C$28:$J$28,FALSE))+INDEX(职业模板!$C$60:$J$60,MATCH(AB$3,职业模板!$C$39:$J$39,FALSE))),"")</f>
        <v/>
      </c>
      <c r="CD45" s="1" t="str" cm="1">
        <f t="array" ref="CD45">IFERROR((BE45+BM45*职业模板!$E$16)*(1+INDEX(职业模板!$C$34:$J$34,MATCH(AC$3,职业模板!$C$28:$J$28,FALSE))+INDEX(职业模板!$C$60:$J$60,MATCH(AC$3,职业模板!$C$39:$J$39,FALSE))),"")</f>
        <v/>
      </c>
      <c r="CE45" s="31" t="str" cm="1">
        <f t="array" ref="CE45">IF(SUMPRODUCT(BW45:CA45,属性分配!$C$7:$G$7)=0,"",SUMPRODUCT(BW45:CA45,属性分配!$C$7:$G$7))</f>
        <v/>
      </c>
    </row>
    <row r="46" spans="50:83" x14ac:dyDescent="0.15">
      <c r="AX46" s="1" t="str" cm="1">
        <f t="array" ref="AX46">IFERROR(INDEX(属性分配!$C$4:$J$4,MATCH(AX$3,属性分配!$C$3:$J$3,FALSE))*INDEX(职业模板!$C$5:$J$12,MATCH($C46,职业模板!$B$5:$B$12,FALSE),MATCH(AX$3,职业模板!$C$3:$J$3,FALSE))*$F46*N46,"")</f>
        <v/>
      </c>
      <c r="AY46" s="1" t="str" cm="1">
        <f t="array" ref="AY46">IFERROR(INDEX(属性分配!$C$4:$J$4,MATCH(AY$3,属性分配!$C$3:$J$3,FALSE))*INDEX(职业模板!$C$5:$J$12,MATCH($C46,职业模板!$B$5:$B$12,FALSE),MATCH(AY$3,职业模板!$C$3:$J$3,FALSE))*$F46*O46,"")</f>
        <v/>
      </c>
      <c r="AZ46" s="1" t="str" cm="1">
        <f t="array" ref="AZ46">IFERROR(INDEX(属性分配!$C$4:$J$4,MATCH(AZ$3,属性分配!$C$3:$J$3,FALSE))*INDEX(职业模板!$C$5:$J$12,MATCH($C46,职业模板!$B$5:$B$12,FALSE),MATCH(AZ$3,职业模板!$C$3:$J$3,FALSE))*$F46*P46,"")</f>
        <v/>
      </c>
      <c r="BA46" s="1" t="str" cm="1">
        <f t="array" ref="BA46">IFERROR(INDEX(属性分配!$C$4:$J$4,MATCH(BA$3,属性分配!$C$3:$J$3,FALSE))*INDEX(职业模板!$C$5:$J$12,MATCH($C46,职业模板!$B$5:$B$12,FALSE),MATCH(BA$3,职业模板!$C$3:$J$3,FALSE))*$F46*Q46,"")</f>
        <v/>
      </c>
      <c r="BB46" s="1" t="str" cm="1">
        <f t="array" ref="BB46">IFERROR(INDEX(属性分配!$C$4:$J$4,MATCH(BB$3,属性分配!$C$3:$J$3,FALSE))*INDEX(职业模板!$C$5:$J$12,MATCH($C46,职业模板!$B$5:$B$12,FALSE),MATCH(BB$3,职业模板!$C$3:$J$3,FALSE))*$F46*R46,"")</f>
        <v/>
      </c>
      <c r="BC46" s="1" t="str" cm="1">
        <f t="array" ref="BC46">IFERROR(INDEX(属性分配!$C$4:$J$4,MATCH(BC$3,属性分配!$C$3:$J$3,FALSE))*INDEX(职业模板!$C$5:$J$12,MATCH($C46,职业模板!$B$5:$B$12,FALSE),MATCH(BC$3,职业模板!$C$3:$J$3,FALSE))*$F46*S46,"")</f>
        <v/>
      </c>
      <c r="BD46" s="1" t="str" cm="1">
        <f t="array" ref="BD46">IFERROR(INDEX(属性分配!$C$4:$J$4,MATCH(BD$3,属性分配!$C$3:$J$3,FALSE))*INDEX(职业模板!$C$5:$J$12,MATCH($C46,职业模板!$B$5:$B$12,FALSE),MATCH(BD$3,职业模板!$C$3:$J$3,FALSE))*$F46*T46,"")</f>
        <v/>
      </c>
      <c r="BE46" s="1" t="str" cm="1">
        <f t="array" ref="BE46">IFERROR(INDEX(属性分配!$C$4:$J$4,MATCH(BE$3,属性分配!$C$3:$J$3,FALSE))*INDEX(职业模板!$C$5:$J$12,MATCH($C46,职业模板!$B$5:$B$12,FALSE),MATCH(BE$3,职业模板!$C$3:$J$3,FALSE))*$F46*U46,"")</f>
        <v/>
      </c>
      <c r="BF46" s="1" t="str" cm="1">
        <f t="array" ref="BF46">IFERROR(INDEX(属性分配!$C$11:$J$11,MATCH(BF$3,属性分配!$C$3:$J$3,FALSE))/职业模板!$E$16*AX46,"")</f>
        <v/>
      </c>
      <c r="BG46" s="1" t="str" cm="1">
        <f t="array" ref="BG46">IFERROR(INDEX(属性分配!$C$11:$J$11,MATCH(BG$3,属性分配!$C$3:$J$3,FALSE))/职业模板!$E$16*AY46,"")</f>
        <v/>
      </c>
      <c r="BH46" s="1" t="str" cm="1">
        <f t="array" ref="BH46">IFERROR(INDEX(属性分配!$C$11:$J$11,MATCH(BH$3,属性分配!$C$3:$J$3,FALSE))/职业模板!$E$16*AZ46,"")</f>
        <v/>
      </c>
      <c r="BI46" s="1" t="str" cm="1">
        <f t="array" ref="BI46">IFERROR(INDEX(属性分配!$C$11:$J$11,MATCH(BI$3,属性分配!$C$3:$J$3,FALSE))/职业模板!$E$16*BA46,"")</f>
        <v/>
      </c>
      <c r="BJ46" s="1" t="str" cm="1">
        <f t="array" ref="BJ46">IFERROR(INDEX(属性分配!$C$11:$J$11,MATCH(BJ$3,属性分配!$C$3:$J$3,FALSE))/职业模板!$E$16*BB46,"")</f>
        <v/>
      </c>
      <c r="BK46" s="1" t="str" cm="1">
        <f t="array" ref="BK46">IFERROR(INDEX(属性分配!$C$11:$J$11,MATCH(BK$3,属性分配!$C$3:$J$3,FALSE))/职业模板!$E$16*BC46,"")</f>
        <v/>
      </c>
      <c r="BL46" s="1" t="str" cm="1">
        <f t="array" ref="BL46">IFERROR(INDEX(属性分配!$C$11:$J$11,MATCH(BL$3,属性分配!$C$3:$J$3,FALSE))/职业模板!$E$16*BD46,"")</f>
        <v/>
      </c>
      <c r="BM46" s="1" t="str" cm="1">
        <f t="array" ref="BM46">IFERROR(INDEX(属性分配!$C$11:$J$11,MATCH(BM$3,属性分配!$C$3:$J$3,FALSE))/职业模板!$E$16*BE46,"")</f>
        <v/>
      </c>
      <c r="BN46" s="1" t="str" cm="1">
        <f t="array" ref="BN46">IFERROR(ROUND((AX46+BF46*职业模板!$E$16)*(1+INDEX(职业模板!$C$29:$J$34,MATCH($K46,职业模板!$B$29:$B$34,FALSE),MATCH(V$3,职业模板!$C$28:$J$28,FALSE))+INDEX(职业模板!$C$40:$J$60,MATCH($L46,职业模板!$B$40:$B$60,FALSE),MATCH(V$3,职业模板!$C$39:$J$39,FALSE))),2),"")</f>
        <v/>
      </c>
      <c r="BO46" s="1" t="str" cm="1">
        <f t="array" ref="BO46">IFERROR(ROUND((AY46+BG46*职业模板!$E$16)*(1+INDEX(职业模板!$C$29:$J$34,MATCH($K46,职业模板!$B$29:$B$34,FALSE),MATCH(W$3,职业模板!$C$28:$J$28,FALSE))+INDEX(职业模板!$C$40:$J$60,MATCH($L46,职业模板!$B$40:$B$60,FALSE),MATCH(W$3,职业模板!$C$39:$J$39,FALSE))),2),"")</f>
        <v/>
      </c>
      <c r="BP46" s="1" t="str" cm="1">
        <f t="array" ref="BP46">IFERROR(ROUND((AZ46+BH46*职业模板!$E$16)*(1+INDEX(职业模板!$C$29:$J$34,MATCH($K46,职业模板!$B$29:$B$34,FALSE),MATCH(X$3,职业模板!$C$28:$J$28,FALSE))+INDEX(职业模板!$C$40:$J$60,MATCH($L46,职业模板!$B$40:$B$60,FALSE),MATCH(X$3,职业模板!$C$39:$J$39,FALSE))),2),"")</f>
        <v/>
      </c>
      <c r="BQ46" s="1" t="str" cm="1">
        <f t="array" ref="BQ46">IFERROR(ROUND((BA46+BI46*职业模板!$E$16)*(1+INDEX(职业模板!$C$29:$J$34,MATCH($K46,职业模板!$B$29:$B$34,FALSE),MATCH(Y$3,职业模板!$C$28:$J$28,FALSE))+INDEX(职业模板!$C$40:$J$60,MATCH($L46,职业模板!$B$40:$B$60,FALSE),MATCH(Y$3,职业模板!$C$39:$J$39,FALSE))),2),"")</f>
        <v/>
      </c>
      <c r="BR46" s="1" t="str" cm="1">
        <f t="array" ref="BR46">IFERROR(ROUND((BB46+BJ46*职业模板!$E$16)*(1+INDEX(职业模板!$C$29:$J$34,MATCH($K46,职业模板!$B$29:$B$34,FALSE),MATCH(Z$3,职业模板!$C$28:$J$28,FALSE))+INDEX(职业模板!$C$40:$J$60,MATCH($L46,职业模板!$B$40:$B$60,FALSE),MATCH(Z$3,职业模板!$C$39:$J$39,FALSE))),2),"")</f>
        <v/>
      </c>
      <c r="BS46" s="1" t="str" cm="1">
        <f t="array" ref="BS46">IFERROR(ROUND((BC46+BK46*职业模板!$E$16)*(1+INDEX(职业模板!$C$29:$J$34,MATCH($K46,职业模板!$B$29:$B$34,FALSE),MATCH(AA$3,职业模板!$C$28:$J$28,FALSE))+INDEX(职业模板!$C$40:$J$60,MATCH($L46,职业模板!$B$40:$B$60,FALSE),MATCH(AA$3,职业模板!$C$39:$J$39,FALSE))),2),"")</f>
        <v/>
      </c>
      <c r="BT46" s="1" t="str" cm="1">
        <f t="array" ref="BT46">IFERROR(ROUND((BD46+BL46*职业模板!$E$16)*(1+INDEX(职业模板!$C$29:$J$34,MATCH($K46,职业模板!$B$29:$B$34,FALSE),MATCH(AB$3,职业模板!$C$28:$J$28,FALSE))+INDEX(职业模板!$C$40:$J$60,MATCH($L46,职业模板!$B$40:$B$60,FALSE),MATCH(AB$3,职业模板!$C$39:$J$39,FALSE))),2),"")</f>
        <v/>
      </c>
      <c r="BU46" s="1" t="str" cm="1">
        <f t="array" ref="BU46">IFERROR(ROUND((BE46+BM46*职业模板!$E$16)*(1+INDEX(职业模板!$C$29:$J$34,MATCH($K46,职业模板!$B$29:$B$34,FALSE),MATCH(AC$3,职业模板!$C$28:$J$28,FALSE))+INDEX(职业模板!$C$40:$J$60,MATCH($L46,职业模板!$B$40:$B$60,FALSE),MATCH(AC$3,职业模板!$C$39:$J$39,FALSE))),2),"")</f>
        <v/>
      </c>
      <c r="BV46" s="31" t="str" cm="1">
        <f t="array" ref="BV46">IF(SUMPRODUCT($BN46:$BR46,属性分配!$C$7:$G$7)=0,"",SUMPRODUCT($BN46:$BR46,属性分配!$C$7:$G$7))</f>
        <v/>
      </c>
      <c r="BW46" s="1" t="str" cm="1">
        <f t="array" ref="BW46">IFERROR((AX46+BF46*职业模板!$E$16)*(1+INDEX(职业模板!$C$34:$J$34,MATCH(V$3,职业模板!$C$28:$J$28,FALSE))+INDEX(职业模板!$C$60:$J$60,MATCH(V$3,职业模板!$C$39:$J$39,FALSE))),"")</f>
        <v/>
      </c>
      <c r="BX46" s="1" t="str" cm="1">
        <f t="array" ref="BX46">IFERROR((AY46+BG46*职业模板!$E$16)*(1+INDEX(职业模板!$C$34:$J$34,MATCH(W$3,职业模板!$C$28:$J$28,FALSE))+INDEX(职业模板!$C$60:$J$60,MATCH(W$3,职业模板!$C$39:$J$39,FALSE))),"")</f>
        <v/>
      </c>
      <c r="BY46" s="1" t="str" cm="1">
        <f t="array" ref="BY46">IFERROR((AZ46+BH46*职业模板!$E$16)*(1+INDEX(职业模板!$C$34:$J$34,MATCH(X$3,职业模板!$C$28:$J$28,FALSE))+INDEX(职业模板!$C$60:$J$60,MATCH(X$3,职业模板!$C$39:$J$39,FALSE))),"")</f>
        <v/>
      </c>
      <c r="BZ46" s="1" t="str" cm="1">
        <f t="array" ref="BZ46">IFERROR((BA46+BI46*职业模板!$E$16)*(1+INDEX(职业模板!$C$34:$J$34,MATCH(Y$3,职业模板!$C$28:$J$28,FALSE))+INDEX(职业模板!$C$60:$J$60,MATCH(Y$3,职业模板!$C$39:$J$39,FALSE))),"")</f>
        <v/>
      </c>
      <c r="CA46" s="1" t="str" cm="1">
        <f t="array" ref="CA46">IFERROR((BB46+BJ46*职业模板!$E$16)*(1+INDEX(职业模板!$C$34:$J$34,MATCH(Z$3,职业模板!$C$28:$J$28,FALSE))+INDEX(职业模板!$C$60:$J$60,MATCH(Z$3,职业模板!$C$39:$J$39,FALSE))),"")</f>
        <v/>
      </c>
      <c r="CB46" s="1" t="str" cm="1">
        <f t="array" ref="CB46">IFERROR((BC46+BK46*职业模板!$E$16)*(1+INDEX(职业模板!$C$34:$J$34,MATCH(AA$3,职业模板!$C$28:$J$28,FALSE))+INDEX(职业模板!$C$60:$J$60,MATCH(AA$3,职业模板!$C$39:$J$39,FALSE))),"")</f>
        <v/>
      </c>
      <c r="CC46" s="1" t="str" cm="1">
        <f t="array" ref="CC46">IFERROR((BD46+BL46*职业模板!$E$16)*(1+INDEX(职业模板!$C$34:$J$34,MATCH(AB$3,职业模板!$C$28:$J$28,FALSE))+INDEX(职业模板!$C$60:$J$60,MATCH(AB$3,职业模板!$C$39:$J$39,FALSE))),"")</f>
        <v/>
      </c>
      <c r="CD46" s="1" t="str" cm="1">
        <f t="array" ref="CD46">IFERROR((BE46+BM46*职业模板!$E$16)*(1+INDEX(职业模板!$C$34:$J$34,MATCH(AC$3,职业模板!$C$28:$J$28,FALSE))+INDEX(职业模板!$C$60:$J$60,MATCH(AC$3,职业模板!$C$39:$J$39,FALSE))),"")</f>
        <v/>
      </c>
      <c r="CE46" s="31" t="str" cm="1">
        <f t="array" ref="CE46">IF(SUMPRODUCT(BW46:CA46,属性分配!$C$7:$G$7)=0,"",SUMPRODUCT(BW46:CA46,属性分配!$C$7:$G$7))</f>
        <v/>
      </c>
    </row>
    <row r="47" spans="50:83" x14ac:dyDescent="0.15">
      <c r="AX47" s="1" t="str" cm="1">
        <f t="array" ref="AX47">IFERROR(INDEX(属性分配!$C$4:$J$4,MATCH(AX$3,属性分配!$C$3:$J$3,FALSE))*INDEX(职业模板!$C$5:$J$12,MATCH($C47,职业模板!$B$5:$B$12,FALSE),MATCH(AX$3,职业模板!$C$3:$J$3,FALSE))*$F47*N47,"")</f>
        <v/>
      </c>
      <c r="AY47" s="1" t="str" cm="1">
        <f t="array" ref="AY47">IFERROR(INDEX(属性分配!$C$4:$J$4,MATCH(AY$3,属性分配!$C$3:$J$3,FALSE))*INDEX(职业模板!$C$5:$J$12,MATCH($C47,职业模板!$B$5:$B$12,FALSE),MATCH(AY$3,职业模板!$C$3:$J$3,FALSE))*$F47*O47,"")</f>
        <v/>
      </c>
      <c r="AZ47" s="1" t="str" cm="1">
        <f t="array" ref="AZ47">IFERROR(INDEX(属性分配!$C$4:$J$4,MATCH(AZ$3,属性分配!$C$3:$J$3,FALSE))*INDEX(职业模板!$C$5:$J$12,MATCH($C47,职业模板!$B$5:$B$12,FALSE),MATCH(AZ$3,职业模板!$C$3:$J$3,FALSE))*$F47*P47,"")</f>
        <v/>
      </c>
      <c r="BA47" s="1" t="str" cm="1">
        <f t="array" ref="BA47">IFERROR(INDEX(属性分配!$C$4:$J$4,MATCH(BA$3,属性分配!$C$3:$J$3,FALSE))*INDEX(职业模板!$C$5:$J$12,MATCH($C47,职业模板!$B$5:$B$12,FALSE),MATCH(BA$3,职业模板!$C$3:$J$3,FALSE))*$F47*Q47,"")</f>
        <v/>
      </c>
      <c r="BB47" s="1" t="str" cm="1">
        <f t="array" ref="BB47">IFERROR(INDEX(属性分配!$C$4:$J$4,MATCH(BB$3,属性分配!$C$3:$J$3,FALSE))*INDEX(职业模板!$C$5:$J$12,MATCH($C47,职业模板!$B$5:$B$12,FALSE),MATCH(BB$3,职业模板!$C$3:$J$3,FALSE))*$F47*R47,"")</f>
        <v/>
      </c>
      <c r="BC47" s="1" t="str" cm="1">
        <f t="array" ref="BC47">IFERROR(INDEX(属性分配!$C$4:$J$4,MATCH(BC$3,属性分配!$C$3:$J$3,FALSE))*INDEX(职业模板!$C$5:$J$12,MATCH($C47,职业模板!$B$5:$B$12,FALSE),MATCH(BC$3,职业模板!$C$3:$J$3,FALSE))*$F47*S47,"")</f>
        <v/>
      </c>
      <c r="BD47" s="1" t="str" cm="1">
        <f t="array" ref="BD47">IFERROR(INDEX(属性分配!$C$4:$J$4,MATCH(BD$3,属性分配!$C$3:$J$3,FALSE))*INDEX(职业模板!$C$5:$J$12,MATCH($C47,职业模板!$B$5:$B$12,FALSE),MATCH(BD$3,职业模板!$C$3:$J$3,FALSE))*$F47*T47,"")</f>
        <v/>
      </c>
      <c r="BE47" s="1" t="str" cm="1">
        <f t="array" ref="BE47">IFERROR(INDEX(属性分配!$C$4:$J$4,MATCH(BE$3,属性分配!$C$3:$J$3,FALSE))*INDEX(职业模板!$C$5:$J$12,MATCH($C47,职业模板!$B$5:$B$12,FALSE),MATCH(BE$3,职业模板!$C$3:$J$3,FALSE))*$F47*U47,"")</f>
        <v/>
      </c>
      <c r="BF47" s="1" t="str" cm="1">
        <f t="array" ref="BF47">IFERROR(INDEX(属性分配!$C$11:$J$11,MATCH(BF$3,属性分配!$C$3:$J$3,FALSE))/职业模板!$E$16*AX47,"")</f>
        <v/>
      </c>
      <c r="BG47" s="1" t="str" cm="1">
        <f t="array" ref="BG47">IFERROR(INDEX(属性分配!$C$11:$J$11,MATCH(BG$3,属性分配!$C$3:$J$3,FALSE))/职业模板!$E$16*AY47,"")</f>
        <v/>
      </c>
      <c r="BH47" s="1" t="str" cm="1">
        <f t="array" ref="BH47">IFERROR(INDEX(属性分配!$C$11:$J$11,MATCH(BH$3,属性分配!$C$3:$J$3,FALSE))/职业模板!$E$16*AZ47,"")</f>
        <v/>
      </c>
      <c r="BI47" s="1" t="str" cm="1">
        <f t="array" ref="BI47">IFERROR(INDEX(属性分配!$C$11:$J$11,MATCH(BI$3,属性分配!$C$3:$J$3,FALSE))/职业模板!$E$16*BA47,"")</f>
        <v/>
      </c>
      <c r="BJ47" s="1" t="str" cm="1">
        <f t="array" ref="BJ47">IFERROR(INDEX(属性分配!$C$11:$J$11,MATCH(BJ$3,属性分配!$C$3:$J$3,FALSE))/职业模板!$E$16*BB47,"")</f>
        <v/>
      </c>
      <c r="BK47" s="1" t="str" cm="1">
        <f t="array" ref="BK47">IFERROR(INDEX(属性分配!$C$11:$J$11,MATCH(BK$3,属性分配!$C$3:$J$3,FALSE))/职业模板!$E$16*BC47,"")</f>
        <v/>
      </c>
      <c r="BL47" s="1" t="str" cm="1">
        <f t="array" ref="BL47">IFERROR(INDEX(属性分配!$C$11:$J$11,MATCH(BL$3,属性分配!$C$3:$J$3,FALSE))/职业模板!$E$16*BD47,"")</f>
        <v/>
      </c>
      <c r="BM47" s="1" t="str" cm="1">
        <f t="array" ref="BM47">IFERROR(INDEX(属性分配!$C$11:$J$11,MATCH(BM$3,属性分配!$C$3:$J$3,FALSE))/职业模板!$E$16*BE47,"")</f>
        <v/>
      </c>
      <c r="BN47" s="1" t="str" cm="1">
        <f t="array" ref="BN47">IFERROR(ROUND((AX47+BF47*职业模板!$E$16)*(1+INDEX(职业模板!$C$29:$J$34,MATCH($K47,职业模板!$B$29:$B$34,FALSE),MATCH(V$3,职业模板!$C$28:$J$28,FALSE))+INDEX(职业模板!$C$40:$J$60,MATCH($L47,职业模板!$B$40:$B$60,FALSE),MATCH(V$3,职业模板!$C$39:$J$39,FALSE))),2),"")</f>
        <v/>
      </c>
      <c r="BO47" s="1" t="str" cm="1">
        <f t="array" ref="BO47">IFERROR(ROUND((AY47+BG47*职业模板!$E$16)*(1+INDEX(职业模板!$C$29:$J$34,MATCH($K47,职业模板!$B$29:$B$34,FALSE),MATCH(W$3,职业模板!$C$28:$J$28,FALSE))+INDEX(职业模板!$C$40:$J$60,MATCH($L47,职业模板!$B$40:$B$60,FALSE),MATCH(W$3,职业模板!$C$39:$J$39,FALSE))),2),"")</f>
        <v/>
      </c>
      <c r="BP47" s="1" t="str" cm="1">
        <f t="array" ref="BP47">IFERROR(ROUND((AZ47+BH47*职业模板!$E$16)*(1+INDEX(职业模板!$C$29:$J$34,MATCH($K47,职业模板!$B$29:$B$34,FALSE),MATCH(X$3,职业模板!$C$28:$J$28,FALSE))+INDEX(职业模板!$C$40:$J$60,MATCH($L47,职业模板!$B$40:$B$60,FALSE),MATCH(X$3,职业模板!$C$39:$J$39,FALSE))),2),"")</f>
        <v/>
      </c>
      <c r="BQ47" s="1" t="str" cm="1">
        <f t="array" ref="BQ47">IFERROR(ROUND((BA47+BI47*职业模板!$E$16)*(1+INDEX(职业模板!$C$29:$J$34,MATCH($K47,职业模板!$B$29:$B$34,FALSE),MATCH(Y$3,职业模板!$C$28:$J$28,FALSE))+INDEX(职业模板!$C$40:$J$60,MATCH($L47,职业模板!$B$40:$B$60,FALSE),MATCH(Y$3,职业模板!$C$39:$J$39,FALSE))),2),"")</f>
        <v/>
      </c>
      <c r="BR47" s="1" t="str" cm="1">
        <f t="array" ref="BR47">IFERROR(ROUND((BB47+BJ47*职业模板!$E$16)*(1+INDEX(职业模板!$C$29:$J$34,MATCH($K47,职业模板!$B$29:$B$34,FALSE),MATCH(Z$3,职业模板!$C$28:$J$28,FALSE))+INDEX(职业模板!$C$40:$J$60,MATCH($L47,职业模板!$B$40:$B$60,FALSE),MATCH(Z$3,职业模板!$C$39:$J$39,FALSE))),2),"")</f>
        <v/>
      </c>
      <c r="BS47" s="1" t="str" cm="1">
        <f t="array" ref="BS47">IFERROR(ROUND((BC47+BK47*职业模板!$E$16)*(1+INDEX(职业模板!$C$29:$J$34,MATCH($K47,职业模板!$B$29:$B$34,FALSE),MATCH(AA$3,职业模板!$C$28:$J$28,FALSE))+INDEX(职业模板!$C$40:$J$60,MATCH($L47,职业模板!$B$40:$B$60,FALSE),MATCH(AA$3,职业模板!$C$39:$J$39,FALSE))),2),"")</f>
        <v/>
      </c>
      <c r="BT47" s="1" t="str" cm="1">
        <f t="array" ref="BT47">IFERROR(ROUND((BD47+BL47*职业模板!$E$16)*(1+INDEX(职业模板!$C$29:$J$34,MATCH($K47,职业模板!$B$29:$B$34,FALSE),MATCH(AB$3,职业模板!$C$28:$J$28,FALSE))+INDEX(职业模板!$C$40:$J$60,MATCH($L47,职业模板!$B$40:$B$60,FALSE),MATCH(AB$3,职业模板!$C$39:$J$39,FALSE))),2),"")</f>
        <v/>
      </c>
      <c r="BU47" s="1" t="str" cm="1">
        <f t="array" ref="BU47">IFERROR(ROUND((BE47+BM47*职业模板!$E$16)*(1+INDEX(职业模板!$C$29:$J$34,MATCH($K47,职业模板!$B$29:$B$34,FALSE),MATCH(AC$3,职业模板!$C$28:$J$28,FALSE))+INDEX(职业模板!$C$40:$J$60,MATCH($L47,职业模板!$B$40:$B$60,FALSE),MATCH(AC$3,职业模板!$C$39:$J$39,FALSE))),2),"")</f>
        <v/>
      </c>
      <c r="BV47" s="31" t="str" cm="1">
        <f t="array" ref="BV47">IF(SUMPRODUCT($BN47:$BR47,属性分配!$C$7:$G$7)=0,"",SUMPRODUCT($BN47:$BR47,属性分配!$C$7:$G$7))</f>
        <v/>
      </c>
      <c r="BW47" s="1" t="str" cm="1">
        <f t="array" ref="BW47">IFERROR((AX47+BF47*职业模板!$E$16)*(1+INDEX(职业模板!$C$34:$J$34,MATCH(V$3,职业模板!$C$28:$J$28,FALSE))+INDEX(职业模板!$C$60:$J$60,MATCH(V$3,职业模板!$C$39:$J$39,FALSE))),"")</f>
        <v/>
      </c>
      <c r="BX47" s="1" t="str" cm="1">
        <f t="array" ref="BX47">IFERROR((AY47+BG47*职业模板!$E$16)*(1+INDEX(职业模板!$C$34:$J$34,MATCH(W$3,职业模板!$C$28:$J$28,FALSE))+INDEX(职业模板!$C$60:$J$60,MATCH(W$3,职业模板!$C$39:$J$39,FALSE))),"")</f>
        <v/>
      </c>
      <c r="BY47" s="1" t="str" cm="1">
        <f t="array" ref="BY47">IFERROR((AZ47+BH47*职业模板!$E$16)*(1+INDEX(职业模板!$C$34:$J$34,MATCH(X$3,职业模板!$C$28:$J$28,FALSE))+INDEX(职业模板!$C$60:$J$60,MATCH(X$3,职业模板!$C$39:$J$39,FALSE))),"")</f>
        <v/>
      </c>
      <c r="BZ47" s="1" t="str" cm="1">
        <f t="array" ref="BZ47">IFERROR((BA47+BI47*职业模板!$E$16)*(1+INDEX(职业模板!$C$34:$J$34,MATCH(Y$3,职业模板!$C$28:$J$28,FALSE))+INDEX(职业模板!$C$60:$J$60,MATCH(Y$3,职业模板!$C$39:$J$39,FALSE))),"")</f>
        <v/>
      </c>
      <c r="CA47" s="1" t="str" cm="1">
        <f t="array" ref="CA47">IFERROR((BB47+BJ47*职业模板!$E$16)*(1+INDEX(职业模板!$C$34:$J$34,MATCH(Z$3,职业模板!$C$28:$J$28,FALSE))+INDEX(职业模板!$C$60:$J$60,MATCH(Z$3,职业模板!$C$39:$J$39,FALSE))),"")</f>
        <v/>
      </c>
      <c r="CB47" s="1" t="str" cm="1">
        <f t="array" ref="CB47">IFERROR((BC47+BK47*职业模板!$E$16)*(1+INDEX(职业模板!$C$34:$J$34,MATCH(AA$3,职业模板!$C$28:$J$28,FALSE))+INDEX(职业模板!$C$60:$J$60,MATCH(AA$3,职业模板!$C$39:$J$39,FALSE))),"")</f>
        <v/>
      </c>
      <c r="CC47" s="1" t="str" cm="1">
        <f t="array" ref="CC47">IFERROR((BD47+BL47*职业模板!$E$16)*(1+INDEX(职业模板!$C$34:$J$34,MATCH(AB$3,职业模板!$C$28:$J$28,FALSE))+INDEX(职业模板!$C$60:$J$60,MATCH(AB$3,职业模板!$C$39:$J$39,FALSE))),"")</f>
        <v/>
      </c>
      <c r="CD47" s="1" t="str" cm="1">
        <f t="array" ref="CD47">IFERROR((BE47+BM47*职业模板!$E$16)*(1+INDEX(职业模板!$C$34:$J$34,MATCH(AC$3,职业模板!$C$28:$J$28,FALSE))+INDEX(职业模板!$C$60:$J$60,MATCH(AC$3,职业模板!$C$39:$J$39,FALSE))),"")</f>
        <v/>
      </c>
      <c r="CE47" s="31" t="str" cm="1">
        <f t="array" ref="CE47">IF(SUMPRODUCT(BW47:CA47,属性分配!$C$7:$G$7)=0,"",SUMPRODUCT(BW47:CA47,属性分配!$C$7:$G$7))</f>
        <v/>
      </c>
    </row>
    <row r="48" spans="50:83" x14ac:dyDescent="0.15">
      <c r="AX48" s="1" t="str" cm="1">
        <f t="array" ref="AX48">IFERROR(INDEX(属性分配!$C$4:$J$4,MATCH(AX$3,属性分配!$C$3:$J$3,FALSE))*INDEX(职业模板!$C$5:$J$12,MATCH($C48,职业模板!$B$5:$B$12,FALSE),MATCH(AX$3,职业模板!$C$3:$J$3,FALSE))*$F48*N48,"")</f>
        <v/>
      </c>
      <c r="AY48" s="1" t="str" cm="1">
        <f t="array" ref="AY48">IFERROR(INDEX(属性分配!$C$4:$J$4,MATCH(AY$3,属性分配!$C$3:$J$3,FALSE))*INDEX(职业模板!$C$5:$J$12,MATCH($C48,职业模板!$B$5:$B$12,FALSE),MATCH(AY$3,职业模板!$C$3:$J$3,FALSE))*$F48*O48,"")</f>
        <v/>
      </c>
      <c r="AZ48" s="1" t="str" cm="1">
        <f t="array" ref="AZ48">IFERROR(INDEX(属性分配!$C$4:$J$4,MATCH(AZ$3,属性分配!$C$3:$J$3,FALSE))*INDEX(职业模板!$C$5:$J$12,MATCH($C48,职业模板!$B$5:$B$12,FALSE),MATCH(AZ$3,职业模板!$C$3:$J$3,FALSE))*$F48*P48,"")</f>
        <v/>
      </c>
      <c r="BA48" s="1" t="str" cm="1">
        <f t="array" ref="BA48">IFERROR(INDEX(属性分配!$C$4:$J$4,MATCH(BA$3,属性分配!$C$3:$J$3,FALSE))*INDEX(职业模板!$C$5:$J$12,MATCH($C48,职业模板!$B$5:$B$12,FALSE),MATCH(BA$3,职业模板!$C$3:$J$3,FALSE))*$F48*Q48,"")</f>
        <v/>
      </c>
      <c r="BB48" s="1" t="str" cm="1">
        <f t="array" ref="BB48">IFERROR(INDEX(属性分配!$C$4:$J$4,MATCH(BB$3,属性分配!$C$3:$J$3,FALSE))*INDEX(职业模板!$C$5:$J$12,MATCH($C48,职业模板!$B$5:$B$12,FALSE),MATCH(BB$3,职业模板!$C$3:$J$3,FALSE))*$F48*R48,"")</f>
        <v/>
      </c>
      <c r="BC48" s="1" t="str" cm="1">
        <f t="array" ref="BC48">IFERROR(INDEX(属性分配!$C$4:$J$4,MATCH(BC$3,属性分配!$C$3:$J$3,FALSE))*INDEX(职业模板!$C$5:$J$12,MATCH($C48,职业模板!$B$5:$B$12,FALSE),MATCH(BC$3,职业模板!$C$3:$J$3,FALSE))*$F48*S48,"")</f>
        <v/>
      </c>
      <c r="BD48" s="1" t="str" cm="1">
        <f t="array" ref="BD48">IFERROR(INDEX(属性分配!$C$4:$J$4,MATCH(BD$3,属性分配!$C$3:$J$3,FALSE))*INDEX(职业模板!$C$5:$J$12,MATCH($C48,职业模板!$B$5:$B$12,FALSE),MATCH(BD$3,职业模板!$C$3:$J$3,FALSE))*$F48*T48,"")</f>
        <v/>
      </c>
      <c r="BE48" s="1" t="str" cm="1">
        <f t="array" ref="BE48">IFERROR(INDEX(属性分配!$C$4:$J$4,MATCH(BE$3,属性分配!$C$3:$J$3,FALSE))*INDEX(职业模板!$C$5:$J$12,MATCH($C48,职业模板!$B$5:$B$12,FALSE),MATCH(BE$3,职业模板!$C$3:$J$3,FALSE))*$F48*U48,"")</f>
        <v/>
      </c>
      <c r="BF48" s="1" t="str" cm="1">
        <f t="array" ref="BF48">IFERROR(INDEX(属性分配!$C$11:$J$11,MATCH(BF$3,属性分配!$C$3:$J$3,FALSE))/职业模板!$E$16*AX48,"")</f>
        <v/>
      </c>
      <c r="BG48" s="1" t="str" cm="1">
        <f t="array" ref="BG48">IFERROR(INDEX(属性分配!$C$11:$J$11,MATCH(BG$3,属性分配!$C$3:$J$3,FALSE))/职业模板!$E$16*AY48,"")</f>
        <v/>
      </c>
      <c r="BH48" s="1" t="str" cm="1">
        <f t="array" ref="BH48">IFERROR(INDEX(属性分配!$C$11:$J$11,MATCH(BH$3,属性分配!$C$3:$J$3,FALSE))/职业模板!$E$16*AZ48,"")</f>
        <v/>
      </c>
      <c r="BI48" s="1" t="str" cm="1">
        <f t="array" ref="BI48">IFERROR(INDEX(属性分配!$C$11:$J$11,MATCH(BI$3,属性分配!$C$3:$J$3,FALSE))/职业模板!$E$16*BA48,"")</f>
        <v/>
      </c>
      <c r="BJ48" s="1" t="str" cm="1">
        <f t="array" ref="BJ48">IFERROR(INDEX(属性分配!$C$11:$J$11,MATCH(BJ$3,属性分配!$C$3:$J$3,FALSE))/职业模板!$E$16*BB48,"")</f>
        <v/>
      </c>
      <c r="BK48" s="1" t="str" cm="1">
        <f t="array" ref="BK48">IFERROR(INDEX(属性分配!$C$11:$J$11,MATCH(BK$3,属性分配!$C$3:$J$3,FALSE))/职业模板!$E$16*BC48,"")</f>
        <v/>
      </c>
      <c r="BL48" s="1" t="str" cm="1">
        <f t="array" ref="BL48">IFERROR(INDEX(属性分配!$C$11:$J$11,MATCH(BL$3,属性分配!$C$3:$J$3,FALSE))/职业模板!$E$16*BD48,"")</f>
        <v/>
      </c>
      <c r="BM48" s="1" t="str" cm="1">
        <f t="array" ref="BM48">IFERROR(INDEX(属性分配!$C$11:$J$11,MATCH(BM$3,属性分配!$C$3:$J$3,FALSE))/职业模板!$E$16*BE48,"")</f>
        <v/>
      </c>
      <c r="BN48" s="1" t="str" cm="1">
        <f t="array" ref="BN48">IFERROR(ROUND((AX48+BF48*职业模板!$E$16)*(1+INDEX(职业模板!$C$29:$J$34,MATCH($K48,职业模板!$B$29:$B$34,FALSE),MATCH(V$3,职业模板!$C$28:$J$28,FALSE))+INDEX(职业模板!$C$40:$J$60,MATCH($L48,职业模板!$B$40:$B$60,FALSE),MATCH(V$3,职业模板!$C$39:$J$39,FALSE))),2),"")</f>
        <v/>
      </c>
      <c r="BO48" s="1" t="str" cm="1">
        <f t="array" ref="BO48">IFERROR(ROUND((AY48+BG48*职业模板!$E$16)*(1+INDEX(职业模板!$C$29:$J$34,MATCH($K48,职业模板!$B$29:$B$34,FALSE),MATCH(W$3,职业模板!$C$28:$J$28,FALSE))+INDEX(职业模板!$C$40:$J$60,MATCH($L48,职业模板!$B$40:$B$60,FALSE),MATCH(W$3,职业模板!$C$39:$J$39,FALSE))),2),"")</f>
        <v/>
      </c>
      <c r="BP48" s="1" t="str" cm="1">
        <f t="array" ref="BP48">IFERROR(ROUND((AZ48+BH48*职业模板!$E$16)*(1+INDEX(职业模板!$C$29:$J$34,MATCH($K48,职业模板!$B$29:$B$34,FALSE),MATCH(X$3,职业模板!$C$28:$J$28,FALSE))+INDEX(职业模板!$C$40:$J$60,MATCH($L48,职业模板!$B$40:$B$60,FALSE),MATCH(X$3,职业模板!$C$39:$J$39,FALSE))),2),"")</f>
        <v/>
      </c>
      <c r="BQ48" s="1" t="str" cm="1">
        <f t="array" ref="BQ48">IFERROR(ROUND((BA48+BI48*职业模板!$E$16)*(1+INDEX(职业模板!$C$29:$J$34,MATCH($K48,职业模板!$B$29:$B$34,FALSE),MATCH(Y$3,职业模板!$C$28:$J$28,FALSE))+INDEX(职业模板!$C$40:$J$60,MATCH($L48,职业模板!$B$40:$B$60,FALSE),MATCH(Y$3,职业模板!$C$39:$J$39,FALSE))),2),"")</f>
        <v/>
      </c>
      <c r="BR48" s="1" t="str" cm="1">
        <f t="array" ref="BR48">IFERROR(ROUND((BB48+BJ48*职业模板!$E$16)*(1+INDEX(职业模板!$C$29:$J$34,MATCH($K48,职业模板!$B$29:$B$34,FALSE),MATCH(Z$3,职业模板!$C$28:$J$28,FALSE))+INDEX(职业模板!$C$40:$J$60,MATCH($L48,职业模板!$B$40:$B$60,FALSE),MATCH(Z$3,职业模板!$C$39:$J$39,FALSE))),2),"")</f>
        <v/>
      </c>
      <c r="BS48" s="1" t="str" cm="1">
        <f t="array" ref="BS48">IFERROR(ROUND((BC48+BK48*职业模板!$E$16)*(1+INDEX(职业模板!$C$29:$J$34,MATCH($K48,职业模板!$B$29:$B$34,FALSE),MATCH(AA$3,职业模板!$C$28:$J$28,FALSE))+INDEX(职业模板!$C$40:$J$60,MATCH($L48,职业模板!$B$40:$B$60,FALSE),MATCH(AA$3,职业模板!$C$39:$J$39,FALSE))),2),"")</f>
        <v/>
      </c>
      <c r="BT48" s="1" t="str" cm="1">
        <f t="array" ref="BT48">IFERROR(ROUND((BD48+BL48*职业模板!$E$16)*(1+INDEX(职业模板!$C$29:$J$34,MATCH($K48,职业模板!$B$29:$B$34,FALSE),MATCH(AB$3,职业模板!$C$28:$J$28,FALSE))+INDEX(职业模板!$C$40:$J$60,MATCH($L48,职业模板!$B$40:$B$60,FALSE),MATCH(AB$3,职业模板!$C$39:$J$39,FALSE))),2),"")</f>
        <v/>
      </c>
      <c r="BU48" s="1" t="str" cm="1">
        <f t="array" ref="BU48">IFERROR(ROUND((BE48+BM48*职业模板!$E$16)*(1+INDEX(职业模板!$C$29:$J$34,MATCH($K48,职业模板!$B$29:$B$34,FALSE),MATCH(AC$3,职业模板!$C$28:$J$28,FALSE))+INDEX(职业模板!$C$40:$J$60,MATCH($L48,职业模板!$B$40:$B$60,FALSE),MATCH(AC$3,职业模板!$C$39:$J$39,FALSE))),2),"")</f>
        <v/>
      </c>
      <c r="BV48" s="31" t="str" cm="1">
        <f t="array" ref="BV48">IF(SUMPRODUCT($BN48:$BR48,属性分配!$C$7:$G$7)=0,"",SUMPRODUCT($BN48:$BR48,属性分配!$C$7:$G$7))</f>
        <v/>
      </c>
      <c r="BW48" s="1" t="str" cm="1">
        <f t="array" ref="BW48">IFERROR((AX48+BF48*职业模板!$E$16)*(1+INDEX(职业模板!$C$34:$J$34,MATCH(V$3,职业模板!$C$28:$J$28,FALSE))+INDEX(职业模板!$C$60:$J$60,MATCH(V$3,职业模板!$C$39:$J$39,FALSE))),"")</f>
        <v/>
      </c>
      <c r="BX48" s="1" t="str" cm="1">
        <f t="array" ref="BX48">IFERROR((AY48+BG48*职业模板!$E$16)*(1+INDEX(职业模板!$C$34:$J$34,MATCH(W$3,职业模板!$C$28:$J$28,FALSE))+INDEX(职业模板!$C$60:$J$60,MATCH(W$3,职业模板!$C$39:$J$39,FALSE))),"")</f>
        <v/>
      </c>
      <c r="BY48" s="1" t="str" cm="1">
        <f t="array" ref="BY48">IFERROR((AZ48+BH48*职业模板!$E$16)*(1+INDEX(职业模板!$C$34:$J$34,MATCH(X$3,职业模板!$C$28:$J$28,FALSE))+INDEX(职业模板!$C$60:$J$60,MATCH(X$3,职业模板!$C$39:$J$39,FALSE))),"")</f>
        <v/>
      </c>
      <c r="BZ48" s="1" t="str" cm="1">
        <f t="array" ref="BZ48">IFERROR((BA48+BI48*职业模板!$E$16)*(1+INDEX(职业模板!$C$34:$J$34,MATCH(Y$3,职业模板!$C$28:$J$28,FALSE))+INDEX(职业模板!$C$60:$J$60,MATCH(Y$3,职业模板!$C$39:$J$39,FALSE))),"")</f>
        <v/>
      </c>
      <c r="CA48" s="1" t="str" cm="1">
        <f t="array" ref="CA48">IFERROR((BB48+BJ48*职业模板!$E$16)*(1+INDEX(职业模板!$C$34:$J$34,MATCH(Z$3,职业模板!$C$28:$J$28,FALSE))+INDEX(职业模板!$C$60:$J$60,MATCH(Z$3,职业模板!$C$39:$J$39,FALSE))),"")</f>
        <v/>
      </c>
      <c r="CB48" s="1" t="str" cm="1">
        <f t="array" ref="CB48">IFERROR((BC48+BK48*职业模板!$E$16)*(1+INDEX(职业模板!$C$34:$J$34,MATCH(AA$3,职业模板!$C$28:$J$28,FALSE))+INDEX(职业模板!$C$60:$J$60,MATCH(AA$3,职业模板!$C$39:$J$39,FALSE))),"")</f>
        <v/>
      </c>
      <c r="CC48" s="1" t="str" cm="1">
        <f t="array" ref="CC48">IFERROR((BD48+BL48*职业模板!$E$16)*(1+INDEX(职业模板!$C$34:$J$34,MATCH(AB$3,职业模板!$C$28:$J$28,FALSE))+INDEX(职业模板!$C$60:$J$60,MATCH(AB$3,职业模板!$C$39:$J$39,FALSE))),"")</f>
        <v/>
      </c>
      <c r="CD48" s="1" t="str" cm="1">
        <f t="array" ref="CD48">IFERROR((BE48+BM48*职业模板!$E$16)*(1+INDEX(职业模板!$C$34:$J$34,MATCH(AC$3,职业模板!$C$28:$J$28,FALSE))+INDEX(职业模板!$C$60:$J$60,MATCH(AC$3,职业模板!$C$39:$J$39,FALSE))),"")</f>
        <v/>
      </c>
      <c r="CE48" s="31" t="str" cm="1">
        <f t="array" ref="CE48">IF(SUMPRODUCT(BW48:CA48,属性分配!$C$7:$G$7)=0,"",SUMPRODUCT(BW48:CA48,属性分配!$C$7:$G$7))</f>
        <v/>
      </c>
    </row>
    <row r="49" spans="50:83" x14ac:dyDescent="0.15">
      <c r="AX49" s="1" t="str" cm="1">
        <f t="array" ref="AX49">IFERROR(INDEX(属性分配!$C$4:$J$4,MATCH(AX$3,属性分配!$C$3:$J$3,FALSE))*INDEX(职业模板!$C$5:$J$12,MATCH($C49,职业模板!$B$5:$B$12,FALSE),MATCH(AX$3,职业模板!$C$3:$J$3,FALSE))*$F49*N49,"")</f>
        <v/>
      </c>
      <c r="AY49" s="1" t="str" cm="1">
        <f t="array" ref="AY49">IFERROR(INDEX(属性分配!$C$4:$J$4,MATCH(AY$3,属性分配!$C$3:$J$3,FALSE))*INDEX(职业模板!$C$5:$J$12,MATCH($C49,职业模板!$B$5:$B$12,FALSE),MATCH(AY$3,职业模板!$C$3:$J$3,FALSE))*$F49*O49,"")</f>
        <v/>
      </c>
      <c r="AZ49" s="1" t="str" cm="1">
        <f t="array" ref="AZ49">IFERROR(INDEX(属性分配!$C$4:$J$4,MATCH(AZ$3,属性分配!$C$3:$J$3,FALSE))*INDEX(职业模板!$C$5:$J$12,MATCH($C49,职业模板!$B$5:$B$12,FALSE),MATCH(AZ$3,职业模板!$C$3:$J$3,FALSE))*$F49*P49,"")</f>
        <v/>
      </c>
      <c r="BA49" s="1" t="str" cm="1">
        <f t="array" ref="BA49">IFERROR(INDEX(属性分配!$C$4:$J$4,MATCH(BA$3,属性分配!$C$3:$J$3,FALSE))*INDEX(职业模板!$C$5:$J$12,MATCH($C49,职业模板!$B$5:$B$12,FALSE),MATCH(BA$3,职业模板!$C$3:$J$3,FALSE))*$F49*Q49,"")</f>
        <v/>
      </c>
      <c r="BB49" s="1" t="str" cm="1">
        <f t="array" ref="BB49">IFERROR(INDEX(属性分配!$C$4:$J$4,MATCH(BB$3,属性分配!$C$3:$J$3,FALSE))*INDEX(职业模板!$C$5:$J$12,MATCH($C49,职业模板!$B$5:$B$12,FALSE),MATCH(BB$3,职业模板!$C$3:$J$3,FALSE))*$F49*R49,"")</f>
        <v/>
      </c>
      <c r="BC49" s="1" t="str" cm="1">
        <f t="array" ref="BC49">IFERROR(INDEX(属性分配!$C$4:$J$4,MATCH(BC$3,属性分配!$C$3:$J$3,FALSE))*INDEX(职业模板!$C$5:$J$12,MATCH($C49,职业模板!$B$5:$B$12,FALSE),MATCH(BC$3,职业模板!$C$3:$J$3,FALSE))*$F49*S49,"")</f>
        <v/>
      </c>
      <c r="BD49" s="1" t="str" cm="1">
        <f t="array" ref="BD49">IFERROR(INDEX(属性分配!$C$4:$J$4,MATCH(BD$3,属性分配!$C$3:$J$3,FALSE))*INDEX(职业模板!$C$5:$J$12,MATCH($C49,职业模板!$B$5:$B$12,FALSE),MATCH(BD$3,职业模板!$C$3:$J$3,FALSE))*$F49*T49,"")</f>
        <v/>
      </c>
      <c r="BE49" s="1" t="str" cm="1">
        <f t="array" ref="BE49">IFERROR(INDEX(属性分配!$C$4:$J$4,MATCH(BE$3,属性分配!$C$3:$J$3,FALSE))*INDEX(职业模板!$C$5:$J$12,MATCH($C49,职业模板!$B$5:$B$12,FALSE),MATCH(BE$3,职业模板!$C$3:$J$3,FALSE))*$F49*U49,"")</f>
        <v/>
      </c>
      <c r="BF49" s="1" t="str" cm="1">
        <f t="array" ref="BF49">IFERROR(INDEX(属性分配!$C$11:$J$11,MATCH(BF$3,属性分配!$C$3:$J$3,FALSE))/职业模板!$E$16*AX49,"")</f>
        <v/>
      </c>
      <c r="BG49" s="1" t="str" cm="1">
        <f t="array" ref="BG49">IFERROR(INDEX(属性分配!$C$11:$J$11,MATCH(BG$3,属性分配!$C$3:$J$3,FALSE))/职业模板!$E$16*AY49,"")</f>
        <v/>
      </c>
      <c r="BH49" s="1" t="str" cm="1">
        <f t="array" ref="BH49">IFERROR(INDEX(属性分配!$C$11:$J$11,MATCH(BH$3,属性分配!$C$3:$J$3,FALSE))/职业模板!$E$16*AZ49,"")</f>
        <v/>
      </c>
      <c r="BI49" s="1" t="str" cm="1">
        <f t="array" ref="BI49">IFERROR(INDEX(属性分配!$C$11:$J$11,MATCH(BI$3,属性分配!$C$3:$J$3,FALSE))/职业模板!$E$16*BA49,"")</f>
        <v/>
      </c>
      <c r="BJ49" s="1" t="str" cm="1">
        <f t="array" ref="BJ49">IFERROR(INDEX(属性分配!$C$11:$J$11,MATCH(BJ$3,属性分配!$C$3:$J$3,FALSE))/职业模板!$E$16*BB49,"")</f>
        <v/>
      </c>
      <c r="BK49" s="1" t="str" cm="1">
        <f t="array" ref="BK49">IFERROR(INDEX(属性分配!$C$11:$J$11,MATCH(BK$3,属性分配!$C$3:$J$3,FALSE))/职业模板!$E$16*BC49,"")</f>
        <v/>
      </c>
      <c r="BL49" s="1" t="str" cm="1">
        <f t="array" ref="BL49">IFERROR(INDEX(属性分配!$C$11:$J$11,MATCH(BL$3,属性分配!$C$3:$J$3,FALSE))/职业模板!$E$16*BD49,"")</f>
        <v/>
      </c>
      <c r="BM49" s="1" t="str" cm="1">
        <f t="array" ref="BM49">IFERROR(INDEX(属性分配!$C$11:$J$11,MATCH(BM$3,属性分配!$C$3:$J$3,FALSE))/职业模板!$E$16*BE49,"")</f>
        <v/>
      </c>
      <c r="BN49" s="1" t="str" cm="1">
        <f t="array" ref="BN49">IFERROR(ROUND((AX49+BF49*职业模板!$E$16)*(1+INDEX(职业模板!$C$29:$J$34,MATCH($K49,职业模板!$B$29:$B$34,FALSE),MATCH(V$3,职业模板!$C$28:$J$28,FALSE))+INDEX(职业模板!$C$40:$J$60,MATCH($L49,职业模板!$B$40:$B$60,FALSE),MATCH(V$3,职业模板!$C$39:$J$39,FALSE))),2),"")</f>
        <v/>
      </c>
      <c r="BO49" s="1" t="str" cm="1">
        <f t="array" ref="BO49">IFERROR(ROUND((AY49+BG49*职业模板!$E$16)*(1+INDEX(职业模板!$C$29:$J$34,MATCH($K49,职业模板!$B$29:$B$34,FALSE),MATCH(W$3,职业模板!$C$28:$J$28,FALSE))+INDEX(职业模板!$C$40:$J$60,MATCH($L49,职业模板!$B$40:$B$60,FALSE),MATCH(W$3,职业模板!$C$39:$J$39,FALSE))),2),"")</f>
        <v/>
      </c>
      <c r="BP49" s="1" t="str" cm="1">
        <f t="array" ref="BP49">IFERROR(ROUND((AZ49+BH49*职业模板!$E$16)*(1+INDEX(职业模板!$C$29:$J$34,MATCH($K49,职业模板!$B$29:$B$34,FALSE),MATCH(X$3,职业模板!$C$28:$J$28,FALSE))+INDEX(职业模板!$C$40:$J$60,MATCH($L49,职业模板!$B$40:$B$60,FALSE),MATCH(X$3,职业模板!$C$39:$J$39,FALSE))),2),"")</f>
        <v/>
      </c>
      <c r="BQ49" s="1" t="str" cm="1">
        <f t="array" ref="BQ49">IFERROR(ROUND((BA49+BI49*职业模板!$E$16)*(1+INDEX(职业模板!$C$29:$J$34,MATCH($K49,职业模板!$B$29:$B$34,FALSE),MATCH(Y$3,职业模板!$C$28:$J$28,FALSE))+INDEX(职业模板!$C$40:$J$60,MATCH($L49,职业模板!$B$40:$B$60,FALSE),MATCH(Y$3,职业模板!$C$39:$J$39,FALSE))),2),"")</f>
        <v/>
      </c>
      <c r="BR49" s="1" t="str" cm="1">
        <f t="array" ref="BR49">IFERROR(ROUND((BB49+BJ49*职业模板!$E$16)*(1+INDEX(职业模板!$C$29:$J$34,MATCH($K49,职业模板!$B$29:$B$34,FALSE),MATCH(Z$3,职业模板!$C$28:$J$28,FALSE))+INDEX(职业模板!$C$40:$J$60,MATCH($L49,职业模板!$B$40:$B$60,FALSE),MATCH(Z$3,职业模板!$C$39:$J$39,FALSE))),2),"")</f>
        <v/>
      </c>
      <c r="BS49" s="1" t="str" cm="1">
        <f t="array" ref="BS49">IFERROR(ROUND((BC49+BK49*职业模板!$E$16)*(1+INDEX(职业模板!$C$29:$J$34,MATCH($K49,职业模板!$B$29:$B$34,FALSE),MATCH(AA$3,职业模板!$C$28:$J$28,FALSE))+INDEX(职业模板!$C$40:$J$60,MATCH($L49,职业模板!$B$40:$B$60,FALSE),MATCH(AA$3,职业模板!$C$39:$J$39,FALSE))),2),"")</f>
        <v/>
      </c>
      <c r="BT49" s="1" t="str" cm="1">
        <f t="array" ref="BT49">IFERROR(ROUND((BD49+BL49*职业模板!$E$16)*(1+INDEX(职业模板!$C$29:$J$34,MATCH($K49,职业模板!$B$29:$B$34,FALSE),MATCH(AB$3,职业模板!$C$28:$J$28,FALSE))+INDEX(职业模板!$C$40:$J$60,MATCH($L49,职业模板!$B$40:$B$60,FALSE),MATCH(AB$3,职业模板!$C$39:$J$39,FALSE))),2),"")</f>
        <v/>
      </c>
      <c r="BU49" s="1" t="str" cm="1">
        <f t="array" ref="BU49">IFERROR(ROUND((BE49+BM49*职业模板!$E$16)*(1+INDEX(职业模板!$C$29:$J$34,MATCH($K49,职业模板!$B$29:$B$34,FALSE),MATCH(AC$3,职业模板!$C$28:$J$28,FALSE))+INDEX(职业模板!$C$40:$J$60,MATCH($L49,职业模板!$B$40:$B$60,FALSE),MATCH(AC$3,职业模板!$C$39:$J$39,FALSE))),2),"")</f>
        <v/>
      </c>
      <c r="BV49" s="31" t="str" cm="1">
        <f t="array" ref="BV49">IF(SUMPRODUCT($BN49:$BR49,属性分配!$C$7:$G$7)=0,"",SUMPRODUCT($BN49:$BR49,属性分配!$C$7:$G$7))</f>
        <v/>
      </c>
      <c r="BW49" s="1" t="str" cm="1">
        <f t="array" ref="BW49">IFERROR((AX49+BF49*职业模板!$E$16)*(1+INDEX(职业模板!$C$34:$J$34,MATCH(V$3,职业模板!$C$28:$J$28,FALSE))+INDEX(职业模板!$C$60:$J$60,MATCH(V$3,职业模板!$C$39:$J$39,FALSE))),"")</f>
        <v/>
      </c>
      <c r="BX49" s="1" t="str" cm="1">
        <f t="array" ref="BX49">IFERROR((AY49+BG49*职业模板!$E$16)*(1+INDEX(职业模板!$C$34:$J$34,MATCH(W$3,职业模板!$C$28:$J$28,FALSE))+INDEX(职业模板!$C$60:$J$60,MATCH(W$3,职业模板!$C$39:$J$39,FALSE))),"")</f>
        <v/>
      </c>
      <c r="BY49" s="1" t="str" cm="1">
        <f t="array" ref="BY49">IFERROR((AZ49+BH49*职业模板!$E$16)*(1+INDEX(职业模板!$C$34:$J$34,MATCH(X$3,职业模板!$C$28:$J$28,FALSE))+INDEX(职业模板!$C$60:$J$60,MATCH(X$3,职业模板!$C$39:$J$39,FALSE))),"")</f>
        <v/>
      </c>
      <c r="BZ49" s="1" t="str" cm="1">
        <f t="array" ref="BZ49">IFERROR((BA49+BI49*职业模板!$E$16)*(1+INDEX(职业模板!$C$34:$J$34,MATCH(Y$3,职业模板!$C$28:$J$28,FALSE))+INDEX(职业模板!$C$60:$J$60,MATCH(Y$3,职业模板!$C$39:$J$39,FALSE))),"")</f>
        <v/>
      </c>
      <c r="CA49" s="1" t="str" cm="1">
        <f t="array" ref="CA49">IFERROR((BB49+BJ49*职业模板!$E$16)*(1+INDEX(职业模板!$C$34:$J$34,MATCH(Z$3,职业模板!$C$28:$J$28,FALSE))+INDEX(职业模板!$C$60:$J$60,MATCH(Z$3,职业模板!$C$39:$J$39,FALSE))),"")</f>
        <v/>
      </c>
      <c r="CB49" s="1" t="str" cm="1">
        <f t="array" ref="CB49">IFERROR((BC49+BK49*职业模板!$E$16)*(1+INDEX(职业模板!$C$34:$J$34,MATCH(AA$3,职业模板!$C$28:$J$28,FALSE))+INDEX(职业模板!$C$60:$J$60,MATCH(AA$3,职业模板!$C$39:$J$39,FALSE))),"")</f>
        <v/>
      </c>
      <c r="CC49" s="1" t="str" cm="1">
        <f t="array" ref="CC49">IFERROR((BD49+BL49*职业模板!$E$16)*(1+INDEX(职业模板!$C$34:$J$34,MATCH(AB$3,职业模板!$C$28:$J$28,FALSE))+INDEX(职业模板!$C$60:$J$60,MATCH(AB$3,职业模板!$C$39:$J$39,FALSE))),"")</f>
        <v/>
      </c>
      <c r="CD49" s="1" t="str" cm="1">
        <f t="array" ref="CD49">IFERROR((BE49+BM49*职业模板!$E$16)*(1+INDEX(职业模板!$C$34:$J$34,MATCH(AC$3,职业模板!$C$28:$J$28,FALSE))+INDEX(职业模板!$C$60:$J$60,MATCH(AC$3,职业模板!$C$39:$J$39,FALSE))),"")</f>
        <v/>
      </c>
      <c r="CE49" s="31" t="str" cm="1">
        <f t="array" ref="CE49">IF(SUMPRODUCT(BW49:CA49,属性分配!$C$7:$G$7)=0,"",SUMPRODUCT(BW49:CA49,属性分配!$C$7:$G$7))</f>
        <v/>
      </c>
    </row>
    <row r="50" spans="50:83" x14ac:dyDescent="0.15">
      <c r="AX50" s="1" t="str" cm="1">
        <f t="array" ref="AX50">IFERROR(INDEX(属性分配!$C$4:$J$4,MATCH(AX$3,属性分配!$C$3:$J$3,FALSE))*INDEX(职业模板!$C$5:$J$12,MATCH($C50,职业模板!$B$5:$B$12,FALSE),MATCH(AX$3,职业模板!$C$3:$J$3,FALSE))*$F50*N50,"")</f>
        <v/>
      </c>
      <c r="AY50" s="1" t="str" cm="1">
        <f t="array" ref="AY50">IFERROR(INDEX(属性分配!$C$4:$J$4,MATCH(AY$3,属性分配!$C$3:$J$3,FALSE))*INDEX(职业模板!$C$5:$J$12,MATCH($C50,职业模板!$B$5:$B$12,FALSE),MATCH(AY$3,职业模板!$C$3:$J$3,FALSE))*$F50*O50,"")</f>
        <v/>
      </c>
      <c r="AZ50" s="1" t="str" cm="1">
        <f t="array" ref="AZ50">IFERROR(INDEX(属性分配!$C$4:$J$4,MATCH(AZ$3,属性分配!$C$3:$J$3,FALSE))*INDEX(职业模板!$C$5:$J$12,MATCH($C50,职业模板!$B$5:$B$12,FALSE),MATCH(AZ$3,职业模板!$C$3:$J$3,FALSE))*$F50*P50,"")</f>
        <v/>
      </c>
      <c r="BA50" s="1" t="str" cm="1">
        <f t="array" ref="BA50">IFERROR(INDEX(属性分配!$C$4:$J$4,MATCH(BA$3,属性分配!$C$3:$J$3,FALSE))*INDEX(职业模板!$C$5:$J$12,MATCH($C50,职业模板!$B$5:$B$12,FALSE),MATCH(BA$3,职业模板!$C$3:$J$3,FALSE))*$F50*Q50,"")</f>
        <v/>
      </c>
      <c r="BB50" s="1" t="str" cm="1">
        <f t="array" ref="BB50">IFERROR(INDEX(属性分配!$C$4:$J$4,MATCH(BB$3,属性分配!$C$3:$J$3,FALSE))*INDEX(职业模板!$C$5:$J$12,MATCH($C50,职业模板!$B$5:$B$12,FALSE),MATCH(BB$3,职业模板!$C$3:$J$3,FALSE))*$F50*R50,"")</f>
        <v/>
      </c>
      <c r="BC50" s="1" t="str" cm="1">
        <f t="array" ref="BC50">IFERROR(INDEX(属性分配!$C$4:$J$4,MATCH(BC$3,属性分配!$C$3:$J$3,FALSE))*INDEX(职业模板!$C$5:$J$12,MATCH($C50,职业模板!$B$5:$B$12,FALSE),MATCH(BC$3,职业模板!$C$3:$J$3,FALSE))*$F50*S50,"")</f>
        <v/>
      </c>
      <c r="BD50" s="1" t="str" cm="1">
        <f t="array" ref="BD50">IFERROR(INDEX(属性分配!$C$4:$J$4,MATCH(BD$3,属性分配!$C$3:$J$3,FALSE))*INDEX(职业模板!$C$5:$J$12,MATCH($C50,职业模板!$B$5:$B$12,FALSE),MATCH(BD$3,职业模板!$C$3:$J$3,FALSE))*$F50*T50,"")</f>
        <v/>
      </c>
      <c r="BE50" s="1" t="str" cm="1">
        <f t="array" ref="BE50">IFERROR(INDEX(属性分配!$C$4:$J$4,MATCH(BE$3,属性分配!$C$3:$J$3,FALSE))*INDEX(职业模板!$C$5:$J$12,MATCH($C50,职业模板!$B$5:$B$12,FALSE),MATCH(BE$3,职业模板!$C$3:$J$3,FALSE))*$F50*U50,"")</f>
        <v/>
      </c>
      <c r="BF50" s="1" t="str" cm="1">
        <f t="array" ref="BF50">IFERROR(INDEX(属性分配!$C$11:$J$11,MATCH(BF$3,属性分配!$C$3:$J$3,FALSE))/职业模板!$E$16*AX50,"")</f>
        <v/>
      </c>
      <c r="BG50" s="1" t="str" cm="1">
        <f t="array" ref="BG50">IFERROR(INDEX(属性分配!$C$11:$J$11,MATCH(BG$3,属性分配!$C$3:$J$3,FALSE))/职业模板!$E$16*AY50,"")</f>
        <v/>
      </c>
      <c r="BH50" s="1" t="str" cm="1">
        <f t="array" ref="BH50">IFERROR(INDEX(属性分配!$C$11:$J$11,MATCH(BH$3,属性分配!$C$3:$J$3,FALSE))/职业模板!$E$16*AZ50,"")</f>
        <v/>
      </c>
      <c r="BI50" s="1" t="str" cm="1">
        <f t="array" ref="BI50">IFERROR(INDEX(属性分配!$C$11:$J$11,MATCH(BI$3,属性分配!$C$3:$J$3,FALSE))/职业模板!$E$16*BA50,"")</f>
        <v/>
      </c>
      <c r="BJ50" s="1" t="str" cm="1">
        <f t="array" ref="BJ50">IFERROR(INDEX(属性分配!$C$11:$J$11,MATCH(BJ$3,属性分配!$C$3:$J$3,FALSE))/职业模板!$E$16*BB50,"")</f>
        <v/>
      </c>
      <c r="BK50" s="1" t="str" cm="1">
        <f t="array" ref="BK50">IFERROR(INDEX(属性分配!$C$11:$J$11,MATCH(BK$3,属性分配!$C$3:$J$3,FALSE))/职业模板!$E$16*BC50,"")</f>
        <v/>
      </c>
      <c r="BL50" s="1" t="str" cm="1">
        <f t="array" ref="BL50">IFERROR(INDEX(属性分配!$C$11:$J$11,MATCH(BL$3,属性分配!$C$3:$J$3,FALSE))/职业模板!$E$16*BD50,"")</f>
        <v/>
      </c>
      <c r="BM50" s="1" t="str" cm="1">
        <f t="array" ref="BM50">IFERROR(INDEX(属性分配!$C$11:$J$11,MATCH(BM$3,属性分配!$C$3:$J$3,FALSE))/职业模板!$E$16*BE50,"")</f>
        <v/>
      </c>
      <c r="BN50" s="1" t="str" cm="1">
        <f t="array" ref="BN50">IFERROR(ROUND((AX50+BF50*职业模板!$E$16)*(1+INDEX(职业模板!$C$29:$J$34,MATCH($K50,职业模板!$B$29:$B$34,FALSE),MATCH(V$3,职业模板!$C$28:$J$28,FALSE))+INDEX(职业模板!$C$40:$J$60,MATCH($L50,职业模板!$B$40:$B$60,FALSE),MATCH(V$3,职业模板!$C$39:$J$39,FALSE))),2),"")</f>
        <v/>
      </c>
      <c r="BO50" s="1" t="str" cm="1">
        <f t="array" ref="BO50">IFERROR(ROUND((AY50+BG50*职业模板!$E$16)*(1+INDEX(职业模板!$C$29:$J$34,MATCH($K50,职业模板!$B$29:$B$34,FALSE),MATCH(W$3,职业模板!$C$28:$J$28,FALSE))+INDEX(职业模板!$C$40:$J$60,MATCH($L50,职业模板!$B$40:$B$60,FALSE),MATCH(W$3,职业模板!$C$39:$J$39,FALSE))),2),"")</f>
        <v/>
      </c>
      <c r="BP50" s="1" t="str" cm="1">
        <f t="array" ref="BP50">IFERROR(ROUND((AZ50+BH50*职业模板!$E$16)*(1+INDEX(职业模板!$C$29:$J$34,MATCH($K50,职业模板!$B$29:$B$34,FALSE),MATCH(X$3,职业模板!$C$28:$J$28,FALSE))+INDEX(职业模板!$C$40:$J$60,MATCH($L50,职业模板!$B$40:$B$60,FALSE),MATCH(X$3,职业模板!$C$39:$J$39,FALSE))),2),"")</f>
        <v/>
      </c>
      <c r="BQ50" s="1" t="str" cm="1">
        <f t="array" ref="BQ50">IFERROR(ROUND((BA50+BI50*职业模板!$E$16)*(1+INDEX(职业模板!$C$29:$J$34,MATCH($K50,职业模板!$B$29:$B$34,FALSE),MATCH(Y$3,职业模板!$C$28:$J$28,FALSE))+INDEX(职业模板!$C$40:$J$60,MATCH($L50,职业模板!$B$40:$B$60,FALSE),MATCH(Y$3,职业模板!$C$39:$J$39,FALSE))),2),"")</f>
        <v/>
      </c>
      <c r="BR50" s="1" t="str" cm="1">
        <f t="array" ref="BR50">IFERROR(ROUND((BB50+BJ50*职业模板!$E$16)*(1+INDEX(职业模板!$C$29:$J$34,MATCH($K50,职业模板!$B$29:$B$34,FALSE),MATCH(Z$3,职业模板!$C$28:$J$28,FALSE))+INDEX(职业模板!$C$40:$J$60,MATCH($L50,职业模板!$B$40:$B$60,FALSE),MATCH(Z$3,职业模板!$C$39:$J$39,FALSE))),2),"")</f>
        <v/>
      </c>
      <c r="BS50" s="1" t="str" cm="1">
        <f t="array" ref="BS50">IFERROR(ROUND((BC50+BK50*职业模板!$E$16)*(1+INDEX(职业模板!$C$29:$J$34,MATCH($K50,职业模板!$B$29:$B$34,FALSE),MATCH(AA$3,职业模板!$C$28:$J$28,FALSE))+INDEX(职业模板!$C$40:$J$60,MATCH($L50,职业模板!$B$40:$B$60,FALSE),MATCH(AA$3,职业模板!$C$39:$J$39,FALSE))),2),"")</f>
        <v/>
      </c>
      <c r="BT50" s="1" t="str" cm="1">
        <f t="array" ref="BT50">IFERROR(ROUND((BD50+BL50*职业模板!$E$16)*(1+INDEX(职业模板!$C$29:$J$34,MATCH($K50,职业模板!$B$29:$B$34,FALSE),MATCH(AB$3,职业模板!$C$28:$J$28,FALSE))+INDEX(职业模板!$C$40:$J$60,MATCH($L50,职业模板!$B$40:$B$60,FALSE),MATCH(AB$3,职业模板!$C$39:$J$39,FALSE))),2),"")</f>
        <v/>
      </c>
      <c r="BU50" s="1" t="str" cm="1">
        <f t="array" ref="BU50">IFERROR(ROUND((BE50+BM50*职业模板!$E$16)*(1+INDEX(职业模板!$C$29:$J$34,MATCH($K50,职业模板!$B$29:$B$34,FALSE),MATCH(AC$3,职业模板!$C$28:$J$28,FALSE))+INDEX(职业模板!$C$40:$J$60,MATCH($L50,职业模板!$B$40:$B$60,FALSE),MATCH(AC$3,职业模板!$C$39:$J$39,FALSE))),2),"")</f>
        <v/>
      </c>
      <c r="BV50" s="31" t="str" cm="1">
        <f t="array" ref="BV50">IF(SUMPRODUCT($BN50:$BR50,属性分配!$C$7:$G$7)=0,"",SUMPRODUCT($BN50:$BR50,属性分配!$C$7:$G$7))</f>
        <v/>
      </c>
      <c r="BW50" s="1" t="str" cm="1">
        <f t="array" ref="BW50">IFERROR((AX50+BF50*职业模板!$E$16)*(1+INDEX(职业模板!$C$34:$J$34,MATCH(V$3,职业模板!$C$28:$J$28,FALSE))+INDEX(职业模板!$C$60:$J$60,MATCH(V$3,职业模板!$C$39:$J$39,FALSE))),"")</f>
        <v/>
      </c>
      <c r="BX50" s="1" t="str" cm="1">
        <f t="array" ref="BX50">IFERROR((AY50+BG50*职业模板!$E$16)*(1+INDEX(职业模板!$C$34:$J$34,MATCH(W$3,职业模板!$C$28:$J$28,FALSE))+INDEX(职业模板!$C$60:$J$60,MATCH(W$3,职业模板!$C$39:$J$39,FALSE))),"")</f>
        <v/>
      </c>
      <c r="BY50" s="1" t="str" cm="1">
        <f t="array" ref="BY50">IFERROR((AZ50+BH50*职业模板!$E$16)*(1+INDEX(职业模板!$C$34:$J$34,MATCH(X$3,职业模板!$C$28:$J$28,FALSE))+INDEX(职业模板!$C$60:$J$60,MATCH(X$3,职业模板!$C$39:$J$39,FALSE))),"")</f>
        <v/>
      </c>
      <c r="BZ50" s="1" t="str" cm="1">
        <f t="array" ref="BZ50">IFERROR((BA50+BI50*职业模板!$E$16)*(1+INDEX(职业模板!$C$34:$J$34,MATCH(Y$3,职业模板!$C$28:$J$28,FALSE))+INDEX(职业模板!$C$60:$J$60,MATCH(Y$3,职业模板!$C$39:$J$39,FALSE))),"")</f>
        <v/>
      </c>
      <c r="CA50" s="1" t="str" cm="1">
        <f t="array" ref="CA50">IFERROR((BB50+BJ50*职业模板!$E$16)*(1+INDEX(职业模板!$C$34:$J$34,MATCH(Z$3,职业模板!$C$28:$J$28,FALSE))+INDEX(职业模板!$C$60:$J$60,MATCH(Z$3,职业模板!$C$39:$J$39,FALSE))),"")</f>
        <v/>
      </c>
      <c r="CB50" s="1" t="str" cm="1">
        <f t="array" ref="CB50">IFERROR((BC50+BK50*职业模板!$E$16)*(1+INDEX(职业模板!$C$34:$J$34,MATCH(AA$3,职业模板!$C$28:$J$28,FALSE))+INDEX(职业模板!$C$60:$J$60,MATCH(AA$3,职业模板!$C$39:$J$39,FALSE))),"")</f>
        <v/>
      </c>
      <c r="CC50" s="1" t="str" cm="1">
        <f t="array" ref="CC50">IFERROR((BD50+BL50*职业模板!$E$16)*(1+INDEX(职业模板!$C$34:$J$34,MATCH(AB$3,职业模板!$C$28:$J$28,FALSE))+INDEX(职业模板!$C$60:$J$60,MATCH(AB$3,职业模板!$C$39:$J$39,FALSE))),"")</f>
        <v/>
      </c>
      <c r="CD50" s="1" t="str" cm="1">
        <f t="array" ref="CD50">IFERROR((BE50+BM50*职业模板!$E$16)*(1+INDEX(职业模板!$C$34:$J$34,MATCH(AC$3,职业模板!$C$28:$J$28,FALSE))+INDEX(职业模板!$C$60:$J$60,MATCH(AC$3,职业模板!$C$39:$J$39,FALSE))),"")</f>
        <v/>
      </c>
      <c r="CE50" s="31" t="str" cm="1">
        <f t="array" ref="CE50">IF(SUMPRODUCT(BW50:CA50,属性分配!$C$7:$G$7)=0,"",SUMPRODUCT(BW50:CA50,属性分配!$C$7:$G$7))</f>
        <v/>
      </c>
    </row>
    <row r="51" spans="50:83" x14ac:dyDescent="0.15">
      <c r="AX51" s="1" t="str" cm="1">
        <f t="array" ref="AX51">IFERROR(INDEX(属性分配!$C$4:$J$4,MATCH(AX$3,属性分配!$C$3:$J$3,FALSE))*INDEX(职业模板!$C$5:$J$12,MATCH($C51,职业模板!$B$5:$B$12,FALSE),MATCH(AX$3,职业模板!$C$3:$J$3,FALSE))*$F51*N51,"")</f>
        <v/>
      </c>
      <c r="AY51" s="1" t="str" cm="1">
        <f t="array" ref="AY51">IFERROR(INDEX(属性分配!$C$4:$J$4,MATCH(AY$3,属性分配!$C$3:$J$3,FALSE))*INDEX(职业模板!$C$5:$J$12,MATCH($C51,职业模板!$B$5:$B$12,FALSE),MATCH(AY$3,职业模板!$C$3:$J$3,FALSE))*$F51*O51,"")</f>
        <v/>
      </c>
      <c r="AZ51" s="1" t="str" cm="1">
        <f t="array" ref="AZ51">IFERROR(INDEX(属性分配!$C$4:$J$4,MATCH(AZ$3,属性分配!$C$3:$J$3,FALSE))*INDEX(职业模板!$C$5:$J$12,MATCH($C51,职业模板!$B$5:$B$12,FALSE),MATCH(AZ$3,职业模板!$C$3:$J$3,FALSE))*$F51*P51,"")</f>
        <v/>
      </c>
      <c r="BA51" s="1" t="str" cm="1">
        <f t="array" ref="BA51">IFERROR(INDEX(属性分配!$C$4:$J$4,MATCH(BA$3,属性分配!$C$3:$J$3,FALSE))*INDEX(职业模板!$C$5:$J$12,MATCH($C51,职业模板!$B$5:$B$12,FALSE),MATCH(BA$3,职业模板!$C$3:$J$3,FALSE))*$F51*Q51,"")</f>
        <v/>
      </c>
      <c r="BB51" s="1" t="str" cm="1">
        <f t="array" ref="BB51">IFERROR(INDEX(属性分配!$C$4:$J$4,MATCH(BB$3,属性分配!$C$3:$J$3,FALSE))*INDEX(职业模板!$C$5:$J$12,MATCH($C51,职业模板!$B$5:$B$12,FALSE),MATCH(BB$3,职业模板!$C$3:$J$3,FALSE))*$F51*R51,"")</f>
        <v/>
      </c>
      <c r="BC51" s="1" t="str" cm="1">
        <f t="array" ref="BC51">IFERROR(INDEX(属性分配!$C$4:$J$4,MATCH(BC$3,属性分配!$C$3:$J$3,FALSE))*INDEX(职业模板!$C$5:$J$12,MATCH($C51,职业模板!$B$5:$B$12,FALSE),MATCH(BC$3,职业模板!$C$3:$J$3,FALSE))*$F51*S51,"")</f>
        <v/>
      </c>
      <c r="BD51" s="1" t="str" cm="1">
        <f t="array" ref="BD51">IFERROR(INDEX(属性分配!$C$4:$J$4,MATCH(BD$3,属性分配!$C$3:$J$3,FALSE))*INDEX(职业模板!$C$5:$J$12,MATCH($C51,职业模板!$B$5:$B$12,FALSE),MATCH(BD$3,职业模板!$C$3:$J$3,FALSE))*$F51*T51,"")</f>
        <v/>
      </c>
      <c r="BE51" s="1" t="str" cm="1">
        <f t="array" ref="BE51">IFERROR(INDEX(属性分配!$C$4:$J$4,MATCH(BE$3,属性分配!$C$3:$J$3,FALSE))*INDEX(职业模板!$C$5:$J$12,MATCH($C51,职业模板!$B$5:$B$12,FALSE),MATCH(BE$3,职业模板!$C$3:$J$3,FALSE))*$F51*U51,"")</f>
        <v/>
      </c>
      <c r="BF51" s="1" t="str" cm="1">
        <f t="array" ref="BF51">IFERROR(INDEX(属性分配!$C$11:$J$11,MATCH(BF$3,属性分配!$C$3:$J$3,FALSE))/职业模板!$E$16*AX51,"")</f>
        <v/>
      </c>
      <c r="BG51" s="1" t="str" cm="1">
        <f t="array" ref="BG51">IFERROR(INDEX(属性分配!$C$11:$J$11,MATCH(BG$3,属性分配!$C$3:$J$3,FALSE))/职业模板!$E$16*AY51,"")</f>
        <v/>
      </c>
      <c r="BH51" s="1" t="str" cm="1">
        <f t="array" ref="BH51">IFERROR(INDEX(属性分配!$C$11:$J$11,MATCH(BH$3,属性分配!$C$3:$J$3,FALSE))/职业模板!$E$16*AZ51,"")</f>
        <v/>
      </c>
      <c r="BI51" s="1" t="str" cm="1">
        <f t="array" ref="BI51">IFERROR(INDEX(属性分配!$C$11:$J$11,MATCH(BI$3,属性分配!$C$3:$J$3,FALSE))/职业模板!$E$16*BA51,"")</f>
        <v/>
      </c>
      <c r="BJ51" s="1" t="str" cm="1">
        <f t="array" ref="BJ51">IFERROR(INDEX(属性分配!$C$11:$J$11,MATCH(BJ$3,属性分配!$C$3:$J$3,FALSE))/职业模板!$E$16*BB51,"")</f>
        <v/>
      </c>
      <c r="BK51" s="1" t="str" cm="1">
        <f t="array" ref="BK51">IFERROR(INDEX(属性分配!$C$11:$J$11,MATCH(BK$3,属性分配!$C$3:$J$3,FALSE))/职业模板!$E$16*BC51,"")</f>
        <v/>
      </c>
      <c r="BL51" s="1" t="str" cm="1">
        <f t="array" ref="BL51">IFERROR(INDEX(属性分配!$C$11:$J$11,MATCH(BL$3,属性分配!$C$3:$J$3,FALSE))/职业模板!$E$16*BD51,"")</f>
        <v/>
      </c>
      <c r="BM51" s="1" t="str" cm="1">
        <f t="array" ref="BM51">IFERROR(INDEX(属性分配!$C$11:$J$11,MATCH(BM$3,属性分配!$C$3:$J$3,FALSE))/职业模板!$E$16*BE51,"")</f>
        <v/>
      </c>
      <c r="BN51" s="1" t="str" cm="1">
        <f t="array" ref="BN51">IFERROR(ROUND((AX51+BF51*职业模板!$E$16)*(1+INDEX(职业模板!$C$29:$J$34,MATCH($K51,职业模板!$B$29:$B$34,FALSE),MATCH(V$3,职业模板!$C$28:$J$28,FALSE))+INDEX(职业模板!$C$40:$J$60,MATCH($L51,职业模板!$B$40:$B$60,FALSE),MATCH(V$3,职业模板!$C$39:$J$39,FALSE))),2),"")</f>
        <v/>
      </c>
      <c r="BO51" s="1" t="str" cm="1">
        <f t="array" ref="BO51">IFERROR(ROUND((AY51+BG51*职业模板!$E$16)*(1+INDEX(职业模板!$C$29:$J$34,MATCH($K51,职业模板!$B$29:$B$34,FALSE),MATCH(W$3,职业模板!$C$28:$J$28,FALSE))+INDEX(职业模板!$C$40:$J$60,MATCH($L51,职业模板!$B$40:$B$60,FALSE),MATCH(W$3,职业模板!$C$39:$J$39,FALSE))),2),"")</f>
        <v/>
      </c>
      <c r="BP51" s="1" t="str" cm="1">
        <f t="array" ref="BP51">IFERROR(ROUND((AZ51+BH51*职业模板!$E$16)*(1+INDEX(职业模板!$C$29:$J$34,MATCH($K51,职业模板!$B$29:$B$34,FALSE),MATCH(X$3,职业模板!$C$28:$J$28,FALSE))+INDEX(职业模板!$C$40:$J$60,MATCH($L51,职业模板!$B$40:$B$60,FALSE),MATCH(X$3,职业模板!$C$39:$J$39,FALSE))),2),"")</f>
        <v/>
      </c>
      <c r="BQ51" s="1" t="str" cm="1">
        <f t="array" ref="BQ51">IFERROR(ROUND((BA51+BI51*职业模板!$E$16)*(1+INDEX(职业模板!$C$29:$J$34,MATCH($K51,职业模板!$B$29:$B$34,FALSE),MATCH(Y$3,职业模板!$C$28:$J$28,FALSE))+INDEX(职业模板!$C$40:$J$60,MATCH($L51,职业模板!$B$40:$B$60,FALSE),MATCH(Y$3,职业模板!$C$39:$J$39,FALSE))),2),"")</f>
        <v/>
      </c>
      <c r="BR51" s="1" t="str" cm="1">
        <f t="array" ref="BR51">IFERROR(ROUND((BB51+BJ51*职业模板!$E$16)*(1+INDEX(职业模板!$C$29:$J$34,MATCH($K51,职业模板!$B$29:$B$34,FALSE),MATCH(Z$3,职业模板!$C$28:$J$28,FALSE))+INDEX(职业模板!$C$40:$J$60,MATCH($L51,职业模板!$B$40:$B$60,FALSE),MATCH(Z$3,职业模板!$C$39:$J$39,FALSE))),2),"")</f>
        <v/>
      </c>
      <c r="BS51" s="1" t="str" cm="1">
        <f t="array" ref="BS51">IFERROR(ROUND((BC51+BK51*职业模板!$E$16)*(1+INDEX(职业模板!$C$29:$J$34,MATCH($K51,职业模板!$B$29:$B$34,FALSE),MATCH(AA$3,职业模板!$C$28:$J$28,FALSE))+INDEX(职业模板!$C$40:$J$60,MATCH($L51,职业模板!$B$40:$B$60,FALSE),MATCH(AA$3,职业模板!$C$39:$J$39,FALSE))),2),"")</f>
        <v/>
      </c>
      <c r="BT51" s="1" t="str" cm="1">
        <f t="array" ref="BT51">IFERROR(ROUND((BD51+BL51*职业模板!$E$16)*(1+INDEX(职业模板!$C$29:$J$34,MATCH($K51,职业模板!$B$29:$B$34,FALSE),MATCH(AB$3,职业模板!$C$28:$J$28,FALSE))+INDEX(职业模板!$C$40:$J$60,MATCH($L51,职业模板!$B$40:$B$60,FALSE),MATCH(AB$3,职业模板!$C$39:$J$39,FALSE))),2),"")</f>
        <v/>
      </c>
      <c r="BU51" s="1" t="str" cm="1">
        <f t="array" ref="BU51">IFERROR(ROUND((BE51+BM51*职业模板!$E$16)*(1+INDEX(职业模板!$C$29:$J$34,MATCH($K51,职业模板!$B$29:$B$34,FALSE),MATCH(AC$3,职业模板!$C$28:$J$28,FALSE))+INDEX(职业模板!$C$40:$J$60,MATCH($L51,职业模板!$B$40:$B$60,FALSE),MATCH(AC$3,职业模板!$C$39:$J$39,FALSE))),2),"")</f>
        <v/>
      </c>
      <c r="BV51" s="31" t="str" cm="1">
        <f t="array" ref="BV51">IF(SUMPRODUCT($BN51:$BR51,属性分配!$C$7:$G$7)=0,"",SUMPRODUCT($BN51:$BR51,属性分配!$C$7:$G$7))</f>
        <v/>
      </c>
      <c r="BW51" s="1" t="str" cm="1">
        <f t="array" ref="BW51">IFERROR((AX51+BF51*职业模板!$E$16)*(1+INDEX(职业模板!$C$34:$J$34,MATCH(V$3,职业模板!$C$28:$J$28,FALSE))+INDEX(职业模板!$C$60:$J$60,MATCH(V$3,职业模板!$C$39:$J$39,FALSE))),"")</f>
        <v/>
      </c>
      <c r="BX51" s="1" t="str" cm="1">
        <f t="array" ref="BX51">IFERROR((AY51+BG51*职业模板!$E$16)*(1+INDEX(职业模板!$C$34:$J$34,MATCH(W$3,职业模板!$C$28:$J$28,FALSE))+INDEX(职业模板!$C$60:$J$60,MATCH(W$3,职业模板!$C$39:$J$39,FALSE))),"")</f>
        <v/>
      </c>
      <c r="BY51" s="1" t="str" cm="1">
        <f t="array" ref="BY51">IFERROR((AZ51+BH51*职业模板!$E$16)*(1+INDEX(职业模板!$C$34:$J$34,MATCH(X$3,职业模板!$C$28:$J$28,FALSE))+INDEX(职业模板!$C$60:$J$60,MATCH(X$3,职业模板!$C$39:$J$39,FALSE))),"")</f>
        <v/>
      </c>
      <c r="BZ51" s="1" t="str" cm="1">
        <f t="array" ref="BZ51">IFERROR((BA51+BI51*职业模板!$E$16)*(1+INDEX(职业模板!$C$34:$J$34,MATCH(Y$3,职业模板!$C$28:$J$28,FALSE))+INDEX(职业模板!$C$60:$J$60,MATCH(Y$3,职业模板!$C$39:$J$39,FALSE))),"")</f>
        <v/>
      </c>
      <c r="CA51" s="1" t="str" cm="1">
        <f t="array" ref="CA51">IFERROR((BB51+BJ51*职业模板!$E$16)*(1+INDEX(职业模板!$C$34:$J$34,MATCH(Z$3,职业模板!$C$28:$J$28,FALSE))+INDEX(职业模板!$C$60:$J$60,MATCH(Z$3,职业模板!$C$39:$J$39,FALSE))),"")</f>
        <v/>
      </c>
      <c r="CB51" s="1" t="str" cm="1">
        <f t="array" ref="CB51">IFERROR((BC51+BK51*职业模板!$E$16)*(1+INDEX(职业模板!$C$34:$J$34,MATCH(AA$3,职业模板!$C$28:$J$28,FALSE))+INDEX(职业模板!$C$60:$J$60,MATCH(AA$3,职业模板!$C$39:$J$39,FALSE))),"")</f>
        <v/>
      </c>
      <c r="CC51" s="1" t="str" cm="1">
        <f t="array" ref="CC51">IFERROR((BD51+BL51*职业模板!$E$16)*(1+INDEX(职业模板!$C$34:$J$34,MATCH(AB$3,职业模板!$C$28:$J$28,FALSE))+INDEX(职业模板!$C$60:$J$60,MATCH(AB$3,职业模板!$C$39:$J$39,FALSE))),"")</f>
        <v/>
      </c>
      <c r="CD51" s="1" t="str" cm="1">
        <f t="array" ref="CD51">IFERROR((BE51+BM51*职业模板!$E$16)*(1+INDEX(职业模板!$C$34:$J$34,MATCH(AC$3,职业模板!$C$28:$J$28,FALSE))+INDEX(职业模板!$C$60:$J$60,MATCH(AC$3,职业模板!$C$39:$J$39,FALSE))),"")</f>
        <v/>
      </c>
      <c r="CE51" s="31" t="str" cm="1">
        <f t="array" ref="CE51">IF(SUMPRODUCT(BW51:CA51,属性分配!$C$7:$G$7)=0,"",SUMPRODUCT(BW51:CA51,属性分配!$C$7:$G$7))</f>
        <v/>
      </c>
    </row>
    <row r="52" spans="50:83" x14ac:dyDescent="0.15">
      <c r="AX52" s="1" t="str" cm="1">
        <f t="array" ref="AX52">IFERROR(INDEX(属性分配!$C$4:$J$4,MATCH(AX$3,属性分配!$C$3:$J$3,FALSE))*INDEX(职业模板!$C$5:$J$12,MATCH($C52,职业模板!$B$5:$B$12,FALSE),MATCH(AX$3,职业模板!$C$3:$J$3,FALSE))*$F52*N52,"")</f>
        <v/>
      </c>
      <c r="AY52" s="1" t="str" cm="1">
        <f t="array" ref="AY52">IFERROR(INDEX(属性分配!$C$4:$J$4,MATCH(AY$3,属性分配!$C$3:$J$3,FALSE))*INDEX(职业模板!$C$5:$J$12,MATCH($C52,职业模板!$B$5:$B$12,FALSE),MATCH(AY$3,职业模板!$C$3:$J$3,FALSE))*$F52*O52,"")</f>
        <v/>
      </c>
      <c r="AZ52" s="1" t="str" cm="1">
        <f t="array" ref="AZ52">IFERROR(INDEX(属性分配!$C$4:$J$4,MATCH(AZ$3,属性分配!$C$3:$J$3,FALSE))*INDEX(职业模板!$C$5:$J$12,MATCH($C52,职业模板!$B$5:$B$12,FALSE),MATCH(AZ$3,职业模板!$C$3:$J$3,FALSE))*$F52*P52,"")</f>
        <v/>
      </c>
      <c r="BA52" s="1" t="str" cm="1">
        <f t="array" ref="BA52">IFERROR(INDEX(属性分配!$C$4:$J$4,MATCH(BA$3,属性分配!$C$3:$J$3,FALSE))*INDEX(职业模板!$C$5:$J$12,MATCH($C52,职业模板!$B$5:$B$12,FALSE),MATCH(BA$3,职业模板!$C$3:$J$3,FALSE))*$F52*Q52,"")</f>
        <v/>
      </c>
      <c r="BB52" s="1" t="str" cm="1">
        <f t="array" ref="BB52">IFERROR(INDEX(属性分配!$C$4:$J$4,MATCH(BB$3,属性分配!$C$3:$J$3,FALSE))*INDEX(职业模板!$C$5:$J$12,MATCH($C52,职业模板!$B$5:$B$12,FALSE),MATCH(BB$3,职业模板!$C$3:$J$3,FALSE))*$F52*R52,"")</f>
        <v/>
      </c>
      <c r="BC52" s="1" t="str" cm="1">
        <f t="array" ref="BC52">IFERROR(INDEX(属性分配!$C$4:$J$4,MATCH(BC$3,属性分配!$C$3:$J$3,FALSE))*INDEX(职业模板!$C$5:$J$12,MATCH($C52,职业模板!$B$5:$B$12,FALSE),MATCH(BC$3,职业模板!$C$3:$J$3,FALSE))*$F52*S52,"")</f>
        <v/>
      </c>
      <c r="BD52" s="1" t="str" cm="1">
        <f t="array" ref="BD52">IFERROR(INDEX(属性分配!$C$4:$J$4,MATCH(BD$3,属性分配!$C$3:$J$3,FALSE))*INDEX(职业模板!$C$5:$J$12,MATCH($C52,职业模板!$B$5:$B$12,FALSE),MATCH(BD$3,职业模板!$C$3:$J$3,FALSE))*$F52*T52,"")</f>
        <v/>
      </c>
      <c r="BE52" s="1" t="str" cm="1">
        <f t="array" ref="BE52">IFERROR(INDEX(属性分配!$C$4:$J$4,MATCH(BE$3,属性分配!$C$3:$J$3,FALSE))*INDEX(职业模板!$C$5:$J$12,MATCH($C52,职业模板!$B$5:$B$12,FALSE),MATCH(BE$3,职业模板!$C$3:$J$3,FALSE))*$F52*U52,"")</f>
        <v/>
      </c>
      <c r="BF52" s="1" t="str" cm="1">
        <f t="array" ref="BF52">IFERROR(INDEX(属性分配!$C$11:$J$11,MATCH(BF$3,属性分配!$C$3:$J$3,FALSE))/职业模板!$E$16*AX52,"")</f>
        <v/>
      </c>
      <c r="BG52" s="1" t="str" cm="1">
        <f t="array" ref="BG52">IFERROR(INDEX(属性分配!$C$11:$J$11,MATCH(BG$3,属性分配!$C$3:$J$3,FALSE))/职业模板!$E$16*AY52,"")</f>
        <v/>
      </c>
      <c r="BH52" s="1" t="str" cm="1">
        <f t="array" ref="BH52">IFERROR(INDEX(属性分配!$C$11:$J$11,MATCH(BH$3,属性分配!$C$3:$J$3,FALSE))/职业模板!$E$16*AZ52,"")</f>
        <v/>
      </c>
      <c r="BI52" s="1" t="str" cm="1">
        <f t="array" ref="BI52">IFERROR(INDEX(属性分配!$C$11:$J$11,MATCH(BI$3,属性分配!$C$3:$J$3,FALSE))/职业模板!$E$16*BA52,"")</f>
        <v/>
      </c>
      <c r="BJ52" s="1" t="str" cm="1">
        <f t="array" ref="BJ52">IFERROR(INDEX(属性分配!$C$11:$J$11,MATCH(BJ$3,属性分配!$C$3:$J$3,FALSE))/职业模板!$E$16*BB52,"")</f>
        <v/>
      </c>
      <c r="BK52" s="1" t="str" cm="1">
        <f t="array" ref="BK52">IFERROR(INDEX(属性分配!$C$11:$J$11,MATCH(BK$3,属性分配!$C$3:$J$3,FALSE))/职业模板!$E$16*BC52,"")</f>
        <v/>
      </c>
      <c r="BL52" s="1" t="str" cm="1">
        <f t="array" ref="BL52">IFERROR(INDEX(属性分配!$C$11:$J$11,MATCH(BL$3,属性分配!$C$3:$J$3,FALSE))/职业模板!$E$16*BD52,"")</f>
        <v/>
      </c>
      <c r="BM52" s="1" t="str" cm="1">
        <f t="array" ref="BM52">IFERROR(INDEX(属性分配!$C$11:$J$11,MATCH(BM$3,属性分配!$C$3:$J$3,FALSE))/职业模板!$E$16*BE52,"")</f>
        <v/>
      </c>
      <c r="BN52" s="1" t="str" cm="1">
        <f t="array" ref="BN52">IFERROR(ROUND((AX52+BF52*职业模板!$E$16)*(1+INDEX(职业模板!$C$29:$J$34,MATCH($K52,职业模板!$B$29:$B$34,FALSE),MATCH(V$3,职业模板!$C$28:$J$28,FALSE))+INDEX(职业模板!$C$40:$J$60,MATCH($L52,职业模板!$B$40:$B$60,FALSE),MATCH(V$3,职业模板!$C$39:$J$39,FALSE))),2),"")</f>
        <v/>
      </c>
      <c r="BO52" s="1" t="str" cm="1">
        <f t="array" ref="BO52">IFERROR(ROUND((AY52+BG52*职业模板!$E$16)*(1+INDEX(职业模板!$C$29:$J$34,MATCH($K52,职业模板!$B$29:$B$34,FALSE),MATCH(W$3,职业模板!$C$28:$J$28,FALSE))+INDEX(职业模板!$C$40:$J$60,MATCH($L52,职业模板!$B$40:$B$60,FALSE),MATCH(W$3,职业模板!$C$39:$J$39,FALSE))),2),"")</f>
        <v/>
      </c>
      <c r="BP52" s="1" t="str" cm="1">
        <f t="array" ref="BP52">IFERROR(ROUND((AZ52+BH52*职业模板!$E$16)*(1+INDEX(职业模板!$C$29:$J$34,MATCH($K52,职业模板!$B$29:$B$34,FALSE),MATCH(X$3,职业模板!$C$28:$J$28,FALSE))+INDEX(职业模板!$C$40:$J$60,MATCH($L52,职业模板!$B$40:$B$60,FALSE),MATCH(X$3,职业模板!$C$39:$J$39,FALSE))),2),"")</f>
        <v/>
      </c>
      <c r="BQ52" s="1" t="str" cm="1">
        <f t="array" ref="BQ52">IFERROR(ROUND((BA52+BI52*职业模板!$E$16)*(1+INDEX(职业模板!$C$29:$J$34,MATCH($K52,职业模板!$B$29:$B$34,FALSE),MATCH(Y$3,职业模板!$C$28:$J$28,FALSE))+INDEX(职业模板!$C$40:$J$60,MATCH($L52,职业模板!$B$40:$B$60,FALSE),MATCH(Y$3,职业模板!$C$39:$J$39,FALSE))),2),"")</f>
        <v/>
      </c>
      <c r="BR52" s="1" t="str" cm="1">
        <f t="array" ref="BR52">IFERROR(ROUND((BB52+BJ52*职业模板!$E$16)*(1+INDEX(职业模板!$C$29:$J$34,MATCH($K52,职业模板!$B$29:$B$34,FALSE),MATCH(Z$3,职业模板!$C$28:$J$28,FALSE))+INDEX(职业模板!$C$40:$J$60,MATCH($L52,职业模板!$B$40:$B$60,FALSE),MATCH(Z$3,职业模板!$C$39:$J$39,FALSE))),2),"")</f>
        <v/>
      </c>
      <c r="BS52" s="1" t="str" cm="1">
        <f t="array" ref="BS52">IFERROR(ROUND((BC52+BK52*职业模板!$E$16)*(1+INDEX(职业模板!$C$29:$J$34,MATCH($K52,职业模板!$B$29:$B$34,FALSE),MATCH(AA$3,职业模板!$C$28:$J$28,FALSE))+INDEX(职业模板!$C$40:$J$60,MATCH($L52,职业模板!$B$40:$B$60,FALSE),MATCH(AA$3,职业模板!$C$39:$J$39,FALSE))),2),"")</f>
        <v/>
      </c>
      <c r="BT52" s="1" t="str" cm="1">
        <f t="array" ref="BT52">IFERROR(ROUND((BD52+BL52*职业模板!$E$16)*(1+INDEX(职业模板!$C$29:$J$34,MATCH($K52,职业模板!$B$29:$B$34,FALSE),MATCH(AB$3,职业模板!$C$28:$J$28,FALSE))+INDEX(职业模板!$C$40:$J$60,MATCH($L52,职业模板!$B$40:$B$60,FALSE),MATCH(AB$3,职业模板!$C$39:$J$39,FALSE))),2),"")</f>
        <v/>
      </c>
      <c r="BU52" s="1" t="str" cm="1">
        <f t="array" ref="BU52">IFERROR(ROUND((BE52+BM52*职业模板!$E$16)*(1+INDEX(职业模板!$C$29:$J$34,MATCH($K52,职业模板!$B$29:$B$34,FALSE),MATCH(AC$3,职业模板!$C$28:$J$28,FALSE))+INDEX(职业模板!$C$40:$J$60,MATCH($L52,职业模板!$B$40:$B$60,FALSE),MATCH(AC$3,职业模板!$C$39:$J$39,FALSE))),2),"")</f>
        <v/>
      </c>
      <c r="BV52" s="31" t="str" cm="1">
        <f t="array" ref="BV52">IF(SUMPRODUCT($BN52:$BR52,属性分配!$C$7:$G$7)=0,"",SUMPRODUCT($BN52:$BR52,属性分配!$C$7:$G$7))</f>
        <v/>
      </c>
      <c r="BW52" s="1" t="str" cm="1">
        <f t="array" ref="BW52">IFERROR((AX52+BF52*职业模板!$E$16)*(1+INDEX(职业模板!$C$34:$J$34,MATCH(V$3,职业模板!$C$28:$J$28,FALSE))+INDEX(职业模板!$C$60:$J$60,MATCH(V$3,职业模板!$C$39:$J$39,FALSE))),"")</f>
        <v/>
      </c>
      <c r="BX52" s="1" t="str" cm="1">
        <f t="array" ref="BX52">IFERROR((AY52+BG52*职业模板!$E$16)*(1+INDEX(职业模板!$C$34:$J$34,MATCH(W$3,职业模板!$C$28:$J$28,FALSE))+INDEX(职业模板!$C$60:$J$60,MATCH(W$3,职业模板!$C$39:$J$39,FALSE))),"")</f>
        <v/>
      </c>
      <c r="BY52" s="1" t="str" cm="1">
        <f t="array" ref="BY52">IFERROR((AZ52+BH52*职业模板!$E$16)*(1+INDEX(职业模板!$C$34:$J$34,MATCH(X$3,职业模板!$C$28:$J$28,FALSE))+INDEX(职业模板!$C$60:$J$60,MATCH(X$3,职业模板!$C$39:$J$39,FALSE))),"")</f>
        <v/>
      </c>
      <c r="BZ52" s="1" t="str" cm="1">
        <f t="array" ref="BZ52">IFERROR((BA52+BI52*职业模板!$E$16)*(1+INDEX(职业模板!$C$34:$J$34,MATCH(Y$3,职业模板!$C$28:$J$28,FALSE))+INDEX(职业模板!$C$60:$J$60,MATCH(Y$3,职业模板!$C$39:$J$39,FALSE))),"")</f>
        <v/>
      </c>
      <c r="CA52" s="1" t="str" cm="1">
        <f t="array" ref="CA52">IFERROR((BB52+BJ52*职业模板!$E$16)*(1+INDEX(职业模板!$C$34:$J$34,MATCH(Z$3,职业模板!$C$28:$J$28,FALSE))+INDEX(职业模板!$C$60:$J$60,MATCH(Z$3,职业模板!$C$39:$J$39,FALSE))),"")</f>
        <v/>
      </c>
      <c r="CB52" s="1" t="str" cm="1">
        <f t="array" ref="CB52">IFERROR((BC52+BK52*职业模板!$E$16)*(1+INDEX(职业模板!$C$34:$J$34,MATCH(AA$3,职业模板!$C$28:$J$28,FALSE))+INDEX(职业模板!$C$60:$J$60,MATCH(AA$3,职业模板!$C$39:$J$39,FALSE))),"")</f>
        <v/>
      </c>
      <c r="CC52" s="1" t="str" cm="1">
        <f t="array" ref="CC52">IFERROR((BD52+BL52*职业模板!$E$16)*(1+INDEX(职业模板!$C$34:$J$34,MATCH(AB$3,职业模板!$C$28:$J$28,FALSE))+INDEX(职业模板!$C$60:$J$60,MATCH(AB$3,职业模板!$C$39:$J$39,FALSE))),"")</f>
        <v/>
      </c>
      <c r="CD52" s="1" t="str" cm="1">
        <f t="array" ref="CD52">IFERROR((BE52+BM52*职业模板!$E$16)*(1+INDEX(职业模板!$C$34:$J$34,MATCH(AC$3,职业模板!$C$28:$J$28,FALSE))+INDEX(职业模板!$C$60:$J$60,MATCH(AC$3,职业模板!$C$39:$J$39,FALSE))),"")</f>
        <v/>
      </c>
      <c r="CE52" s="31" t="str" cm="1">
        <f t="array" ref="CE52">IF(SUMPRODUCT(BW52:CA52,属性分配!$C$7:$G$7)=0,"",SUMPRODUCT(BW52:CA52,属性分配!$C$7:$G$7))</f>
        <v/>
      </c>
    </row>
    <row r="53" spans="50:83" x14ac:dyDescent="0.15">
      <c r="AX53" s="1" t="str" cm="1">
        <f t="array" ref="AX53">IFERROR(INDEX(属性分配!$C$4:$J$4,MATCH(AX$3,属性分配!$C$3:$J$3,FALSE))*INDEX(职业模板!$C$5:$J$12,MATCH($C53,职业模板!$B$5:$B$12,FALSE),MATCH(AX$3,职业模板!$C$3:$J$3,FALSE))*$F53*N53,"")</f>
        <v/>
      </c>
      <c r="AY53" s="1" t="str" cm="1">
        <f t="array" ref="AY53">IFERROR(INDEX(属性分配!$C$4:$J$4,MATCH(AY$3,属性分配!$C$3:$J$3,FALSE))*INDEX(职业模板!$C$5:$J$12,MATCH($C53,职业模板!$B$5:$B$12,FALSE),MATCH(AY$3,职业模板!$C$3:$J$3,FALSE))*$F53*O53,"")</f>
        <v/>
      </c>
      <c r="AZ53" s="1" t="str" cm="1">
        <f t="array" ref="AZ53">IFERROR(INDEX(属性分配!$C$4:$J$4,MATCH(AZ$3,属性分配!$C$3:$J$3,FALSE))*INDEX(职业模板!$C$5:$J$12,MATCH($C53,职业模板!$B$5:$B$12,FALSE),MATCH(AZ$3,职业模板!$C$3:$J$3,FALSE))*$F53*P53,"")</f>
        <v/>
      </c>
      <c r="BA53" s="1" t="str" cm="1">
        <f t="array" ref="BA53">IFERROR(INDEX(属性分配!$C$4:$J$4,MATCH(BA$3,属性分配!$C$3:$J$3,FALSE))*INDEX(职业模板!$C$5:$J$12,MATCH($C53,职业模板!$B$5:$B$12,FALSE),MATCH(BA$3,职业模板!$C$3:$J$3,FALSE))*$F53*Q53,"")</f>
        <v/>
      </c>
      <c r="BB53" s="1" t="str" cm="1">
        <f t="array" ref="BB53">IFERROR(INDEX(属性分配!$C$4:$J$4,MATCH(BB$3,属性分配!$C$3:$J$3,FALSE))*INDEX(职业模板!$C$5:$J$12,MATCH($C53,职业模板!$B$5:$B$12,FALSE),MATCH(BB$3,职业模板!$C$3:$J$3,FALSE))*$F53*R53,"")</f>
        <v/>
      </c>
      <c r="BC53" s="1" t="str" cm="1">
        <f t="array" ref="BC53">IFERROR(INDEX(属性分配!$C$4:$J$4,MATCH(BC$3,属性分配!$C$3:$J$3,FALSE))*INDEX(职业模板!$C$5:$J$12,MATCH($C53,职业模板!$B$5:$B$12,FALSE),MATCH(BC$3,职业模板!$C$3:$J$3,FALSE))*$F53*S53,"")</f>
        <v/>
      </c>
      <c r="BD53" s="1" t="str" cm="1">
        <f t="array" ref="BD53">IFERROR(INDEX(属性分配!$C$4:$J$4,MATCH(BD$3,属性分配!$C$3:$J$3,FALSE))*INDEX(职业模板!$C$5:$J$12,MATCH($C53,职业模板!$B$5:$B$12,FALSE),MATCH(BD$3,职业模板!$C$3:$J$3,FALSE))*$F53*T53,"")</f>
        <v/>
      </c>
      <c r="BE53" s="1" t="str" cm="1">
        <f t="array" ref="BE53">IFERROR(INDEX(属性分配!$C$4:$J$4,MATCH(BE$3,属性分配!$C$3:$J$3,FALSE))*INDEX(职业模板!$C$5:$J$12,MATCH($C53,职业模板!$B$5:$B$12,FALSE),MATCH(BE$3,职业模板!$C$3:$J$3,FALSE))*$F53*U53,"")</f>
        <v/>
      </c>
      <c r="BF53" s="1" t="str" cm="1">
        <f t="array" ref="BF53">IFERROR(INDEX(属性分配!$C$11:$J$11,MATCH(BF$3,属性分配!$C$3:$J$3,FALSE))/职业模板!$E$16*AX53,"")</f>
        <v/>
      </c>
      <c r="BG53" s="1" t="str" cm="1">
        <f t="array" ref="BG53">IFERROR(INDEX(属性分配!$C$11:$J$11,MATCH(BG$3,属性分配!$C$3:$J$3,FALSE))/职业模板!$E$16*AY53,"")</f>
        <v/>
      </c>
      <c r="BH53" s="1" t="str" cm="1">
        <f t="array" ref="BH53">IFERROR(INDEX(属性分配!$C$11:$J$11,MATCH(BH$3,属性分配!$C$3:$J$3,FALSE))/职业模板!$E$16*AZ53,"")</f>
        <v/>
      </c>
      <c r="BI53" s="1" t="str" cm="1">
        <f t="array" ref="BI53">IFERROR(INDEX(属性分配!$C$11:$J$11,MATCH(BI$3,属性分配!$C$3:$J$3,FALSE))/职业模板!$E$16*BA53,"")</f>
        <v/>
      </c>
      <c r="BJ53" s="1" t="str" cm="1">
        <f t="array" ref="BJ53">IFERROR(INDEX(属性分配!$C$11:$J$11,MATCH(BJ$3,属性分配!$C$3:$J$3,FALSE))/职业模板!$E$16*BB53,"")</f>
        <v/>
      </c>
      <c r="BK53" s="1" t="str" cm="1">
        <f t="array" ref="BK53">IFERROR(INDEX(属性分配!$C$11:$J$11,MATCH(BK$3,属性分配!$C$3:$J$3,FALSE))/职业模板!$E$16*BC53,"")</f>
        <v/>
      </c>
      <c r="BL53" s="1" t="str" cm="1">
        <f t="array" ref="BL53">IFERROR(INDEX(属性分配!$C$11:$J$11,MATCH(BL$3,属性分配!$C$3:$J$3,FALSE))/职业模板!$E$16*BD53,"")</f>
        <v/>
      </c>
      <c r="BM53" s="1" t="str" cm="1">
        <f t="array" ref="BM53">IFERROR(INDEX(属性分配!$C$11:$J$11,MATCH(BM$3,属性分配!$C$3:$J$3,FALSE))/职业模板!$E$16*BE53,"")</f>
        <v/>
      </c>
      <c r="BN53" s="1" t="str" cm="1">
        <f t="array" ref="BN53">IFERROR(ROUND((AX53+BF53*职业模板!$E$16)*(1+INDEX(职业模板!$C$29:$J$34,MATCH($K53,职业模板!$B$29:$B$34,FALSE),MATCH(V$3,职业模板!$C$28:$J$28,FALSE))+INDEX(职业模板!$C$40:$J$60,MATCH($L53,职业模板!$B$40:$B$60,FALSE),MATCH(V$3,职业模板!$C$39:$J$39,FALSE))),2),"")</f>
        <v/>
      </c>
      <c r="BO53" s="1" t="str" cm="1">
        <f t="array" ref="BO53">IFERROR(ROUND((AY53+BG53*职业模板!$E$16)*(1+INDEX(职业模板!$C$29:$J$34,MATCH($K53,职业模板!$B$29:$B$34,FALSE),MATCH(W$3,职业模板!$C$28:$J$28,FALSE))+INDEX(职业模板!$C$40:$J$60,MATCH($L53,职业模板!$B$40:$B$60,FALSE),MATCH(W$3,职业模板!$C$39:$J$39,FALSE))),2),"")</f>
        <v/>
      </c>
      <c r="BP53" s="1" t="str" cm="1">
        <f t="array" ref="BP53">IFERROR(ROUND((AZ53+BH53*职业模板!$E$16)*(1+INDEX(职业模板!$C$29:$J$34,MATCH($K53,职业模板!$B$29:$B$34,FALSE),MATCH(X$3,职业模板!$C$28:$J$28,FALSE))+INDEX(职业模板!$C$40:$J$60,MATCH($L53,职业模板!$B$40:$B$60,FALSE),MATCH(X$3,职业模板!$C$39:$J$39,FALSE))),2),"")</f>
        <v/>
      </c>
      <c r="BQ53" s="1" t="str" cm="1">
        <f t="array" ref="BQ53">IFERROR(ROUND((BA53+BI53*职业模板!$E$16)*(1+INDEX(职业模板!$C$29:$J$34,MATCH($K53,职业模板!$B$29:$B$34,FALSE),MATCH(Y$3,职业模板!$C$28:$J$28,FALSE))+INDEX(职业模板!$C$40:$J$60,MATCH($L53,职业模板!$B$40:$B$60,FALSE),MATCH(Y$3,职业模板!$C$39:$J$39,FALSE))),2),"")</f>
        <v/>
      </c>
      <c r="BR53" s="1" t="str" cm="1">
        <f t="array" ref="BR53">IFERROR(ROUND((BB53+BJ53*职业模板!$E$16)*(1+INDEX(职业模板!$C$29:$J$34,MATCH($K53,职业模板!$B$29:$B$34,FALSE),MATCH(Z$3,职业模板!$C$28:$J$28,FALSE))+INDEX(职业模板!$C$40:$J$60,MATCH($L53,职业模板!$B$40:$B$60,FALSE),MATCH(Z$3,职业模板!$C$39:$J$39,FALSE))),2),"")</f>
        <v/>
      </c>
      <c r="BS53" s="1" t="str" cm="1">
        <f t="array" ref="BS53">IFERROR(ROUND((BC53+BK53*职业模板!$E$16)*(1+INDEX(职业模板!$C$29:$J$34,MATCH($K53,职业模板!$B$29:$B$34,FALSE),MATCH(AA$3,职业模板!$C$28:$J$28,FALSE))+INDEX(职业模板!$C$40:$J$60,MATCH($L53,职业模板!$B$40:$B$60,FALSE),MATCH(AA$3,职业模板!$C$39:$J$39,FALSE))),2),"")</f>
        <v/>
      </c>
      <c r="BT53" s="1" t="str" cm="1">
        <f t="array" ref="BT53">IFERROR(ROUND((BD53+BL53*职业模板!$E$16)*(1+INDEX(职业模板!$C$29:$J$34,MATCH($K53,职业模板!$B$29:$B$34,FALSE),MATCH(AB$3,职业模板!$C$28:$J$28,FALSE))+INDEX(职业模板!$C$40:$J$60,MATCH($L53,职业模板!$B$40:$B$60,FALSE),MATCH(AB$3,职业模板!$C$39:$J$39,FALSE))),2),"")</f>
        <v/>
      </c>
      <c r="BU53" s="1" t="str" cm="1">
        <f t="array" ref="BU53">IFERROR(ROUND((BE53+BM53*职业模板!$E$16)*(1+INDEX(职业模板!$C$29:$J$34,MATCH($K53,职业模板!$B$29:$B$34,FALSE),MATCH(AC$3,职业模板!$C$28:$J$28,FALSE))+INDEX(职业模板!$C$40:$J$60,MATCH($L53,职业模板!$B$40:$B$60,FALSE),MATCH(AC$3,职业模板!$C$39:$J$39,FALSE))),2),"")</f>
        <v/>
      </c>
      <c r="BV53" s="31" t="str" cm="1">
        <f t="array" ref="BV53">IF(SUMPRODUCT($BN53:$BR53,属性分配!$C$7:$G$7)=0,"",SUMPRODUCT($BN53:$BR53,属性分配!$C$7:$G$7))</f>
        <v/>
      </c>
      <c r="BW53" s="1" t="str" cm="1">
        <f t="array" ref="BW53">IFERROR((AX53+BF53*职业模板!$E$16)*(1+INDEX(职业模板!$C$34:$J$34,MATCH(V$3,职业模板!$C$28:$J$28,FALSE))+INDEX(职业模板!$C$60:$J$60,MATCH(V$3,职业模板!$C$39:$J$39,FALSE))),"")</f>
        <v/>
      </c>
      <c r="BX53" s="1" t="str" cm="1">
        <f t="array" ref="BX53">IFERROR((AY53+BG53*职业模板!$E$16)*(1+INDEX(职业模板!$C$34:$J$34,MATCH(W$3,职业模板!$C$28:$J$28,FALSE))+INDEX(职业模板!$C$60:$J$60,MATCH(W$3,职业模板!$C$39:$J$39,FALSE))),"")</f>
        <v/>
      </c>
      <c r="BY53" s="1" t="str" cm="1">
        <f t="array" ref="BY53">IFERROR((AZ53+BH53*职业模板!$E$16)*(1+INDEX(职业模板!$C$34:$J$34,MATCH(X$3,职业模板!$C$28:$J$28,FALSE))+INDEX(职业模板!$C$60:$J$60,MATCH(X$3,职业模板!$C$39:$J$39,FALSE))),"")</f>
        <v/>
      </c>
      <c r="BZ53" s="1" t="str" cm="1">
        <f t="array" ref="BZ53">IFERROR((BA53+BI53*职业模板!$E$16)*(1+INDEX(职业模板!$C$34:$J$34,MATCH(Y$3,职业模板!$C$28:$J$28,FALSE))+INDEX(职业模板!$C$60:$J$60,MATCH(Y$3,职业模板!$C$39:$J$39,FALSE))),"")</f>
        <v/>
      </c>
      <c r="CA53" s="1" t="str" cm="1">
        <f t="array" ref="CA53">IFERROR((BB53+BJ53*职业模板!$E$16)*(1+INDEX(职业模板!$C$34:$J$34,MATCH(Z$3,职业模板!$C$28:$J$28,FALSE))+INDEX(职业模板!$C$60:$J$60,MATCH(Z$3,职业模板!$C$39:$J$39,FALSE))),"")</f>
        <v/>
      </c>
      <c r="CB53" s="1" t="str" cm="1">
        <f t="array" ref="CB53">IFERROR((BC53+BK53*职业模板!$E$16)*(1+INDEX(职业模板!$C$34:$J$34,MATCH(AA$3,职业模板!$C$28:$J$28,FALSE))+INDEX(职业模板!$C$60:$J$60,MATCH(AA$3,职业模板!$C$39:$J$39,FALSE))),"")</f>
        <v/>
      </c>
      <c r="CC53" s="1" t="str" cm="1">
        <f t="array" ref="CC53">IFERROR((BD53+BL53*职业模板!$E$16)*(1+INDEX(职业模板!$C$34:$J$34,MATCH(AB$3,职业模板!$C$28:$J$28,FALSE))+INDEX(职业模板!$C$60:$J$60,MATCH(AB$3,职业模板!$C$39:$J$39,FALSE))),"")</f>
        <v/>
      </c>
      <c r="CD53" s="1" t="str" cm="1">
        <f t="array" ref="CD53">IFERROR((BE53+BM53*职业模板!$E$16)*(1+INDEX(职业模板!$C$34:$J$34,MATCH(AC$3,职业模板!$C$28:$J$28,FALSE))+INDEX(职业模板!$C$60:$J$60,MATCH(AC$3,职业模板!$C$39:$J$39,FALSE))),"")</f>
        <v/>
      </c>
      <c r="CE53" s="31" t="str" cm="1">
        <f t="array" ref="CE53">IF(SUMPRODUCT(BW53:CA53,属性分配!$C$7:$G$7)=0,"",SUMPRODUCT(BW53:CA53,属性分配!$C$7:$G$7))</f>
        <v/>
      </c>
    </row>
    <row r="54" spans="50:83" x14ac:dyDescent="0.15">
      <c r="AX54" s="1" t="str" cm="1">
        <f t="array" ref="AX54">IFERROR(INDEX(属性分配!$C$4:$J$4,MATCH(AX$3,属性分配!$C$3:$J$3,FALSE))*INDEX(职业模板!$C$5:$J$12,MATCH($C54,职业模板!$B$5:$B$12,FALSE),MATCH(AX$3,职业模板!$C$3:$J$3,FALSE))*$F54*N54,"")</f>
        <v/>
      </c>
      <c r="AY54" s="1" t="str" cm="1">
        <f t="array" ref="AY54">IFERROR(INDEX(属性分配!$C$4:$J$4,MATCH(AY$3,属性分配!$C$3:$J$3,FALSE))*INDEX(职业模板!$C$5:$J$12,MATCH($C54,职业模板!$B$5:$B$12,FALSE),MATCH(AY$3,职业模板!$C$3:$J$3,FALSE))*$F54*O54,"")</f>
        <v/>
      </c>
      <c r="AZ54" s="1" t="str" cm="1">
        <f t="array" ref="AZ54">IFERROR(INDEX(属性分配!$C$4:$J$4,MATCH(AZ$3,属性分配!$C$3:$J$3,FALSE))*INDEX(职业模板!$C$5:$J$12,MATCH($C54,职业模板!$B$5:$B$12,FALSE),MATCH(AZ$3,职业模板!$C$3:$J$3,FALSE))*$F54*P54,"")</f>
        <v/>
      </c>
      <c r="BA54" s="1" t="str" cm="1">
        <f t="array" ref="BA54">IFERROR(INDEX(属性分配!$C$4:$J$4,MATCH(BA$3,属性分配!$C$3:$J$3,FALSE))*INDEX(职业模板!$C$5:$J$12,MATCH($C54,职业模板!$B$5:$B$12,FALSE),MATCH(BA$3,职业模板!$C$3:$J$3,FALSE))*$F54*Q54,"")</f>
        <v/>
      </c>
      <c r="BB54" s="1" t="str" cm="1">
        <f t="array" ref="BB54">IFERROR(INDEX(属性分配!$C$4:$J$4,MATCH(BB$3,属性分配!$C$3:$J$3,FALSE))*INDEX(职业模板!$C$5:$J$12,MATCH($C54,职业模板!$B$5:$B$12,FALSE),MATCH(BB$3,职业模板!$C$3:$J$3,FALSE))*$F54*R54,"")</f>
        <v/>
      </c>
      <c r="BC54" s="1" t="str" cm="1">
        <f t="array" ref="BC54">IFERROR(INDEX(属性分配!$C$4:$J$4,MATCH(BC$3,属性分配!$C$3:$J$3,FALSE))*INDEX(职业模板!$C$5:$J$12,MATCH($C54,职业模板!$B$5:$B$12,FALSE),MATCH(BC$3,职业模板!$C$3:$J$3,FALSE))*$F54*S54,"")</f>
        <v/>
      </c>
      <c r="BD54" s="1" t="str" cm="1">
        <f t="array" ref="BD54">IFERROR(INDEX(属性分配!$C$4:$J$4,MATCH(BD$3,属性分配!$C$3:$J$3,FALSE))*INDEX(职业模板!$C$5:$J$12,MATCH($C54,职业模板!$B$5:$B$12,FALSE),MATCH(BD$3,职业模板!$C$3:$J$3,FALSE))*$F54*T54,"")</f>
        <v/>
      </c>
      <c r="BE54" s="1" t="str" cm="1">
        <f t="array" ref="BE54">IFERROR(INDEX(属性分配!$C$4:$J$4,MATCH(BE$3,属性分配!$C$3:$J$3,FALSE))*INDEX(职业模板!$C$5:$J$12,MATCH($C54,职业模板!$B$5:$B$12,FALSE),MATCH(BE$3,职业模板!$C$3:$J$3,FALSE))*$F54*U54,"")</f>
        <v/>
      </c>
      <c r="BF54" s="1" t="str" cm="1">
        <f t="array" ref="BF54">IFERROR(INDEX(属性分配!$C$11:$J$11,MATCH(BF$3,属性分配!$C$3:$J$3,FALSE))/职业模板!$E$16*AX54,"")</f>
        <v/>
      </c>
      <c r="BG54" s="1" t="str" cm="1">
        <f t="array" ref="BG54">IFERROR(INDEX(属性分配!$C$11:$J$11,MATCH(BG$3,属性分配!$C$3:$J$3,FALSE))/职业模板!$E$16*AY54,"")</f>
        <v/>
      </c>
      <c r="BH54" s="1" t="str" cm="1">
        <f t="array" ref="BH54">IFERROR(INDEX(属性分配!$C$11:$J$11,MATCH(BH$3,属性分配!$C$3:$J$3,FALSE))/职业模板!$E$16*AZ54,"")</f>
        <v/>
      </c>
      <c r="BI54" s="1" t="str" cm="1">
        <f t="array" ref="BI54">IFERROR(INDEX(属性分配!$C$11:$J$11,MATCH(BI$3,属性分配!$C$3:$J$3,FALSE))/职业模板!$E$16*BA54,"")</f>
        <v/>
      </c>
      <c r="BJ54" s="1" t="str" cm="1">
        <f t="array" ref="BJ54">IFERROR(INDEX(属性分配!$C$11:$J$11,MATCH(BJ$3,属性分配!$C$3:$J$3,FALSE))/职业模板!$E$16*BB54,"")</f>
        <v/>
      </c>
      <c r="BK54" s="1" t="str" cm="1">
        <f t="array" ref="BK54">IFERROR(INDEX(属性分配!$C$11:$J$11,MATCH(BK$3,属性分配!$C$3:$J$3,FALSE))/职业模板!$E$16*BC54,"")</f>
        <v/>
      </c>
      <c r="BL54" s="1" t="str" cm="1">
        <f t="array" ref="BL54">IFERROR(INDEX(属性分配!$C$11:$J$11,MATCH(BL$3,属性分配!$C$3:$J$3,FALSE))/职业模板!$E$16*BD54,"")</f>
        <v/>
      </c>
      <c r="BM54" s="1" t="str" cm="1">
        <f t="array" ref="BM54">IFERROR(INDEX(属性分配!$C$11:$J$11,MATCH(BM$3,属性分配!$C$3:$J$3,FALSE))/职业模板!$E$16*BE54,"")</f>
        <v/>
      </c>
      <c r="BN54" s="1" t="str" cm="1">
        <f t="array" ref="BN54">IFERROR(ROUND((AX54+BF54*职业模板!$E$16)*(1+INDEX(职业模板!$C$29:$J$34,MATCH($K54,职业模板!$B$29:$B$34,FALSE),MATCH(V$3,职业模板!$C$28:$J$28,FALSE))+INDEX(职业模板!$C$40:$J$60,MATCH($L54,职业模板!$B$40:$B$60,FALSE),MATCH(V$3,职业模板!$C$39:$J$39,FALSE))),2),"")</f>
        <v/>
      </c>
      <c r="BO54" s="1" t="str" cm="1">
        <f t="array" ref="BO54">IFERROR(ROUND((AY54+BG54*职业模板!$E$16)*(1+INDEX(职业模板!$C$29:$J$34,MATCH($K54,职业模板!$B$29:$B$34,FALSE),MATCH(W$3,职业模板!$C$28:$J$28,FALSE))+INDEX(职业模板!$C$40:$J$60,MATCH($L54,职业模板!$B$40:$B$60,FALSE),MATCH(W$3,职业模板!$C$39:$J$39,FALSE))),2),"")</f>
        <v/>
      </c>
      <c r="BP54" s="1" t="str" cm="1">
        <f t="array" ref="BP54">IFERROR(ROUND((AZ54+BH54*职业模板!$E$16)*(1+INDEX(职业模板!$C$29:$J$34,MATCH($K54,职业模板!$B$29:$B$34,FALSE),MATCH(X$3,职业模板!$C$28:$J$28,FALSE))+INDEX(职业模板!$C$40:$J$60,MATCH($L54,职业模板!$B$40:$B$60,FALSE),MATCH(X$3,职业模板!$C$39:$J$39,FALSE))),2),"")</f>
        <v/>
      </c>
      <c r="BQ54" s="1" t="str" cm="1">
        <f t="array" ref="BQ54">IFERROR(ROUND((BA54+BI54*职业模板!$E$16)*(1+INDEX(职业模板!$C$29:$J$34,MATCH($K54,职业模板!$B$29:$B$34,FALSE),MATCH(Y$3,职业模板!$C$28:$J$28,FALSE))+INDEX(职业模板!$C$40:$J$60,MATCH($L54,职业模板!$B$40:$B$60,FALSE),MATCH(Y$3,职业模板!$C$39:$J$39,FALSE))),2),"")</f>
        <v/>
      </c>
      <c r="BR54" s="1" t="str" cm="1">
        <f t="array" ref="BR54">IFERROR(ROUND((BB54+BJ54*职业模板!$E$16)*(1+INDEX(职业模板!$C$29:$J$34,MATCH($K54,职业模板!$B$29:$B$34,FALSE),MATCH(Z$3,职业模板!$C$28:$J$28,FALSE))+INDEX(职业模板!$C$40:$J$60,MATCH($L54,职业模板!$B$40:$B$60,FALSE),MATCH(Z$3,职业模板!$C$39:$J$39,FALSE))),2),"")</f>
        <v/>
      </c>
      <c r="BS54" s="1" t="str" cm="1">
        <f t="array" ref="BS54">IFERROR(ROUND((BC54+BK54*职业模板!$E$16)*(1+INDEX(职业模板!$C$29:$J$34,MATCH($K54,职业模板!$B$29:$B$34,FALSE),MATCH(AA$3,职业模板!$C$28:$J$28,FALSE))+INDEX(职业模板!$C$40:$J$60,MATCH($L54,职业模板!$B$40:$B$60,FALSE),MATCH(AA$3,职业模板!$C$39:$J$39,FALSE))),2),"")</f>
        <v/>
      </c>
      <c r="BT54" s="1" t="str" cm="1">
        <f t="array" ref="BT54">IFERROR(ROUND((BD54+BL54*职业模板!$E$16)*(1+INDEX(职业模板!$C$29:$J$34,MATCH($K54,职业模板!$B$29:$B$34,FALSE),MATCH(AB$3,职业模板!$C$28:$J$28,FALSE))+INDEX(职业模板!$C$40:$J$60,MATCH($L54,职业模板!$B$40:$B$60,FALSE),MATCH(AB$3,职业模板!$C$39:$J$39,FALSE))),2),"")</f>
        <v/>
      </c>
      <c r="BU54" s="1" t="str" cm="1">
        <f t="array" ref="BU54">IFERROR(ROUND((BE54+BM54*职业模板!$E$16)*(1+INDEX(职业模板!$C$29:$J$34,MATCH($K54,职业模板!$B$29:$B$34,FALSE),MATCH(AC$3,职业模板!$C$28:$J$28,FALSE))+INDEX(职业模板!$C$40:$J$60,MATCH($L54,职业模板!$B$40:$B$60,FALSE),MATCH(AC$3,职业模板!$C$39:$J$39,FALSE))),2),"")</f>
        <v/>
      </c>
      <c r="BV54" s="31" t="str" cm="1">
        <f t="array" ref="BV54">IF(SUMPRODUCT($BN54:$BR54,属性分配!$C$7:$G$7)=0,"",SUMPRODUCT($BN54:$BR54,属性分配!$C$7:$G$7))</f>
        <v/>
      </c>
      <c r="BW54" s="1" t="str" cm="1">
        <f t="array" ref="BW54">IFERROR((AX54+BF54*职业模板!$E$16)*(1+INDEX(职业模板!$C$34:$J$34,MATCH(V$3,职业模板!$C$28:$J$28,FALSE))+INDEX(职业模板!$C$60:$J$60,MATCH(V$3,职业模板!$C$39:$J$39,FALSE))),"")</f>
        <v/>
      </c>
      <c r="BX54" s="1" t="str" cm="1">
        <f t="array" ref="BX54">IFERROR((AY54+BG54*职业模板!$E$16)*(1+INDEX(职业模板!$C$34:$J$34,MATCH(W$3,职业模板!$C$28:$J$28,FALSE))+INDEX(职业模板!$C$60:$J$60,MATCH(W$3,职业模板!$C$39:$J$39,FALSE))),"")</f>
        <v/>
      </c>
      <c r="BY54" s="1" t="str" cm="1">
        <f t="array" ref="BY54">IFERROR((AZ54+BH54*职业模板!$E$16)*(1+INDEX(职业模板!$C$34:$J$34,MATCH(X$3,职业模板!$C$28:$J$28,FALSE))+INDEX(职业模板!$C$60:$J$60,MATCH(X$3,职业模板!$C$39:$J$39,FALSE))),"")</f>
        <v/>
      </c>
      <c r="BZ54" s="1" t="str" cm="1">
        <f t="array" ref="BZ54">IFERROR((BA54+BI54*职业模板!$E$16)*(1+INDEX(职业模板!$C$34:$J$34,MATCH(Y$3,职业模板!$C$28:$J$28,FALSE))+INDEX(职业模板!$C$60:$J$60,MATCH(Y$3,职业模板!$C$39:$J$39,FALSE))),"")</f>
        <v/>
      </c>
      <c r="CA54" s="1" t="str" cm="1">
        <f t="array" ref="CA54">IFERROR((BB54+BJ54*职业模板!$E$16)*(1+INDEX(职业模板!$C$34:$J$34,MATCH(Z$3,职业模板!$C$28:$J$28,FALSE))+INDEX(职业模板!$C$60:$J$60,MATCH(Z$3,职业模板!$C$39:$J$39,FALSE))),"")</f>
        <v/>
      </c>
      <c r="CB54" s="1" t="str" cm="1">
        <f t="array" ref="CB54">IFERROR((BC54+BK54*职业模板!$E$16)*(1+INDEX(职业模板!$C$34:$J$34,MATCH(AA$3,职业模板!$C$28:$J$28,FALSE))+INDEX(职业模板!$C$60:$J$60,MATCH(AA$3,职业模板!$C$39:$J$39,FALSE))),"")</f>
        <v/>
      </c>
      <c r="CC54" s="1" t="str" cm="1">
        <f t="array" ref="CC54">IFERROR((BD54+BL54*职业模板!$E$16)*(1+INDEX(职业模板!$C$34:$J$34,MATCH(AB$3,职业模板!$C$28:$J$28,FALSE))+INDEX(职业模板!$C$60:$J$60,MATCH(AB$3,职业模板!$C$39:$J$39,FALSE))),"")</f>
        <v/>
      </c>
      <c r="CD54" s="1" t="str" cm="1">
        <f t="array" ref="CD54">IFERROR((BE54+BM54*职业模板!$E$16)*(1+INDEX(职业模板!$C$34:$J$34,MATCH(AC$3,职业模板!$C$28:$J$28,FALSE))+INDEX(职业模板!$C$60:$J$60,MATCH(AC$3,职业模板!$C$39:$J$39,FALSE))),"")</f>
        <v/>
      </c>
      <c r="CE54" s="31" t="str" cm="1">
        <f t="array" ref="CE54">IF(SUMPRODUCT(BW54:CA54,属性分配!$C$7:$G$7)=0,"",SUMPRODUCT(BW54:CA54,属性分配!$C$7:$G$7))</f>
        <v/>
      </c>
    </row>
    <row r="55" spans="50:83" x14ac:dyDescent="0.15">
      <c r="AX55" s="1" t="str" cm="1">
        <f t="array" ref="AX55">IFERROR(INDEX(属性分配!$C$4:$J$4,MATCH(AX$3,属性分配!$C$3:$J$3,FALSE))*INDEX(职业模板!$C$5:$J$12,MATCH($C55,职业模板!$B$5:$B$12,FALSE),MATCH(AX$3,职业模板!$C$3:$J$3,FALSE))*$F55*N55,"")</f>
        <v/>
      </c>
      <c r="AY55" s="1" t="str" cm="1">
        <f t="array" ref="AY55">IFERROR(INDEX(属性分配!$C$4:$J$4,MATCH(AY$3,属性分配!$C$3:$J$3,FALSE))*INDEX(职业模板!$C$5:$J$12,MATCH($C55,职业模板!$B$5:$B$12,FALSE),MATCH(AY$3,职业模板!$C$3:$J$3,FALSE))*$F55*O55,"")</f>
        <v/>
      </c>
      <c r="AZ55" s="1" t="str" cm="1">
        <f t="array" ref="AZ55">IFERROR(INDEX(属性分配!$C$4:$J$4,MATCH(AZ$3,属性分配!$C$3:$J$3,FALSE))*INDEX(职业模板!$C$5:$J$12,MATCH($C55,职业模板!$B$5:$B$12,FALSE),MATCH(AZ$3,职业模板!$C$3:$J$3,FALSE))*$F55*P55,"")</f>
        <v/>
      </c>
      <c r="BA55" s="1" t="str" cm="1">
        <f t="array" ref="BA55">IFERROR(INDEX(属性分配!$C$4:$J$4,MATCH(BA$3,属性分配!$C$3:$J$3,FALSE))*INDEX(职业模板!$C$5:$J$12,MATCH($C55,职业模板!$B$5:$B$12,FALSE),MATCH(BA$3,职业模板!$C$3:$J$3,FALSE))*$F55*Q55,"")</f>
        <v/>
      </c>
      <c r="BB55" s="1" t="str" cm="1">
        <f t="array" ref="BB55">IFERROR(INDEX(属性分配!$C$4:$J$4,MATCH(BB$3,属性分配!$C$3:$J$3,FALSE))*INDEX(职业模板!$C$5:$J$12,MATCH($C55,职业模板!$B$5:$B$12,FALSE),MATCH(BB$3,职业模板!$C$3:$J$3,FALSE))*$F55*R55,"")</f>
        <v/>
      </c>
      <c r="BC55" s="1" t="str" cm="1">
        <f t="array" ref="BC55">IFERROR(INDEX(属性分配!$C$4:$J$4,MATCH(BC$3,属性分配!$C$3:$J$3,FALSE))*INDEX(职业模板!$C$5:$J$12,MATCH($C55,职业模板!$B$5:$B$12,FALSE),MATCH(BC$3,职业模板!$C$3:$J$3,FALSE))*$F55*S55,"")</f>
        <v/>
      </c>
      <c r="BD55" s="1" t="str" cm="1">
        <f t="array" ref="BD55">IFERROR(INDEX(属性分配!$C$4:$J$4,MATCH(BD$3,属性分配!$C$3:$J$3,FALSE))*INDEX(职业模板!$C$5:$J$12,MATCH($C55,职业模板!$B$5:$B$12,FALSE),MATCH(BD$3,职业模板!$C$3:$J$3,FALSE))*$F55*T55,"")</f>
        <v/>
      </c>
      <c r="BE55" s="1" t="str" cm="1">
        <f t="array" ref="BE55">IFERROR(INDEX(属性分配!$C$4:$J$4,MATCH(BE$3,属性分配!$C$3:$J$3,FALSE))*INDEX(职业模板!$C$5:$J$12,MATCH($C55,职业模板!$B$5:$B$12,FALSE),MATCH(BE$3,职业模板!$C$3:$J$3,FALSE))*$F55*U55,"")</f>
        <v/>
      </c>
      <c r="BF55" s="1" t="str" cm="1">
        <f t="array" ref="BF55">IFERROR(INDEX(属性分配!$C$11:$J$11,MATCH(BF$3,属性分配!$C$3:$J$3,FALSE))/职业模板!$E$16*AX55,"")</f>
        <v/>
      </c>
      <c r="BG55" s="1" t="str" cm="1">
        <f t="array" ref="BG55">IFERROR(INDEX(属性分配!$C$11:$J$11,MATCH(BG$3,属性分配!$C$3:$J$3,FALSE))/职业模板!$E$16*AY55,"")</f>
        <v/>
      </c>
      <c r="BH55" s="1" t="str" cm="1">
        <f t="array" ref="BH55">IFERROR(INDEX(属性分配!$C$11:$J$11,MATCH(BH$3,属性分配!$C$3:$J$3,FALSE))/职业模板!$E$16*AZ55,"")</f>
        <v/>
      </c>
      <c r="BI55" s="1" t="str" cm="1">
        <f t="array" ref="BI55">IFERROR(INDEX(属性分配!$C$11:$J$11,MATCH(BI$3,属性分配!$C$3:$J$3,FALSE))/职业模板!$E$16*BA55,"")</f>
        <v/>
      </c>
      <c r="BJ55" s="1" t="str" cm="1">
        <f t="array" ref="BJ55">IFERROR(INDEX(属性分配!$C$11:$J$11,MATCH(BJ$3,属性分配!$C$3:$J$3,FALSE))/职业模板!$E$16*BB55,"")</f>
        <v/>
      </c>
      <c r="BK55" s="1" t="str" cm="1">
        <f t="array" ref="BK55">IFERROR(INDEX(属性分配!$C$11:$J$11,MATCH(BK$3,属性分配!$C$3:$J$3,FALSE))/职业模板!$E$16*BC55,"")</f>
        <v/>
      </c>
      <c r="BL55" s="1" t="str" cm="1">
        <f t="array" ref="BL55">IFERROR(INDEX(属性分配!$C$11:$J$11,MATCH(BL$3,属性分配!$C$3:$J$3,FALSE))/职业模板!$E$16*BD55,"")</f>
        <v/>
      </c>
      <c r="BM55" s="1" t="str" cm="1">
        <f t="array" ref="BM55">IFERROR(INDEX(属性分配!$C$11:$J$11,MATCH(BM$3,属性分配!$C$3:$J$3,FALSE))/职业模板!$E$16*BE55,"")</f>
        <v/>
      </c>
      <c r="BN55" s="1" t="str" cm="1">
        <f t="array" ref="BN55">IFERROR(ROUND((AX55+BF55*职业模板!$E$16)*(1+INDEX(职业模板!$C$29:$J$34,MATCH($K55,职业模板!$B$29:$B$34,FALSE),MATCH(V$3,职业模板!$C$28:$J$28,FALSE))+INDEX(职业模板!$C$40:$J$60,MATCH($L55,职业模板!$B$40:$B$60,FALSE),MATCH(V$3,职业模板!$C$39:$J$39,FALSE))),2),"")</f>
        <v/>
      </c>
      <c r="BO55" s="1" t="str" cm="1">
        <f t="array" ref="BO55">IFERROR(ROUND((AY55+BG55*职业模板!$E$16)*(1+INDEX(职业模板!$C$29:$J$34,MATCH($K55,职业模板!$B$29:$B$34,FALSE),MATCH(W$3,职业模板!$C$28:$J$28,FALSE))+INDEX(职业模板!$C$40:$J$60,MATCH($L55,职业模板!$B$40:$B$60,FALSE),MATCH(W$3,职业模板!$C$39:$J$39,FALSE))),2),"")</f>
        <v/>
      </c>
      <c r="BP55" s="1" t="str" cm="1">
        <f t="array" ref="BP55">IFERROR(ROUND((AZ55+BH55*职业模板!$E$16)*(1+INDEX(职业模板!$C$29:$J$34,MATCH($K55,职业模板!$B$29:$B$34,FALSE),MATCH(X$3,职业模板!$C$28:$J$28,FALSE))+INDEX(职业模板!$C$40:$J$60,MATCH($L55,职业模板!$B$40:$B$60,FALSE),MATCH(X$3,职业模板!$C$39:$J$39,FALSE))),2),"")</f>
        <v/>
      </c>
      <c r="BQ55" s="1" t="str" cm="1">
        <f t="array" ref="BQ55">IFERROR(ROUND((BA55+BI55*职业模板!$E$16)*(1+INDEX(职业模板!$C$29:$J$34,MATCH($K55,职业模板!$B$29:$B$34,FALSE),MATCH(Y$3,职业模板!$C$28:$J$28,FALSE))+INDEX(职业模板!$C$40:$J$60,MATCH($L55,职业模板!$B$40:$B$60,FALSE),MATCH(Y$3,职业模板!$C$39:$J$39,FALSE))),2),"")</f>
        <v/>
      </c>
      <c r="BR55" s="1" t="str" cm="1">
        <f t="array" ref="BR55">IFERROR(ROUND((BB55+BJ55*职业模板!$E$16)*(1+INDEX(职业模板!$C$29:$J$34,MATCH($K55,职业模板!$B$29:$B$34,FALSE),MATCH(Z$3,职业模板!$C$28:$J$28,FALSE))+INDEX(职业模板!$C$40:$J$60,MATCH($L55,职业模板!$B$40:$B$60,FALSE),MATCH(Z$3,职业模板!$C$39:$J$39,FALSE))),2),"")</f>
        <v/>
      </c>
      <c r="BS55" s="1" t="str" cm="1">
        <f t="array" ref="BS55">IFERROR(ROUND((BC55+BK55*职业模板!$E$16)*(1+INDEX(职业模板!$C$29:$J$34,MATCH($K55,职业模板!$B$29:$B$34,FALSE),MATCH(AA$3,职业模板!$C$28:$J$28,FALSE))+INDEX(职业模板!$C$40:$J$60,MATCH($L55,职业模板!$B$40:$B$60,FALSE),MATCH(AA$3,职业模板!$C$39:$J$39,FALSE))),2),"")</f>
        <v/>
      </c>
      <c r="BT55" s="1" t="str" cm="1">
        <f t="array" ref="BT55">IFERROR(ROUND((BD55+BL55*职业模板!$E$16)*(1+INDEX(职业模板!$C$29:$J$34,MATCH($K55,职业模板!$B$29:$B$34,FALSE),MATCH(AB$3,职业模板!$C$28:$J$28,FALSE))+INDEX(职业模板!$C$40:$J$60,MATCH($L55,职业模板!$B$40:$B$60,FALSE),MATCH(AB$3,职业模板!$C$39:$J$39,FALSE))),2),"")</f>
        <v/>
      </c>
      <c r="BU55" s="1" t="str" cm="1">
        <f t="array" ref="BU55">IFERROR(ROUND((BE55+BM55*职业模板!$E$16)*(1+INDEX(职业模板!$C$29:$J$34,MATCH($K55,职业模板!$B$29:$B$34,FALSE),MATCH(AC$3,职业模板!$C$28:$J$28,FALSE))+INDEX(职业模板!$C$40:$J$60,MATCH($L55,职业模板!$B$40:$B$60,FALSE),MATCH(AC$3,职业模板!$C$39:$J$39,FALSE))),2),"")</f>
        <v/>
      </c>
      <c r="BV55" s="31" t="str" cm="1">
        <f t="array" ref="BV55">IF(SUMPRODUCT($BN55:$BR55,属性分配!$C$7:$G$7)=0,"",SUMPRODUCT($BN55:$BR55,属性分配!$C$7:$G$7))</f>
        <v/>
      </c>
      <c r="BW55" s="1" t="str" cm="1">
        <f t="array" ref="BW55">IFERROR((AX55+BF55*职业模板!$E$16)*(1+INDEX(职业模板!$C$34:$J$34,MATCH(V$3,职业模板!$C$28:$J$28,FALSE))+INDEX(职业模板!$C$60:$J$60,MATCH(V$3,职业模板!$C$39:$J$39,FALSE))),"")</f>
        <v/>
      </c>
      <c r="BX55" s="1" t="str" cm="1">
        <f t="array" ref="BX55">IFERROR((AY55+BG55*职业模板!$E$16)*(1+INDEX(职业模板!$C$34:$J$34,MATCH(W$3,职业模板!$C$28:$J$28,FALSE))+INDEX(职业模板!$C$60:$J$60,MATCH(W$3,职业模板!$C$39:$J$39,FALSE))),"")</f>
        <v/>
      </c>
      <c r="BY55" s="1" t="str" cm="1">
        <f t="array" ref="BY55">IFERROR((AZ55+BH55*职业模板!$E$16)*(1+INDEX(职业模板!$C$34:$J$34,MATCH(X$3,职业模板!$C$28:$J$28,FALSE))+INDEX(职业模板!$C$60:$J$60,MATCH(X$3,职业模板!$C$39:$J$39,FALSE))),"")</f>
        <v/>
      </c>
      <c r="BZ55" s="1" t="str" cm="1">
        <f t="array" ref="BZ55">IFERROR((BA55+BI55*职业模板!$E$16)*(1+INDEX(职业模板!$C$34:$J$34,MATCH(Y$3,职业模板!$C$28:$J$28,FALSE))+INDEX(职业模板!$C$60:$J$60,MATCH(Y$3,职业模板!$C$39:$J$39,FALSE))),"")</f>
        <v/>
      </c>
      <c r="CA55" s="1" t="str" cm="1">
        <f t="array" ref="CA55">IFERROR((BB55+BJ55*职业模板!$E$16)*(1+INDEX(职业模板!$C$34:$J$34,MATCH(Z$3,职业模板!$C$28:$J$28,FALSE))+INDEX(职业模板!$C$60:$J$60,MATCH(Z$3,职业模板!$C$39:$J$39,FALSE))),"")</f>
        <v/>
      </c>
      <c r="CB55" s="1" t="str" cm="1">
        <f t="array" ref="CB55">IFERROR((BC55+BK55*职业模板!$E$16)*(1+INDEX(职业模板!$C$34:$J$34,MATCH(AA$3,职业模板!$C$28:$J$28,FALSE))+INDEX(职业模板!$C$60:$J$60,MATCH(AA$3,职业模板!$C$39:$J$39,FALSE))),"")</f>
        <v/>
      </c>
      <c r="CC55" s="1" t="str" cm="1">
        <f t="array" ref="CC55">IFERROR((BD55+BL55*职业模板!$E$16)*(1+INDEX(职业模板!$C$34:$J$34,MATCH(AB$3,职业模板!$C$28:$J$28,FALSE))+INDEX(职业模板!$C$60:$J$60,MATCH(AB$3,职业模板!$C$39:$J$39,FALSE))),"")</f>
        <v/>
      </c>
      <c r="CD55" s="1" t="str" cm="1">
        <f t="array" ref="CD55">IFERROR((BE55+BM55*职业模板!$E$16)*(1+INDEX(职业模板!$C$34:$J$34,MATCH(AC$3,职业模板!$C$28:$J$28,FALSE))+INDEX(职业模板!$C$60:$J$60,MATCH(AC$3,职业模板!$C$39:$J$39,FALSE))),"")</f>
        <v/>
      </c>
      <c r="CE55" s="31" t="str" cm="1">
        <f t="array" ref="CE55">IF(SUMPRODUCT(BW55:CA55,属性分配!$C$7:$G$7)=0,"",SUMPRODUCT(BW55:CA55,属性分配!$C$7:$G$7))</f>
        <v/>
      </c>
    </row>
    <row r="56" spans="50:83" x14ac:dyDescent="0.15">
      <c r="AX56" s="1" t="str" cm="1">
        <f t="array" ref="AX56">IFERROR(INDEX(属性分配!$C$4:$J$4,MATCH(AX$3,属性分配!$C$3:$J$3,FALSE))*INDEX(职业模板!$C$5:$J$12,MATCH($C56,职业模板!$B$5:$B$12,FALSE),MATCH(AX$3,职业模板!$C$3:$J$3,FALSE))*$F56*N56,"")</f>
        <v/>
      </c>
      <c r="AY56" s="1" t="str" cm="1">
        <f t="array" ref="AY56">IFERROR(INDEX(属性分配!$C$4:$J$4,MATCH(AY$3,属性分配!$C$3:$J$3,FALSE))*INDEX(职业模板!$C$5:$J$12,MATCH($C56,职业模板!$B$5:$B$12,FALSE),MATCH(AY$3,职业模板!$C$3:$J$3,FALSE))*$F56*O56,"")</f>
        <v/>
      </c>
      <c r="AZ56" s="1" t="str" cm="1">
        <f t="array" ref="AZ56">IFERROR(INDEX(属性分配!$C$4:$J$4,MATCH(AZ$3,属性分配!$C$3:$J$3,FALSE))*INDEX(职业模板!$C$5:$J$12,MATCH($C56,职业模板!$B$5:$B$12,FALSE),MATCH(AZ$3,职业模板!$C$3:$J$3,FALSE))*$F56*P56,"")</f>
        <v/>
      </c>
      <c r="BA56" s="1" t="str" cm="1">
        <f t="array" ref="BA56">IFERROR(INDEX(属性分配!$C$4:$J$4,MATCH(BA$3,属性分配!$C$3:$J$3,FALSE))*INDEX(职业模板!$C$5:$J$12,MATCH($C56,职业模板!$B$5:$B$12,FALSE),MATCH(BA$3,职业模板!$C$3:$J$3,FALSE))*$F56*Q56,"")</f>
        <v/>
      </c>
      <c r="BB56" s="1" t="str" cm="1">
        <f t="array" ref="BB56">IFERROR(INDEX(属性分配!$C$4:$J$4,MATCH(BB$3,属性分配!$C$3:$J$3,FALSE))*INDEX(职业模板!$C$5:$J$12,MATCH($C56,职业模板!$B$5:$B$12,FALSE),MATCH(BB$3,职业模板!$C$3:$J$3,FALSE))*$F56*R56,"")</f>
        <v/>
      </c>
      <c r="BC56" s="1" t="str" cm="1">
        <f t="array" ref="BC56">IFERROR(INDEX(属性分配!$C$4:$J$4,MATCH(BC$3,属性分配!$C$3:$J$3,FALSE))*INDEX(职业模板!$C$5:$J$12,MATCH($C56,职业模板!$B$5:$B$12,FALSE),MATCH(BC$3,职业模板!$C$3:$J$3,FALSE))*$F56*S56,"")</f>
        <v/>
      </c>
      <c r="BD56" s="1" t="str" cm="1">
        <f t="array" ref="BD56">IFERROR(INDEX(属性分配!$C$4:$J$4,MATCH(BD$3,属性分配!$C$3:$J$3,FALSE))*INDEX(职业模板!$C$5:$J$12,MATCH($C56,职业模板!$B$5:$B$12,FALSE),MATCH(BD$3,职业模板!$C$3:$J$3,FALSE))*$F56*T56,"")</f>
        <v/>
      </c>
      <c r="BE56" s="1" t="str" cm="1">
        <f t="array" ref="BE56">IFERROR(INDEX(属性分配!$C$4:$J$4,MATCH(BE$3,属性分配!$C$3:$J$3,FALSE))*INDEX(职业模板!$C$5:$J$12,MATCH($C56,职业模板!$B$5:$B$12,FALSE),MATCH(BE$3,职业模板!$C$3:$J$3,FALSE))*$F56*U56,"")</f>
        <v/>
      </c>
      <c r="BF56" s="1" t="str" cm="1">
        <f t="array" ref="BF56">IFERROR(INDEX(属性分配!$C$11:$J$11,MATCH(BF$3,属性分配!$C$3:$J$3,FALSE))/职业模板!$E$16*AX56,"")</f>
        <v/>
      </c>
      <c r="BG56" s="1" t="str" cm="1">
        <f t="array" ref="BG56">IFERROR(INDEX(属性分配!$C$11:$J$11,MATCH(BG$3,属性分配!$C$3:$J$3,FALSE))/职业模板!$E$16*AY56,"")</f>
        <v/>
      </c>
      <c r="BH56" s="1" t="str" cm="1">
        <f t="array" ref="BH56">IFERROR(INDEX(属性分配!$C$11:$J$11,MATCH(BH$3,属性分配!$C$3:$J$3,FALSE))/职业模板!$E$16*AZ56,"")</f>
        <v/>
      </c>
      <c r="BI56" s="1" t="str" cm="1">
        <f t="array" ref="BI56">IFERROR(INDEX(属性分配!$C$11:$J$11,MATCH(BI$3,属性分配!$C$3:$J$3,FALSE))/职业模板!$E$16*BA56,"")</f>
        <v/>
      </c>
      <c r="BJ56" s="1" t="str" cm="1">
        <f t="array" ref="BJ56">IFERROR(INDEX(属性分配!$C$11:$J$11,MATCH(BJ$3,属性分配!$C$3:$J$3,FALSE))/职业模板!$E$16*BB56,"")</f>
        <v/>
      </c>
      <c r="BK56" s="1" t="str" cm="1">
        <f t="array" ref="BK56">IFERROR(INDEX(属性分配!$C$11:$J$11,MATCH(BK$3,属性分配!$C$3:$J$3,FALSE))/职业模板!$E$16*BC56,"")</f>
        <v/>
      </c>
      <c r="BL56" s="1" t="str" cm="1">
        <f t="array" ref="BL56">IFERROR(INDEX(属性分配!$C$11:$J$11,MATCH(BL$3,属性分配!$C$3:$J$3,FALSE))/职业模板!$E$16*BD56,"")</f>
        <v/>
      </c>
      <c r="BM56" s="1" t="str" cm="1">
        <f t="array" ref="BM56">IFERROR(INDEX(属性分配!$C$11:$J$11,MATCH(BM$3,属性分配!$C$3:$J$3,FALSE))/职业模板!$E$16*BE56,"")</f>
        <v/>
      </c>
      <c r="BN56" s="1" t="str" cm="1">
        <f t="array" ref="BN56">IFERROR(ROUND((AX56+BF56*职业模板!$E$16)*(1+INDEX(职业模板!$C$29:$J$34,MATCH($K56,职业模板!$B$29:$B$34,FALSE),MATCH(V$3,职业模板!$C$28:$J$28,FALSE))+INDEX(职业模板!$C$40:$J$60,MATCH($L56,职业模板!$B$40:$B$60,FALSE),MATCH(V$3,职业模板!$C$39:$J$39,FALSE))),2),"")</f>
        <v/>
      </c>
      <c r="BO56" s="1" t="str" cm="1">
        <f t="array" ref="BO56">IFERROR(ROUND((AY56+BG56*职业模板!$E$16)*(1+INDEX(职业模板!$C$29:$J$34,MATCH($K56,职业模板!$B$29:$B$34,FALSE),MATCH(W$3,职业模板!$C$28:$J$28,FALSE))+INDEX(职业模板!$C$40:$J$60,MATCH($L56,职业模板!$B$40:$B$60,FALSE),MATCH(W$3,职业模板!$C$39:$J$39,FALSE))),2),"")</f>
        <v/>
      </c>
      <c r="BP56" s="1" t="str" cm="1">
        <f t="array" ref="BP56">IFERROR(ROUND((AZ56+BH56*职业模板!$E$16)*(1+INDEX(职业模板!$C$29:$J$34,MATCH($K56,职业模板!$B$29:$B$34,FALSE),MATCH(X$3,职业模板!$C$28:$J$28,FALSE))+INDEX(职业模板!$C$40:$J$60,MATCH($L56,职业模板!$B$40:$B$60,FALSE),MATCH(X$3,职业模板!$C$39:$J$39,FALSE))),2),"")</f>
        <v/>
      </c>
      <c r="BQ56" s="1" t="str" cm="1">
        <f t="array" ref="BQ56">IFERROR(ROUND((BA56+BI56*职业模板!$E$16)*(1+INDEX(职业模板!$C$29:$J$34,MATCH($K56,职业模板!$B$29:$B$34,FALSE),MATCH(Y$3,职业模板!$C$28:$J$28,FALSE))+INDEX(职业模板!$C$40:$J$60,MATCH($L56,职业模板!$B$40:$B$60,FALSE),MATCH(Y$3,职业模板!$C$39:$J$39,FALSE))),2),"")</f>
        <v/>
      </c>
      <c r="BR56" s="1" t="str" cm="1">
        <f t="array" ref="BR56">IFERROR(ROUND((BB56+BJ56*职业模板!$E$16)*(1+INDEX(职业模板!$C$29:$J$34,MATCH($K56,职业模板!$B$29:$B$34,FALSE),MATCH(Z$3,职业模板!$C$28:$J$28,FALSE))+INDEX(职业模板!$C$40:$J$60,MATCH($L56,职业模板!$B$40:$B$60,FALSE),MATCH(Z$3,职业模板!$C$39:$J$39,FALSE))),2),"")</f>
        <v/>
      </c>
      <c r="BS56" s="1" t="str" cm="1">
        <f t="array" ref="BS56">IFERROR(ROUND((BC56+BK56*职业模板!$E$16)*(1+INDEX(职业模板!$C$29:$J$34,MATCH($K56,职业模板!$B$29:$B$34,FALSE),MATCH(AA$3,职业模板!$C$28:$J$28,FALSE))+INDEX(职业模板!$C$40:$J$60,MATCH($L56,职业模板!$B$40:$B$60,FALSE),MATCH(AA$3,职业模板!$C$39:$J$39,FALSE))),2),"")</f>
        <v/>
      </c>
      <c r="BT56" s="1" t="str" cm="1">
        <f t="array" ref="BT56">IFERROR(ROUND((BD56+BL56*职业模板!$E$16)*(1+INDEX(职业模板!$C$29:$J$34,MATCH($K56,职业模板!$B$29:$B$34,FALSE),MATCH(AB$3,职业模板!$C$28:$J$28,FALSE))+INDEX(职业模板!$C$40:$J$60,MATCH($L56,职业模板!$B$40:$B$60,FALSE),MATCH(AB$3,职业模板!$C$39:$J$39,FALSE))),2),"")</f>
        <v/>
      </c>
      <c r="BU56" s="1" t="str" cm="1">
        <f t="array" ref="BU56">IFERROR(ROUND((BE56+BM56*职业模板!$E$16)*(1+INDEX(职业模板!$C$29:$J$34,MATCH($K56,职业模板!$B$29:$B$34,FALSE),MATCH(AC$3,职业模板!$C$28:$J$28,FALSE))+INDEX(职业模板!$C$40:$J$60,MATCH($L56,职业模板!$B$40:$B$60,FALSE),MATCH(AC$3,职业模板!$C$39:$J$39,FALSE))),2),"")</f>
        <v/>
      </c>
      <c r="BV56" s="31" t="str" cm="1">
        <f t="array" ref="BV56">IF(SUMPRODUCT($BN56:$BR56,属性分配!$C$7:$G$7)=0,"",SUMPRODUCT($BN56:$BR56,属性分配!$C$7:$G$7))</f>
        <v/>
      </c>
      <c r="BW56" s="1" t="str" cm="1">
        <f t="array" ref="BW56">IFERROR((AX56+BF56*职业模板!$E$16)*(1+INDEX(职业模板!$C$34:$J$34,MATCH(V$3,职业模板!$C$28:$J$28,FALSE))+INDEX(职业模板!$C$60:$J$60,MATCH(V$3,职业模板!$C$39:$J$39,FALSE))),"")</f>
        <v/>
      </c>
      <c r="BX56" s="1" t="str" cm="1">
        <f t="array" ref="BX56">IFERROR((AY56+BG56*职业模板!$E$16)*(1+INDEX(职业模板!$C$34:$J$34,MATCH(W$3,职业模板!$C$28:$J$28,FALSE))+INDEX(职业模板!$C$60:$J$60,MATCH(W$3,职业模板!$C$39:$J$39,FALSE))),"")</f>
        <v/>
      </c>
      <c r="BY56" s="1" t="str" cm="1">
        <f t="array" ref="BY56">IFERROR((AZ56+BH56*职业模板!$E$16)*(1+INDEX(职业模板!$C$34:$J$34,MATCH(X$3,职业模板!$C$28:$J$28,FALSE))+INDEX(职业模板!$C$60:$J$60,MATCH(X$3,职业模板!$C$39:$J$39,FALSE))),"")</f>
        <v/>
      </c>
      <c r="BZ56" s="1" t="str" cm="1">
        <f t="array" ref="BZ56">IFERROR((BA56+BI56*职业模板!$E$16)*(1+INDEX(职业模板!$C$34:$J$34,MATCH(Y$3,职业模板!$C$28:$J$28,FALSE))+INDEX(职业模板!$C$60:$J$60,MATCH(Y$3,职业模板!$C$39:$J$39,FALSE))),"")</f>
        <v/>
      </c>
      <c r="CA56" s="1" t="str" cm="1">
        <f t="array" ref="CA56">IFERROR((BB56+BJ56*职业模板!$E$16)*(1+INDEX(职业模板!$C$34:$J$34,MATCH(Z$3,职业模板!$C$28:$J$28,FALSE))+INDEX(职业模板!$C$60:$J$60,MATCH(Z$3,职业模板!$C$39:$J$39,FALSE))),"")</f>
        <v/>
      </c>
      <c r="CB56" s="1" t="str" cm="1">
        <f t="array" ref="CB56">IFERROR((BC56+BK56*职业模板!$E$16)*(1+INDEX(职业模板!$C$34:$J$34,MATCH(AA$3,职业模板!$C$28:$J$28,FALSE))+INDEX(职业模板!$C$60:$J$60,MATCH(AA$3,职业模板!$C$39:$J$39,FALSE))),"")</f>
        <v/>
      </c>
      <c r="CC56" s="1" t="str" cm="1">
        <f t="array" ref="CC56">IFERROR((BD56+BL56*职业模板!$E$16)*(1+INDEX(职业模板!$C$34:$J$34,MATCH(AB$3,职业模板!$C$28:$J$28,FALSE))+INDEX(职业模板!$C$60:$J$60,MATCH(AB$3,职业模板!$C$39:$J$39,FALSE))),"")</f>
        <v/>
      </c>
      <c r="CD56" s="1" t="str" cm="1">
        <f t="array" ref="CD56">IFERROR((BE56+BM56*职业模板!$E$16)*(1+INDEX(职业模板!$C$34:$J$34,MATCH(AC$3,职业模板!$C$28:$J$28,FALSE))+INDEX(职业模板!$C$60:$J$60,MATCH(AC$3,职业模板!$C$39:$J$39,FALSE))),"")</f>
        <v/>
      </c>
      <c r="CE56" s="31" t="str" cm="1">
        <f t="array" ref="CE56">IF(SUMPRODUCT(BW56:CA56,属性分配!$C$7:$G$7)=0,"",SUMPRODUCT(BW56:CA56,属性分配!$C$7:$G$7))</f>
        <v/>
      </c>
    </row>
    <row r="57" spans="50:83" x14ac:dyDescent="0.15">
      <c r="AX57" s="1" t="str" cm="1">
        <f t="array" ref="AX57">IFERROR(INDEX(属性分配!$C$4:$J$4,MATCH(AX$3,属性分配!$C$3:$J$3,FALSE))*INDEX(职业模板!$C$5:$J$12,MATCH($C57,职业模板!$B$5:$B$12,FALSE),MATCH(AX$3,职业模板!$C$3:$J$3,FALSE))*$F57*N57,"")</f>
        <v/>
      </c>
      <c r="AY57" s="1" t="str" cm="1">
        <f t="array" ref="AY57">IFERROR(INDEX(属性分配!$C$4:$J$4,MATCH(AY$3,属性分配!$C$3:$J$3,FALSE))*INDEX(职业模板!$C$5:$J$12,MATCH($C57,职业模板!$B$5:$B$12,FALSE),MATCH(AY$3,职业模板!$C$3:$J$3,FALSE))*$F57*O57,"")</f>
        <v/>
      </c>
      <c r="AZ57" s="1" t="str" cm="1">
        <f t="array" ref="AZ57">IFERROR(INDEX(属性分配!$C$4:$J$4,MATCH(AZ$3,属性分配!$C$3:$J$3,FALSE))*INDEX(职业模板!$C$5:$J$12,MATCH($C57,职业模板!$B$5:$B$12,FALSE),MATCH(AZ$3,职业模板!$C$3:$J$3,FALSE))*$F57*P57,"")</f>
        <v/>
      </c>
      <c r="BA57" s="1" t="str" cm="1">
        <f t="array" ref="BA57">IFERROR(INDEX(属性分配!$C$4:$J$4,MATCH(BA$3,属性分配!$C$3:$J$3,FALSE))*INDEX(职业模板!$C$5:$J$12,MATCH($C57,职业模板!$B$5:$B$12,FALSE),MATCH(BA$3,职业模板!$C$3:$J$3,FALSE))*$F57*Q57,"")</f>
        <v/>
      </c>
      <c r="BB57" s="1" t="str" cm="1">
        <f t="array" ref="BB57">IFERROR(INDEX(属性分配!$C$4:$J$4,MATCH(BB$3,属性分配!$C$3:$J$3,FALSE))*INDEX(职业模板!$C$5:$J$12,MATCH($C57,职业模板!$B$5:$B$12,FALSE),MATCH(BB$3,职业模板!$C$3:$J$3,FALSE))*$F57*R57,"")</f>
        <v/>
      </c>
      <c r="BC57" s="1" t="str" cm="1">
        <f t="array" ref="BC57">IFERROR(INDEX(属性分配!$C$4:$J$4,MATCH(BC$3,属性分配!$C$3:$J$3,FALSE))*INDEX(职业模板!$C$5:$J$12,MATCH($C57,职业模板!$B$5:$B$12,FALSE),MATCH(BC$3,职业模板!$C$3:$J$3,FALSE))*$F57*S57,"")</f>
        <v/>
      </c>
      <c r="BD57" s="1" t="str" cm="1">
        <f t="array" ref="BD57">IFERROR(INDEX(属性分配!$C$4:$J$4,MATCH(BD$3,属性分配!$C$3:$J$3,FALSE))*INDEX(职业模板!$C$5:$J$12,MATCH($C57,职业模板!$B$5:$B$12,FALSE),MATCH(BD$3,职业模板!$C$3:$J$3,FALSE))*$F57*T57,"")</f>
        <v/>
      </c>
      <c r="BE57" s="1" t="str" cm="1">
        <f t="array" ref="BE57">IFERROR(INDEX(属性分配!$C$4:$J$4,MATCH(BE$3,属性分配!$C$3:$J$3,FALSE))*INDEX(职业模板!$C$5:$J$12,MATCH($C57,职业模板!$B$5:$B$12,FALSE),MATCH(BE$3,职业模板!$C$3:$J$3,FALSE))*$F57*U57,"")</f>
        <v/>
      </c>
      <c r="BF57" s="1" t="str" cm="1">
        <f t="array" ref="BF57">IFERROR(INDEX(属性分配!$C$11:$J$11,MATCH(BF$3,属性分配!$C$3:$J$3,FALSE))/职业模板!$E$16*AX57,"")</f>
        <v/>
      </c>
      <c r="BG57" s="1" t="str" cm="1">
        <f t="array" ref="BG57">IFERROR(INDEX(属性分配!$C$11:$J$11,MATCH(BG$3,属性分配!$C$3:$J$3,FALSE))/职业模板!$E$16*AY57,"")</f>
        <v/>
      </c>
      <c r="BH57" s="1" t="str" cm="1">
        <f t="array" ref="BH57">IFERROR(INDEX(属性分配!$C$11:$J$11,MATCH(BH$3,属性分配!$C$3:$J$3,FALSE))/职业模板!$E$16*AZ57,"")</f>
        <v/>
      </c>
      <c r="BI57" s="1" t="str" cm="1">
        <f t="array" ref="BI57">IFERROR(INDEX(属性分配!$C$11:$J$11,MATCH(BI$3,属性分配!$C$3:$J$3,FALSE))/职业模板!$E$16*BA57,"")</f>
        <v/>
      </c>
      <c r="BJ57" s="1" t="str" cm="1">
        <f t="array" ref="BJ57">IFERROR(INDEX(属性分配!$C$11:$J$11,MATCH(BJ$3,属性分配!$C$3:$J$3,FALSE))/职业模板!$E$16*BB57,"")</f>
        <v/>
      </c>
      <c r="BK57" s="1" t="str" cm="1">
        <f t="array" ref="BK57">IFERROR(INDEX(属性分配!$C$11:$J$11,MATCH(BK$3,属性分配!$C$3:$J$3,FALSE))/职业模板!$E$16*BC57,"")</f>
        <v/>
      </c>
      <c r="BL57" s="1" t="str" cm="1">
        <f t="array" ref="BL57">IFERROR(INDEX(属性分配!$C$11:$J$11,MATCH(BL$3,属性分配!$C$3:$J$3,FALSE))/职业模板!$E$16*BD57,"")</f>
        <v/>
      </c>
      <c r="BM57" s="1" t="str" cm="1">
        <f t="array" ref="BM57">IFERROR(INDEX(属性分配!$C$11:$J$11,MATCH(BM$3,属性分配!$C$3:$J$3,FALSE))/职业模板!$E$16*BE57,"")</f>
        <v/>
      </c>
      <c r="BN57" s="1" t="str" cm="1">
        <f t="array" ref="BN57">IFERROR(ROUND((AX57+BF57*职业模板!$E$16)*(1+INDEX(职业模板!$C$29:$J$34,MATCH($K57,职业模板!$B$29:$B$34,FALSE),MATCH(V$3,职业模板!$C$28:$J$28,FALSE))+INDEX(职业模板!$C$40:$J$60,MATCH($L57,职业模板!$B$40:$B$60,FALSE),MATCH(V$3,职业模板!$C$39:$J$39,FALSE))),2),"")</f>
        <v/>
      </c>
      <c r="BO57" s="1" t="str" cm="1">
        <f t="array" ref="BO57">IFERROR(ROUND((AY57+BG57*职业模板!$E$16)*(1+INDEX(职业模板!$C$29:$J$34,MATCH($K57,职业模板!$B$29:$B$34,FALSE),MATCH(W$3,职业模板!$C$28:$J$28,FALSE))+INDEX(职业模板!$C$40:$J$60,MATCH($L57,职业模板!$B$40:$B$60,FALSE),MATCH(W$3,职业模板!$C$39:$J$39,FALSE))),2),"")</f>
        <v/>
      </c>
      <c r="BP57" s="1" t="str" cm="1">
        <f t="array" ref="BP57">IFERROR(ROUND((AZ57+BH57*职业模板!$E$16)*(1+INDEX(职业模板!$C$29:$J$34,MATCH($K57,职业模板!$B$29:$B$34,FALSE),MATCH(X$3,职业模板!$C$28:$J$28,FALSE))+INDEX(职业模板!$C$40:$J$60,MATCH($L57,职业模板!$B$40:$B$60,FALSE),MATCH(X$3,职业模板!$C$39:$J$39,FALSE))),2),"")</f>
        <v/>
      </c>
      <c r="BQ57" s="1" t="str" cm="1">
        <f t="array" ref="BQ57">IFERROR(ROUND((BA57+BI57*职业模板!$E$16)*(1+INDEX(职业模板!$C$29:$J$34,MATCH($K57,职业模板!$B$29:$B$34,FALSE),MATCH(Y$3,职业模板!$C$28:$J$28,FALSE))+INDEX(职业模板!$C$40:$J$60,MATCH($L57,职业模板!$B$40:$B$60,FALSE),MATCH(Y$3,职业模板!$C$39:$J$39,FALSE))),2),"")</f>
        <v/>
      </c>
      <c r="BR57" s="1" t="str" cm="1">
        <f t="array" ref="BR57">IFERROR(ROUND((BB57+BJ57*职业模板!$E$16)*(1+INDEX(职业模板!$C$29:$J$34,MATCH($K57,职业模板!$B$29:$B$34,FALSE),MATCH(Z$3,职业模板!$C$28:$J$28,FALSE))+INDEX(职业模板!$C$40:$J$60,MATCH($L57,职业模板!$B$40:$B$60,FALSE),MATCH(Z$3,职业模板!$C$39:$J$39,FALSE))),2),"")</f>
        <v/>
      </c>
      <c r="BS57" s="1" t="str" cm="1">
        <f t="array" ref="BS57">IFERROR(ROUND((BC57+BK57*职业模板!$E$16)*(1+INDEX(职业模板!$C$29:$J$34,MATCH($K57,职业模板!$B$29:$B$34,FALSE),MATCH(AA$3,职业模板!$C$28:$J$28,FALSE))+INDEX(职业模板!$C$40:$J$60,MATCH($L57,职业模板!$B$40:$B$60,FALSE),MATCH(AA$3,职业模板!$C$39:$J$39,FALSE))),2),"")</f>
        <v/>
      </c>
      <c r="BT57" s="1" t="str" cm="1">
        <f t="array" ref="BT57">IFERROR(ROUND((BD57+BL57*职业模板!$E$16)*(1+INDEX(职业模板!$C$29:$J$34,MATCH($K57,职业模板!$B$29:$B$34,FALSE),MATCH(AB$3,职业模板!$C$28:$J$28,FALSE))+INDEX(职业模板!$C$40:$J$60,MATCH($L57,职业模板!$B$40:$B$60,FALSE),MATCH(AB$3,职业模板!$C$39:$J$39,FALSE))),2),"")</f>
        <v/>
      </c>
      <c r="BU57" s="1" t="str" cm="1">
        <f t="array" ref="BU57">IFERROR(ROUND((BE57+BM57*职业模板!$E$16)*(1+INDEX(职业模板!$C$29:$J$34,MATCH($K57,职业模板!$B$29:$B$34,FALSE),MATCH(AC$3,职业模板!$C$28:$J$28,FALSE))+INDEX(职业模板!$C$40:$J$60,MATCH($L57,职业模板!$B$40:$B$60,FALSE),MATCH(AC$3,职业模板!$C$39:$J$39,FALSE))),2),"")</f>
        <v/>
      </c>
      <c r="BV57" s="31" t="str" cm="1">
        <f t="array" ref="BV57">IF(SUMPRODUCT($BN57:$BR57,属性分配!$C$7:$G$7)=0,"",SUMPRODUCT($BN57:$BR57,属性分配!$C$7:$G$7))</f>
        <v/>
      </c>
      <c r="BW57" s="1" t="str" cm="1">
        <f t="array" ref="BW57">IFERROR((AX57+BF57*职业模板!$E$16)*(1+INDEX(职业模板!$C$34:$J$34,MATCH(V$3,职业模板!$C$28:$J$28,FALSE))+INDEX(职业模板!$C$60:$J$60,MATCH(V$3,职业模板!$C$39:$J$39,FALSE))),"")</f>
        <v/>
      </c>
      <c r="BX57" s="1" t="str" cm="1">
        <f t="array" ref="BX57">IFERROR((AY57+BG57*职业模板!$E$16)*(1+INDEX(职业模板!$C$34:$J$34,MATCH(W$3,职业模板!$C$28:$J$28,FALSE))+INDEX(职业模板!$C$60:$J$60,MATCH(W$3,职业模板!$C$39:$J$39,FALSE))),"")</f>
        <v/>
      </c>
      <c r="BY57" s="1" t="str" cm="1">
        <f t="array" ref="BY57">IFERROR((AZ57+BH57*职业模板!$E$16)*(1+INDEX(职业模板!$C$34:$J$34,MATCH(X$3,职业模板!$C$28:$J$28,FALSE))+INDEX(职业模板!$C$60:$J$60,MATCH(X$3,职业模板!$C$39:$J$39,FALSE))),"")</f>
        <v/>
      </c>
      <c r="BZ57" s="1" t="str" cm="1">
        <f t="array" ref="BZ57">IFERROR((BA57+BI57*职业模板!$E$16)*(1+INDEX(职业模板!$C$34:$J$34,MATCH(Y$3,职业模板!$C$28:$J$28,FALSE))+INDEX(职业模板!$C$60:$J$60,MATCH(Y$3,职业模板!$C$39:$J$39,FALSE))),"")</f>
        <v/>
      </c>
      <c r="CA57" s="1" t="str" cm="1">
        <f t="array" ref="CA57">IFERROR((BB57+BJ57*职业模板!$E$16)*(1+INDEX(职业模板!$C$34:$J$34,MATCH(Z$3,职业模板!$C$28:$J$28,FALSE))+INDEX(职业模板!$C$60:$J$60,MATCH(Z$3,职业模板!$C$39:$J$39,FALSE))),"")</f>
        <v/>
      </c>
      <c r="CB57" s="1" t="str" cm="1">
        <f t="array" ref="CB57">IFERROR((BC57+BK57*职业模板!$E$16)*(1+INDEX(职业模板!$C$34:$J$34,MATCH(AA$3,职业模板!$C$28:$J$28,FALSE))+INDEX(职业模板!$C$60:$J$60,MATCH(AA$3,职业模板!$C$39:$J$39,FALSE))),"")</f>
        <v/>
      </c>
      <c r="CC57" s="1" t="str" cm="1">
        <f t="array" ref="CC57">IFERROR((BD57+BL57*职业模板!$E$16)*(1+INDEX(职业模板!$C$34:$J$34,MATCH(AB$3,职业模板!$C$28:$J$28,FALSE))+INDEX(职业模板!$C$60:$J$60,MATCH(AB$3,职业模板!$C$39:$J$39,FALSE))),"")</f>
        <v/>
      </c>
      <c r="CD57" s="1" t="str" cm="1">
        <f t="array" ref="CD57">IFERROR((BE57+BM57*职业模板!$E$16)*(1+INDEX(职业模板!$C$34:$J$34,MATCH(AC$3,职业模板!$C$28:$J$28,FALSE))+INDEX(职业模板!$C$60:$J$60,MATCH(AC$3,职业模板!$C$39:$J$39,FALSE))),"")</f>
        <v/>
      </c>
      <c r="CE57" s="31" t="str" cm="1">
        <f t="array" ref="CE57">IF(SUMPRODUCT(BW57:CA57,属性分配!$C$7:$G$7)=0,"",SUMPRODUCT(BW57:CA57,属性分配!$C$7:$G$7))</f>
        <v/>
      </c>
    </row>
    <row r="58" spans="50:83" x14ac:dyDescent="0.15">
      <c r="AX58" s="1" t="str" cm="1">
        <f t="array" ref="AX58">IFERROR(INDEX(属性分配!$C$4:$J$4,MATCH(AX$3,属性分配!$C$3:$J$3,FALSE))*INDEX(职业模板!$C$5:$J$12,MATCH($C58,职业模板!$B$5:$B$12,FALSE),MATCH(AX$3,职业模板!$C$3:$J$3,FALSE))*$F58*N58,"")</f>
        <v/>
      </c>
      <c r="AY58" s="1" t="str" cm="1">
        <f t="array" ref="AY58">IFERROR(INDEX(属性分配!$C$4:$J$4,MATCH(AY$3,属性分配!$C$3:$J$3,FALSE))*INDEX(职业模板!$C$5:$J$12,MATCH($C58,职业模板!$B$5:$B$12,FALSE),MATCH(AY$3,职业模板!$C$3:$J$3,FALSE))*$F58*O58,"")</f>
        <v/>
      </c>
      <c r="AZ58" s="1" t="str" cm="1">
        <f t="array" ref="AZ58">IFERROR(INDEX(属性分配!$C$4:$J$4,MATCH(AZ$3,属性分配!$C$3:$J$3,FALSE))*INDEX(职业模板!$C$5:$J$12,MATCH($C58,职业模板!$B$5:$B$12,FALSE),MATCH(AZ$3,职业模板!$C$3:$J$3,FALSE))*$F58*P58,"")</f>
        <v/>
      </c>
      <c r="BA58" s="1" t="str" cm="1">
        <f t="array" ref="BA58">IFERROR(INDEX(属性分配!$C$4:$J$4,MATCH(BA$3,属性分配!$C$3:$J$3,FALSE))*INDEX(职业模板!$C$5:$J$12,MATCH($C58,职业模板!$B$5:$B$12,FALSE),MATCH(BA$3,职业模板!$C$3:$J$3,FALSE))*$F58*Q58,"")</f>
        <v/>
      </c>
      <c r="BB58" s="1" t="str" cm="1">
        <f t="array" ref="BB58">IFERROR(INDEX(属性分配!$C$4:$J$4,MATCH(BB$3,属性分配!$C$3:$J$3,FALSE))*INDEX(职业模板!$C$5:$J$12,MATCH($C58,职业模板!$B$5:$B$12,FALSE),MATCH(BB$3,职业模板!$C$3:$J$3,FALSE))*$F58*R58,"")</f>
        <v/>
      </c>
      <c r="BC58" s="1" t="str" cm="1">
        <f t="array" ref="BC58">IFERROR(INDEX(属性分配!$C$4:$J$4,MATCH(BC$3,属性分配!$C$3:$J$3,FALSE))*INDEX(职业模板!$C$5:$J$12,MATCH($C58,职业模板!$B$5:$B$12,FALSE),MATCH(BC$3,职业模板!$C$3:$J$3,FALSE))*$F58*S58,"")</f>
        <v/>
      </c>
      <c r="BD58" s="1" t="str" cm="1">
        <f t="array" ref="BD58">IFERROR(INDEX(属性分配!$C$4:$J$4,MATCH(BD$3,属性分配!$C$3:$J$3,FALSE))*INDEX(职业模板!$C$5:$J$12,MATCH($C58,职业模板!$B$5:$B$12,FALSE),MATCH(BD$3,职业模板!$C$3:$J$3,FALSE))*$F58*T58,"")</f>
        <v/>
      </c>
      <c r="BE58" s="1" t="str" cm="1">
        <f t="array" ref="BE58">IFERROR(INDEX(属性分配!$C$4:$J$4,MATCH(BE$3,属性分配!$C$3:$J$3,FALSE))*INDEX(职业模板!$C$5:$J$12,MATCH($C58,职业模板!$B$5:$B$12,FALSE),MATCH(BE$3,职业模板!$C$3:$J$3,FALSE))*$F58*U58,"")</f>
        <v/>
      </c>
      <c r="BF58" s="1" t="str" cm="1">
        <f t="array" ref="BF58">IFERROR(INDEX(属性分配!$C$11:$J$11,MATCH(BF$3,属性分配!$C$3:$J$3,FALSE))/职业模板!$E$16*AX58,"")</f>
        <v/>
      </c>
      <c r="BG58" s="1" t="str" cm="1">
        <f t="array" ref="BG58">IFERROR(INDEX(属性分配!$C$11:$J$11,MATCH(BG$3,属性分配!$C$3:$J$3,FALSE))/职业模板!$E$16*AY58,"")</f>
        <v/>
      </c>
      <c r="BH58" s="1" t="str" cm="1">
        <f t="array" ref="BH58">IFERROR(INDEX(属性分配!$C$11:$J$11,MATCH(BH$3,属性分配!$C$3:$J$3,FALSE))/职业模板!$E$16*AZ58,"")</f>
        <v/>
      </c>
      <c r="BI58" s="1" t="str" cm="1">
        <f t="array" ref="BI58">IFERROR(INDEX(属性分配!$C$11:$J$11,MATCH(BI$3,属性分配!$C$3:$J$3,FALSE))/职业模板!$E$16*BA58,"")</f>
        <v/>
      </c>
      <c r="BJ58" s="1" t="str" cm="1">
        <f t="array" ref="BJ58">IFERROR(INDEX(属性分配!$C$11:$J$11,MATCH(BJ$3,属性分配!$C$3:$J$3,FALSE))/职业模板!$E$16*BB58,"")</f>
        <v/>
      </c>
      <c r="BK58" s="1" t="str" cm="1">
        <f t="array" ref="BK58">IFERROR(INDEX(属性分配!$C$11:$J$11,MATCH(BK$3,属性分配!$C$3:$J$3,FALSE))/职业模板!$E$16*BC58,"")</f>
        <v/>
      </c>
      <c r="BL58" s="1" t="str" cm="1">
        <f t="array" ref="BL58">IFERROR(INDEX(属性分配!$C$11:$J$11,MATCH(BL$3,属性分配!$C$3:$J$3,FALSE))/职业模板!$E$16*BD58,"")</f>
        <v/>
      </c>
      <c r="BM58" s="1" t="str" cm="1">
        <f t="array" ref="BM58">IFERROR(INDEX(属性分配!$C$11:$J$11,MATCH(BM$3,属性分配!$C$3:$J$3,FALSE))/职业模板!$E$16*BE58,"")</f>
        <v/>
      </c>
      <c r="BN58" s="1" t="str" cm="1">
        <f t="array" ref="BN58">IFERROR(ROUND((AX58+BF58*职业模板!$E$16)*(1+INDEX(职业模板!$C$29:$J$34,MATCH($K58,职业模板!$B$29:$B$34,FALSE),MATCH(V$3,职业模板!$C$28:$J$28,FALSE))+INDEX(职业模板!$C$40:$J$60,MATCH($L58,职业模板!$B$40:$B$60,FALSE),MATCH(V$3,职业模板!$C$39:$J$39,FALSE))),2),"")</f>
        <v/>
      </c>
      <c r="BO58" s="1" t="str" cm="1">
        <f t="array" ref="BO58">IFERROR(ROUND((AY58+BG58*职业模板!$E$16)*(1+INDEX(职业模板!$C$29:$J$34,MATCH($K58,职业模板!$B$29:$B$34,FALSE),MATCH(W$3,职业模板!$C$28:$J$28,FALSE))+INDEX(职业模板!$C$40:$J$60,MATCH($L58,职业模板!$B$40:$B$60,FALSE),MATCH(W$3,职业模板!$C$39:$J$39,FALSE))),2),"")</f>
        <v/>
      </c>
      <c r="BP58" s="1" t="str" cm="1">
        <f t="array" ref="BP58">IFERROR(ROUND((AZ58+BH58*职业模板!$E$16)*(1+INDEX(职业模板!$C$29:$J$34,MATCH($K58,职业模板!$B$29:$B$34,FALSE),MATCH(X$3,职业模板!$C$28:$J$28,FALSE))+INDEX(职业模板!$C$40:$J$60,MATCH($L58,职业模板!$B$40:$B$60,FALSE),MATCH(X$3,职业模板!$C$39:$J$39,FALSE))),2),"")</f>
        <v/>
      </c>
      <c r="BQ58" s="1" t="str" cm="1">
        <f t="array" ref="BQ58">IFERROR(ROUND((BA58+BI58*职业模板!$E$16)*(1+INDEX(职业模板!$C$29:$J$34,MATCH($K58,职业模板!$B$29:$B$34,FALSE),MATCH(Y$3,职业模板!$C$28:$J$28,FALSE))+INDEX(职业模板!$C$40:$J$60,MATCH($L58,职业模板!$B$40:$B$60,FALSE),MATCH(Y$3,职业模板!$C$39:$J$39,FALSE))),2),"")</f>
        <v/>
      </c>
      <c r="BR58" s="1" t="str" cm="1">
        <f t="array" ref="BR58">IFERROR(ROUND((BB58+BJ58*职业模板!$E$16)*(1+INDEX(职业模板!$C$29:$J$34,MATCH($K58,职业模板!$B$29:$B$34,FALSE),MATCH(Z$3,职业模板!$C$28:$J$28,FALSE))+INDEX(职业模板!$C$40:$J$60,MATCH($L58,职业模板!$B$40:$B$60,FALSE),MATCH(Z$3,职业模板!$C$39:$J$39,FALSE))),2),"")</f>
        <v/>
      </c>
      <c r="BS58" s="1" t="str" cm="1">
        <f t="array" ref="BS58">IFERROR(ROUND((BC58+BK58*职业模板!$E$16)*(1+INDEX(职业模板!$C$29:$J$34,MATCH($K58,职业模板!$B$29:$B$34,FALSE),MATCH(AA$3,职业模板!$C$28:$J$28,FALSE))+INDEX(职业模板!$C$40:$J$60,MATCH($L58,职业模板!$B$40:$B$60,FALSE),MATCH(AA$3,职业模板!$C$39:$J$39,FALSE))),2),"")</f>
        <v/>
      </c>
      <c r="BT58" s="1" t="str" cm="1">
        <f t="array" ref="BT58">IFERROR(ROUND((BD58+BL58*职业模板!$E$16)*(1+INDEX(职业模板!$C$29:$J$34,MATCH($K58,职业模板!$B$29:$B$34,FALSE),MATCH(AB$3,职业模板!$C$28:$J$28,FALSE))+INDEX(职业模板!$C$40:$J$60,MATCH($L58,职业模板!$B$40:$B$60,FALSE),MATCH(AB$3,职业模板!$C$39:$J$39,FALSE))),2),"")</f>
        <v/>
      </c>
      <c r="BU58" s="1" t="str" cm="1">
        <f t="array" ref="BU58">IFERROR(ROUND((BE58+BM58*职业模板!$E$16)*(1+INDEX(职业模板!$C$29:$J$34,MATCH($K58,职业模板!$B$29:$B$34,FALSE),MATCH(AC$3,职业模板!$C$28:$J$28,FALSE))+INDEX(职业模板!$C$40:$J$60,MATCH($L58,职业模板!$B$40:$B$60,FALSE),MATCH(AC$3,职业模板!$C$39:$J$39,FALSE))),2),"")</f>
        <v/>
      </c>
      <c r="BV58" s="31" t="str" cm="1">
        <f t="array" ref="BV58">IF(SUMPRODUCT($BN58:$BR58,属性分配!$C$7:$G$7)=0,"",SUMPRODUCT($BN58:$BR58,属性分配!$C$7:$G$7))</f>
        <v/>
      </c>
      <c r="BW58" s="1" t="str" cm="1">
        <f t="array" ref="BW58">IFERROR((AX58+BF58*职业模板!$E$16)*(1+INDEX(职业模板!$C$34:$J$34,MATCH(V$3,职业模板!$C$28:$J$28,FALSE))+INDEX(职业模板!$C$60:$J$60,MATCH(V$3,职业模板!$C$39:$J$39,FALSE))),"")</f>
        <v/>
      </c>
      <c r="BX58" s="1" t="str" cm="1">
        <f t="array" ref="BX58">IFERROR((AY58+BG58*职业模板!$E$16)*(1+INDEX(职业模板!$C$34:$J$34,MATCH(W$3,职业模板!$C$28:$J$28,FALSE))+INDEX(职业模板!$C$60:$J$60,MATCH(W$3,职业模板!$C$39:$J$39,FALSE))),"")</f>
        <v/>
      </c>
      <c r="BY58" s="1" t="str" cm="1">
        <f t="array" ref="BY58">IFERROR((AZ58+BH58*职业模板!$E$16)*(1+INDEX(职业模板!$C$34:$J$34,MATCH(X$3,职业模板!$C$28:$J$28,FALSE))+INDEX(职业模板!$C$60:$J$60,MATCH(X$3,职业模板!$C$39:$J$39,FALSE))),"")</f>
        <v/>
      </c>
      <c r="BZ58" s="1" t="str" cm="1">
        <f t="array" ref="BZ58">IFERROR((BA58+BI58*职业模板!$E$16)*(1+INDEX(职业模板!$C$34:$J$34,MATCH(Y$3,职业模板!$C$28:$J$28,FALSE))+INDEX(职业模板!$C$60:$J$60,MATCH(Y$3,职业模板!$C$39:$J$39,FALSE))),"")</f>
        <v/>
      </c>
      <c r="CA58" s="1" t="str" cm="1">
        <f t="array" ref="CA58">IFERROR((BB58+BJ58*职业模板!$E$16)*(1+INDEX(职业模板!$C$34:$J$34,MATCH(Z$3,职业模板!$C$28:$J$28,FALSE))+INDEX(职业模板!$C$60:$J$60,MATCH(Z$3,职业模板!$C$39:$J$39,FALSE))),"")</f>
        <v/>
      </c>
      <c r="CB58" s="1" t="str" cm="1">
        <f t="array" ref="CB58">IFERROR((BC58+BK58*职业模板!$E$16)*(1+INDEX(职业模板!$C$34:$J$34,MATCH(AA$3,职业模板!$C$28:$J$28,FALSE))+INDEX(职业模板!$C$60:$J$60,MATCH(AA$3,职业模板!$C$39:$J$39,FALSE))),"")</f>
        <v/>
      </c>
      <c r="CC58" s="1" t="str" cm="1">
        <f t="array" ref="CC58">IFERROR((BD58+BL58*职业模板!$E$16)*(1+INDEX(职业模板!$C$34:$J$34,MATCH(AB$3,职业模板!$C$28:$J$28,FALSE))+INDEX(职业模板!$C$60:$J$60,MATCH(AB$3,职业模板!$C$39:$J$39,FALSE))),"")</f>
        <v/>
      </c>
      <c r="CD58" s="1" t="str" cm="1">
        <f t="array" ref="CD58">IFERROR((BE58+BM58*职业模板!$E$16)*(1+INDEX(职业模板!$C$34:$J$34,MATCH(AC$3,职业模板!$C$28:$J$28,FALSE))+INDEX(职业模板!$C$60:$J$60,MATCH(AC$3,职业模板!$C$39:$J$39,FALSE))),"")</f>
        <v/>
      </c>
      <c r="CE58" s="31" t="str" cm="1">
        <f t="array" ref="CE58">IF(SUMPRODUCT(BW58:CA58,属性分配!$C$7:$G$7)=0,"",SUMPRODUCT(BW58:CA58,属性分配!$C$7:$G$7))</f>
        <v/>
      </c>
    </row>
    <row r="59" spans="50:83" x14ac:dyDescent="0.15">
      <c r="AX59" s="1" t="str" cm="1">
        <f t="array" ref="AX59">IFERROR(INDEX(属性分配!$C$4:$J$4,MATCH(AX$3,属性分配!$C$3:$J$3,FALSE))*INDEX(职业模板!$C$5:$J$12,MATCH($C59,职业模板!$B$5:$B$12,FALSE),MATCH(AX$3,职业模板!$C$3:$J$3,FALSE))*$F59*N59,"")</f>
        <v/>
      </c>
      <c r="AY59" s="1" t="str" cm="1">
        <f t="array" ref="AY59">IFERROR(INDEX(属性分配!$C$4:$J$4,MATCH(AY$3,属性分配!$C$3:$J$3,FALSE))*INDEX(职业模板!$C$5:$J$12,MATCH($C59,职业模板!$B$5:$B$12,FALSE),MATCH(AY$3,职业模板!$C$3:$J$3,FALSE))*$F59*O59,"")</f>
        <v/>
      </c>
      <c r="AZ59" s="1" t="str" cm="1">
        <f t="array" ref="AZ59">IFERROR(INDEX(属性分配!$C$4:$J$4,MATCH(AZ$3,属性分配!$C$3:$J$3,FALSE))*INDEX(职业模板!$C$5:$J$12,MATCH($C59,职业模板!$B$5:$B$12,FALSE),MATCH(AZ$3,职业模板!$C$3:$J$3,FALSE))*$F59*P59,"")</f>
        <v/>
      </c>
      <c r="BA59" s="1" t="str" cm="1">
        <f t="array" ref="BA59">IFERROR(INDEX(属性分配!$C$4:$J$4,MATCH(BA$3,属性分配!$C$3:$J$3,FALSE))*INDEX(职业模板!$C$5:$J$12,MATCH($C59,职业模板!$B$5:$B$12,FALSE),MATCH(BA$3,职业模板!$C$3:$J$3,FALSE))*$F59*Q59,"")</f>
        <v/>
      </c>
      <c r="BB59" s="1" t="str" cm="1">
        <f t="array" ref="BB59">IFERROR(INDEX(属性分配!$C$4:$J$4,MATCH(BB$3,属性分配!$C$3:$J$3,FALSE))*INDEX(职业模板!$C$5:$J$12,MATCH($C59,职业模板!$B$5:$B$12,FALSE),MATCH(BB$3,职业模板!$C$3:$J$3,FALSE))*$F59*R59,"")</f>
        <v/>
      </c>
      <c r="BC59" s="1" t="str" cm="1">
        <f t="array" ref="BC59">IFERROR(INDEX(属性分配!$C$4:$J$4,MATCH(BC$3,属性分配!$C$3:$J$3,FALSE))*INDEX(职业模板!$C$5:$J$12,MATCH($C59,职业模板!$B$5:$B$12,FALSE),MATCH(BC$3,职业模板!$C$3:$J$3,FALSE))*$F59*S59,"")</f>
        <v/>
      </c>
      <c r="BD59" s="1" t="str" cm="1">
        <f t="array" ref="BD59">IFERROR(INDEX(属性分配!$C$4:$J$4,MATCH(BD$3,属性分配!$C$3:$J$3,FALSE))*INDEX(职业模板!$C$5:$J$12,MATCH($C59,职业模板!$B$5:$B$12,FALSE),MATCH(BD$3,职业模板!$C$3:$J$3,FALSE))*$F59*T59,"")</f>
        <v/>
      </c>
      <c r="BE59" s="1" t="str" cm="1">
        <f t="array" ref="BE59">IFERROR(INDEX(属性分配!$C$4:$J$4,MATCH(BE$3,属性分配!$C$3:$J$3,FALSE))*INDEX(职业模板!$C$5:$J$12,MATCH($C59,职业模板!$B$5:$B$12,FALSE),MATCH(BE$3,职业模板!$C$3:$J$3,FALSE))*$F59*U59,"")</f>
        <v/>
      </c>
      <c r="BF59" s="1" t="str" cm="1">
        <f t="array" ref="BF59">IFERROR(INDEX(属性分配!$C$11:$J$11,MATCH(BF$3,属性分配!$C$3:$J$3,FALSE))/职业模板!$E$16*AX59,"")</f>
        <v/>
      </c>
      <c r="BG59" s="1" t="str" cm="1">
        <f t="array" ref="BG59">IFERROR(INDEX(属性分配!$C$11:$J$11,MATCH(BG$3,属性分配!$C$3:$J$3,FALSE))/职业模板!$E$16*AY59,"")</f>
        <v/>
      </c>
      <c r="BH59" s="1" t="str" cm="1">
        <f t="array" ref="BH59">IFERROR(INDEX(属性分配!$C$11:$J$11,MATCH(BH$3,属性分配!$C$3:$J$3,FALSE))/职业模板!$E$16*AZ59,"")</f>
        <v/>
      </c>
      <c r="BI59" s="1" t="str" cm="1">
        <f t="array" ref="BI59">IFERROR(INDEX(属性分配!$C$11:$J$11,MATCH(BI$3,属性分配!$C$3:$J$3,FALSE))/职业模板!$E$16*BA59,"")</f>
        <v/>
      </c>
      <c r="BJ59" s="1" t="str" cm="1">
        <f t="array" ref="BJ59">IFERROR(INDEX(属性分配!$C$11:$J$11,MATCH(BJ$3,属性分配!$C$3:$J$3,FALSE))/职业模板!$E$16*BB59,"")</f>
        <v/>
      </c>
      <c r="BK59" s="1" t="str" cm="1">
        <f t="array" ref="BK59">IFERROR(INDEX(属性分配!$C$11:$J$11,MATCH(BK$3,属性分配!$C$3:$J$3,FALSE))/职业模板!$E$16*BC59,"")</f>
        <v/>
      </c>
      <c r="BL59" s="1" t="str" cm="1">
        <f t="array" ref="BL59">IFERROR(INDEX(属性分配!$C$11:$J$11,MATCH(BL$3,属性分配!$C$3:$J$3,FALSE))/职业模板!$E$16*BD59,"")</f>
        <v/>
      </c>
      <c r="BM59" s="1" t="str" cm="1">
        <f t="array" ref="BM59">IFERROR(INDEX(属性分配!$C$11:$J$11,MATCH(BM$3,属性分配!$C$3:$J$3,FALSE))/职业模板!$E$16*BE59,"")</f>
        <v/>
      </c>
      <c r="BN59" s="1" t="str" cm="1">
        <f t="array" ref="BN59">IFERROR(ROUND((AX59+BF59*职业模板!$E$16)*(1+INDEX(职业模板!$C$29:$J$34,MATCH($K59,职业模板!$B$29:$B$34,FALSE),MATCH(V$3,职业模板!$C$28:$J$28,FALSE))+INDEX(职业模板!$C$40:$J$60,MATCH($L59,职业模板!$B$40:$B$60,FALSE),MATCH(V$3,职业模板!$C$39:$J$39,FALSE))),2),"")</f>
        <v/>
      </c>
      <c r="BO59" s="1" t="str" cm="1">
        <f t="array" ref="BO59">IFERROR(ROUND((AY59+BG59*职业模板!$E$16)*(1+INDEX(职业模板!$C$29:$J$34,MATCH($K59,职业模板!$B$29:$B$34,FALSE),MATCH(W$3,职业模板!$C$28:$J$28,FALSE))+INDEX(职业模板!$C$40:$J$60,MATCH($L59,职业模板!$B$40:$B$60,FALSE),MATCH(W$3,职业模板!$C$39:$J$39,FALSE))),2),"")</f>
        <v/>
      </c>
      <c r="BP59" s="1" t="str" cm="1">
        <f t="array" ref="BP59">IFERROR(ROUND((AZ59+BH59*职业模板!$E$16)*(1+INDEX(职业模板!$C$29:$J$34,MATCH($K59,职业模板!$B$29:$B$34,FALSE),MATCH(X$3,职业模板!$C$28:$J$28,FALSE))+INDEX(职业模板!$C$40:$J$60,MATCH($L59,职业模板!$B$40:$B$60,FALSE),MATCH(X$3,职业模板!$C$39:$J$39,FALSE))),2),"")</f>
        <v/>
      </c>
      <c r="BQ59" s="1" t="str" cm="1">
        <f t="array" ref="BQ59">IFERROR(ROUND((BA59+BI59*职业模板!$E$16)*(1+INDEX(职业模板!$C$29:$J$34,MATCH($K59,职业模板!$B$29:$B$34,FALSE),MATCH(Y$3,职业模板!$C$28:$J$28,FALSE))+INDEX(职业模板!$C$40:$J$60,MATCH($L59,职业模板!$B$40:$B$60,FALSE),MATCH(Y$3,职业模板!$C$39:$J$39,FALSE))),2),"")</f>
        <v/>
      </c>
      <c r="BR59" s="1" t="str" cm="1">
        <f t="array" ref="BR59">IFERROR(ROUND((BB59+BJ59*职业模板!$E$16)*(1+INDEX(职业模板!$C$29:$J$34,MATCH($K59,职业模板!$B$29:$B$34,FALSE),MATCH(Z$3,职业模板!$C$28:$J$28,FALSE))+INDEX(职业模板!$C$40:$J$60,MATCH($L59,职业模板!$B$40:$B$60,FALSE),MATCH(Z$3,职业模板!$C$39:$J$39,FALSE))),2),"")</f>
        <v/>
      </c>
      <c r="BS59" s="1" t="str" cm="1">
        <f t="array" ref="BS59">IFERROR(ROUND((BC59+BK59*职业模板!$E$16)*(1+INDEX(职业模板!$C$29:$J$34,MATCH($K59,职业模板!$B$29:$B$34,FALSE),MATCH(AA$3,职业模板!$C$28:$J$28,FALSE))+INDEX(职业模板!$C$40:$J$60,MATCH($L59,职业模板!$B$40:$B$60,FALSE),MATCH(AA$3,职业模板!$C$39:$J$39,FALSE))),2),"")</f>
        <v/>
      </c>
      <c r="BT59" s="1" t="str" cm="1">
        <f t="array" ref="BT59">IFERROR(ROUND((BD59+BL59*职业模板!$E$16)*(1+INDEX(职业模板!$C$29:$J$34,MATCH($K59,职业模板!$B$29:$B$34,FALSE),MATCH(AB$3,职业模板!$C$28:$J$28,FALSE))+INDEX(职业模板!$C$40:$J$60,MATCH($L59,职业模板!$B$40:$B$60,FALSE),MATCH(AB$3,职业模板!$C$39:$J$39,FALSE))),2),"")</f>
        <v/>
      </c>
      <c r="BU59" s="1" t="str" cm="1">
        <f t="array" ref="BU59">IFERROR(ROUND((BE59+BM59*职业模板!$E$16)*(1+INDEX(职业模板!$C$29:$J$34,MATCH($K59,职业模板!$B$29:$B$34,FALSE),MATCH(AC$3,职业模板!$C$28:$J$28,FALSE))+INDEX(职业模板!$C$40:$J$60,MATCH($L59,职业模板!$B$40:$B$60,FALSE),MATCH(AC$3,职业模板!$C$39:$J$39,FALSE))),2),"")</f>
        <v/>
      </c>
      <c r="BV59" s="31" t="str" cm="1">
        <f t="array" ref="BV59">IF(SUMPRODUCT($BN59:$BR59,属性分配!$C$7:$G$7)=0,"",SUMPRODUCT($BN59:$BR59,属性分配!$C$7:$G$7))</f>
        <v/>
      </c>
      <c r="BW59" s="1" t="str" cm="1">
        <f t="array" ref="BW59">IFERROR((AX59+BF59*职业模板!$E$16)*(1+INDEX(职业模板!$C$34:$J$34,MATCH(V$3,职业模板!$C$28:$J$28,FALSE))+INDEX(职业模板!$C$60:$J$60,MATCH(V$3,职业模板!$C$39:$J$39,FALSE))),"")</f>
        <v/>
      </c>
      <c r="BX59" s="1" t="str" cm="1">
        <f t="array" ref="BX59">IFERROR((AY59+BG59*职业模板!$E$16)*(1+INDEX(职业模板!$C$34:$J$34,MATCH(W$3,职业模板!$C$28:$J$28,FALSE))+INDEX(职业模板!$C$60:$J$60,MATCH(W$3,职业模板!$C$39:$J$39,FALSE))),"")</f>
        <v/>
      </c>
      <c r="BY59" s="1" t="str" cm="1">
        <f t="array" ref="BY59">IFERROR((AZ59+BH59*职业模板!$E$16)*(1+INDEX(职业模板!$C$34:$J$34,MATCH(X$3,职业模板!$C$28:$J$28,FALSE))+INDEX(职业模板!$C$60:$J$60,MATCH(X$3,职业模板!$C$39:$J$39,FALSE))),"")</f>
        <v/>
      </c>
      <c r="BZ59" s="1" t="str" cm="1">
        <f t="array" ref="BZ59">IFERROR((BA59+BI59*职业模板!$E$16)*(1+INDEX(职业模板!$C$34:$J$34,MATCH(Y$3,职业模板!$C$28:$J$28,FALSE))+INDEX(职业模板!$C$60:$J$60,MATCH(Y$3,职业模板!$C$39:$J$39,FALSE))),"")</f>
        <v/>
      </c>
      <c r="CA59" s="1" t="str" cm="1">
        <f t="array" ref="CA59">IFERROR((BB59+BJ59*职业模板!$E$16)*(1+INDEX(职业模板!$C$34:$J$34,MATCH(Z$3,职业模板!$C$28:$J$28,FALSE))+INDEX(职业模板!$C$60:$J$60,MATCH(Z$3,职业模板!$C$39:$J$39,FALSE))),"")</f>
        <v/>
      </c>
      <c r="CB59" s="1" t="str" cm="1">
        <f t="array" ref="CB59">IFERROR((BC59+BK59*职业模板!$E$16)*(1+INDEX(职业模板!$C$34:$J$34,MATCH(AA$3,职业模板!$C$28:$J$28,FALSE))+INDEX(职业模板!$C$60:$J$60,MATCH(AA$3,职业模板!$C$39:$J$39,FALSE))),"")</f>
        <v/>
      </c>
      <c r="CC59" s="1" t="str" cm="1">
        <f t="array" ref="CC59">IFERROR((BD59+BL59*职业模板!$E$16)*(1+INDEX(职业模板!$C$34:$J$34,MATCH(AB$3,职业模板!$C$28:$J$28,FALSE))+INDEX(职业模板!$C$60:$J$60,MATCH(AB$3,职业模板!$C$39:$J$39,FALSE))),"")</f>
        <v/>
      </c>
      <c r="CD59" s="1" t="str" cm="1">
        <f t="array" ref="CD59">IFERROR((BE59+BM59*职业模板!$E$16)*(1+INDEX(职业模板!$C$34:$J$34,MATCH(AC$3,职业模板!$C$28:$J$28,FALSE))+INDEX(职业模板!$C$60:$J$60,MATCH(AC$3,职业模板!$C$39:$J$39,FALSE))),"")</f>
        <v/>
      </c>
      <c r="CE59" s="31" t="str" cm="1">
        <f t="array" ref="CE59">IF(SUMPRODUCT(BW59:CA59,属性分配!$C$7:$G$7)=0,"",SUMPRODUCT(BW59:CA59,属性分配!$C$7:$G$7))</f>
        <v/>
      </c>
    </row>
    <row r="60" spans="50:83" x14ac:dyDescent="0.15">
      <c r="AX60" s="1" t="str" cm="1">
        <f t="array" ref="AX60">IFERROR(INDEX(属性分配!$C$4:$J$4,MATCH(AX$3,属性分配!$C$3:$J$3,FALSE))*INDEX(职业模板!$C$5:$J$12,MATCH($C60,职业模板!$B$5:$B$12,FALSE),MATCH(AX$3,职业模板!$C$3:$J$3,FALSE))*$F60*N60,"")</f>
        <v/>
      </c>
      <c r="AY60" s="1" t="str" cm="1">
        <f t="array" ref="AY60">IFERROR(INDEX(属性分配!$C$4:$J$4,MATCH(AY$3,属性分配!$C$3:$J$3,FALSE))*INDEX(职业模板!$C$5:$J$12,MATCH($C60,职业模板!$B$5:$B$12,FALSE),MATCH(AY$3,职业模板!$C$3:$J$3,FALSE))*$F60*O60,"")</f>
        <v/>
      </c>
      <c r="AZ60" s="1" t="str" cm="1">
        <f t="array" ref="AZ60">IFERROR(INDEX(属性分配!$C$4:$J$4,MATCH(AZ$3,属性分配!$C$3:$J$3,FALSE))*INDEX(职业模板!$C$5:$J$12,MATCH($C60,职业模板!$B$5:$B$12,FALSE),MATCH(AZ$3,职业模板!$C$3:$J$3,FALSE))*$F60*P60,"")</f>
        <v/>
      </c>
      <c r="BA60" s="1" t="str" cm="1">
        <f t="array" ref="BA60">IFERROR(INDEX(属性分配!$C$4:$J$4,MATCH(BA$3,属性分配!$C$3:$J$3,FALSE))*INDEX(职业模板!$C$5:$J$12,MATCH($C60,职业模板!$B$5:$B$12,FALSE),MATCH(BA$3,职业模板!$C$3:$J$3,FALSE))*$F60*Q60,"")</f>
        <v/>
      </c>
      <c r="BB60" s="1" t="str" cm="1">
        <f t="array" ref="BB60">IFERROR(INDEX(属性分配!$C$4:$J$4,MATCH(BB$3,属性分配!$C$3:$J$3,FALSE))*INDEX(职业模板!$C$5:$J$12,MATCH($C60,职业模板!$B$5:$B$12,FALSE),MATCH(BB$3,职业模板!$C$3:$J$3,FALSE))*$F60*R60,"")</f>
        <v/>
      </c>
      <c r="BC60" s="1" t="str" cm="1">
        <f t="array" ref="BC60">IFERROR(INDEX(属性分配!$C$4:$J$4,MATCH(BC$3,属性分配!$C$3:$J$3,FALSE))*INDEX(职业模板!$C$5:$J$12,MATCH($C60,职业模板!$B$5:$B$12,FALSE),MATCH(BC$3,职业模板!$C$3:$J$3,FALSE))*$F60*S60,"")</f>
        <v/>
      </c>
      <c r="BD60" s="1" t="str" cm="1">
        <f t="array" ref="BD60">IFERROR(INDEX(属性分配!$C$4:$J$4,MATCH(BD$3,属性分配!$C$3:$J$3,FALSE))*INDEX(职业模板!$C$5:$J$12,MATCH($C60,职业模板!$B$5:$B$12,FALSE),MATCH(BD$3,职业模板!$C$3:$J$3,FALSE))*$F60*T60,"")</f>
        <v/>
      </c>
      <c r="BE60" s="1" t="str" cm="1">
        <f t="array" ref="BE60">IFERROR(INDEX(属性分配!$C$4:$J$4,MATCH(BE$3,属性分配!$C$3:$J$3,FALSE))*INDEX(职业模板!$C$5:$J$12,MATCH($C60,职业模板!$B$5:$B$12,FALSE),MATCH(BE$3,职业模板!$C$3:$J$3,FALSE))*$F60*U60,"")</f>
        <v/>
      </c>
      <c r="BF60" s="1" t="str" cm="1">
        <f t="array" ref="BF60">IFERROR(INDEX(属性分配!$C$11:$J$11,MATCH(BF$3,属性分配!$C$3:$J$3,FALSE))/职业模板!$E$16*AX60,"")</f>
        <v/>
      </c>
      <c r="BG60" s="1" t="str" cm="1">
        <f t="array" ref="BG60">IFERROR(INDEX(属性分配!$C$11:$J$11,MATCH(BG$3,属性分配!$C$3:$J$3,FALSE))/职业模板!$E$16*AY60,"")</f>
        <v/>
      </c>
      <c r="BH60" s="1" t="str" cm="1">
        <f t="array" ref="BH60">IFERROR(INDEX(属性分配!$C$11:$J$11,MATCH(BH$3,属性分配!$C$3:$J$3,FALSE))/职业模板!$E$16*AZ60,"")</f>
        <v/>
      </c>
      <c r="BI60" s="1" t="str" cm="1">
        <f t="array" ref="BI60">IFERROR(INDEX(属性分配!$C$11:$J$11,MATCH(BI$3,属性分配!$C$3:$J$3,FALSE))/职业模板!$E$16*BA60,"")</f>
        <v/>
      </c>
      <c r="BJ60" s="1" t="str" cm="1">
        <f t="array" ref="BJ60">IFERROR(INDEX(属性分配!$C$11:$J$11,MATCH(BJ$3,属性分配!$C$3:$J$3,FALSE))/职业模板!$E$16*BB60,"")</f>
        <v/>
      </c>
      <c r="BK60" s="1" t="str" cm="1">
        <f t="array" ref="BK60">IFERROR(INDEX(属性分配!$C$11:$J$11,MATCH(BK$3,属性分配!$C$3:$J$3,FALSE))/职业模板!$E$16*BC60,"")</f>
        <v/>
      </c>
      <c r="BL60" s="1" t="str" cm="1">
        <f t="array" ref="BL60">IFERROR(INDEX(属性分配!$C$11:$J$11,MATCH(BL$3,属性分配!$C$3:$J$3,FALSE))/职业模板!$E$16*BD60,"")</f>
        <v/>
      </c>
      <c r="BM60" s="1" t="str" cm="1">
        <f t="array" ref="BM60">IFERROR(INDEX(属性分配!$C$11:$J$11,MATCH(BM$3,属性分配!$C$3:$J$3,FALSE))/职业模板!$E$16*BE60,"")</f>
        <v/>
      </c>
      <c r="BN60" s="1" t="str" cm="1">
        <f t="array" ref="BN60">IFERROR(ROUND((AX60+BF60*职业模板!$E$16)*(1+INDEX(职业模板!$C$29:$J$34,MATCH($K60,职业模板!$B$29:$B$34,FALSE),MATCH(V$3,职业模板!$C$28:$J$28,FALSE))+INDEX(职业模板!$C$40:$J$60,MATCH($L60,职业模板!$B$40:$B$60,FALSE),MATCH(V$3,职业模板!$C$39:$J$39,FALSE))),2),"")</f>
        <v/>
      </c>
      <c r="BO60" s="1" t="str" cm="1">
        <f t="array" ref="BO60">IFERROR(ROUND((AY60+BG60*职业模板!$E$16)*(1+INDEX(职业模板!$C$29:$J$34,MATCH($K60,职业模板!$B$29:$B$34,FALSE),MATCH(W$3,职业模板!$C$28:$J$28,FALSE))+INDEX(职业模板!$C$40:$J$60,MATCH($L60,职业模板!$B$40:$B$60,FALSE),MATCH(W$3,职业模板!$C$39:$J$39,FALSE))),2),"")</f>
        <v/>
      </c>
      <c r="BP60" s="1" t="str" cm="1">
        <f t="array" ref="BP60">IFERROR(ROUND((AZ60+BH60*职业模板!$E$16)*(1+INDEX(职业模板!$C$29:$J$34,MATCH($K60,职业模板!$B$29:$B$34,FALSE),MATCH(X$3,职业模板!$C$28:$J$28,FALSE))+INDEX(职业模板!$C$40:$J$60,MATCH($L60,职业模板!$B$40:$B$60,FALSE),MATCH(X$3,职业模板!$C$39:$J$39,FALSE))),2),"")</f>
        <v/>
      </c>
      <c r="BQ60" s="1" t="str" cm="1">
        <f t="array" ref="BQ60">IFERROR(ROUND((BA60+BI60*职业模板!$E$16)*(1+INDEX(职业模板!$C$29:$J$34,MATCH($K60,职业模板!$B$29:$B$34,FALSE),MATCH(Y$3,职业模板!$C$28:$J$28,FALSE))+INDEX(职业模板!$C$40:$J$60,MATCH($L60,职业模板!$B$40:$B$60,FALSE),MATCH(Y$3,职业模板!$C$39:$J$39,FALSE))),2),"")</f>
        <v/>
      </c>
      <c r="BR60" s="1" t="str" cm="1">
        <f t="array" ref="BR60">IFERROR(ROUND((BB60+BJ60*职业模板!$E$16)*(1+INDEX(职业模板!$C$29:$J$34,MATCH($K60,职业模板!$B$29:$B$34,FALSE),MATCH(Z$3,职业模板!$C$28:$J$28,FALSE))+INDEX(职业模板!$C$40:$J$60,MATCH($L60,职业模板!$B$40:$B$60,FALSE),MATCH(Z$3,职业模板!$C$39:$J$39,FALSE))),2),"")</f>
        <v/>
      </c>
      <c r="BS60" s="1" t="str" cm="1">
        <f t="array" ref="BS60">IFERROR(ROUND((BC60+BK60*职业模板!$E$16)*(1+INDEX(职业模板!$C$29:$J$34,MATCH($K60,职业模板!$B$29:$B$34,FALSE),MATCH(AA$3,职业模板!$C$28:$J$28,FALSE))+INDEX(职业模板!$C$40:$J$60,MATCH($L60,职业模板!$B$40:$B$60,FALSE),MATCH(AA$3,职业模板!$C$39:$J$39,FALSE))),2),"")</f>
        <v/>
      </c>
      <c r="BT60" s="1" t="str" cm="1">
        <f t="array" ref="BT60">IFERROR(ROUND((BD60+BL60*职业模板!$E$16)*(1+INDEX(职业模板!$C$29:$J$34,MATCH($K60,职业模板!$B$29:$B$34,FALSE),MATCH(AB$3,职业模板!$C$28:$J$28,FALSE))+INDEX(职业模板!$C$40:$J$60,MATCH($L60,职业模板!$B$40:$B$60,FALSE),MATCH(AB$3,职业模板!$C$39:$J$39,FALSE))),2),"")</f>
        <v/>
      </c>
      <c r="BU60" s="1" t="str" cm="1">
        <f t="array" ref="BU60">IFERROR(ROUND((BE60+BM60*职业模板!$E$16)*(1+INDEX(职业模板!$C$29:$J$34,MATCH($K60,职业模板!$B$29:$B$34,FALSE),MATCH(AC$3,职业模板!$C$28:$J$28,FALSE))+INDEX(职业模板!$C$40:$J$60,MATCH($L60,职业模板!$B$40:$B$60,FALSE),MATCH(AC$3,职业模板!$C$39:$J$39,FALSE))),2),"")</f>
        <v/>
      </c>
      <c r="BV60" s="31" t="str" cm="1">
        <f t="array" ref="BV60">IF(SUMPRODUCT($BN60:$BR60,属性分配!$C$7:$G$7)=0,"",SUMPRODUCT($BN60:$BR60,属性分配!$C$7:$G$7))</f>
        <v/>
      </c>
      <c r="BW60" s="1" t="str" cm="1">
        <f t="array" ref="BW60">IFERROR((AX60+BF60*职业模板!$E$16)*(1+INDEX(职业模板!$C$34:$J$34,MATCH(V$3,职业模板!$C$28:$J$28,FALSE))+INDEX(职业模板!$C$60:$J$60,MATCH(V$3,职业模板!$C$39:$J$39,FALSE))),"")</f>
        <v/>
      </c>
      <c r="BX60" s="1" t="str" cm="1">
        <f t="array" ref="BX60">IFERROR((AY60+BG60*职业模板!$E$16)*(1+INDEX(职业模板!$C$34:$J$34,MATCH(W$3,职业模板!$C$28:$J$28,FALSE))+INDEX(职业模板!$C$60:$J$60,MATCH(W$3,职业模板!$C$39:$J$39,FALSE))),"")</f>
        <v/>
      </c>
      <c r="BY60" s="1" t="str" cm="1">
        <f t="array" ref="BY60">IFERROR((AZ60+BH60*职业模板!$E$16)*(1+INDEX(职业模板!$C$34:$J$34,MATCH(X$3,职业模板!$C$28:$J$28,FALSE))+INDEX(职业模板!$C$60:$J$60,MATCH(X$3,职业模板!$C$39:$J$39,FALSE))),"")</f>
        <v/>
      </c>
      <c r="BZ60" s="1" t="str" cm="1">
        <f t="array" ref="BZ60">IFERROR((BA60+BI60*职业模板!$E$16)*(1+INDEX(职业模板!$C$34:$J$34,MATCH(Y$3,职业模板!$C$28:$J$28,FALSE))+INDEX(职业模板!$C$60:$J$60,MATCH(Y$3,职业模板!$C$39:$J$39,FALSE))),"")</f>
        <v/>
      </c>
      <c r="CA60" s="1" t="str" cm="1">
        <f t="array" ref="CA60">IFERROR((BB60+BJ60*职业模板!$E$16)*(1+INDEX(职业模板!$C$34:$J$34,MATCH(Z$3,职业模板!$C$28:$J$28,FALSE))+INDEX(职业模板!$C$60:$J$60,MATCH(Z$3,职业模板!$C$39:$J$39,FALSE))),"")</f>
        <v/>
      </c>
      <c r="CB60" s="1" t="str" cm="1">
        <f t="array" ref="CB60">IFERROR((BC60+BK60*职业模板!$E$16)*(1+INDEX(职业模板!$C$34:$J$34,MATCH(AA$3,职业模板!$C$28:$J$28,FALSE))+INDEX(职业模板!$C$60:$J$60,MATCH(AA$3,职业模板!$C$39:$J$39,FALSE))),"")</f>
        <v/>
      </c>
      <c r="CC60" s="1" t="str" cm="1">
        <f t="array" ref="CC60">IFERROR((BD60+BL60*职业模板!$E$16)*(1+INDEX(职业模板!$C$34:$J$34,MATCH(AB$3,职业模板!$C$28:$J$28,FALSE))+INDEX(职业模板!$C$60:$J$60,MATCH(AB$3,职业模板!$C$39:$J$39,FALSE))),"")</f>
        <v/>
      </c>
      <c r="CD60" s="1" t="str" cm="1">
        <f t="array" ref="CD60">IFERROR((BE60+BM60*职业模板!$E$16)*(1+INDEX(职业模板!$C$34:$J$34,MATCH(AC$3,职业模板!$C$28:$J$28,FALSE))+INDEX(职业模板!$C$60:$J$60,MATCH(AC$3,职业模板!$C$39:$J$39,FALSE))),"")</f>
        <v/>
      </c>
      <c r="CE60" s="31" t="str" cm="1">
        <f t="array" ref="CE60">IF(SUMPRODUCT(BW60:CA60,属性分配!$C$7:$G$7)=0,"",SUMPRODUCT(BW60:CA60,属性分配!$C$7:$G$7))</f>
        <v/>
      </c>
    </row>
    <row r="61" spans="50:83" x14ac:dyDescent="0.15">
      <c r="AX61" s="1" t="str" cm="1">
        <f t="array" ref="AX61">IFERROR(INDEX(属性分配!$C$4:$J$4,MATCH(AX$3,属性分配!$C$3:$J$3,FALSE))*INDEX(职业模板!$C$5:$J$12,MATCH($C61,职业模板!$B$5:$B$12,FALSE),MATCH(AX$3,职业模板!$C$3:$J$3,FALSE))*$F61*N61,"")</f>
        <v/>
      </c>
      <c r="AY61" s="1" t="str" cm="1">
        <f t="array" ref="AY61">IFERROR(INDEX(属性分配!$C$4:$J$4,MATCH(AY$3,属性分配!$C$3:$J$3,FALSE))*INDEX(职业模板!$C$5:$J$12,MATCH($C61,职业模板!$B$5:$B$12,FALSE),MATCH(AY$3,职业模板!$C$3:$J$3,FALSE))*$F61*O61,"")</f>
        <v/>
      </c>
      <c r="AZ61" s="1" t="str" cm="1">
        <f t="array" ref="AZ61">IFERROR(INDEX(属性分配!$C$4:$J$4,MATCH(AZ$3,属性分配!$C$3:$J$3,FALSE))*INDEX(职业模板!$C$5:$J$12,MATCH($C61,职业模板!$B$5:$B$12,FALSE),MATCH(AZ$3,职业模板!$C$3:$J$3,FALSE))*$F61*P61,"")</f>
        <v/>
      </c>
      <c r="BA61" s="1" t="str" cm="1">
        <f t="array" ref="BA61">IFERROR(INDEX(属性分配!$C$4:$J$4,MATCH(BA$3,属性分配!$C$3:$J$3,FALSE))*INDEX(职业模板!$C$5:$J$12,MATCH($C61,职业模板!$B$5:$B$12,FALSE),MATCH(BA$3,职业模板!$C$3:$J$3,FALSE))*$F61*Q61,"")</f>
        <v/>
      </c>
      <c r="BB61" s="1" t="str" cm="1">
        <f t="array" ref="BB61">IFERROR(INDEX(属性分配!$C$4:$J$4,MATCH(BB$3,属性分配!$C$3:$J$3,FALSE))*INDEX(职业模板!$C$5:$J$12,MATCH($C61,职业模板!$B$5:$B$12,FALSE),MATCH(BB$3,职业模板!$C$3:$J$3,FALSE))*$F61*R61,"")</f>
        <v/>
      </c>
      <c r="BC61" s="1" t="str" cm="1">
        <f t="array" ref="BC61">IFERROR(INDEX(属性分配!$C$4:$J$4,MATCH(BC$3,属性分配!$C$3:$J$3,FALSE))*INDEX(职业模板!$C$5:$J$12,MATCH($C61,职业模板!$B$5:$B$12,FALSE),MATCH(BC$3,职业模板!$C$3:$J$3,FALSE))*$F61*S61,"")</f>
        <v/>
      </c>
      <c r="BD61" s="1" t="str" cm="1">
        <f t="array" ref="BD61">IFERROR(INDEX(属性分配!$C$4:$J$4,MATCH(BD$3,属性分配!$C$3:$J$3,FALSE))*INDEX(职业模板!$C$5:$J$12,MATCH($C61,职业模板!$B$5:$B$12,FALSE),MATCH(BD$3,职业模板!$C$3:$J$3,FALSE))*$F61*T61,"")</f>
        <v/>
      </c>
      <c r="BE61" s="1" t="str" cm="1">
        <f t="array" ref="BE61">IFERROR(INDEX(属性分配!$C$4:$J$4,MATCH(BE$3,属性分配!$C$3:$J$3,FALSE))*INDEX(职业模板!$C$5:$J$12,MATCH($C61,职业模板!$B$5:$B$12,FALSE),MATCH(BE$3,职业模板!$C$3:$J$3,FALSE))*$F61*U61,"")</f>
        <v/>
      </c>
      <c r="BF61" s="1" t="str" cm="1">
        <f t="array" ref="BF61">IFERROR(INDEX(属性分配!$C$11:$J$11,MATCH(BF$3,属性分配!$C$3:$J$3,FALSE))/职业模板!$E$16*AX61,"")</f>
        <v/>
      </c>
      <c r="BG61" s="1" t="str" cm="1">
        <f t="array" ref="BG61">IFERROR(INDEX(属性分配!$C$11:$J$11,MATCH(BG$3,属性分配!$C$3:$J$3,FALSE))/职业模板!$E$16*AY61,"")</f>
        <v/>
      </c>
      <c r="BH61" s="1" t="str" cm="1">
        <f t="array" ref="BH61">IFERROR(INDEX(属性分配!$C$11:$J$11,MATCH(BH$3,属性分配!$C$3:$J$3,FALSE))/职业模板!$E$16*AZ61,"")</f>
        <v/>
      </c>
      <c r="BI61" s="1" t="str" cm="1">
        <f t="array" ref="BI61">IFERROR(INDEX(属性分配!$C$11:$J$11,MATCH(BI$3,属性分配!$C$3:$J$3,FALSE))/职业模板!$E$16*BA61,"")</f>
        <v/>
      </c>
      <c r="BJ61" s="1" t="str" cm="1">
        <f t="array" ref="BJ61">IFERROR(INDEX(属性分配!$C$11:$J$11,MATCH(BJ$3,属性分配!$C$3:$J$3,FALSE))/职业模板!$E$16*BB61,"")</f>
        <v/>
      </c>
      <c r="BK61" s="1" t="str" cm="1">
        <f t="array" ref="BK61">IFERROR(INDEX(属性分配!$C$11:$J$11,MATCH(BK$3,属性分配!$C$3:$J$3,FALSE))/职业模板!$E$16*BC61,"")</f>
        <v/>
      </c>
      <c r="BL61" s="1" t="str" cm="1">
        <f t="array" ref="BL61">IFERROR(INDEX(属性分配!$C$11:$J$11,MATCH(BL$3,属性分配!$C$3:$J$3,FALSE))/职业模板!$E$16*BD61,"")</f>
        <v/>
      </c>
      <c r="BM61" s="1" t="str" cm="1">
        <f t="array" ref="BM61">IFERROR(INDEX(属性分配!$C$11:$J$11,MATCH(BM$3,属性分配!$C$3:$J$3,FALSE))/职业模板!$E$16*BE61,"")</f>
        <v/>
      </c>
      <c r="BN61" s="1" t="str" cm="1">
        <f t="array" ref="BN61">IFERROR(ROUND((AX61+BF61*职业模板!$E$16)*(1+INDEX(职业模板!$C$29:$J$34,MATCH($K61,职业模板!$B$29:$B$34,FALSE),MATCH(V$3,职业模板!$C$28:$J$28,FALSE))+INDEX(职业模板!$C$40:$J$60,MATCH($L61,职业模板!$B$40:$B$60,FALSE),MATCH(V$3,职业模板!$C$39:$J$39,FALSE))),2),"")</f>
        <v/>
      </c>
      <c r="BO61" s="1" t="str" cm="1">
        <f t="array" ref="BO61">IFERROR(ROUND((AY61+BG61*职业模板!$E$16)*(1+INDEX(职业模板!$C$29:$J$34,MATCH($K61,职业模板!$B$29:$B$34,FALSE),MATCH(W$3,职业模板!$C$28:$J$28,FALSE))+INDEX(职业模板!$C$40:$J$60,MATCH($L61,职业模板!$B$40:$B$60,FALSE),MATCH(W$3,职业模板!$C$39:$J$39,FALSE))),2),"")</f>
        <v/>
      </c>
      <c r="BP61" s="1" t="str" cm="1">
        <f t="array" ref="BP61">IFERROR(ROUND((AZ61+BH61*职业模板!$E$16)*(1+INDEX(职业模板!$C$29:$J$34,MATCH($K61,职业模板!$B$29:$B$34,FALSE),MATCH(X$3,职业模板!$C$28:$J$28,FALSE))+INDEX(职业模板!$C$40:$J$60,MATCH($L61,职业模板!$B$40:$B$60,FALSE),MATCH(X$3,职业模板!$C$39:$J$39,FALSE))),2),"")</f>
        <v/>
      </c>
      <c r="BQ61" s="1" t="str" cm="1">
        <f t="array" ref="BQ61">IFERROR(ROUND((BA61+BI61*职业模板!$E$16)*(1+INDEX(职业模板!$C$29:$J$34,MATCH($K61,职业模板!$B$29:$B$34,FALSE),MATCH(Y$3,职业模板!$C$28:$J$28,FALSE))+INDEX(职业模板!$C$40:$J$60,MATCH($L61,职业模板!$B$40:$B$60,FALSE),MATCH(Y$3,职业模板!$C$39:$J$39,FALSE))),2),"")</f>
        <v/>
      </c>
      <c r="BR61" s="1" t="str" cm="1">
        <f t="array" ref="BR61">IFERROR(ROUND((BB61+BJ61*职业模板!$E$16)*(1+INDEX(职业模板!$C$29:$J$34,MATCH($K61,职业模板!$B$29:$B$34,FALSE),MATCH(Z$3,职业模板!$C$28:$J$28,FALSE))+INDEX(职业模板!$C$40:$J$60,MATCH($L61,职业模板!$B$40:$B$60,FALSE),MATCH(Z$3,职业模板!$C$39:$J$39,FALSE))),2),"")</f>
        <v/>
      </c>
      <c r="BS61" s="1" t="str" cm="1">
        <f t="array" ref="BS61">IFERROR(ROUND((BC61+BK61*职业模板!$E$16)*(1+INDEX(职业模板!$C$29:$J$34,MATCH($K61,职业模板!$B$29:$B$34,FALSE),MATCH(AA$3,职业模板!$C$28:$J$28,FALSE))+INDEX(职业模板!$C$40:$J$60,MATCH($L61,职业模板!$B$40:$B$60,FALSE),MATCH(AA$3,职业模板!$C$39:$J$39,FALSE))),2),"")</f>
        <v/>
      </c>
      <c r="BT61" s="1" t="str" cm="1">
        <f t="array" ref="BT61">IFERROR(ROUND((BD61+BL61*职业模板!$E$16)*(1+INDEX(职业模板!$C$29:$J$34,MATCH($K61,职业模板!$B$29:$B$34,FALSE),MATCH(AB$3,职业模板!$C$28:$J$28,FALSE))+INDEX(职业模板!$C$40:$J$60,MATCH($L61,职业模板!$B$40:$B$60,FALSE),MATCH(AB$3,职业模板!$C$39:$J$39,FALSE))),2),"")</f>
        <v/>
      </c>
      <c r="BU61" s="1" t="str" cm="1">
        <f t="array" ref="BU61">IFERROR(ROUND((BE61+BM61*职业模板!$E$16)*(1+INDEX(职业模板!$C$29:$J$34,MATCH($K61,职业模板!$B$29:$B$34,FALSE),MATCH(AC$3,职业模板!$C$28:$J$28,FALSE))+INDEX(职业模板!$C$40:$J$60,MATCH($L61,职业模板!$B$40:$B$60,FALSE),MATCH(AC$3,职业模板!$C$39:$J$39,FALSE))),2),"")</f>
        <v/>
      </c>
      <c r="BV61" s="31" t="str" cm="1">
        <f t="array" ref="BV61">IF(SUMPRODUCT($BN61:$BR61,属性分配!$C$7:$G$7)=0,"",SUMPRODUCT($BN61:$BR61,属性分配!$C$7:$G$7))</f>
        <v/>
      </c>
      <c r="BW61" s="1" t="str" cm="1">
        <f t="array" ref="BW61">IFERROR((AX61+BF61*职业模板!$E$16)*(1+INDEX(职业模板!$C$34:$J$34,MATCH(V$3,职业模板!$C$28:$J$28,FALSE))+INDEX(职业模板!$C$60:$J$60,MATCH(V$3,职业模板!$C$39:$J$39,FALSE))),"")</f>
        <v/>
      </c>
      <c r="BX61" s="1" t="str" cm="1">
        <f t="array" ref="BX61">IFERROR((AY61+BG61*职业模板!$E$16)*(1+INDEX(职业模板!$C$34:$J$34,MATCH(W$3,职业模板!$C$28:$J$28,FALSE))+INDEX(职业模板!$C$60:$J$60,MATCH(W$3,职业模板!$C$39:$J$39,FALSE))),"")</f>
        <v/>
      </c>
      <c r="BY61" s="1" t="str" cm="1">
        <f t="array" ref="BY61">IFERROR((AZ61+BH61*职业模板!$E$16)*(1+INDEX(职业模板!$C$34:$J$34,MATCH(X$3,职业模板!$C$28:$J$28,FALSE))+INDEX(职业模板!$C$60:$J$60,MATCH(X$3,职业模板!$C$39:$J$39,FALSE))),"")</f>
        <v/>
      </c>
      <c r="BZ61" s="1" t="str" cm="1">
        <f t="array" ref="BZ61">IFERROR((BA61+BI61*职业模板!$E$16)*(1+INDEX(职业模板!$C$34:$J$34,MATCH(Y$3,职业模板!$C$28:$J$28,FALSE))+INDEX(职业模板!$C$60:$J$60,MATCH(Y$3,职业模板!$C$39:$J$39,FALSE))),"")</f>
        <v/>
      </c>
      <c r="CA61" s="1" t="str" cm="1">
        <f t="array" ref="CA61">IFERROR((BB61+BJ61*职业模板!$E$16)*(1+INDEX(职业模板!$C$34:$J$34,MATCH(Z$3,职业模板!$C$28:$J$28,FALSE))+INDEX(职业模板!$C$60:$J$60,MATCH(Z$3,职业模板!$C$39:$J$39,FALSE))),"")</f>
        <v/>
      </c>
      <c r="CB61" s="1" t="str" cm="1">
        <f t="array" ref="CB61">IFERROR((BC61+BK61*职业模板!$E$16)*(1+INDEX(职业模板!$C$34:$J$34,MATCH(AA$3,职业模板!$C$28:$J$28,FALSE))+INDEX(职业模板!$C$60:$J$60,MATCH(AA$3,职业模板!$C$39:$J$39,FALSE))),"")</f>
        <v/>
      </c>
      <c r="CC61" s="1" t="str" cm="1">
        <f t="array" ref="CC61">IFERROR((BD61+BL61*职业模板!$E$16)*(1+INDEX(职业模板!$C$34:$J$34,MATCH(AB$3,职业模板!$C$28:$J$28,FALSE))+INDEX(职业模板!$C$60:$J$60,MATCH(AB$3,职业模板!$C$39:$J$39,FALSE))),"")</f>
        <v/>
      </c>
      <c r="CD61" s="1" t="str" cm="1">
        <f t="array" ref="CD61">IFERROR((BE61+BM61*职业模板!$E$16)*(1+INDEX(职业模板!$C$34:$J$34,MATCH(AC$3,职业模板!$C$28:$J$28,FALSE))+INDEX(职业模板!$C$60:$J$60,MATCH(AC$3,职业模板!$C$39:$J$39,FALSE))),"")</f>
        <v/>
      </c>
      <c r="CE61" s="31" t="str" cm="1">
        <f t="array" ref="CE61">IF(SUMPRODUCT(BW61:CA61,属性分配!$C$7:$G$7)=0,"",SUMPRODUCT(BW61:CA61,属性分配!$C$7:$G$7))</f>
        <v/>
      </c>
    </row>
    <row r="62" spans="50:83" x14ac:dyDescent="0.15">
      <c r="AX62" s="1" t="str" cm="1">
        <f t="array" ref="AX62">IFERROR(INDEX(属性分配!$C$4:$J$4,MATCH(AX$3,属性分配!$C$3:$J$3,FALSE))*INDEX(职业模板!$C$5:$J$12,MATCH($C62,职业模板!$B$5:$B$12,FALSE),MATCH(AX$3,职业模板!$C$3:$J$3,FALSE))*$F62*N62,"")</f>
        <v/>
      </c>
      <c r="AY62" s="1" t="str" cm="1">
        <f t="array" ref="AY62">IFERROR(INDEX(属性分配!$C$4:$J$4,MATCH(AY$3,属性分配!$C$3:$J$3,FALSE))*INDEX(职业模板!$C$5:$J$12,MATCH($C62,职业模板!$B$5:$B$12,FALSE),MATCH(AY$3,职业模板!$C$3:$J$3,FALSE))*$F62*O62,"")</f>
        <v/>
      </c>
      <c r="AZ62" s="1" t="str" cm="1">
        <f t="array" ref="AZ62">IFERROR(INDEX(属性分配!$C$4:$J$4,MATCH(AZ$3,属性分配!$C$3:$J$3,FALSE))*INDEX(职业模板!$C$5:$J$12,MATCH($C62,职业模板!$B$5:$B$12,FALSE),MATCH(AZ$3,职业模板!$C$3:$J$3,FALSE))*$F62*P62,"")</f>
        <v/>
      </c>
      <c r="BA62" s="1" t="str" cm="1">
        <f t="array" ref="BA62">IFERROR(INDEX(属性分配!$C$4:$J$4,MATCH(BA$3,属性分配!$C$3:$J$3,FALSE))*INDEX(职业模板!$C$5:$J$12,MATCH($C62,职业模板!$B$5:$B$12,FALSE),MATCH(BA$3,职业模板!$C$3:$J$3,FALSE))*$F62*Q62,"")</f>
        <v/>
      </c>
      <c r="BB62" s="1" t="str" cm="1">
        <f t="array" ref="BB62">IFERROR(INDEX(属性分配!$C$4:$J$4,MATCH(BB$3,属性分配!$C$3:$J$3,FALSE))*INDEX(职业模板!$C$5:$J$12,MATCH($C62,职业模板!$B$5:$B$12,FALSE),MATCH(BB$3,职业模板!$C$3:$J$3,FALSE))*$F62*R62,"")</f>
        <v/>
      </c>
      <c r="BC62" s="1" t="str" cm="1">
        <f t="array" ref="BC62">IFERROR(INDEX(属性分配!$C$4:$J$4,MATCH(BC$3,属性分配!$C$3:$J$3,FALSE))*INDEX(职业模板!$C$5:$J$12,MATCH($C62,职业模板!$B$5:$B$12,FALSE),MATCH(BC$3,职业模板!$C$3:$J$3,FALSE))*$F62*S62,"")</f>
        <v/>
      </c>
      <c r="BD62" s="1" t="str" cm="1">
        <f t="array" ref="BD62">IFERROR(INDEX(属性分配!$C$4:$J$4,MATCH(BD$3,属性分配!$C$3:$J$3,FALSE))*INDEX(职业模板!$C$5:$J$12,MATCH($C62,职业模板!$B$5:$B$12,FALSE),MATCH(BD$3,职业模板!$C$3:$J$3,FALSE))*$F62*T62,"")</f>
        <v/>
      </c>
      <c r="BE62" s="1" t="str" cm="1">
        <f t="array" ref="BE62">IFERROR(INDEX(属性分配!$C$4:$J$4,MATCH(BE$3,属性分配!$C$3:$J$3,FALSE))*INDEX(职业模板!$C$5:$J$12,MATCH($C62,职业模板!$B$5:$B$12,FALSE),MATCH(BE$3,职业模板!$C$3:$J$3,FALSE))*$F62*U62,"")</f>
        <v/>
      </c>
      <c r="BF62" s="1" t="str" cm="1">
        <f t="array" ref="BF62">IFERROR(INDEX(属性分配!$C$11:$J$11,MATCH(BF$3,属性分配!$C$3:$J$3,FALSE))/职业模板!$E$16*AX62,"")</f>
        <v/>
      </c>
      <c r="BG62" s="1" t="str" cm="1">
        <f t="array" ref="BG62">IFERROR(INDEX(属性分配!$C$11:$J$11,MATCH(BG$3,属性分配!$C$3:$J$3,FALSE))/职业模板!$E$16*AY62,"")</f>
        <v/>
      </c>
      <c r="BH62" s="1" t="str" cm="1">
        <f t="array" ref="BH62">IFERROR(INDEX(属性分配!$C$11:$J$11,MATCH(BH$3,属性分配!$C$3:$J$3,FALSE))/职业模板!$E$16*AZ62,"")</f>
        <v/>
      </c>
      <c r="BI62" s="1" t="str" cm="1">
        <f t="array" ref="BI62">IFERROR(INDEX(属性分配!$C$11:$J$11,MATCH(BI$3,属性分配!$C$3:$J$3,FALSE))/职业模板!$E$16*BA62,"")</f>
        <v/>
      </c>
      <c r="BJ62" s="1" t="str" cm="1">
        <f t="array" ref="BJ62">IFERROR(INDEX(属性分配!$C$11:$J$11,MATCH(BJ$3,属性分配!$C$3:$J$3,FALSE))/职业模板!$E$16*BB62,"")</f>
        <v/>
      </c>
      <c r="BK62" s="1" t="str" cm="1">
        <f t="array" ref="BK62">IFERROR(INDEX(属性分配!$C$11:$J$11,MATCH(BK$3,属性分配!$C$3:$J$3,FALSE))/职业模板!$E$16*BC62,"")</f>
        <v/>
      </c>
      <c r="BL62" s="1" t="str" cm="1">
        <f t="array" ref="BL62">IFERROR(INDEX(属性分配!$C$11:$J$11,MATCH(BL$3,属性分配!$C$3:$J$3,FALSE))/职业模板!$E$16*BD62,"")</f>
        <v/>
      </c>
      <c r="BM62" s="1" t="str" cm="1">
        <f t="array" ref="BM62">IFERROR(INDEX(属性分配!$C$11:$J$11,MATCH(BM$3,属性分配!$C$3:$J$3,FALSE))/职业模板!$E$16*BE62,"")</f>
        <v/>
      </c>
      <c r="BN62" s="1" t="str" cm="1">
        <f t="array" ref="BN62">IFERROR(ROUND((AX62+BF62*职业模板!$E$16)*(1+INDEX(职业模板!$C$29:$J$34,MATCH($K62,职业模板!$B$29:$B$34,FALSE),MATCH(V$3,职业模板!$C$28:$J$28,FALSE))+INDEX(职业模板!$C$40:$J$60,MATCH($L62,职业模板!$B$40:$B$60,FALSE),MATCH(V$3,职业模板!$C$39:$J$39,FALSE))),2),"")</f>
        <v/>
      </c>
      <c r="BO62" s="1" t="str" cm="1">
        <f t="array" ref="BO62">IFERROR(ROUND((AY62+BG62*职业模板!$E$16)*(1+INDEX(职业模板!$C$29:$J$34,MATCH($K62,职业模板!$B$29:$B$34,FALSE),MATCH(W$3,职业模板!$C$28:$J$28,FALSE))+INDEX(职业模板!$C$40:$J$60,MATCH($L62,职业模板!$B$40:$B$60,FALSE),MATCH(W$3,职业模板!$C$39:$J$39,FALSE))),2),"")</f>
        <v/>
      </c>
      <c r="BP62" s="1" t="str" cm="1">
        <f t="array" ref="BP62">IFERROR(ROUND((AZ62+BH62*职业模板!$E$16)*(1+INDEX(职业模板!$C$29:$J$34,MATCH($K62,职业模板!$B$29:$B$34,FALSE),MATCH(X$3,职业模板!$C$28:$J$28,FALSE))+INDEX(职业模板!$C$40:$J$60,MATCH($L62,职业模板!$B$40:$B$60,FALSE),MATCH(X$3,职业模板!$C$39:$J$39,FALSE))),2),"")</f>
        <v/>
      </c>
      <c r="BQ62" s="1" t="str" cm="1">
        <f t="array" ref="BQ62">IFERROR(ROUND((BA62+BI62*职业模板!$E$16)*(1+INDEX(职业模板!$C$29:$J$34,MATCH($K62,职业模板!$B$29:$B$34,FALSE),MATCH(Y$3,职业模板!$C$28:$J$28,FALSE))+INDEX(职业模板!$C$40:$J$60,MATCH($L62,职业模板!$B$40:$B$60,FALSE),MATCH(Y$3,职业模板!$C$39:$J$39,FALSE))),2),"")</f>
        <v/>
      </c>
      <c r="BR62" s="1" t="str" cm="1">
        <f t="array" ref="BR62">IFERROR(ROUND((BB62+BJ62*职业模板!$E$16)*(1+INDEX(职业模板!$C$29:$J$34,MATCH($K62,职业模板!$B$29:$B$34,FALSE),MATCH(Z$3,职业模板!$C$28:$J$28,FALSE))+INDEX(职业模板!$C$40:$J$60,MATCH($L62,职业模板!$B$40:$B$60,FALSE),MATCH(Z$3,职业模板!$C$39:$J$39,FALSE))),2),"")</f>
        <v/>
      </c>
      <c r="BS62" s="1" t="str" cm="1">
        <f t="array" ref="BS62">IFERROR(ROUND((BC62+BK62*职业模板!$E$16)*(1+INDEX(职业模板!$C$29:$J$34,MATCH($K62,职业模板!$B$29:$B$34,FALSE),MATCH(AA$3,职业模板!$C$28:$J$28,FALSE))+INDEX(职业模板!$C$40:$J$60,MATCH($L62,职业模板!$B$40:$B$60,FALSE),MATCH(AA$3,职业模板!$C$39:$J$39,FALSE))),2),"")</f>
        <v/>
      </c>
      <c r="BT62" s="1" t="str" cm="1">
        <f t="array" ref="BT62">IFERROR(ROUND((BD62+BL62*职业模板!$E$16)*(1+INDEX(职业模板!$C$29:$J$34,MATCH($K62,职业模板!$B$29:$B$34,FALSE),MATCH(AB$3,职业模板!$C$28:$J$28,FALSE))+INDEX(职业模板!$C$40:$J$60,MATCH($L62,职业模板!$B$40:$B$60,FALSE),MATCH(AB$3,职业模板!$C$39:$J$39,FALSE))),2),"")</f>
        <v/>
      </c>
      <c r="BU62" s="1" t="str" cm="1">
        <f t="array" ref="BU62">IFERROR(ROUND((BE62+BM62*职业模板!$E$16)*(1+INDEX(职业模板!$C$29:$J$34,MATCH($K62,职业模板!$B$29:$B$34,FALSE),MATCH(AC$3,职业模板!$C$28:$J$28,FALSE))+INDEX(职业模板!$C$40:$J$60,MATCH($L62,职业模板!$B$40:$B$60,FALSE),MATCH(AC$3,职业模板!$C$39:$J$39,FALSE))),2),"")</f>
        <v/>
      </c>
      <c r="BV62" s="31" t="str" cm="1">
        <f t="array" ref="BV62">IF(SUMPRODUCT($BN62:$BR62,属性分配!$C$7:$G$7)=0,"",SUMPRODUCT($BN62:$BR62,属性分配!$C$7:$G$7))</f>
        <v/>
      </c>
      <c r="BW62" s="1" t="str" cm="1">
        <f t="array" ref="BW62">IFERROR((AX62+BF62*职业模板!$E$16)*(1+INDEX(职业模板!$C$34:$J$34,MATCH(V$3,职业模板!$C$28:$J$28,FALSE))+INDEX(职业模板!$C$60:$J$60,MATCH(V$3,职业模板!$C$39:$J$39,FALSE))),"")</f>
        <v/>
      </c>
      <c r="BX62" s="1" t="str" cm="1">
        <f t="array" ref="BX62">IFERROR((AY62+BG62*职业模板!$E$16)*(1+INDEX(职业模板!$C$34:$J$34,MATCH(W$3,职业模板!$C$28:$J$28,FALSE))+INDEX(职业模板!$C$60:$J$60,MATCH(W$3,职业模板!$C$39:$J$39,FALSE))),"")</f>
        <v/>
      </c>
      <c r="BY62" s="1" t="str" cm="1">
        <f t="array" ref="BY62">IFERROR((AZ62+BH62*职业模板!$E$16)*(1+INDEX(职业模板!$C$34:$J$34,MATCH(X$3,职业模板!$C$28:$J$28,FALSE))+INDEX(职业模板!$C$60:$J$60,MATCH(X$3,职业模板!$C$39:$J$39,FALSE))),"")</f>
        <v/>
      </c>
      <c r="BZ62" s="1" t="str" cm="1">
        <f t="array" ref="BZ62">IFERROR((BA62+BI62*职业模板!$E$16)*(1+INDEX(职业模板!$C$34:$J$34,MATCH(Y$3,职业模板!$C$28:$J$28,FALSE))+INDEX(职业模板!$C$60:$J$60,MATCH(Y$3,职业模板!$C$39:$J$39,FALSE))),"")</f>
        <v/>
      </c>
      <c r="CA62" s="1" t="str" cm="1">
        <f t="array" ref="CA62">IFERROR((BB62+BJ62*职业模板!$E$16)*(1+INDEX(职业模板!$C$34:$J$34,MATCH(Z$3,职业模板!$C$28:$J$28,FALSE))+INDEX(职业模板!$C$60:$J$60,MATCH(Z$3,职业模板!$C$39:$J$39,FALSE))),"")</f>
        <v/>
      </c>
      <c r="CB62" s="1" t="str" cm="1">
        <f t="array" ref="CB62">IFERROR((BC62+BK62*职业模板!$E$16)*(1+INDEX(职业模板!$C$34:$J$34,MATCH(AA$3,职业模板!$C$28:$J$28,FALSE))+INDEX(职业模板!$C$60:$J$60,MATCH(AA$3,职业模板!$C$39:$J$39,FALSE))),"")</f>
        <v/>
      </c>
      <c r="CC62" s="1" t="str" cm="1">
        <f t="array" ref="CC62">IFERROR((BD62+BL62*职业模板!$E$16)*(1+INDEX(职业模板!$C$34:$J$34,MATCH(AB$3,职业模板!$C$28:$J$28,FALSE))+INDEX(职业模板!$C$60:$J$60,MATCH(AB$3,职业模板!$C$39:$J$39,FALSE))),"")</f>
        <v/>
      </c>
      <c r="CD62" s="1" t="str" cm="1">
        <f t="array" ref="CD62">IFERROR((BE62+BM62*职业模板!$E$16)*(1+INDEX(职业模板!$C$34:$J$34,MATCH(AC$3,职业模板!$C$28:$J$28,FALSE))+INDEX(职业模板!$C$60:$J$60,MATCH(AC$3,职业模板!$C$39:$J$39,FALSE))),"")</f>
        <v/>
      </c>
      <c r="CE62" s="31" t="str" cm="1">
        <f t="array" ref="CE62">IF(SUMPRODUCT(BW62:CA62,属性分配!$C$7:$G$7)=0,"",SUMPRODUCT(BW62:CA62,属性分配!$C$7:$G$7))</f>
        <v/>
      </c>
    </row>
    <row r="63" spans="50:83" x14ac:dyDescent="0.15">
      <c r="AX63" s="1" t="str" cm="1">
        <f t="array" ref="AX63">IFERROR(INDEX(属性分配!$C$4:$J$4,MATCH(AX$3,属性分配!$C$3:$J$3,FALSE))*INDEX(职业模板!$C$5:$J$12,MATCH($C63,职业模板!$B$5:$B$12,FALSE),MATCH(AX$3,职业模板!$C$3:$J$3,FALSE))*$F63*N63,"")</f>
        <v/>
      </c>
      <c r="AY63" s="1" t="str" cm="1">
        <f t="array" ref="AY63">IFERROR(INDEX(属性分配!$C$4:$J$4,MATCH(AY$3,属性分配!$C$3:$J$3,FALSE))*INDEX(职业模板!$C$5:$J$12,MATCH($C63,职业模板!$B$5:$B$12,FALSE),MATCH(AY$3,职业模板!$C$3:$J$3,FALSE))*$F63*O63,"")</f>
        <v/>
      </c>
      <c r="AZ63" s="1" t="str" cm="1">
        <f t="array" ref="AZ63">IFERROR(INDEX(属性分配!$C$4:$J$4,MATCH(AZ$3,属性分配!$C$3:$J$3,FALSE))*INDEX(职业模板!$C$5:$J$12,MATCH($C63,职业模板!$B$5:$B$12,FALSE),MATCH(AZ$3,职业模板!$C$3:$J$3,FALSE))*$F63*P63,"")</f>
        <v/>
      </c>
      <c r="BA63" s="1" t="str" cm="1">
        <f t="array" ref="BA63">IFERROR(INDEX(属性分配!$C$4:$J$4,MATCH(BA$3,属性分配!$C$3:$J$3,FALSE))*INDEX(职业模板!$C$5:$J$12,MATCH($C63,职业模板!$B$5:$B$12,FALSE),MATCH(BA$3,职业模板!$C$3:$J$3,FALSE))*$F63*Q63,"")</f>
        <v/>
      </c>
      <c r="BB63" s="1" t="str" cm="1">
        <f t="array" ref="BB63">IFERROR(INDEX(属性分配!$C$4:$J$4,MATCH(BB$3,属性分配!$C$3:$J$3,FALSE))*INDEX(职业模板!$C$5:$J$12,MATCH($C63,职业模板!$B$5:$B$12,FALSE),MATCH(BB$3,职业模板!$C$3:$J$3,FALSE))*$F63*R63,"")</f>
        <v/>
      </c>
      <c r="BC63" s="1" t="str" cm="1">
        <f t="array" ref="BC63">IFERROR(INDEX(属性分配!$C$4:$J$4,MATCH(BC$3,属性分配!$C$3:$J$3,FALSE))*INDEX(职业模板!$C$5:$J$12,MATCH($C63,职业模板!$B$5:$B$12,FALSE),MATCH(BC$3,职业模板!$C$3:$J$3,FALSE))*$F63*S63,"")</f>
        <v/>
      </c>
      <c r="BD63" s="1" t="str" cm="1">
        <f t="array" ref="BD63">IFERROR(INDEX(属性分配!$C$4:$J$4,MATCH(BD$3,属性分配!$C$3:$J$3,FALSE))*INDEX(职业模板!$C$5:$J$12,MATCH($C63,职业模板!$B$5:$B$12,FALSE),MATCH(BD$3,职业模板!$C$3:$J$3,FALSE))*$F63*T63,"")</f>
        <v/>
      </c>
      <c r="BE63" s="1" t="str" cm="1">
        <f t="array" ref="BE63">IFERROR(INDEX(属性分配!$C$4:$J$4,MATCH(BE$3,属性分配!$C$3:$J$3,FALSE))*INDEX(职业模板!$C$5:$J$12,MATCH($C63,职业模板!$B$5:$B$12,FALSE),MATCH(BE$3,职业模板!$C$3:$J$3,FALSE))*$F63*U63,"")</f>
        <v/>
      </c>
      <c r="BF63" s="1" t="str" cm="1">
        <f t="array" ref="BF63">IFERROR(INDEX(属性分配!$C$11:$J$11,MATCH(BF$3,属性分配!$C$3:$J$3,FALSE))/职业模板!$E$16*AX63,"")</f>
        <v/>
      </c>
      <c r="BG63" s="1" t="str" cm="1">
        <f t="array" ref="BG63">IFERROR(INDEX(属性分配!$C$11:$J$11,MATCH(BG$3,属性分配!$C$3:$J$3,FALSE))/职业模板!$E$16*AY63,"")</f>
        <v/>
      </c>
      <c r="BH63" s="1" t="str" cm="1">
        <f t="array" ref="BH63">IFERROR(INDEX(属性分配!$C$11:$J$11,MATCH(BH$3,属性分配!$C$3:$J$3,FALSE))/职业模板!$E$16*AZ63,"")</f>
        <v/>
      </c>
      <c r="BI63" s="1" t="str" cm="1">
        <f t="array" ref="BI63">IFERROR(INDEX(属性分配!$C$11:$J$11,MATCH(BI$3,属性分配!$C$3:$J$3,FALSE))/职业模板!$E$16*BA63,"")</f>
        <v/>
      </c>
      <c r="BJ63" s="1" t="str" cm="1">
        <f t="array" ref="BJ63">IFERROR(INDEX(属性分配!$C$11:$J$11,MATCH(BJ$3,属性分配!$C$3:$J$3,FALSE))/职业模板!$E$16*BB63,"")</f>
        <v/>
      </c>
      <c r="BK63" s="1" t="str" cm="1">
        <f t="array" ref="BK63">IFERROR(INDEX(属性分配!$C$11:$J$11,MATCH(BK$3,属性分配!$C$3:$J$3,FALSE))/职业模板!$E$16*BC63,"")</f>
        <v/>
      </c>
      <c r="BL63" s="1" t="str" cm="1">
        <f t="array" ref="BL63">IFERROR(INDEX(属性分配!$C$11:$J$11,MATCH(BL$3,属性分配!$C$3:$J$3,FALSE))/职业模板!$E$16*BD63,"")</f>
        <v/>
      </c>
      <c r="BM63" s="1" t="str" cm="1">
        <f t="array" ref="BM63">IFERROR(INDEX(属性分配!$C$11:$J$11,MATCH(BM$3,属性分配!$C$3:$J$3,FALSE))/职业模板!$E$16*BE63,"")</f>
        <v/>
      </c>
      <c r="BN63" s="1" t="str" cm="1">
        <f t="array" ref="BN63">IFERROR(ROUND((AX63+BF63*职业模板!$E$16)*(1+INDEX(职业模板!$C$29:$J$34,MATCH($K63,职业模板!$B$29:$B$34,FALSE),MATCH(V$3,职业模板!$C$28:$J$28,FALSE))+INDEX(职业模板!$C$40:$J$60,MATCH($L63,职业模板!$B$40:$B$60,FALSE),MATCH(V$3,职业模板!$C$39:$J$39,FALSE))),2),"")</f>
        <v/>
      </c>
      <c r="BO63" s="1" t="str" cm="1">
        <f t="array" ref="BO63">IFERROR(ROUND((AY63+BG63*职业模板!$E$16)*(1+INDEX(职业模板!$C$29:$J$34,MATCH($K63,职业模板!$B$29:$B$34,FALSE),MATCH(W$3,职业模板!$C$28:$J$28,FALSE))+INDEX(职业模板!$C$40:$J$60,MATCH($L63,职业模板!$B$40:$B$60,FALSE),MATCH(W$3,职业模板!$C$39:$J$39,FALSE))),2),"")</f>
        <v/>
      </c>
      <c r="BP63" s="1" t="str" cm="1">
        <f t="array" ref="BP63">IFERROR(ROUND((AZ63+BH63*职业模板!$E$16)*(1+INDEX(职业模板!$C$29:$J$34,MATCH($K63,职业模板!$B$29:$B$34,FALSE),MATCH(X$3,职业模板!$C$28:$J$28,FALSE))+INDEX(职业模板!$C$40:$J$60,MATCH($L63,职业模板!$B$40:$B$60,FALSE),MATCH(X$3,职业模板!$C$39:$J$39,FALSE))),2),"")</f>
        <v/>
      </c>
      <c r="BQ63" s="1" t="str" cm="1">
        <f t="array" ref="BQ63">IFERROR(ROUND((BA63+BI63*职业模板!$E$16)*(1+INDEX(职业模板!$C$29:$J$34,MATCH($K63,职业模板!$B$29:$B$34,FALSE),MATCH(Y$3,职业模板!$C$28:$J$28,FALSE))+INDEX(职业模板!$C$40:$J$60,MATCH($L63,职业模板!$B$40:$B$60,FALSE),MATCH(Y$3,职业模板!$C$39:$J$39,FALSE))),2),"")</f>
        <v/>
      </c>
      <c r="BR63" s="1" t="str" cm="1">
        <f t="array" ref="BR63">IFERROR(ROUND((BB63+BJ63*职业模板!$E$16)*(1+INDEX(职业模板!$C$29:$J$34,MATCH($K63,职业模板!$B$29:$B$34,FALSE),MATCH(Z$3,职业模板!$C$28:$J$28,FALSE))+INDEX(职业模板!$C$40:$J$60,MATCH($L63,职业模板!$B$40:$B$60,FALSE),MATCH(Z$3,职业模板!$C$39:$J$39,FALSE))),2),"")</f>
        <v/>
      </c>
      <c r="BS63" s="1" t="str" cm="1">
        <f t="array" ref="BS63">IFERROR(ROUND((BC63+BK63*职业模板!$E$16)*(1+INDEX(职业模板!$C$29:$J$34,MATCH($K63,职业模板!$B$29:$B$34,FALSE),MATCH(AA$3,职业模板!$C$28:$J$28,FALSE))+INDEX(职业模板!$C$40:$J$60,MATCH($L63,职业模板!$B$40:$B$60,FALSE),MATCH(AA$3,职业模板!$C$39:$J$39,FALSE))),2),"")</f>
        <v/>
      </c>
      <c r="BT63" s="1" t="str" cm="1">
        <f t="array" ref="BT63">IFERROR(ROUND((BD63+BL63*职业模板!$E$16)*(1+INDEX(职业模板!$C$29:$J$34,MATCH($K63,职业模板!$B$29:$B$34,FALSE),MATCH(AB$3,职业模板!$C$28:$J$28,FALSE))+INDEX(职业模板!$C$40:$J$60,MATCH($L63,职业模板!$B$40:$B$60,FALSE),MATCH(AB$3,职业模板!$C$39:$J$39,FALSE))),2),"")</f>
        <v/>
      </c>
      <c r="BU63" s="1" t="str" cm="1">
        <f t="array" ref="BU63">IFERROR(ROUND((BE63+BM63*职业模板!$E$16)*(1+INDEX(职业模板!$C$29:$J$34,MATCH($K63,职业模板!$B$29:$B$34,FALSE),MATCH(AC$3,职业模板!$C$28:$J$28,FALSE))+INDEX(职业模板!$C$40:$J$60,MATCH($L63,职业模板!$B$40:$B$60,FALSE),MATCH(AC$3,职业模板!$C$39:$J$39,FALSE))),2),"")</f>
        <v/>
      </c>
      <c r="BV63" s="31" t="str" cm="1">
        <f t="array" ref="BV63">IF(SUMPRODUCT($BN63:$BR63,属性分配!$C$7:$G$7)=0,"",SUMPRODUCT($BN63:$BR63,属性分配!$C$7:$G$7))</f>
        <v/>
      </c>
      <c r="BW63" s="1" t="str" cm="1">
        <f t="array" ref="BW63">IFERROR((AX63+BF63*职业模板!$E$16)*(1+INDEX(职业模板!$C$34:$J$34,MATCH(V$3,职业模板!$C$28:$J$28,FALSE))+INDEX(职业模板!$C$60:$J$60,MATCH(V$3,职业模板!$C$39:$J$39,FALSE))),"")</f>
        <v/>
      </c>
      <c r="BX63" s="1" t="str" cm="1">
        <f t="array" ref="BX63">IFERROR((AY63+BG63*职业模板!$E$16)*(1+INDEX(职业模板!$C$34:$J$34,MATCH(W$3,职业模板!$C$28:$J$28,FALSE))+INDEX(职业模板!$C$60:$J$60,MATCH(W$3,职业模板!$C$39:$J$39,FALSE))),"")</f>
        <v/>
      </c>
      <c r="BY63" s="1" t="str" cm="1">
        <f t="array" ref="BY63">IFERROR((AZ63+BH63*职业模板!$E$16)*(1+INDEX(职业模板!$C$34:$J$34,MATCH(X$3,职业模板!$C$28:$J$28,FALSE))+INDEX(职业模板!$C$60:$J$60,MATCH(X$3,职业模板!$C$39:$J$39,FALSE))),"")</f>
        <v/>
      </c>
      <c r="BZ63" s="1" t="str" cm="1">
        <f t="array" ref="BZ63">IFERROR((BA63+BI63*职业模板!$E$16)*(1+INDEX(职业模板!$C$34:$J$34,MATCH(Y$3,职业模板!$C$28:$J$28,FALSE))+INDEX(职业模板!$C$60:$J$60,MATCH(Y$3,职业模板!$C$39:$J$39,FALSE))),"")</f>
        <v/>
      </c>
      <c r="CA63" s="1" t="str" cm="1">
        <f t="array" ref="CA63">IFERROR((BB63+BJ63*职业模板!$E$16)*(1+INDEX(职业模板!$C$34:$J$34,MATCH(Z$3,职业模板!$C$28:$J$28,FALSE))+INDEX(职业模板!$C$60:$J$60,MATCH(Z$3,职业模板!$C$39:$J$39,FALSE))),"")</f>
        <v/>
      </c>
      <c r="CB63" s="1" t="str" cm="1">
        <f t="array" ref="CB63">IFERROR((BC63+BK63*职业模板!$E$16)*(1+INDEX(职业模板!$C$34:$J$34,MATCH(AA$3,职业模板!$C$28:$J$28,FALSE))+INDEX(职业模板!$C$60:$J$60,MATCH(AA$3,职业模板!$C$39:$J$39,FALSE))),"")</f>
        <v/>
      </c>
      <c r="CC63" s="1" t="str" cm="1">
        <f t="array" ref="CC63">IFERROR((BD63+BL63*职业模板!$E$16)*(1+INDEX(职业模板!$C$34:$J$34,MATCH(AB$3,职业模板!$C$28:$J$28,FALSE))+INDEX(职业模板!$C$60:$J$60,MATCH(AB$3,职业模板!$C$39:$J$39,FALSE))),"")</f>
        <v/>
      </c>
      <c r="CD63" s="1" t="str" cm="1">
        <f t="array" ref="CD63">IFERROR((BE63+BM63*职业模板!$E$16)*(1+INDEX(职业模板!$C$34:$J$34,MATCH(AC$3,职业模板!$C$28:$J$28,FALSE))+INDEX(职业模板!$C$60:$J$60,MATCH(AC$3,职业模板!$C$39:$J$39,FALSE))),"")</f>
        <v/>
      </c>
      <c r="CE63" s="31" t="str" cm="1">
        <f t="array" ref="CE63">IF(SUMPRODUCT(BW63:CA63,属性分配!$C$7:$G$7)=0,"",SUMPRODUCT(BW63:CA63,属性分配!$C$7:$G$7))</f>
        <v/>
      </c>
    </row>
    <row r="64" spans="50:83" x14ac:dyDescent="0.15">
      <c r="AX64" s="1" t="str" cm="1">
        <f t="array" ref="AX64">IFERROR(INDEX(属性分配!$C$4:$J$4,MATCH(AX$3,属性分配!$C$3:$J$3,FALSE))*INDEX(职业模板!$C$5:$J$12,MATCH($C64,职业模板!$B$5:$B$12,FALSE),MATCH(AX$3,职业模板!$C$3:$J$3,FALSE))*$F64*N64,"")</f>
        <v/>
      </c>
      <c r="AY64" s="1" t="str" cm="1">
        <f t="array" ref="AY64">IFERROR(INDEX(属性分配!$C$4:$J$4,MATCH(AY$3,属性分配!$C$3:$J$3,FALSE))*INDEX(职业模板!$C$5:$J$12,MATCH($C64,职业模板!$B$5:$B$12,FALSE),MATCH(AY$3,职业模板!$C$3:$J$3,FALSE))*$F64*O64,"")</f>
        <v/>
      </c>
      <c r="AZ64" s="1" t="str" cm="1">
        <f t="array" ref="AZ64">IFERROR(INDEX(属性分配!$C$4:$J$4,MATCH(AZ$3,属性分配!$C$3:$J$3,FALSE))*INDEX(职业模板!$C$5:$J$12,MATCH($C64,职业模板!$B$5:$B$12,FALSE),MATCH(AZ$3,职业模板!$C$3:$J$3,FALSE))*$F64*P64,"")</f>
        <v/>
      </c>
      <c r="BA64" s="1" t="str" cm="1">
        <f t="array" ref="BA64">IFERROR(INDEX(属性分配!$C$4:$J$4,MATCH(BA$3,属性分配!$C$3:$J$3,FALSE))*INDEX(职业模板!$C$5:$J$12,MATCH($C64,职业模板!$B$5:$B$12,FALSE),MATCH(BA$3,职业模板!$C$3:$J$3,FALSE))*$F64*Q64,"")</f>
        <v/>
      </c>
      <c r="BB64" s="1" t="str" cm="1">
        <f t="array" ref="BB64">IFERROR(INDEX(属性分配!$C$4:$J$4,MATCH(BB$3,属性分配!$C$3:$J$3,FALSE))*INDEX(职业模板!$C$5:$J$12,MATCH($C64,职业模板!$B$5:$B$12,FALSE),MATCH(BB$3,职业模板!$C$3:$J$3,FALSE))*$F64*R64,"")</f>
        <v/>
      </c>
      <c r="BC64" s="1" t="str" cm="1">
        <f t="array" ref="BC64">IFERROR(INDEX(属性分配!$C$4:$J$4,MATCH(BC$3,属性分配!$C$3:$J$3,FALSE))*INDEX(职业模板!$C$5:$J$12,MATCH($C64,职业模板!$B$5:$B$12,FALSE),MATCH(BC$3,职业模板!$C$3:$J$3,FALSE))*$F64*S64,"")</f>
        <v/>
      </c>
      <c r="BD64" s="1" t="str" cm="1">
        <f t="array" ref="BD64">IFERROR(INDEX(属性分配!$C$4:$J$4,MATCH(BD$3,属性分配!$C$3:$J$3,FALSE))*INDEX(职业模板!$C$5:$J$12,MATCH($C64,职业模板!$B$5:$B$12,FALSE),MATCH(BD$3,职业模板!$C$3:$J$3,FALSE))*$F64*T64,"")</f>
        <v/>
      </c>
      <c r="BE64" s="1" t="str" cm="1">
        <f t="array" ref="BE64">IFERROR(INDEX(属性分配!$C$4:$J$4,MATCH(BE$3,属性分配!$C$3:$J$3,FALSE))*INDEX(职业模板!$C$5:$J$12,MATCH($C64,职业模板!$B$5:$B$12,FALSE),MATCH(BE$3,职业模板!$C$3:$J$3,FALSE))*$F64*U64,"")</f>
        <v/>
      </c>
      <c r="BF64" s="1" t="str" cm="1">
        <f t="array" ref="BF64">IFERROR(INDEX(属性分配!$C$11:$J$11,MATCH(BF$3,属性分配!$C$3:$J$3,FALSE))/职业模板!$E$16*AX64,"")</f>
        <v/>
      </c>
      <c r="BG64" s="1" t="str" cm="1">
        <f t="array" ref="BG64">IFERROR(INDEX(属性分配!$C$11:$J$11,MATCH(BG$3,属性分配!$C$3:$J$3,FALSE))/职业模板!$E$16*AY64,"")</f>
        <v/>
      </c>
      <c r="BH64" s="1" t="str" cm="1">
        <f t="array" ref="BH64">IFERROR(INDEX(属性分配!$C$11:$J$11,MATCH(BH$3,属性分配!$C$3:$J$3,FALSE))/职业模板!$E$16*AZ64,"")</f>
        <v/>
      </c>
      <c r="BI64" s="1" t="str" cm="1">
        <f t="array" ref="BI64">IFERROR(INDEX(属性分配!$C$11:$J$11,MATCH(BI$3,属性分配!$C$3:$J$3,FALSE))/职业模板!$E$16*BA64,"")</f>
        <v/>
      </c>
      <c r="BJ64" s="1" t="str" cm="1">
        <f t="array" ref="BJ64">IFERROR(INDEX(属性分配!$C$11:$J$11,MATCH(BJ$3,属性分配!$C$3:$J$3,FALSE))/职业模板!$E$16*BB64,"")</f>
        <v/>
      </c>
      <c r="BK64" s="1" t="str" cm="1">
        <f t="array" ref="BK64">IFERROR(INDEX(属性分配!$C$11:$J$11,MATCH(BK$3,属性分配!$C$3:$J$3,FALSE))/职业模板!$E$16*BC64,"")</f>
        <v/>
      </c>
      <c r="BL64" s="1" t="str" cm="1">
        <f t="array" ref="BL64">IFERROR(INDEX(属性分配!$C$11:$J$11,MATCH(BL$3,属性分配!$C$3:$J$3,FALSE))/职业模板!$E$16*BD64,"")</f>
        <v/>
      </c>
      <c r="BM64" s="1" t="str" cm="1">
        <f t="array" ref="BM64">IFERROR(INDEX(属性分配!$C$11:$J$11,MATCH(BM$3,属性分配!$C$3:$J$3,FALSE))/职业模板!$E$16*BE64,"")</f>
        <v/>
      </c>
      <c r="BN64" s="1" t="str" cm="1">
        <f t="array" ref="BN64">IFERROR(ROUND((AX64+BF64*职业模板!$E$16)*(1+INDEX(职业模板!$C$29:$J$34,MATCH($K64,职业模板!$B$29:$B$34,FALSE),MATCH(V$3,职业模板!$C$28:$J$28,FALSE))+INDEX(职业模板!$C$40:$J$60,MATCH($L64,职业模板!$B$40:$B$60,FALSE),MATCH(V$3,职业模板!$C$39:$J$39,FALSE))),2),"")</f>
        <v/>
      </c>
      <c r="BO64" s="1" t="str" cm="1">
        <f t="array" ref="BO64">IFERROR(ROUND((AY64+BG64*职业模板!$E$16)*(1+INDEX(职业模板!$C$29:$J$34,MATCH($K64,职业模板!$B$29:$B$34,FALSE),MATCH(W$3,职业模板!$C$28:$J$28,FALSE))+INDEX(职业模板!$C$40:$J$60,MATCH($L64,职业模板!$B$40:$B$60,FALSE),MATCH(W$3,职业模板!$C$39:$J$39,FALSE))),2),"")</f>
        <v/>
      </c>
      <c r="BP64" s="1" t="str" cm="1">
        <f t="array" ref="BP64">IFERROR(ROUND((AZ64+BH64*职业模板!$E$16)*(1+INDEX(职业模板!$C$29:$J$34,MATCH($K64,职业模板!$B$29:$B$34,FALSE),MATCH(X$3,职业模板!$C$28:$J$28,FALSE))+INDEX(职业模板!$C$40:$J$60,MATCH($L64,职业模板!$B$40:$B$60,FALSE),MATCH(X$3,职业模板!$C$39:$J$39,FALSE))),2),"")</f>
        <v/>
      </c>
      <c r="BQ64" s="1" t="str" cm="1">
        <f t="array" ref="BQ64">IFERROR(ROUND((BA64+BI64*职业模板!$E$16)*(1+INDEX(职业模板!$C$29:$J$34,MATCH($K64,职业模板!$B$29:$B$34,FALSE),MATCH(Y$3,职业模板!$C$28:$J$28,FALSE))+INDEX(职业模板!$C$40:$J$60,MATCH($L64,职业模板!$B$40:$B$60,FALSE),MATCH(Y$3,职业模板!$C$39:$J$39,FALSE))),2),"")</f>
        <v/>
      </c>
      <c r="BR64" s="1" t="str" cm="1">
        <f t="array" ref="BR64">IFERROR(ROUND((BB64+BJ64*职业模板!$E$16)*(1+INDEX(职业模板!$C$29:$J$34,MATCH($K64,职业模板!$B$29:$B$34,FALSE),MATCH(Z$3,职业模板!$C$28:$J$28,FALSE))+INDEX(职业模板!$C$40:$J$60,MATCH($L64,职业模板!$B$40:$B$60,FALSE),MATCH(Z$3,职业模板!$C$39:$J$39,FALSE))),2),"")</f>
        <v/>
      </c>
      <c r="BS64" s="1" t="str" cm="1">
        <f t="array" ref="BS64">IFERROR(ROUND((BC64+BK64*职业模板!$E$16)*(1+INDEX(职业模板!$C$29:$J$34,MATCH($K64,职业模板!$B$29:$B$34,FALSE),MATCH(AA$3,职业模板!$C$28:$J$28,FALSE))+INDEX(职业模板!$C$40:$J$60,MATCH($L64,职业模板!$B$40:$B$60,FALSE),MATCH(AA$3,职业模板!$C$39:$J$39,FALSE))),2),"")</f>
        <v/>
      </c>
      <c r="BT64" s="1" t="str" cm="1">
        <f t="array" ref="BT64">IFERROR(ROUND((BD64+BL64*职业模板!$E$16)*(1+INDEX(职业模板!$C$29:$J$34,MATCH($K64,职业模板!$B$29:$B$34,FALSE),MATCH(AB$3,职业模板!$C$28:$J$28,FALSE))+INDEX(职业模板!$C$40:$J$60,MATCH($L64,职业模板!$B$40:$B$60,FALSE),MATCH(AB$3,职业模板!$C$39:$J$39,FALSE))),2),"")</f>
        <v/>
      </c>
      <c r="BU64" s="1" t="str" cm="1">
        <f t="array" ref="BU64">IFERROR(ROUND((BE64+BM64*职业模板!$E$16)*(1+INDEX(职业模板!$C$29:$J$34,MATCH($K64,职业模板!$B$29:$B$34,FALSE),MATCH(AC$3,职业模板!$C$28:$J$28,FALSE))+INDEX(职业模板!$C$40:$J$60,MATCH($L64,职业模板!$B$40:$B$60,FALSE),MATCH(AC$3,职业模板!$C$39:$J$39,FALSE))),2),"")</f>
        <v/>
      </c>
      <c r="BV64" s="31" t="str" cm="1">
        <f t="array" ref="BV64">IF(SUMPRODUCT($BN64:$BR64,属性分配!$C$7:$G$7)=0,"",SUMPRODUCT($BN64:$BR64,属性分配!$C$7:$G$7))</f>
        <v/>
      </c>
      <c r="BW64" s="1" t="str" cm="1">
        <f t="array" ref="BW64">IFERROR((AX64+BF64*职业模板!$E$16)*(1+INDEX(职业模板!$C$34:$J$34,MATCH(V$3,职业模板!$C$28:$J$28,FALSE))+INDEX(职业模板!$C$60:$J$60,MATCH(V$3,职业模板!$C$39:$J$39,FALSE))),"")</f>
        <v/>
      </c>
      <c r="BX64" s="1" t="str" cm="1">
        <f t="array" ref="BX64">IFERROR((AY64+BG64*职业模板!$E$16)*(1+INDEX(职业模板!$C$34:$J$34,MATCH(W$3,职业模板!$C$28:$J$28,FALSE))+INDEX(职业模板!$C$60:$J$60,MATCH(W$3,职业模板!$C$39:$J$39,FALSE))),"")</f>
        <v/>
      </c>
      <c r="BY64" s="1" t="str" cm="1">
        <f t="array" ref="BY64">IFERROR((AZ64+BH64*职业模板!$E$16)*(1+INDEX(职业模板!$C$34:$J$34,MATCH(X$3,职业模板!$C$28:$J$28,FALSE))+INDEX(职业模板!$C$60:$J$60,MATCH(X$3,职业模板!$C$39:$J$39,FALSE))),"")</f>
        <v/>
      </c>
      <c r="BZ64" s="1" t="str" cm="1">
        <f t="array" ref="BZ64">IFERROR((BA64+BI64*职业模板!$E$16)*(1+INDEX(职业模板!$C$34:$J$34,MATCH(Y$3,职业模板!$C$28:$J$28,FALSE))+INDEX(职业模板!$C$60:$J$60,MATCH(Y$3,职业模板!$C$39:$J$39,FALSE))),"")</f>
        <v/>
      </c>
      <c r="CA64" s="1" t="str" cm="1">
        <f t="array" ref="CA64">IFERROR((BB64+BJ64*职业模板!$E$16)*(1+INDEX(职业模板!$C$34:$J$34,MATCH(Z$3,职业模板!$C$28:$J$28,FALSE))+INDEX(职业模板!$C$60:$J$60,MATCH(Z$3,职业模板!$C$39:$J$39,FALSE))),"")</f>
        <v/>
      </c>
      <c r="CB64" s="1" t="str" cm="1">
        <f t="array" ref="CB64">IFERROR((BC64+BK64*职业模板!$E$16)*(1+INDEX(职业模板!$C$34:$J$34,MATCH(AA$3,职业模板!$C$28:$J$28,FALSE))+INDEX(职业模板!$C$60:$J$60,MATCH(AA$3,职业模板!$C$39:$J$39,FALSE))),"")</f>
        <v/>
      </c>
      <c r="CC64" s="1" t="str" cm="1">
        <f t="array" ref="CC64">IFERROR((BD64+BL64*职业模板!$E$16)*(1+INDEX(职业模板!$C$34:$J$34,MATCH(AB$3,职业模板!$C$28:$J$28,FALSE))+INDEX(职业模板!$C$60:$J$60,MATCH(AB$3,职业模板!$C$39:$J$39,FALSE))),"")</f>
        <v/>
      </c>
      <c r="CD64" s="1" t="str" cm="1">
        <f t="array" ref="CD64">IFERROR((BE64+BM64*职业模板!$E$16)*(1+INDEX(职业模板!$C$34:$J$34,MATCH(AC$3,职业模板!$C$28:$J$28,FALSE))+INDEX(职业模板!$C$60:$J$60,MATCH(AC$3,职业模板!$C$39:$J$39,FALSE))),"")</f>
        <v/>
      </c>
      <c r="CE64" s="31" t="str" cm="1">
        <f t="array" ref="CE64">IF(SUMPRODUCT(BW64:CA64,属性分配!$C$7:$G$7)=0,"",SUMPRODUCT(BW64:CA64,属性分配!$C$7:$G$7))</f>
        <v/>
      </c>
    </row>
    <row r="65" spans="50:83" x14ac:dyDescent="0.15">
      <c r="AX65" s="1" t="str" cm="1">
        <f t="array" ref="AX65">IFERROR(INDEX(属性分配!$C$4:$J$4,MATCH(AX$3,属性分配!$C$3:$J$3,FALSE))*INDEX(职业模板!$C$5:$J$12,MATCH($C65,职业模板!$B$5:$B$12,FALSE),MATCH(AX$3,职业模板!$C$3:$J$3,FALSE))*$F65*N65,"")</f>
        <v/>
      </c>
      <c r="AY65" s="1" t="str" cm="1">
        <f t="array" ref="AY65">IFERROR(INDEX(属性分配!$C$4:$J$4,MATCH(AY$3,属性分配!$C$3:$J$3,FALSE))*INDEX(职业模板!$C$5:$J$12,MATCH($C65,职业模板!$B$5:$B$12,FALSE),MATCH(AY$3,职业模板!$C$3:$J$3,FALSE))*$F65*O65,"")</f>
        <v/>
      </c>
      <c r="AZ65" s="1" t="str" cm="1">
        <f t="array" ref="AZ65">IFERROR(INDEX(属性分配!$C$4:$J$4,MATCH(AZ$3,属性分配!$C$3:$J$3,FALSE))*INDEX(职业模板!$C$5:$J$12,MATCH($C65,职业模板!$B$5:$B$12,FALSE),MATCH(AZ$3,职业模板!$C$3:$J$3,FALSE))*$F65*P65,"")</f>
        <v/>
      </c>
      <c r="BA65" s="1" t="str" cm="1">
        <f t="array" ref="BA65">IFERROR(INDEX(属性分配!$C$4:$J$4,MATCH(BA$3,属性分配!$C$3:$J$3,FALSE))*INDEX(职业模板!$C$5:$J$12,MATCH($C65,职业模板!$B$5:$B$12,FALSE),MATCH(BA$3,职业模板!$C$3:$J$3,FALSE))*$F65*Q65,"")</f>
        <v/>
      </c>
      <c r="BB65" s="1" t="str" cm="1">
        <f t="array" ref="BB65">IFERROR(INDEX(属性分配!$C$4:$J$4,MATCH(BB$3,属性分配!$C$3:$J$3,FALSE))*INDEX(职业模板!$C$5:$J$12,MATCH($C65,职业模板!$B$5:$B$12,FALSE),MATCH(BB$3,职业模板!$C$3:$J$3,FALSE))*$F65*R65,"")</f>
        <v/>
      </c>
      <c r="BC65" s="1" t="str" cm="1">
        <f t="array" ref="BC65">IFERROR(INDEX(属性分配!$C$4:$J$4,MATCH(BC$3,属性分配!$C$3:$J$3,FALSE))*INDEX(职业模板!$C$5:$J$12,MATCH($C65,职业模板!$B$5:$B$12,FALSE),MATCH(BC$3,职业模板!$C$3:$J$3,FALSE))*$F65*S65,"")</f>
        <v/>
      </c>
      <c r="BD65" s="1" t="str" cm="1">
        <f t="array" ref="BD65">IFERROR(INDEX(属性分配!$C$4:$J$4,MATCH(BD$3,属性分配!$C$3:$J$3,FALSE))*INDEX(职业模板!$C$5:$J$12,MATCH($C65,职业模板!$B$5:$B$12,FALSE),MATCH(BD$3,职业模板!$C$3:$J$3,FALSE))*$F65*T65,"")</f>
        <v/>
      </c>
      <c r="BE65" s="1" t="str" cm="1">
        <f t="array" ref="BE65">IFERROR(INDEX(属性分配!$C$4:$J$4,MATCH(BE$3,属性分配!$C$3:$J$3,FALSE))*INDEX(职业模板!$C$5:$J$12,MATCH($C65,职业模板!$B$5:$B$12,FALSE),MATCH(BE$3,职业模板!$C$3:$J$3,FALSE))*$F65*U65,"")</f>
        <v/>
      </c>
      <c r="BF65" s="1" t="str" cm="1">
        <f t="array" ref="BF65">IFERROR(INDEX(属性分配!$C$11:$J$11,MATCH(BF$3,属性分配!$C$3:$J$3,FALSE))/职业模板!$E$16*AX65,"")</f>
        <v/>
      </c>
      <c r="BG65" s="1" t="str" cm="1">
        <f t="array" ref="BG65">IFERROR(INDEX(属性分配!$C$11:$J$11,MATCH(BG$3,属性分配!$C$3:$J$3,FALSE))/职业模板!$E$16*AY65,"")</f>
        <v/>
      </c>
      <c r="BH65" s="1" t="str" cm="1">
        <f t="array" ref="BH65">IFERROR(INDEX(属性分配!$C$11:$J$11,MATCH(BH$3,属性分配!$C$3:$J$3,FALSE))/职业模板!$E$16*AZ65,"")</f>
        <v/>
      </c>
      <c r="BI65" s="1" t="str" cm="1">
        <f t="array" ref="BI65">IFERROR(INDEX(属性分配!$C$11:$J$11,MATCH(BI$3,属性分配!$C$3:$J$3,FALSE))/职业模板!$E$16*BA65,"")</f>
        <v/>
      </c>
      <c r="BJ65" s="1" t="str" cm="1">
        <f t="array" ref="BJ65">IFERROR(INDEX(属性分配!$C$11:$J$11,MATCH(BJ$3,属性分配!$C$3:$J$3,FALSE))/职业模板!$E$16*BB65,"")</f>
        <v/>
      </c>
      <c r="BK65" s="1" t="str" cm="1">
        <f t="array" ref="BK65">IFERROR(INDEX(属性分配!$C$11:$J$11,MATCH(BK$3,属性分配!$C$3:$J$3,FALSE))/职业模板!$E$16*BC65,"")</f>
        <v/>
      </c>
      <c r="BL65" s="1" t="str" cm="1">
        <f t="array" ref="BL65">IFERROR(INDEX(属性分配!$C$11:$J$11,MATCH(BL$3,属性分配!$C$3:$J$3,FALSE))/职业模板!$E$16*BD65,"")</f>
        <v/>
      </c>
      <c r="BM65" s="1" t="str" cm="1">
        <f t="array" ref="BM65">IFERROR(INDEX(属性分配!$C$11:$J$11,MATCH(BM$3,属性分配!$C$3:$J$3,FALSE))/职业模板!$E$16*BE65,"")</f>
        <v/>
      </c>
      <c r="BN65" s="1" t="str" cm="1">
        <f t="array" ref="BN65">IFERROR(ROUND((AX65+BF65*职业模板!$E$16)*(1+INDEX(职业模板!$C$29:$J$34,MATCH($K65,职业模板!$B$29:$B$34,FALSE),MATCH(V$3,职业模板!$C$28:$J$28,FALSE))+INDEX(职业模板!$C$40:$J$60,MATCH($L65,职业模板!$B$40:$B$60,FALSE),MATCH(V$3,职业模板!$C$39:$J$39,FALSE))),2),"")</f>
        <v/>
      </c>
      <c r="BO65" s="1" t="str" cm="1">
        <f t="array" ref="BO65">IFERROR(ROUND((AY65+BG65*职业模板!$E$16)*(1+INDEX(职业模板!$C$29:$J$34,MATCH($K65,职业模板!$B$29:$B$34,FALSE),MATCH(W$3,职业模板!$C$28:$J$28,FALSE))+INDEX(职业模板!$C$40:$J$60,MATCH($L65,职业模板!$B$40:$B$60,FALSE),MATCH(W$3,职业模板!$C$39:$J$39,FALSE))),2),"")</f>
        <v/>
      </c>
      <c r="BP65" s="1" t="str" cm="1">
        <f t="array" ref="BP65">IFERROR(ROUND((AZ65+BH65*职业模板!$E$16)*(1+INDEX(职业模板!$C$29:$J$34,MATCH($K65,职业模板!$B$29:$B$34,FALSE),MATCH(X$3,职业模板!$C$28:$J$28,FALSE))+INDEX(职业模板!$C$40:$J$60,MATCH($L65,职业模板!$B$40:$B$60,FALSE),MATCH(X$3,职业模板!$C$39:$J$39,FALSE))),2),"")</f>
        <v/>
      </c>
      <c r="BQ65" s="1" t="str" cm="1">
        <f t="array" ref="BQ65">IFERROR(ROUND((BA65+BI65*职业模板!$E$16)*(1+INDEX(职业模板!$C$29:$J$34,MATCH($K65,职业模板!$B$29:$B$34,FALSE),MATCH(Y$3,职业模板!$C$28:$J$28,FALSE))+INDEX(职业模板!$C$40:$J$60,MATCH($L65,职业模板!$B$40:$B$60,FALSE),MATCH(Y$3,职业模板!$C$39:$J$39,FALSE))),2),"")</f>
        <v/>
      </c>
      <c r="BR65" s="1" t="str" cm="1">
        <f t="array" ref="BR65">IFERROR(ROUND((BB65+BJ65*职业模板!$E$16)*(1+INDEX(职业模板!$C$29:$J$34,MATCH($K65,职业模板!$B$29:$B$34,FALSE),MATCH(Z$3,职业模板!$C$28:$J$28,FALSE))+INDEX(职业模板!$C$40:$J$60,MATCH($L65,职业模板!$B$40:$B$60,FALSE),MATCH(Z$3,职业模板!$C$39:$J$39,FALSE))),2),"")</f>
        <v/>
      </c>
      <c r="BS65" s="1" t="str" cm="1">
        <f t="array" ref="BS65">IFERROR(ROUND((BC65+BK65*职业模板!$E$16)*(1+INDEX(职业模板!$C$29:$J$34,MATCH($K65,职业模板!$B$29:$B$34,FALSE),MATCH(AA$3,职业模板!$C$28:$J$28,FALSE))+INDEX(职业模板!$C$40:$J$60,MATCH($L65,职业模板!$B$40:$B$60,FALSE),MATCH(AA$3,职业模板!$C$39:$J$39,FALSE))),2),"")</f>
        <v/>
      </c>
      <c r="BT65" s="1" t="str" cm="1">
        <f t="array" ref="BT65">IFERROR(ROUND((BD65+BL65*职业模板!$E$16)*(1+INDEX(职业模板!$C$29:$J$34,MATCH($K65,职业模板!$B$29:$B$34,FALSE),MATCH(AB$3,职业模板!$C$28:$J$28,FALSE))+INDEX(职业模板!$C$40:$J$60,MATCH($L65,职业模板!$B$40:$B$60,FALSE),MATCH(AB$3,职业模板!$C$39:$J$39,FALSE))),2),"")</f>
        <v/>
      </c>
      <c r="BU65" s="1" t="str" cm="1">
        <f t="array" ref="BU65">IFERROR(ROUND((BE65+BM65*职业模板!$E$16)*(1+INDEX(职业模板!$C$29:$J$34,MATCH($K65,职业模板!$B$29:$B$34,FALSE),MATCH(AC$3,职业模板!$C$28:$J$28,FALSE))+INDEX(职业模板!$C$40:$J$60,MATCH($L65,职业模板!$B$40:$B$60,FALSE),MATCH(AC$3,职业模板!$C$39:$J$39,FALSE))),2),"")</f>
        <v/>
      </c>
      <c r="BV65" s="31" t="str" cm="1">
        <f t="array" ref="BV65">IF(SUMPRODUCT($BN65:$BR65,属性分配!$C$7:$G$7)=0,"",SUMPRODUCT($BN65:$BR65,属性分配!$C$7:$G$7))</f>
        <v/>
      </c>
      <c r="BW65" s="1" t="str" cm="1">
        <f t="array" ref="BW65">IFERROR((AX65+BF65*职业模板!$E$16)*(1+INDEX(职业模板!$C$34:$J$34,MATCH(V$3,职业模板!$C$28:$J$28,FALSE))+INDEX(职业模板!$C$60:$J$60,MATCH(V$3,职业模板!$C$39:$J$39,FALSE))),"")</f>
        <v/>
      </c>
      <c r="BX65" s="1" t="str" cm="1">
        <f t="array" ref="BX65">IFERROR((AY65+BG65*职业模板!$E$16)*(1+INDEX(职业模板!$C$34:$J$34,MATCH(W$3,职业模板!$C$28:$J$28,FALSE))+INDEX(职业模板!$C$60:$J$60,MATCH(W$3,职业模板!$C$39:$J$39,FALSE))),"")</f>
        <v/>
      </c>
      <c r="BY65" s="1" t="str" cm="1">
        <f t="array" ref="BY65">IFERROR((AZ65+BH65*职业模板!$E$16)*(1+INDEX(职业模板!$C$34:$J$34,MATCH(X$3,职业模板!$C$28:$J$28,FALSE))+INDEX(职业模板!$C$60:$J$60,MATCH(X$3,职业模板!$C$39:$J$39,FALSE))),"")</f>
        <v/>
      </c>
      <c r="BZ65" s="1" t="str" cm="1">
        <f t="array" ref="BZ65">IFERROR((BA65+BI65*职业模板!$E$16)*(1+INDEX(职业模板!$C$34:$J$34,MATCH(Y$3,职业模板!$C$28:$J$28,FALSE))+INDEX(职业模板!$C$60:$J$60,MATCH(Y$3,职业模板!$C$39:$J$39,FALSE))),"")</f>
        <v/>
      </c>
      <c r="CA65" s="1" t="str" cm="1">
        <f t="array" ref="CA65">IFERROR((BB65+BJ65*职业模板!$E$16)*(1+INDEX(职业模板!$C$34:$J$34,MATCH(Z$3,职业模板!$C$28:$J$28,FALSE))+INDEX(职业模板!$C$60:$J$60,MATCH(Z$3,职业模板!$C$39:$J$39,FALSE))),"")</f>
        <v/>
      </c>
      <c r="CB65" s="1" t="str" cm="1">
        <f t="array" ref="CB65">IFERROR((BC65+BK65*职业模板!$E$16)*(1+INDEX(职业模板!$C$34:$J$34,MATCH(AA$3,职业模板!$C$28:$J$28,FALSE))+INDEX(职业模板!$C$60:$J$60,MATCH(AA$3,职业模板!$C$39:$J$39,FALSE))),"")</f>
        <v/>
      </c>
      <c r="CC65" s="1" t="str" cm="1">
        <f t="array" ref="CC65">IFERROR((BD65+BL65*职业模板!$E$16)*(1+INDEX(职业模板!$C$34:$J$34,MATCH(AB$3,职业模板!$C$28:$J$28,FALSE))+INDEX(职业模板!$C$60:$J$60,MATCH(AB$3,职业模板!$C$39:$J$39,FALSE))),"")</f>
        <v/>
      </c>
      <c r="CD65" s="1" t="str" cm="1">
        <f t="array" ref="CD65">IFERROR((BE65+BM65*职业模板!$E$16)*(1+INDEX(职业模板!$C$34:$J$34,MATCH(AC$3,职业模板!$C$28:$J$28,FALSE))+INDEX(职业模板!$C$60:$J$60,MATCH(AC$3,职业模板!$C$39:$J$39,FALSE))),"")</f>
        <v/>
      </c>
      <c r="CE65" s="31" t="str" cm="1">
        <f t="array" ref="CE65">IF(SUMPRODUCT(BW65:CA65,属性分配!$C$7:$G$7)=0,"",SUMPRODUCT(BW65:CA65,属性分配!$C$7:$G$7))</f>
        <v/>
      </c>
    </row>
    <row r="66" spans="50:83" x14ac:dyDescent="0.15">
      <c r="AX66" s="1" t="str" cm="1">
        <f t="array" ref="AX66">IFERROR(INDEX(属性分配!$C$4:$J$4,MATCH(AX$3,属性分配!$C$3:$J$3,FALSE))*INDEX(职业模板!$C$5:$J$12,MATCH($C66,职业模板!$B$5:$B$12,FALSE),MATCH(AX$3,职业模板!$C$3:$J$3,FALSE))*$F66*N66,"")</f>
        <v/>
      </c>
      <c r="AY66" s="1" t="str" cm="1">
        <f t="array" ref="AY66">IFERROR(INDEX(属性分配!$C$4:$J$4,MATCH(AY$3,属性分配!$C$3:$J$3,FALSE))*INDEX(职业模板!$C$5:$J$12,MATCH($C66,职业模板!$B$5:$B$12,FALSE),MATCH(AY$3,职业模板!$C$3:$J$3,FALSE))*$F66*O66,"")</f>
        <v/>
      </c>
      <c r="AZ66" s="1" t="str" cm="1">
        <f t="array" ref="AZ66">IFERROR(INDEX(属性分配!$C$4:$J$4,MATCH(AZ$3,属性分配!$C$3:$J$3,FALSE))*INDEX(职业模板!$C$5:$J$12,MATCH($C66,职业模板!$B$5:$B$12,FALSE),MATCH(AZ$3,职业模板!$C$3:$J$3,FALSE))*$F66*P66,"")</f>
        <v/>
      </c>
      <c r="BA66" s="1" t="str" cm="1">
        <f t="array" ref="BA66">IFERROR(INDEX(属性分配!$C$4:$J$4,MATCH(BA$3,属性分配!$C$3:$J$3,FALSE))*INDEX(职业模板!$C$5:$J$12,MATCH($C66,职业模板!$B$5:$B$12,FALSE),MATCH(BA$3,职业模板!$C$3:$J$3,FALSE))*$F66*Q66,"")</f>
        <v/>
      </c>
      <c r="BB66" s="1" t="str" cm="1">
        <f t="array" ref="BB66">IFERROR(INDEX(属性分配!$C$4:$J$4,MATCH(BB$3,属性分配!$C$3:$J$3,FALSE))*INDEX(职业模板!$C$5:$J$12,MATCH($C66,职业模板!$B$5:$B$12,FALSE),MATCH(BB$3,职业模板!$C$3:$J$3,FALSE))*$F66*R66,"")</f>
        <v/>
      </c>
      <c r="BC66" s="1" t="str" cm="1">
        <f t="array" ref="BC66">IFERROR(INDEX(属性分配!$C$4:$J$4,MATCH(BC$3,属性分配!$C$3:$J$3,FALSE))*INDEX(职业模板!$C$5:$J$12,MATCH($C66,职业模板!$B$5:$B$12,FALSE),MATCH(BC$3,职业模板!$C$3:$J$3,FALSE))*$F66*S66,"")</f>
        <v/>
      </c>
      <c r="BD66" s="1" t="str" cm="1">
        <f t="array" ref="BD66">IFERROR(INDEX(属性分配!$C$4:$J$4,MATCH(BD$3,属性分配!$C$3:$J$3,FALSE))*INDEX(职业模板!$C$5:$J$12,MATCH($C66,职业模板!$B$5:$B$12,FALSE),MATCH(BD$3,职业模板!$C$3:$J$3,FALSE))*$F66*T66,"")</f>
        <v/>
      </c>
      <c r="BE66" s="1" t="str" cm="1">
        <f t="array" ref="BE66">IFERROR(INDEX(属性分配!$C$4:$J$4,MATCH(BE$3,属性分配!$C$3:$J$3,FALSE))*INDEX(职业模板!$C$5:$J$12,MATCH($C66,职业模板!$B$5:$B$12,FALSE),MATCH(BE$3,职业模板!$C$3:$J$3,FALSE))*$F66*U66,"")</f>
        <v/>
      </c>
      <c r="BF66" s="1" t="str" cm="1">
        <f t="array" ref="BF66">IFERROR(INDEX(属性分配!$C$11:$J$11,MATCH(BF$3,属性分配!$C$3:$J$3,FALSE))/职业模板!$E$16*AX66,"")</f>
        <v/>
      </c>
      <c r="BG66" s="1" t="str" cm="1">
        <f t="array" ref="BG66">IFERROR(INDEX(属性分配!$C$11:$J$11,MATCH(BG$3,属性分配!$C$3:$J$3,FALSE))/职业模板!$E$16*AY66,"")</f>
        <v/>
      </c>
      <c r="BH66" s="1" t="str" cm="1">
        <f t="array" ref="BH66">IFERROR(INDEX(属性分配!$C$11:$J$11,MATCH(BH$3,属性分配!$C$3:$J$3,FALSE))/职业模板!$E$16*AZ66,"")</f>
        <v/>
      </c>
      <c r="BI66" s="1" t="str" cm="1">
        <f t="array" ref="BI66">IFERROR(INDEX(属性分配!$C$11:$J$11,MATCH(BI$3,属性分配!$C$3:$J$3,FALSE))/职业模板!$E$16*BA66,"")</f>
        <v/>
      </c>
      <c r="BJ66" s="1" t="str" cm="1">
        <f t="array" ref="BJ66">IFERROR(INDEX(属性分配!$C$11:$J$11,MATCH(BJ$3,属性分配!$C$3:$J$3,FALSE))/职业模板!$E$16*BB66,"")</f>
        <v/>
      </c>
      <c r="BK66" s="1" t="str" cm="1">
        <f t="array" ref="BK66">IFERROR(INDEX(属性分配!$C$11:$J$11,MATCH(BK$3,属性分配!$C$3:$J$3,FALSE))/职业模板!$E$16*BC66,"")</f>
        <v/>
      </c>
      <c r="BL66" s="1" t="str" cm="1">
        <f t="array" ref="BL66">IFERROR(INDEX(属性分配!$C$11:$J$11,MATCH(BL$3,属性分配!$C$3:$J$3,FALSE))/职业模板!$E$16*BD66,"")</f>
        <v/>
      </c>
      <c r="BM66" s="1" t="str" cm="1">
        <f t="array" ref="BM66">IFERROR(INDEX(属性分配!$C$11:$J$11,MATCH(BM$3,属性分配!$C$3:$J$3,FALSE))/职业模板!$E$16*BE66,"")</f>
        <v/>
      </c>
      <c r="BN66" s="1" t="str" cm="1">
        <f t="array" ref="BN66">IFERROR(ROUND((AX66+BF66*职业模板!$E$16)*(1+INDEX(职业模板!$C$29:$J$34,MATCH($K66,职业模板!$B$29:$B$34,FALSE),MATCH(V$3,职业模板!$C$28:$J$28,FALSE))+INDEX(职业模板!$C$40:$J$60,MATCH($L66,职业模板!$B$40:$B$60,FALSE),MATCH(V$3,职业模板!$C$39:$J$39,FALSE))),2),"")</f>
        <v/>
      </c>
      <c r="BO66" s="1" t="str" cm="1">
        <f t="array" ref="BO66">IFERROR(ROUND((AY66+BG66*职业模板!$E$16)*(1+INDEX(职业模板!$C$29:$J$34,MATCH($K66,职业模板!$B$29:$B$34,FALSE),MATCH(W$3,职业模板!$C$28:$J$28,FALSE))+INDEX(职业模板!$C$40:$J$60,MATCH($L66,职业模板!$B$40:$B$60,FALSE),MATCH(W$3,职业模板!$C$39:$J$39,FALSE))),2),"")</f>
        <v/>
      </c>
      <c r="BP66" s="1" t="str" cm="1">
        <f t="array" ref="BP66">IFERROR(ROUND((AZ66+BH66*职业模板!$E$16)*(1+INDEX(职业模板!$C$29:$J$34,MATCH($K66,职业模板!$B$29:$B$34,FALSE),MATCH(X$3,职业模板!$C$28:$J$28,FALSE))+INDEX(职业模板!$C$40:$J$60,MATCH($L66,职业模板!$B$40:$B$60,FALSE),MATCH(X$3,职业模板!$C$39:$J$39,FALSE))),2),"")</f>
        <v/>
      </c>
      <c r="BQ66" s="1" t="str" cm="1">
        <f t="array" ref="BQ66">IFERROR(ROUND((BA66+BI66*职业模板!$E$16)*(1+INDEX(职业模板!$C$29:$J$34,MATCH($K66,职业模板!$B$29:$B$34,FALSE),MATCH(Y$3,职业模板!$C$28:$J$28,FALSE))+INDEX(职业模板!$C$40:$J$60,MATCH($L66,职业模板!$B$40:$B$60,FALSE),MATCH(Y$3,职业模板!$C$39:$J$39,FALSE))),2),"")</f>
        <v/>
      </c>
      <c r="BR66" s="1" t="str" cm="1">
        <f t="array" ref="BR66">IFERROR(ROUND((BB66+BJ66*职业模板!$E$16)*(1+INDEX(职业模板!$C$29:$J$34,MATCH($K66,职业模板!$B$29:$B$34,FALSE),MATCH(Z$3,职业模板!$C$28:$J$28,FALSE))+INDEX(职业模板!$C$40:$J$60,MATCH($L66,职业模板!$B$40:$B$60,FALSE),MATCH(Z$3,职业模板!$C$39:$J$39,FALSE))),2),"")</f>
        <v/>
      </c>
      <c r="BS66" s="1" t="str" cm="1">
        <f t="array" ref="BS66">IFERROR(ROUND((BC66+BK66*职业模板!$E$16)*(1+INDEX(职业模板!$C$29:$J$34,MATCH($K66,职业模板!$B$29:$B$34,FALSE),MATCH(AA$3,职业模板!$C$28:$J$28,FALSE))+INDEX(职业模板!$C$40:$J$60,MATCH($L66,职业模板!$B$40:$B$60,FALSE),MATCH(AA$3,职业模板!$C$39:$J$39,FALSE))),2),"")</f>
        <v/>
      </c>
      <c r="BT66" s="1" t="str" cm="1">
        <f t="array" ref="BT66">IFERROR(ROUND((BD66+BL66*职业模板!$E$16)*(1+INDEX(职业模板!$C$29:$J$34,MATCH($K66,职业模板!$B$29:$B$34,FALSE),MATCH(AB$3,职业模板!$C$28:$J$28,FALSE))+INDEX(职业模板!$C$40:$J$60,MATCH($L66,职业模板!$B$40:$B$60,FALSE),MATCH(AB$3,职业模板!$C$39:$J$39,FALSE))),2),"")</f>
        <v/>
      </c>
      <c r="BU66" s="1" t="str" cm="1">
        <f t="array" ref="BU66">IFERROR(ROUND((BE66+BM66*职业模板!$E$16)*(1+INDEX(职业模板!$C$29:$J$34,MATCH($K66,职业模板!$B$29:$B$34,FALSE),MATCH(AC$3,职业模板!$C$28:$J$28,FALSE))+INDEX(职业模板!$C$40:$J$60,MATCH($L66,职业模板!$B$40:$B$60,FALSE),MATCH(AC$3,职业模板!$C$39:$J$39,FALSE))),2),"")</f>
        <v/>
      </c>
      <c r="BV66" s="31" t="str" cm="1">
        <f t="array" ref="BV66">IF(SUMPRODUCT($BN66:$BR66,属性分配!$C$7:$G$7)=0,"",SUMPRODUCT($BN66:$BR66,属性分配!$C$7:$G$7))</f>
        <v/>
      </c>
      <c r="BW66" s="1" t="str" cm="1">
        <f t="array" ref="BW66">IFERROR((AX66+BF66*职业模板!$E$16)*(1+INDEX(职业模板!$C$34:$J$34,MATCH(V$3,职业模板!$C$28:$J$28,FALSE))+INDEX(职业模板!$C$60:$J$60,MATCH(V$3,职业模板!$C$39:$J$39,FALSE))),"")</f>
        <v/>
      </c>
      <c r="BX66" s="1" t="str" cm="1">
        <f t="array" ref="BX66">IFERROR((AY66+BG66*职业模板!$E$16)*(1+INDEX(职业模板!$C$34:$J$34,MATCH(W$3,职业模板!$C$28:$J$28,FALSE))+INDEX(职业模板!$C$60:$J$60,MATCH(W$3,职业模板!$C$39:$J$39,FALSE))),"")</f>
        <v/>
      </c>
      <c r="BY66" s="1" t="str" cm="1">
        <f t="array" ref="BY66">IFERROR((AZ66+BH66*职业模板!$E$16)*(1+INDEX(职业模板!$C$34:$J$34,MATCH(X$3,职业模板!$C$28:$J$28,FALSE))+INDEX(职业模板!$C$60:$J$60,MATCH(X$3,职业模板!$C$39:$J$39,FALSE))),"")</f>
        <v/>
      </c>
      <c r="BZ66" s="1" t="str" cm="1">
        <f t="array" ref="BZ66">IFERROR((BA66+BI66*职业模板!$E$16)*(1+INDEX(职业模板!$C$34:$J$34,MATCH(Y$3,职业模板!$C$28:$J$28,FALSE))+INDEX(职业模板!$C$60:$J$60,MATCH(Y$3,职业模板!$C$39:$J$39,FALSE))),"")</f>
        <v/>
      </c>
      <c r="CA66" s="1" t="str" cm="1">
        <f t="array" ref="CA66">IFERROR((BB66+BJ66*职业模板!$E$16)*(1+INDEX(职业模板!$C$34:$J$34,MATCH(Z$3,职业模板!$C$28:$J$28,FALSE))+INDEX(职业模板!$C$60:$J$60,MATCH(Z$3,职业模板!$C$39:$J$39,FALSE))),"")</f>
        <v/>
      </c>
      <c r="CB66" s="1" t="str" cm="1">
        <f t="array" ref="CB66">IFERROR((BC66+BK66*职业模板!$E$16)*(1+INDEX(职业模板!$C$34:$J$34,MATCH(AA$3,职业模板!$C$28:$J$28,FALSE))+INDEX(职业模板!$C$60:$J$60,MATCH(AA$3,职业模板!$C$39:$J$39,FALSE))),"")</f>
        <v/>
      </c>
      <c r="CC66" s="1" t="str" cm="1">
        <f t="array" ref="CC66">IFERROR((BD66+BL66*职业模板!$E$16)*(1+INDEX(职业模板!$C$34:$J$34,MATCH(AB$3,职业模板!$C$28:$J$28,FALSE))+INDEX(职业模板!$C$60:$J$60,MATCH(AB$3,职业模板!$C$39:$J$39,FALSE))),"")</f>
        <v/>
      </c>
      <c r="CD66" s="1" t="str" cm="1">
        <f t="array" ref="CD66">IFERROR((BE66+BM66*职业模板!$E$16)*(1+INDEX(职业模板!$C$34:$J$34,MATCH(AC$3,职业模板!$C$28:$J$28,FALSE))+INDEX(职业模板!$C$60:$J$60,MATCH(AC$3,职业模板!$C$39:$J$39,FALSE))),"")</f>
        <v/>
      </c>
      <c r="CE66" s="31" t="str" cm="1">
        <f t="array" ref="CE66">IF(SUMPRODUCT(BW66:CA66,属性分配!$C$7:$G$7)=0,"",SUMPRODUCT(BW66:CA66,属性分配!$C$7:$G$7))</f>
        <v/>
      </c>
    </row>
    <row r="67" spans="50:83" x14ac:dyDescent="0.15">
      <c r="AX67" s="1" t="str" cm="1">
        <f t="array" ref="AX67">IFERROR(INDEX(属性分配!$C$4:$J$4,MATCH(AX$3,属性分配!$C$3:$J$3,FALSE))*INDEX(职业模板!$C$5:$J$12,MATCH($C67,职业模板!$B$5:$B$12,FALSE),MATCH(AX$3,职业模板!$C$3:$J$3,FALSE))*$F67*N67,"")</f>
        <v/>
      </c>
      <c r="AY67" s="1" t="str" cm="1">
        <f t="array" ref="AY67">IFERROR(INDEX(属性分配!$C$4:$J$4,MATCH(AY$3,属性分配!$C$3:$J$3,FALSE))*INDEX(职业模板!$C$5:$J$12,MATCH($C67,职业模板!$B$5:$B$12,FALSE),MATCH(AY$3,职业模板!$C$3:$J$3,FALSE))*$F67*O67,"")</f>
        <v/>
      </c>
      <c r="AZ67" s="1" t="str" cm="1">
        <f t="array" ref="AZ67">IFERROR(INDEX(属性分配!$C$4:$J$4,MATCH(AZ$3,属性分配!$C$3:$J$3,FALSE))*INDEX(职业模板!$C$5:$J$12,MATCH($C67,职业模板!$B$5:$B$12,FALSE),MATCH(AZ$3,职业模板!$C$3:$J$3,FALSE))*$F67*P67,"")</f>
        <v/>
      </c>
      <c r="BA67" s="1" t="str" cm="1">
        <f t="array" ref="BA67">IFERROR(INDEX(属性分配!$C$4:$J$4,MATCH(BA$3,属性分配!$C$3:$J$3,FALSE))*INDEX(职业模板!$C$5:$J$12,MATCH($C67,职业模板!$B$5:$B$12,FALSE),MATCH(BA$3,职业模板!$C$3:$J$3,FALSE))*$F67*Q67,"")</f>
        <v/>
      </c>
      <c r="BB67" s="1" t="str" cm="1">
        <f t="array" ref="BB67">IFERROR(INDEX(属性分配!$C$4:$J$4,MATCH(BB$3,属性分配!$C$3:$J$3,FALSE))*INDEX(职业模板!$C$5:$J$12,MATCH($C67,职业模板!$B$5:$B$12,FALSE),MATCH(BB$3,职业模板!$C$3:$J$3,FALSE))*$F67*R67,"")</f>
        <v/>
      </c>
      <c r="BC67" s="1" t="str" cm="1">
        <f t="array" ref="BC67">IFERROR(INDEX(属性分配!$C$4:$J$4,MATCH(BC$3,属性分配!$C$3:$J$3,FALSE))*INDEX(职业模板!$C$5:$J$12,MATCH($C67,职业模板!$B$5:$B$12,FALSE),MATCH(BC$3,职业模板!$C$3:$J$3,FALSE))*$F67*S67,"")</f>
        <v/>
      </c>
      <c r="BD67" s="1" t="str" cm="1">
        <f t="array" ref="BD67">IFERROR(INDEX(属性分配!$C$4:$J$4,MATCH(BD$3,属性分配!$C$3:$J$3,FALSE))*INDEX(职业模板!$C$5:$J$12,MATCH($C67,职业模板!$B$5:$B$12,FALSE),MATCH(BD$3,职业模板!$C$3:$J$3,FALSE))*$F67*T67,"")</f>
        <v/>
      </c>
      <c r="BE67" s="1" t="str" cm="1">
        <f t="array" ref="BE67">IFERROR(INDEX(属性分配!$C$4:$J$4,MATCH(BE$3,属性分配!$C$3:$J$3,FALSE))*INDEX(职业模板!$C$5:$J$12,MATCH($C67,职业模板!$B$5:$B$12,FALSE),MATCH(BE$3,职业模板!$C$3:$J$3,FALSE))*$F67*U67,"")</f>
        <v/>
      </c>
      <c r="BF67" s="1" t="str" cm="1">
        <f t="array" ref="BF67">IFERROR(INDEX(属性分配!$C$11:$J$11,MATCH(BF$3,属性分配!$C$3:$J$3,FALSE))/职业模板!$E$16*AX67,"")</f>
        <v/>
      </c>
      <c r="BG67" s="1" t="str" cm="1">
        <f t="array" ref="BG67">IFERROR(INDEX(属性分配!$C$11:$J$11,MATCH(BG$3,属性分配!$C$3:$J$3,FALSE))/职业模板!$E$16*AY67,"")</f>
        <v/>
      </c>
      <c r="BH67" s="1" t="str" cm="1">
        <f t="array" ref="BH67">IFERROR(INDEX(属性分配!$C$11:$J$11,MATCH(BH$3,属性分配!$C$3:$J$3,FALSE))/职业模板!$E$16*AZ67,"")</f>
        <v/>
      </c>
      <c r="BI67" s="1" t="str" cm="1">
        <f t="array" ref="BI67">IFERROR(INDEX(属性分配!$C$11:$J$11,MATCH(BI$3,属性分配!$C$3:$J$3,FALSE))/职业模板!$E$16*BA67,"")</f>
        <v/>
      </c>
      <c r="BJ67" s="1" t="str" cm="1">
        <f t="array" ref="BJ67">IFERROR(INDEX(属性分配!$C$11:$J$11,MATCH(BJ$3,属性分配!$C$3:$J$3,FALSE))/职业模板!$E$16*BB67,"")</f>
        <v/>
      </c>
      <c r="BK67" s="1" t="str" cm="1">
        <f t="array" ref="BK67">IFERROR(INDEX(属性分配!$C$11:$J$11,MATCH(BK$3,属性分配!$C$3:$J$3,FALSE))/职业模板!$E$16*BC67,"")</f>
        <v/>
      </c>
      <c r="BL67" s="1" t="str" cm="1">
        <f t="array" ref="BL67">IFERROR(INDEX(属性分配!$C$11:$J$11,MATCH(BL$3,属性分配!$C$3:$J$3,FALSE))/职业模板!$E$16*BD67,"")</f>
        <v/>
      </c>
      <c r="BM67" s="1" t="str" cm="1">
        <f t="array" ref="BM67">IFERROR(INDEX(属性分配!$C$11:$J$11,MATCH(BM$3,属性分配!$C$3:$J$3,FALSE))/职业模板!$E$16*BE67,"")</f>
        <v/>
      </c>
      <c r="BN67" s="1" t="str" cm="1">
        <f t="array" ref="BN67">IFERROR(ROUND((AX67+BF67*职业模板!$E$16)*(1+INDEX(职业模板!$C$29:$J$34,MATCH($K67,职业模板!$B$29:$B$34,FALSE),MATCH(V$3,职业模板!$C$28:$J$28,FALSE))+INDEX(职业模板!$C$40:$J$60,MATCH($L67,职业模板!$B$40:$B$60,FALSE),MATCH(V$3,职业模板!$C$39:$J$39,FALSE))),2),"")</f>
        <v/>
      </c>
      <c r="BO67" s="1" t="str" cm="1">
        <f t="array" ref="BO67">IFERROR(ROUND((AY67+BG67*职业模板!$E$16)*(1+INDEX(职业模板!$C$29:$J$34,MATCH($K67,职业模板!$B$29:$B$34,FALSE),MATCH(W$3,职业模板!$C$28:$J$28,FALSE))+INDEX(职业模板!$C$40:$J$60,MATCH($L67,职业模板!$B$40:$B$60,FALSE),MATCH(W$3,职业模板!$C$39:$J$39,FALSE))),2),"")</f>
        <v/>
      </c>
      <c r="BP67" s="1" t="str" cm="1">
        <f t="array" ref="BP67">IFERROR(ROUND((AZ67+BH67*职业模板!$E$16)*(1+INDEX(职业模板!$C$29:$J$34,MATCH($K67,职业模板!$B$29:$B$34,FALSE),MATCH(X$3,职业模板!$C$28:$J$28,FALSE))+INDEX(职业模板!$C$40:$J$60,MATCH($L67,职业模板!$B$40:$B$60,FALSE),MATCH(X$3,职业模板!$C$39:$J$39,FALSE))),2),"")</f>
        <v/>
      </c>
      <c r="BQ67" s="1" t="str" cm="1">
        <f t="array" ref="BQ67">IFERROR(ROUND((BA67+BI67*职业模板!$E$16)*(1+INDEX(职业模板!$C$29:$J$34,MATCH($K67,职业模板!$B$29:$B$34,FALSE),MATCH(Y$3,职业模板!$C$28:$J$28,FALSE))+INDEX(职业模板!$C$40:$J$60,MATCH($L67,职业模板!$B$40:$B$60,FALSE),MATCH(Y$3,职业模板!$C$39:$J$39,FALSE))),2),"")</f>
        <v/>
      </c>
      <c r="BR67" s="1" t="str" cm="1">
        <f t="array" ref="BR67">IFERROR(ROUND((BB67+BJ67*职业模板!$E$16)*(1+INDEX(职业模板!$C$29:$J$34,MATCH($K67,职业模板!$B$29:$B$34,FALSE),MATCH(Z$3,职业模板!$C$28:$J$28,FALSE))+INDEX(职业模板!$C$40:$J$60,MATCH($L67,职业模板!$B$40:$B$60,FALSE),MATCH(Z$3,职业模板!$C$39:$J$39,FALSE))),2),"")</f>
        <v/>
      </c>
      <c r="BS67" s="1" t="str" cm="1">
        <f t="array" ref="BS67">IFERROR(ROUND((BC67+BK67*职业模板!$E$16)*(1+INDEX(职业模板!$C$29:$J$34,MATCH($K67,职业模板!$B$29:$B$34,FALSE),MATCH(AA$3,职业模板!$C$28:$J$28,FALSE))+INDEX(职业模板!$C$40:$J$60,MATCH($L67,职业模板!$B$40:$B$60,FALSE),MATCH(AA$3,职业模板!$C$39:$J$39,FALSE))),2),"")</f>
        <v/>
      </c>
      <c r="BT67" s="1" t="str" cm="1">
        <f t="array" ref="BT67">IFERROR(ROUND((BD67+BL67*职业模板!$E$16)*(1+INDEX(职业模板!$C$29:$J$34,MATCH($K67,职业模板!$B$29:$B$34,FALSE),MATCH(AB$3,职业模板!$C$28:$J$28,FALSE))+INDEX(职业模板!$C$40:$J$60,MATCH($L67,职业模板!$B$40:$B$60,FALSE),MATCH(AB$3,职业模板!$C$39:$J$39,FALSE))),2),"")</f>
        <v/>
      </c>
      <c r="BU67" s="1" t="str" cm="1">
        <f t="array" ref="BU67">IFERROR(ROUND((BE67+BM67*职业模板!$E$16)*(1+INDEX(职业模板!$C$29:$J$34,MATCH($K67,职业模板!$B$29:$B$34,FALSE),MATCH(AC$3,职业模板!$C$28:$J$28,FALSE))+INDEX(职业模板!$C$40:$J$60,MATCH($L67,职业模板!$B$40:$B$60,FALSE),MATCH(AC$3,职业模板!$C$39:$J$39,FALSE))),2),"")</f>
        <v/>
      </c>
      <c r="BV67" s="31" t="str" cm="1">
        <f t="array" ref="BV67">IF(SUMPRODUCT($BN67:$BR67,属性分配!$C$7:$G$7)=0,"",SUMPRODUCT($BN67:$BR67,属性分配!$C$7:$G$7))</f>
        <v/>
      </c>
      <c r="BW67" s="1" t="str" cm="1">
        <f t="array" ref="BW67">IFERROR((AX67+BF67*职业模板!$E$16)*(1+INDEX(职业模板!$C$34:$J$34,MATCH(V$3,职业模板!$C$28:$J$28,FALSE))+INDEX(职业模板!$C$60:$J$60,MATCH(V$3,职业模板!$C$39:$J$39,FALSE))),"")</f>
        <v/>
      </c>
      <c r="BX67" s="1" t="str" cm="1">
        <f t="array" ref="BX67">IFERROR((AY67+BG67*职业模板!$E$16)*(1+INDEX(职业模板!$C$34:$J$34,MATCH(W$3,职业模板!$C$28:$J$28,FALSE))+INDEX(职业模板!$C$60:$J$60,MATCH(W$3,职业模板!$C$39:$J$39,FALSE))),"")</f>
        <v/>
      </c>
      <c r="BY67" s="1" t="str" cm="1">
        <f t="array" ref="BY67">IFERROR((AZ67+BH67*职业模板!$E$16)*(1+INDEX(职业模板!$C$34:$J$34,MATCH(X$3,职业模板!$C$28:$J$28,FALSE))+INDEX(职业模板!$C$60:$J$60,MATCH(X$3,职业模板!$C$39:$J$39,FALSE))),"")</f>
        <v/>
      </c>
      <c r="BZ67" s="1" t="str" cm="1">
        <f t="array" ref="BZ67">IFERROR((BA67+BI67*职业模板!$E$16)*(1+INDEX(职业模板!$C$34:$J$34,MATCH(Y$3,职业模板!$C$28:$J$28,FALSE))+INDEX(职业模板!$C$60:$J$60,MATCH(Y$3,职业模板!$C$39:$J$39,FALSE))),"")</f>
        <v/>
      </c>
      <c r="CA67" s="1" t="str" cm="1">
        <f t="array" ref="CA67">IFERROR((BB67+BJ67*职业模板!$E$16)*(1+INDEX(职业模板!$C$34:$J$34,MATCH(Z$3,职业模板!$C$28:$J$28,FALSE))+INDEX(职业模板!$C$60:$J$60,MATCH(Z$3,职业模板!$C$39:$J$39,FALSE))),"")</f>
        <v/>
      </c>
      <c r="CB67" s="1" t="str" cm="1">
        <f t="array" ref="CB67">IFERROR((BC67+BK67*职业模板!$E$16)*(1+INDEX(职业模板!$C$34:$J$34,MATCH(AA$3,职业模板!$C$28:$J$28,FALSE))+INDEX(职业模板!$C$60:$J$60,MATCH(AA$3,职业模板!$C$39:$J$39,FALSE))),"")</f>
        <v/>
      </c>
      <c r="CC67" s="1" t="str" cm="1">
        <f t="array" ref="CC67">IFERROR((BD67+BL67*职业模板!$E$16)*(1+INDEX(职业模板!$C$34:$J$34,MATCH(AB$3,职业模板!$C$28:$J$28,FALSE))+INDEX(职业模板!$C$60:$J$60,MATCH(AB$3,职业模板!$C$39:$J$39,FALSE))),"")</f>
        <v/>
      </c>
      <c r="CD67" s="1" t="str" cm="1">
        <f t="array" ref="CD67">IFERROR((BE67+BM67*职业模板!$E$16)*(1+INDEX(职业模板!$C$34:$J$34,MATCH(AC$3,职业模板!$C$28:$J$28,FALSE))+INDEX(职业模板!$C$60:$J$60,MATCH(AC$3,职业模板!$C$39:$J$39,FALSE))),"")</f>
        <v/>
      </c>
      <c r="CE67" s="31" t="str" cm="1">
        <f t="array" ref="CE67">IF(SUMPRODUCT(BW67:CA67,属性分配!$C$7:$G$7)=0,"",SUMPRODUCT(BW67:CA67,属性分配!$C$7:$G$7))</f>
        <v/>
      </c>
    </row>
    <row r="68" spans="50:83" x14ac:dyDescent="0.15">
      <c r="AX68" s="1" t="str" cm="1">
        <f t="array" ref="AX68">IFERROR(INDEX(属性分配!$C$4:$J$4,MATCH(AX$3,属性分配!$C$3:$J$3,FALSE))*INDEX(职业模板!$C$5:$J$12,MATCH($C68,职业模板!$B$5:$B$12,FALSE),MATCH(AX$3,职业模板!$C$3:$J$3,FALSE))*$F68*N68,"")</f>
        <v/>
      </c>
      <c r="AY68" s="1" t="str" cm="1">
        <f t="array" ref="AY68">IFERROR(INDEX(属性分配!$C$4:$J$4,MATCH(AY$3,属性分配!$C$3:$J$3,FALSE))*INDEX(职业模板!$C$5:$J$12,MATCH($C68,职业模板!$B$5:$B$12,FALSE),MATCH(AY$3,职业模板!$C$3:$J$3,FALSE))*$F68*O68,"")</f>
        <v/>
      </c>
      <c r="AZ68" s="1" t="str" cm="1">
        <f t="array" ref="AZ68">IFERROR(INDEX(属性分配!$C$4:$J$4,MATCH(AZ$3,属性分配!$C$3:$J$3,FALSE))*INDEX(职业模板!$C$5:$J$12,MATCH($C68,职业模板!$B$5:$B$12,FALSE),MATCH(AZ$3,职业模板!$C$3:$J$3,FALSE))*$F68*P68,"")</f>
        <v/>
      </c>
      <c r="BA68" s="1" t="str" cm="1">
        <f t="array" ref="BA68">IFERROR(INDEX(属性分配!$C$4:$J$4,MATCH(BA$3,属性分配!$C$3:$J$3,FALSE))*INDEX(职业模板!$C$5:$J$12,MATCH($C68,职业模板!$B$5:$B$12,FALSE),MATCH(BA$3,职业模板!$C$3:$J$3,FALSE))*$F68*Q68,"")</f>
        <v/>
      </c>
      <c r="BB68" s="1" t="str" cm="1">
        <f t="array" ref="BB68">IFERROR(INDEX(属性分配!$C$4:$J$4,MATCH(BB$3,属性分配!$C$3:$J$3,FALSE))*INDEX(职业模板!$C$5:$J$12,MATCH($C68,职业模板!$B$5:$B$12,FALSE),MATCH(BB$3,职业模板!$C$3:$J$3,FALSE))*$F68*R68,"")</f>
        <v/>
      </c>
      <c r="BC68" s="1" t="str" cm="1">
        <f t="array" ref="BC68">IFERROR(INDEX(属性分配!$C$4:$J$4,MATCH(BC$3,属性分配!$C$3:$J$3,FALSE))*INDEX(职业模板!$C$5:$J$12,MATCH($C68,职业模板!$B$5:$B$12,FALSE),MATCH(BC$3,职业模板!$C$3:$J$3,FALSE))*$F68*S68,"")</f>
        <v/>
      </c>
      <c r="BD68" s="1" t="str" cm="1">
        <f t="array" ref="BD68">IFERROR(INDEX(属性分配!$C$4:$J$4,MATCH(BD$3,属性分配!$C$3:$J$3,FALSE))*INDEX(职业模板!$C$5:$J$12,MATCH($C68,职业模板!$B$5:$B$12,FALSE),MATCH(BD$3,职业模板!$C$3:$J$3,FALSE))*$F68*T68,"")</f>
        <v/>
      </c>
      <c r="BE68" s="1" t="str" cm="1">
        <f t="array" ref="BE68">IFERROR(INDEX(属性分配!$C$4:$J$4,MATCH(BE$3,属性分配!$C$3:$J$3,FALSE))*INDEX(职业模板!$C$5:$J$12,MATCH($C68,职业模板!$B$5:$B$12,FALSE),MATCH(BE$3,职业模板!$C$3:$J$3,FALSE))*$F68*U68,"")</f>
        <v/>
      </c>
      <c r="BF68" s="1" t="str" cm="1">
        <f t="array" ref="BF68">IFERROR(INDEX(属性分配!$C$11:$J$11,MATCH(BF$3,属性分配!$C$3:$J$3,FALSE))/职业模板!$E$16*AX68,"")</f>
        <v/>
      </c>
      <c r="BG68" s="1" t="str" cm="1">
        <f t="array" ref="BG68">IFERROR(INDEX(属性分配!$C$11:$J$11,MATCH(BG$3,属性分配!$C$3:$J$3,FALSE))/职业模板!$E$16*AY68,"")</f>
        <v/>
      </c>
      <c r="BH68" s="1" t="str" cm="1">
        <f t="array" ref="BH68">IFERROR(INDEX(属性分配!$C$11:$J$11,MATCH(BH$3,属性分配!$C$3:$J$3,FALSE))/职业模板!$E$16*AZ68,"")</f>
        <v/>
      </c>
      <c r="BI68" s="1" t="str" cm="1">
        <f t="array" ref="BI68">IFERROR(INDEX(属性分配!$C$11:$J$11,MATCH(BI$3,属性分配!$C$3:$J$3,FALSE))/职业模板!$E$16*BA68,"")</f>
        <v/>
      </c>
      <c r="BJ68" s="1" t="str" cm="1">
        <f t="array" ref="BJ68">IFERROR(INDEX(属性分配!$C$11:$J$11,MATCH(BJ$3,属性分配!$C$3:$J$3,FALSE))/职业模板!$E$16*BB68,"")</f>
        <v/>
      </c>
      <c r="BK68" s="1" t="str" cm="1">
        <f t="array" ref="BK68">IFERROR(INDEX(属性分配!$C$11:$J$11,MATCH(BK$3,属性分配!$C$3:$J$3,FALSE))/职业模板!$E$16*BC68,"")</f>
        <v/>
      </c>
      <c r="BL68" s="1" t="str" cm="1">
        <f t="array" ref="BL68">IFERROR(INDEX(属性分配!$C$11:$J$11,MATCH(BL$3,属性分配!$C$3:$J$3,FALSE))/职业模板!$E$16*BD68,"")</f>
        <v/>
      </c>
      <c r="BM68" s="1" t="str" cm="1">
        <f t="array" ref="BM68">IFERROR(INDEX(属性分配!$C$11:$J$11,MATCH(BM$3,属性分配!$C$3:$J$3,FALSE))/职业模板!$E$16*BE68,"")</f>
        <v/>
      </c>
      <c r="BN68" s="1" t="str" cm="1">
        <f t="array" ref="BN68">IFERROR(ROUND((AX68+BF68*职业模板!$E$16)*(1+INDEX(职业模板!$C$29:$J$34,MATCH($K68,职业模板!$B$29:$B$34,FALSE),MATCH(V$3,职业模板!$C$28:$J$28,FALSE))+INDEX(职业模板!$C$40:$J$60,MATCH($L68,职业模板!$B$40:$B$60,FALSE),MATCH(V$3,职业模板!$C$39:$J$39,FALSE))),2),"")</f>
        <v/>
      </c>
      <c r="BO68" s="1" t="str" cm="1">
        <f t="array" ref="BO68">IFERROR(ROUND((AY68+BG68*职业模板!$E$16)*(1+INDEX(职业模板!$C$29:$J$34,MATCH($K68,职业模板!$B$29:$B$34,FALSE),MATCH(W$3,职业模板!$C$28:$J$28,FALSE))+INDEX(职业模板!$C$40:$J$60,MATCH($L68,职业模板!$B$40:$B$60,FALSE),MATCH(W$3,职业模板!$C$39:$J$39,FALSE))),2),"")</f>
        <v/>
      </c>
      <c r="BP68" s="1" t="str" cm="1">
        <f t="array" ref="BP68">IFERROR(ROUND((AZ68+BH68*职业模板!$E$16)*(1+INDEX(职业模板!$C$29:$J$34,MATCH($K68,职业模板!$B$29:$B$34,FALSE),MATCH(X$3,职业模板!$C$28:$J$28,FALSE))+INDEX(职业模板!$C$40:$J$60,MATCH($L68,职业模板!$B$40:$B$60,FALSE),MATCH(X$3,职业模板!$C$39:$J$39,FALSE))),2),"")</f>
        <v/>
      </c>
      <c r="BQ68" s="1" t="str" cm="1">
        <f t="array" ref="BQ68">IFERROR(ROUND((BA68+BI68*职业模板!$E$16)*(1+INDEX(职业模板!$C$29:$J$34,MATCH($K68,职业模板!$B$29:$B$34,FALSE),MATCH(Y$3,职业模板!$C$28:$J$28,FALSE))+INDEX(职业模板!$C$40:$J$60,MATCH($L68,职业模板!$B$40:$B$60,FALSE),MATCH(Y$3,职业模板!$C$39:$J$39,FALSE))),2),"")</f>
        <v/>
      </c>
      <c r="BR68" s="1" t="str" cm="1">
        <f t="array" ref="BR68">IFERROR(ROUND((BB68+BJ68*职业模板!$E$16)*(1+INDEX(职业模板!$C$29:$J$34,MATCH($K68,职业模板!$B$29:$B$34,FALSE),MATCH(Z$3,职业模板!$C$28:$J$28,FALSE))+INDEX(职业模板!$C$40:$J$60,MATCH($L68,职业模板!$B$40:$B$60,FALSE),MATCH(Z$3,职业模板!$C$39:$J$39,FALSE))),2),"")</f>
        <v/>
      </c>
      <c r="BS68" s="1" t="str" cm="1">
        <f t="array" ref="BS68">IFERROR(ROUND((BC68+BK68*职业模板!$E$16)*(1+INDEX(职业模板!$C$29:$J$34,MATCH($K68,职业模板!$B$29:$B$34,FALSE),MATCH(AA$3,职业模板!$C$28:$J$28,FALSE))+INDEX(职业模板!$C$40:$J$60,MATCH($L68,职业模板!$B$40:$B$60,FALSE),MATCH(AA$3,职业模板!$C$39:$J$39,FALSE))),2),"")</f>
        <v/>
      </c>
      <c r="BT68" s="1" t="str" cm="1">
        <f t="array" ref="BT68">IFERROR(ROUND((BD68+BL68*职业模板!$E$16)*(1+INDEX(职业模板!$C$29:$J$34,MATCH($K68,职业模板!$B$29:$B$34,FALSE),MATCH(AB$3,职业模板!$C$28:$J$28,FALSE))+INDEX(职业模板!$C$40:$J$60,MATCH($L68,职业模板!$B$40:$B$60,FALSE),MATCH(AB$3,职业模板!$C$39:$J$39,FALSE))),2),"")</f>
        <v/>
      </c>
      <c r="BU68" s="1" t="str" cm="1">
        <f t="array" ref="BU68">IFERROR(ROUND((BE68+BM68*职业模板!$E$16)*(1+INDEX(职业模板!$C$29:$J$34,MATCH($K68,职业模板!$B$29:$B$34,FALSE),MATCH(AC$3,职业模板!$C$28:$J$28,FALSE))+INDEX(职业模板!$C$40:$J$60,MATCH($L68,职业模板!$B$40:$B$60,FALSE),MATCH(AC$3,职业模板!$C$39:$J$39,FALSE))),2),"")</f>
        <v/>
      </c>
      <c r="BV68" s="31" t="str" cm="1">
        <f t="array" ref="BV68">IF(SUMPRODUCT($BN68:$BR68,属性分配!$C$7:$G$7)=0,"",SUMPRODUCT($BN68:$BR68,属性分配!$C$7:$G$7))</f>
        <v/>
      </c>
      <c r="BW68" s="1" t="str" cm="1">
        <f t="array" ref="BW68">IFERROR((AX68+BF68*职业模板!$E$16)*(1+INDEX(职业模板!$C$34:$J$34,MATCH(V$3,职业模板!$C$28:$J$28,FALSE))+INDEX(职业模板!$C$60:$J$60,MATCH(V$3,职业模板!$C$39:$J$39,FALSE))),"")</f>
        <v/>
      </c>
      <c r="BX68" s="1" t="str" cm="1">
        <f t="array" ref="BX68">IFERROR((AY68+BG68*职业模板!$E$16)*(1+INDEX(职业模板!$C$34:$J$34,MATCH(W$3,职业模板!$C$28:$J$28,FALSE))+INDEX(职业模板!$C$60:$J$60,MATCH(W$3,职业模板!$C$39:$J$39,FALSE))),"")</f>
        <v/>
      </c>
      <c r="BY68" s="1" t="str" cm="1">
        <f t="array" ref="BY68">IFERROR((AZ68+BH68*职业模板!$E$16)*(1+INDEX(职业模板!$C$34:$J$34,MATCH(X$3,职业模板!$C$28:$J$28,FALSE))+INDEX(职业模板!$C$60:$J$60,MATCH(X$3,职业模板!$C$39:$J$39,FALSE))),"")</f>
        <v/>
      </c>
      <c r="BZ68" s="1" t="str" cm="1">
        <f t="array" ref="BZ68">IFERROR((BA68+BI68*职业模板!$E$16)*(1+INDEX(职业模板!$C$34:$J$34,MATCH(Y$3,职业模板!$C$28:$J$28,FALSE))+INDEX(职业模板!$C$60:$J$60,MATCH(Y$3,职业模板!$C$39:$J$39,FALSE))),"")</f>
        <v/>
      </c>
      <c r="CA68" s="1" t="str" cm="1">
        <f t="array" ref="CA68">IFERROR((BB68+BJ68*职业模板!$E$16)*(1+INDEX(职业模板!$C$34:$J$34,MATCH(Z$3,职业模板!$C$28:$J$28,FALSE))+INDEX(职业模板!$C$60:$J$60,MATCH(Z$3,职业模板!$C$39:$J$39,FALSE))),"")</f>
        <v/>
      </c>
      <c r="CB68" s="1" t="str" cm="1">
        <f t="array" ref="CB68">IFERROR((BC68+BK68*职业模板!$E$16)*(1+INDEX(职业模板!$C$34:$J$34,MATCH(AA$3,职业模板!$C$28:$J$28,FALSE))+INDEX(职业模板!$C$60:$J$60,MATCH(AA$3,职业模板!$C$39:$J$39,FALSE))),"")</f>
        <v/>
      </c>
      <c r="CC68" s="1" t="str" cm="1">
        <f t="array" ref="CC68">IFERROR((BD68+BL68*职业模板!$E$16)*(1+INDEX(职业模板!$C$34:$J$34,MATCH(AB$3,职业模板!$C$28:$J$28,FALSE))+INDEX(职业模板!$C$60:$J$60,MATCH(AB$3,职业模板!$C$39:$J$39,FALSE))),"")</f>
        <v/>
      </c>
      <c r="CD68" s="1" t="str" cm="1">
        <f t="array" ref="CD68">IFERROR((BE68+BM68*职业模板!$E$16)*(1+INDEX(职业模板!$C$34:$J$34,MATCH(AC$3,职业模板!$C$28:$J$28,FALSE))+INDEX(职业模板!$C$60:$J$60,MATCH(AC$3,职业模板!$C$39:$J$39,FALSE))),"")</f>
        <v/>
      </c>
      <c r="CE68" s="31" t="str" cm="1">
        <f t="array" ref="CE68">IF(SUMPRODUCT(BW68:CA68,属性分配!$C$7:$G$7)=0,"",SUMPRODUCT(BW68:CA68,属性分配!$C$7:$G$7))</f>
        <v/>
      </c>
    </row>
    <row r="69" spans="50:83" x14ac:dyDescent="0.15">
      <c r="AX69" s="1" t="str" cm="1">
        <f t="array" ref="AX69">IFERROR(INDEX(属性分配!$C$4:$J$4,MATCH(AX$3,属性分配!$C$3:$J$3,FALSE))*INDEX(职业模板!$C$5:$J$12,MATCH($C69,职业模板!$B$5:$B$12,FALSE),MATCH(AX$3,职业模板!$C$3:$J$3,FALSE))*$F69*N69,"")</f>
        <v/>
      </c>
      <c r="AY69" s="1" t="str" cm="1">
        <f t="array" ref="AY69">IFERROR(INDEX(属性分配!$C$4:$J$4,MATCH(AY$3,属性分配!$C$3:$J$3,FALSE))*INDEX(职业模板!$C$5:$J$12,MATCH($C69,职业模板!$B$5:$B$12,FALSE),MATCH(AY$3,职业模板!$C$3:$J$3,FALSE))*$F69*O69,"")</f>
        <v/>
      </c>
      <c r="AZ69" s="1" t="str" cm="1">
        <f t="array" ref="AZ69">IFERROR(INDEX(属性分配!$C$4:$J$4,MATCH(AZ$3,属性分配!$C$3:$J$3,FALSE))*INDEX(职业模板!$C$5:$J$12,MATCH($C69,职业模板!$B$5:$B$12,FALSE),MATCH(AZ$3,职业模板!$C$3:$J$3,FALSE))*$F69*P69,"")</f>
        <v/>
      </c>
      <c r="BA69" s="1" t="str" cm="1">
        <f t="array" ref="BA69">IFERROR(INDEX(属性分配!$C$4:$J$4,MATCH(BA$3,属性分配!$C$3:$J$3,FALSE))*INDEX(职业模板!$C$5:$J$12,MATCH($C69,职业模板!$B$5:$B$12,FALSE),MATCH(BA$3,职业模板!$C$3:$J$3,FALSE))*$F69*Q69,"")</f>
        <v/>
      </c>
      <c r="BB69" s="1" t="str" cm="1">
        <f t="array" ref="BB69">IFERROR(INDEX(属性分配!$C$4:$J$4,MATCH(BB$3,属性分配!$C$3:$J$3,FALSE))*INDEX(职业模板!$C$5:$J$12,MATCH($C69,职业模板!$B$5:$B$12,FALSE),MATCH(BB$3,职业模板!$C$3:$J$3,FALSE))*$F69*R69,"")</f>
        <v/>
      </c>
      <c r="BC69" s="1" t="str" cm="1">
        <f t="array" ref="BC69">IFERROR(INDEX(属性分配!$C$4:$J$4,MATCH(BC$3,属性分配!$C$3:$J$3,FALSE))*INDEX(职业模板!$C$5:$J$12,MATCH($C69,职业模板!$B$5:$B$12,FALSE),MATCH(BC$3,职业模板!$C$3:$J$3,FALSE))*$F69*S69,"")</f>
        <v/>
      </c>
      <c r="BD69" s="1" t="str" cm="1">
        <f t="array" ref="BD69">IFERROR(INDEX(属性分配!$C$4:$J$4,MATCH(BD$3,属性分配!$C$3:$J$3,FALSE))*INDEX(职业模板!$C$5:$J$12,MATCH($C69,职业模板!$B$5:$B$12,FALSE),MATCH(BD$3,职业模板!$C$3:$J$3,FALSE))*$F69*T69,"")</f>
        <v/>
      </c>
      <c r="BE69" s="1" t="str" cm="1">
        <f t="array" ref="BE69">IFERROR(INDEX(属性分配!$C$4:$J$4,MATCH(BE$3,属性分配!$C$3:$J$3,FALSE))*INDEX(职业模板!$C$5:$J$12,MATCH($C69,职业模板!$B$5:$B$12,FALSE),MATCH(BE$3,职业模板!$C$3:$J$3,FALSE))*$F69*U69,"")</f>
        <v/>
      </c>
      <c r="BF69" s="1" t="str" cm="1">
        <f t="array" ref="BF69">IFERROR(INDEX(属性分配!$C$11:$J$11,MATCH(BF$3,属性分配!$C$3:$J$3,FALSE))/职业模板!$E$16*AX69,"")</f>
        <v/>
      </c>
      <c r="BG69" s="1" t="str" cm="1">
        <f t="array" ref="BG69">IFERROR(INDEX(属性分配!$C$11:$J$11,MATCH(BG$3,属性分配!$C$3:$J$3,FALSE))/职业模板!$E$16*AY69,"")</f>
        <v/>
      </c>
      <c r="BH69" s="1" t="str" cm="1">
        <f t="array" ref="BH69">IFERROR(INDEX(属性分配!$C$11:$J$11,MATCH(BH$3,属性分配!$C$3:$J$3,FALSE))/职业模板!$E$16*AZ69,"")</f>
        <v/>
      </c>
      <c r="BI69" s="1" t="str" cm="1">
        <f t="array" ref="BI69">IFERROR(INDEX(属性分配!$C$11:$J$11,MATCH(BI$3,属性分配!$C$3:$J$3,FALSE))/职业模板!$E$16*BA69,"")</f>
        <v/>
      </c>
      <c r="BJ69" s="1" t="str" cm="1">
        <f t="array" ref="BJ69">IFERROR(INDEX(属性分配!$C$11:$J$11,MATCH(BJ$3,属性分配!$C$3:$J$3,FALSE))/职业模板!$E$16*BB69,"")</f>
        <v/>
      </c>
      <c r="BK69" s="1" t="str" cm="1">
        <f t="array" ref="BK69">IFERROR(INDEX(属性分配!$C$11:$J$11,MATCH(BK$3,属性分配!$C$3:$J$3,FALSE))/职业模板!$E$16*BC69,"")</f>
        <v/>
      </c>
      <c r="BL69" s="1" t="str" cm="1">
        <f t="array" ref="BL69">IFERROR(INDEX(属性分配!$C$11:$J$11,MATCH(BL$3,属性分配!$C$3:$J$3,FALSE))/职业模板!$E$16*BD69,"")</f>
        <v/>
      </c>
      <c r="BM69" s="1" t="str" cm="1">
        <f t="array" ref="BM69">IFERROR(INDEX(属性分配!$C$11:$J$11,MATCH(BM$3,属性分配!$C$3:$J$3,FALSE))/职业模板!$E$16*BE69,"")</f>
        <v/>
      </c>
      <c r="BN69" s="1" t="str" cm="1">
        <f t="array" ref="BN69">IFERROR(ROUND((AX69+BF69*职业模板!$E$16)*(1+INDEX(职业模板!$C$29:$J$34,MATCH($K69,职业模板!$B$29:$B$34,FALSE),MATCH(V$3,职业模板!$C$28:$J$28,FALSE))+INDEX(职业模板!$C$40:$J$60,MATCH($L69,职业模板!$B$40:$B$60,FALSE),MATCH(V$3,职业模板!$C$39:$J$39,FALSE))),2),"")</f>
        <v/>
      </c>
      <c r="BO69" s="1" t="str" cm="1">
        <f t="array" ref="BO69">IFERROR(ROUND((AY69+BG69*职业模板!$E$16)*(1+INDEX(职业模板!$C$29:$J$34,MATCH($K69,职业模板!$B$29:$B$34,FALSE),MATCH(W$3,职业模板!$C$28:$J$28,FALSE))+INDEX(职业模板!$C$40:$J$60,MATCH($L69,职业模板!$B$40:$B$60,FALSE),MATCH(W$3,职业模板!$C$39:$J$39,FALSE))),2),"")</f>
        <v/>
      </c>
      <c r="BP69" s="1" t="str" cm="1">
        <f t="array" ref="BP69">IFERROR(ROUND((AZ69+BH69*职业模板!$E$16)*(1+INDEX(职业模板!$C$29:$J$34,MATCH($K69,职业模板!$B$29:$B$34,FALSE),MATCH(X$3,职业模板!$C$28:$J$28,FALSE))+INDEX(职业模板!$C$40:$J$60,MATCH($L69,职业模板!$B$40:$B$60,FALSE),MATCH(X$3,职业模板!$C$39:$J$39,FALSE))),2),"")</f>
        <v/>
      </c>
      <c r="BQ69" s="1" t="str" cm="1">
        <f t="array" ref="BQ69">IFERROR(ROUND((BA69+BI69*职业模板!$E$16)*(1+INDEX(职业模板!$C$29:$J$34,MATCH($K69,职业模板!$B$29:$B$34,FALSE),MATCH(Y$3,职业模板!$C$28:$J$28,FALSE))+INDEX(职业模板!$C$40:$J$60,MATCH($L69,职业模板!$B$40:$B$60,FALSE),MATCH(Y$3,职业模板!$C$39:$J$39,FALSE))),2),"")</f>
        <v/>
      </c>
      <c r="BR69" s="1" t="str" cm="1">
        <f t="array" ref="BR69">IFERROR(ROUND((BB69+BJ69*职业模板!$E$16)*(1+INDEX(职业模板!$C$29:$J$34,MATCH($K69,职业模板!$B$29:$B$34,FALSE),MATCH(Z$3,职业模板!$C$28:$J$28,FALSE))+INDEX(职业模板!$C$40:$J$60,MATCH($L69,职业模板!$B$40:$B$60,FALSE),MATCH(Z$3,职业模板!$C$39:$J$39,FALSE))),2),"")</f>
        <v/>
      </c>
      <c r="BS69" s="1" t="str" cm="1">
        <f t="array" ref="BS69">IFERROR(ROUND((BC69+BK69*职业模板!$E$16)*(1+INDEX(职业模板!$C$29:$J$34,MATCH($K69,职业模板!$B$29:$B$34,FALSE),MATCH(AA$3,职业模板!$C$28:$J$28,FALSE))+INDEX(职业模板!$C$40:$J$60,MATCH($L69,职业模板!$B$40:$B$60,FALSE),MATCH(AA$3,职业模板!$C$39:$J$39,FALSE))),2),"")</f>
        <v/>
      </c>
      <c r="BT69" s="1" t="str" cm="1">
        <f t="array" ref="BT69">IFERROR(ROUND((BD69+BL69*职业模板!$E$16)*(1+INDEX(职业模板!$C$29:$J$34,MATCH($K69,职业模板!$B$29:$B$34,FALSE),MATCH(AB$3,职业模板!$C$28:$J$28,FALSE))+INDEX(职业模板!$C$40:$J$60,MATCH($L69,职业模板!$B$40:$B$60,FALSE),MATCH(AB$3,职业模板!$C$39:$J$39,FALSE))),2),"")</f>
        <v/>
      </c>
      <c r="BU69" s="1" t="str" cm="1">
        <f t="array" ref="BU69">IFERROR(ROUND((BE69+BM69*职业模板!$E$16)*(1+INDEX(职业模板!$C$29:$J$34,MATCH($K69,职业模板!$B$29:$B$34,FALSE),MATCH(AC$3,职业模板!$C$28:$J$28,FALSE))+INDEX(职业模板!$C$40:$J$60,MATCH($L69,职业模板!$B$40:$B$60,FALSE),MATCH(AC$3,职业模板!$C$39:$J$39,FALSE))),2),"")</f>
        <v/>
      </c>
      <c r="BV69" s="31" t="str" cm="1">
        <f t="array" ref="BV69">IF(SUMPRODUCT($BN69:$BR69,属性分配!$C$7:$G$7)=0,"",SUMPRODUCT($BN69:$BR69,属性分配!$C$7:$G$7))</f>
        <v/>
      </c>
      <c r="BW69" s="1" t="str" cm="1">
        <f t="array" ref="BW69">IFERROR((AX69+BF69*职业模板!$E$16)*(1+INDEX(职业模板!$C$34:$J$34,MATCH(V$3,职业模板!$C$28:$J$28,FALSE))+INDEX(职业模板!$C$60:$J$60,MATCH(V$3,职业模板!$C$39:$J$39,FALSE))),"")</f>
        <v/>
      </c>
      <c r="BX69" s="1" t="str" cm="1">
        <f t="array" ref="BX69">IFERROR((AY69+BG69*职业模板!$E$16)*(1+INDEX(职业模板!$C$34:$J$34,MATCH(W$3,职业模板!$C$28:$J$28,FALSE))+INDEX(职业模板!$C$60:$J$60,MATCH(W$3,职业模板!$C$39:$J$39,FALSE))),"")</f>
        <v/>
      </c>
      <c r="BY69" s="1" t="str" cm="1">
        <f t="array" ref="BY69">IFERROR((AZ69+BH69*职业模板!$E$16)*(1+INDEX(职业模板!$C$34:$J$34,MATCH(X$3,职业模板!$C$28:$J$28,FALSE))+INDEX(职业模板!$C$60:$J$60,MATCH(X$3,职业模板!$C$39:$J$39,FALSE))),"")</f>
        <v/>
      </c>
      <c r="BZ69" s="1" t="str" cm="1">
        <f t="array" ref="BZ69">IFERROR((BA69+BI69*职业模板!$E$16)*(1+INDEX(职业模板!$C$34:$J$34,MATCH(Y$3,职业模板!$C$28:$J$28,FALSE))+INDEX(职业模板!$C$60:$J$60,MATCH(Y$3,职业模板!$C$39:$J$39,FALSE))),"")</f>
        <v/>
      </c>
      <c r="CA69" s="1" t="str" cm="1">
        <f t="array" ref="CA69">IFERROR((BB69+BJ69*职业模板!$E$16)*(1+INDEX(职业模板!$C$34:$J$34,MATCH(Z$3,职业模板!$C$28:$J$28,FALSE))+INDEX(职业模板!$C$60:$J$60,MATCH(Z$3,职业模板!$C$39:$J$39,FALSE))),"")</f>
        <v/>
      </c>
      <c r="CB69" s="1" t="str" cm="1">
        <f t="array" ref="CB69">IFERROR((BC69+BK69*职业模板!$E$16)*(1+INDEX(职业模板!$C$34:$J$34,MATCH(AA$3,职业模板!$C$28:$J$28,FALSE))+INDEX(职业模板!$C$60:$J$60,MATCH(AA$3,职业模板!$C$39:$J$39,FALSE))),"")</f>
        <v/>
      </c>
      <c r="CC69" s="1" t="str" cm="1">
        <f t="array" ref="CC69">IFERROR((BD69+BL69*职业模板!$E$16)*(1+INDEX(职业模板!$C$34:$J$34,MATCH(AB$3,职业模板!$C$28:$J$28,FALSE))+INDEX(职业模板!$C$60:$J$60,MATCH(AB$3,职业模板!$C$39:$J$39,FALSE))),"")</f>
        <v/>
      </c>
      <c r="CD69" s="1" t="str" cm="1">
        <f t="array" ref="CD69">IFERROR((BE69+BM69*职业模板!$E$16)*(1+INDEX(职业模板!$C$34:$J$34,MATCH(AC$3,职业模板!$C$28:$J$28,FALSE))+INDEX(职业模板!$C$60:$J$60,MATCH(AC$3,职业模板!$C$39:$J$39,FALSE))),"")</f>
        <v/>
      </c>
      <c r="CE69" s="31" t="str" cm="1">
        <f t="array" ref="CE69">IF(SUMPRODUCT(BW69:CA69,属性分配!$C$7:$G$7)=0,"",SUMPRODUCT(BW69:CA69,属性分配!$C$7:$G$7))</f>
        <v/>
      </c>
    </row>
    <row r="70" spans="50:83" x14ac:dyDescent="0.15">
      <c r="AX70" s="1" t="str" cm="1">
        <f t="array" ref="AX70">IFERROR(INDEX(属性分配!$C$4:$J$4,MATCH(AX$3,属性分配!$C$3:$J$3,FALSE))*INDEX(职业模板!$C$5:$J$12,MATCH($C70,职业模板!$B$5:$B$12,FALSE),MATCH(AX$3,职业模板!$C$3:$J$3,FALSE))*$F70*N70,"")</f>
        <v/>
      </c>
      <c r="AY70" s="1" t="str" cm="1">
        <f t="array" ref="AY70">IFERROR(INDEX(属性分配!$C$4:$J$4,MATCH(AY$3,属性分配!$C$3:$J$3,FALSE))*INDEX(职业模板!$C$5:$J$12,MATCH($C70,职业模板!$B$5:$B$12,FALSE),MATCH(AY$3,职业模板!$C$3:$J$3,FALSE))*$F70*O70,"")</f>
        <v/>
      </c>
      <c r="AZ70" s="1" t="str" cm="1">
        <f t="array" ref="AZ70">IFERROR(INDEX(属性分配!$C$4:$J$4,MATCH(AZ$3,属性分配!$C$3:$J$3,FALSE))*INDEX(职业模板!$C$5:$J$12,MATCH($C70,职业模板!$B$5:$B$12,FALSE),MATCH(AZ$3,职业模板!$C$3:$J$3,FALSE))*$F70*P70,"")</f>
        <v/>
      </c>
      <c r="BA70" s="1" t="str" cm="1">
        <f t="array" ref="BA70">IFERROR(INDEX(属性分配!$C$4:$J$4,MATCH(BA$3,属性分配!$C$3:$J$3,FALSE))*INDEX(职业模板!$C$5:$J$12,MATCH($C70,职业模板!$B$5:$B$12,FALSE),MATCH(BA$3,职业模板!$C$3:$J$3,FALSE))*$F70*Q70,"")</f>
        <v/>
      </c>
      <c r="BB70" s="1" t="str" cm="1">
        <f t="array" ref="BB70">IFERROR(INDEX(属性分配!$C$4:$J$4,MATCH(BB$3,属性分配!$C$3:$J$3,FALSE))*INDEX(职业模板!$C$5:$J$12,MATCH($C70,职业模板!$B$5:$B$12,FALSE),MATCH(BB$3,职业模板!$C$3:$J$3,FALSE))*$F70*R70,"")</f>
        <v/>
      </c>
      <c r="BC70" s="1" t="str" cm="1">
        <f t="array" ref="BC70">IFERROR(INDEX(属性分配!$C$4:$J$4,MATCH(BC$3,属性分配!$C$3:$J$3,FALSE))*INDEX(职业模板!$C$5:$J$12,MATCH($C70,职业模板!$B$5:$B$12,FALSE),MATCH(BC$3,职业模板!$C$3:$J$3,FALSE))*$F70*S70,"")</f>
        <v/>
      </c>
      <c r="BD70" s="1" t="str" cm="1">
        <f t="array" ref="BD70">IFERROR(INDEX(属性分配!$C$4:$J$4,MATCH(BD$3,属性分配!$C$3:$J$3,FALSE))*INDEX(职业模板!$C$5:$J$12,MATCH($C70,职业模板!$B$5:$B$12,FALSE),MATCH(BD$3,职业模板!$C$3:$J$3,FALSE))*$F70*T70,"")</f>
        <v/>
      </c>
      <c r="BE70" s="1" t="str" cm="1">
        <f t="array" ref="BE70">IFERROR(INDEX(属性分配!$C$4:$J$4,MATCH(BE$3,属性分配!$C$3:$J$3,FALSE))*INDEX(职业模板!$C$5:$J$12,MATCH($C70,职业模板!$B$5:$B$12,FALSE),MATCH(BE$3,职业模板!$C$3:$J$3,FALSE))*$F70*U70,"")</f>
        <v/>
      </c>
      <c r="BF70" s="1" t="str" cm="1">
        <f t="array" ref="BF70">IFERROR(INDEX(属性分配!$C$11:$J$11,MATCH(BF$3,属性分配!$C$3:$J$3,FALSE))/职业模板!$E$16*AX70,"")</f>
        <v/>
      </c>
      <c r="BG70" s="1" t="str" cm="1">
        <f t="array" ref="BG70">IFERROR(INDEX(属性分配!$C$11:$J$11,MATCH(BG$3,属性分配!$C$3:$J$3,FALSE))/职业模板!$E$16*AY70,"")</f>
        <v/>
      </c>
      <c r="BH70" s="1" t="str" cm="1">
        <f t="array" ref="BH70">IFERROR(INDEX(属性分配!$C$11:$J$11,MATCH(BH$3,属性分配!$C$3:$J$3,FALSE))/职业模板!$E$16*AZ70,"")</f>
        <v/>
      </c>
      <c r="BI70" s="1" t="str" cm="1">
        <f t="array" ref="BI70">IFERROR(INDEX(属性分配!$C$11:$J$11,MATCH(BI$3,属性分配!$C$3:$J$3,FALSE))/职业模板!$E$16*BA70,"")</f>
        <v/>
      </c>
      <c r="BJ70" s="1" t="str" cm="1">
        <f t="array" ref="BJ70">IFERROR(INDEX(属性分配!$C$11:$J$11,MATCH(BJ$3,属性分配!$C$3:$J$3,FALSE))/职业模板!$E$16*BB70,"")</f>
        <v/>
      </c>
      <c r="BK70" s="1" t="str" cm="1">
        <f t="array" ref="BK70">IFERROR(INDEX(属性分配!$C$11:$J$11,MATCH(BK$3,属性分配!$C$3:$J$3,FALSE))/职业模板!$E$16*BC70,"")</f>
        <v/>
      </c>
      <c r="BL70" s="1" t="str" cm="1">
        <f t="array" ref="BL70">IFERROR(INDEX(属性分配!$C$11:$J$11,MATCH(BL$3,属性分配!$C$3:$J$3,FALSE))/职业模板!$E$16*BD70,"")</f>
        <v/>
      </c>
      <c r="BM70" s="1" t="str" cm="1">
        <f t="array" ref="BM70">IFERROR(INDEX(属性分配!$C$11:$J$11,MATCH(BM$3,属性分配!$C$3:$J$3,FALSE))/职业模板!$E$16*BE70,"")</f>
        <v/>
      </c>
      <c r="BN70" s="1" t="str" cm="1">
        <f t="array" ref="BN70">IFERROR(ROUND((AX70+BF70*职业模板!$E$16)*(1+INDEX(职业模板!$C$29:$J$34,MATCH($K70,职业模板!$B$29:$B$34,FALSE),MATCH(V$3,职业模板!$C$28:$J$28,FALSE))+INDEX(职业模板!$C$40:$J$60,MATCH($L70,职业模板!$B$40:$B$60,FALSE),MATCH(V$3,职业模板!$C$39:$J$39,FALSE))),2),"")</f>
        <v/>
      </c>
      <c r="BO70" s="1" t="str" cm="1">
        <f t="array" ref="BO70">IFERROR(ROUND((AY70+BG70*职业模板!$E$16)*(1+INDEX(职业模板!$C$29:$J$34,MATCH($K70,职业模板!$B$29:$B$34,FALSE),MATCH(W$3,职业模板!$C$28:$J$28,FALSE))+INDEX(职业模板!$C$40:$J$60,MATCH($L70,职业模板!$B$40:$B$60,FALSE),MATCH(W$3,职业模板!$C$39:$J$39,FALSE))),2),"")</f>
        <v/>
      </c>
      <c r="BP70" s="1" t="str" cm="1">
        <f t="array" ref="BP70">IFERROR(ROUND((AZ70+BH70*职业模板!$E$16)*(1+INDEX(职业模板!$C$29:$J$34,MATCH($K70,职业模板!$B$29:$B$34,FALSE),MATCH(X$3,职业模板!$C$28:$J$28,FALSE))+INDEX(职业模板!$C$40:$J$60,MATCH($L70,职业模板!$B$40:$B$60,FALSE),MATCH(X$3,职业模板!$C$39:$J$39,FALSE))),2),"")</f>
        <v/>
      </c>
      <c r="BQ70" s="1" t="str" cm="1">
        <f t="array" ref="BQ70">IFERROR(ROUND((BA70+BI70*职业模板!$E$16)*(1+INDEX(职业模板!$C$29:$J$34,MATCH($K70,职业模板!$B$29:$B$34,FALSE),MATCH(Y$3,职业模板!$C$28:$J$28,FALSE))+INDEX(职业模板!$C$40:$J$60,MATCH($L70,职业模板!$B$40:$B$60,FALSE),MATCH(Y$3,职业模板!$C$39:$J$39,FALSE))),2),"")</f>
        <v/>
      </c>
      <c r="BR70" s="1" t="str" cm="1">
        <f t="array" ref="BR70">IFERROR(ROUND((BB70+BJ70*职业模板!$E$16)*(1+INDEX(职业模板!$C$29:$J$34,MATCH($K70,职业模板!$B$29:$B$34,FALSE),MATCH(Z$3,职业模板!$C$28:$J$28,FALSE))+INDEX(职业模板!$C$40:$J$60,MATCH($L70,职业模板!$B$40:$B$60,FALSE),MATCH(Z$3,职业模板!$C$39:$J$39,FALSE))),2),"")</f>
        <v/>
      </c>
      <c r="BS70" s="1" t="str" cm="1">
        <f t="array" ref="BS70">IFERROR(ROUND((BC70+BK70*职业模板!$E$16)*(1+INDEX(职业模板!$C$29:$J$34,MATCH($K70,职业模板!$B$29:$B$34,FALSE),MATCH(AA$3,职业模板!$C$28:$J$28,FALSE))+INDEX(职业模板!$C$40:$J$60,MATCH($L70,职业模板!$B$40:$B$60,FALSE),MATCH(AA$3,职业模板!$C$39:$J$39,FALSE))),2),"")</f>
        <v/>
      </c>
      <c r="BT70" s="1" t="str" cm="1">
        <f t="array" ref="BT70">IFERROR(ROUND((BD70+BL70*职业模板!$E$16)*(1+INDEX(职业模板!$C$29:$J$34,MATCH($K70,职业模板!$B$29:$B$34,FALSE),MATCH(AB$3,职业模板!$C$28:$J$28,FALSE))+INDEX(职业模板!$C$40:$J$60,MATCH($L70,职业模板!$B$40:$B$60,FALSE),MATCH(AB$3,职业模板!$C$39:$J$39,FALSE))),2),"")</f>
        <v/>
      </c>
      <c r="BU70" s="1" t="str" cm="1">
        <f t="array" ref="BU70">IFERROR(ROUND((BE70+BM70*职业模板!$E$16)*(1+INDEX(职业模板!$C$29:$J$34,MATCH($K70,职业模板!$B$29:$B$34,FALSE),MATCH(AC$3,职业模板!$C$28:$J$28,FALSE))+INDEX(职业模板!$C$40:$J$60,MATCH($L70,职业模板!$B$40:$B$60,FALSE),MATCH(AC$3,职业模板!$C$39:$J$39,FALSE))),2),"")</f>
        <v/>
      </c>
      <c r="BV70" s="31" t="str" cm="1">
        <f t="array" ref="BV70">IF(SUMPRODUCT($BN70:$BR70,属性分配!$C$7:$G$7)=0,"",SUMPRODUCT($BN70:$BR70,属性分配!$C$7:$G$7))</f>
        <v/>
      </c>
      <c r="BW70" s="1" t="str" cm="1">
        <f t="array" ref="BW70">IFERROR((AX70+BF70*职业模板!$E$16)*(1+INDEX(职业模板!$C$34:$J$34,MATCH(V$3,职业模板!$C$28:$J$28,FALSE))+INDEX(职业模板!$C$60:$J$60,MATCH(V$3,职业模板!$C$39:$J$39,FALSE))),"")</f>
        <v/>
      </c>
      <c r="BX70" s="1" t="str" cm="1">
        <f t="array" ref="BX70">IFERROR((AY70+BG70*职业模板!$E$16)*(1+INDEX(职业模板!$C$34:$J$34,MATCH(W$3,职业模板!$C$28:$J$28,FALSE))+INDEX(职业模板!$C$60:$J$60,MATCH(W$3,职业模板!$C$39:$J$39,FALSE))),"")</f>
        <v/>
      </c>
      <c r="BY70" s="1" t="str" cm="1">
        <f t="array" ref="BY70">IFERROR((AZ70+BH70*职业模板!$E$16)*(1+INDEX(职业模板!$C$34:$J$34,MATCH(X$3,职业模板!$C$28:$J$28,FALSE))+INDEX(职业模板!$C$60:$J$60,MATCH(X$3,职业模板!$C$39:$J$39,FALSE))),"")</f>
        <v/>
      </c>
      <c r="BZ70" s="1" t="str" cm="1">
        <f t="array" ref="BZ70">IFERROR((BA70+BI70*职业模板!$E$16)*(1+INDEX(职业模板!$C$34:$J$34,MATCH(Y$3,职业模板!$C$28:$J$28,FALSE))+INDEX(职业模板!$C$60:$J$60,MATCH(Y$3,职业模板!$C$39:$J$39,FALSE))),"")</f>
        <v/>
      </c>
      <c r="CA70" s="1" t="str" cm="1">
        <f t="array" ref="CA70">IFERROR((BB70+BJ70*职业模板!$E$16)*(1+INDEX(职业模板!$C$34:$J$34,MATCH(Z$3,职业模板!$C$28:$J$28,FALSE))+INDEX(职业模板!$C$60:$J$60,MATCH(Z$3,职业模板!$C$39:$J$39,FALSE))),"")</f>
        <v/>
      </c>
      <c r="CB70" s="1" t="str" cm="1">
        <f t="array" ref="CB70">IFERROR((BC70+BK70*职业模板!$E$16)*(1+INDEX(职业模板!$C$34:$J$34,MATCH(AA$3,职业模板!$C$28:$J$28,FALSE))+INDEX(职业模板!$C$60:$J$60,MATCH(AA$3,职业模板!$C$39:$J$39,FALSE))),"")</f>
        <v/>
      </c>
      <c r="CC70" s="1" t="str" cm="1">
        <f t="array" ref="CC70">IFERROR((BD70+BL70*职业模板!$E$16)*(1+INDEX(职业模板!$C$34:$J$34,MATCH(AB$3,职业模板!$C$28:$J$28,FALSE))+INDEX(职业模板!$C$60:$J$60,MATCH(AB$3,职业模板!$C$39:$J$39,FALSE))),"")</f>
        <v/>
      </c>
      <c r="CD70" s="1" t="str" cm="1">
        <f t="array" ref="CD70">IFERROR((BE70+BM70*职业模板!$E$16)*(1+INDEX(职业模板!$C$34:$J$34,MATCH(AC$3,职业模板!$C$28:$J$28,FALSE))+INDEX(职业模板!$C$60:$J$60,MATCH(AC$3,职业模板!$C$39:$J$39,FALSE))),"")</f>
        <v/>
      </c>
      <c r="CE70" s="31" t="str" cm="1">
        <f t="array" ref="CE70">IF(SUMPRODUCT(BW70:CA70,属性分配!$C$7:$G$7)=0,"",SUMPRODUCT(BW70:CA70,属性分配!$C$7:$G$7))</f>
        <v/>
      </c>
    </row>
    <row r="71" spans="50:83" x14ac:dyDescent="0.15">
      <c r="AX71" s="1" t="str" cm="1">
        <f t="array" ref="AX71">IFERROR(INDEX(属性分配!$C$4:$J$4,MATCH(AX$3,属性分配!$C$3:$J$3,FALSE))*INDEX(职业模板!$C$5:$J$12,MATCH($C71,职业模板!$B$5:$B$12,FALSE),MATCH(AX$3,职业模板!$C$3:$J$3,FALSE))*$F71*N71,"")</f>
        <v/>
      </c>
      <c r="AY71" s="1" t="str" cm="1">
        <f t="array" ref="AY71">IFERROR(INDEX(属性分配!$C$4:$J$4,MATCH(AY$3,属性分配!$C$3:$J$3,FALSE))*INDEX(职业模板!$C$5:$J$12,MATCH($C71,职业模板!$B$5:$B$12,FALSE),MATCH(AY$3,职业模板!$C$3:$J$3,FALSE))*$F71*O71,"")</f>
        <v/>
      </c>
      <c r="AZ71" s="1" t="str" cm="1">
        <f t="array" ref="AZ71">IFERROR(INDEX(属性分配!$C$4:$J$4,MATCH(AZ$3,属性分配!$C$3:$J$3,FALSE))*INDEX(职业模板!$C$5:$J$12,MATCH($C71,职业模板!$B$5:$B$12,FALSE),MATCH(AZ$3,职业模板!$C$3:$J$3,FALSE))*$F71*P71,"")</f>
        <v/>
      </c>
      <c r="BA71" s="1" t="str" cm="1">
        <f t="array" ref="BA71">IFERROR(INDEX(属性分配!$C$4:$J$4,MATCH(BA$3,属性分配!$C$3:$J$3,FALSE))*INDEX(职业模板!$C$5:$J$12,MATCH($C71,职业模板!$B$5:$B$12,FALSE),MATCH(BA$3,职业模板!$C$3:$J$3,FALSE))*$F71*Q71,"")</f>
        <v/>
      </c>
      <c r="BB71" s="1" t="str" cm="1">
        <f t="array" ref="BB71">IFERROR(INDEX(属性分配!$C$4:$J$4,MATCH(BB$3,属性分配!$C$3:$J$3,FALSE))*INDEX(职业模板!$C$5:$J$12,MATCH($C71,职业模板!$B$5:$B$12,FALSE),MATCH(BB$3,职业模板!$C$3:$J$3,FALSE))*$F71*R71,"")</f>
        <v/>
      </c>
      <c r="BC71" s="1" t="str" cm="1">
        <f t="array" ref="BC71">IFERROR(INDEX(属性分配!$C$4:$J$4,MATCH(BC$3,属性分配!$C$3:$J$3,FALSE))*INDEX(职业模板!$C$5:$J$12,MATCH($C71,职业模板!$B$5:$B$12,FALSE),MATCH(BC$3,职业模板!$C$3:$J$3,FALSE))*$F71*S71,"")</f>
        <v/>
      </c>
      <c r="BD71" s="1" t="str" cm="1">
        <f t="array" ref="BD71">IFERROR(INDEX(属性分配!$C$4:$J$4,MATCH(BD$3,属性分配!$C$3:$J$3,FALSE))*INDEX(职业模板!$C$5:$J$12,MATCH($C71,职业模板!$B$5:$B$12,FALSE),MATCH(BD$3,职业模板!$C$3:$J$3,FALSE))*$F71*T71,"")</f>
        <v/>
      </c>
      <c r="BE71" s="1" t="str" cm="1">
        <f t="array" ref="BE71">IFERROR(INDEX(属性分配!$C$4:$J$4,MATCH(BE$3,属性分配!$C$3:$J$3,FALSE))*INDEX(职业模板!$C$5:$J$12,MATCH($C71,职业模板!$B$5:$B$12,FALSE),MATCH(BE$3,职业模板!$C$3:$J$3,FALSE))*$F71*U71,"")</f>
        <v/>
      </c>
      <c r="BF71" s="1" t="str" cm="1">
        <f t="array" ref="BF71">IFERROR(INDEX(属性分配!$C$11:$J$11,MATCH(BF$3,属性分配!$C$3:$J$3,FALSE))/职业模板!$E$16*AX71,"")</f>
        <v/>
      </c>
      <c r="BG71" s="1" t="str" cm="1">
        <f t="array" ref="BG71">IFERROR(INDEX(属性分配!$C$11:$J$11,MATCH(BG$3,属性分配!$C$3:$J$3,FALSE))/职业模板!$E$16*AY71,"")</f>
        <v/>
      </c>
      <c r="BH71" s="1" t="str" cm="1">
        <f t="array" ref="BH71">IFERROR(INDEX(属性分配!$C$11:$J$11,MATCH(BH$3,属性分配!$C$3:$J$3,FALSE))/职业模板!$E$16*AZ71,"")</f>
        <v/>
      </c>
      <c r="BI71" s="1" t="str" cm="1">
        <f t="array" ref="BI71">IFERROR(INDEX(属性分配!$C$11:$J$11,MATCH(BI$3,属性分配!$C$3:$J$3,FALSE))/职业模板!$E$16*BA71,"")</f>
        <v/>
      </c>
      <c r="BJ71" s="1" t="str" cm="1">
        <f t="array" ref="BJ71">IFERROR(INDEX(属性分配!$C$11:$J$11,MATCH(BJ$3,属性分配!$C$3:$J$3,FALSE))/职业模板!$E$16*BB71,"")</f>
        <v/>
      </c>
      <c r="BK71" s="1" t="str" cm="1">
        <f t="array" ref="BK71">IFERROR(INDEX(属性分配!$C$11:$J$11,MATCH(BK$3,属性分配!$C$3:$J$3,FALSE))/职业模板!$E$16*BC71,"")</f>
        <v/>
      </c>
      <c r="BL71" s="1" t="str" cm="1">
        <f t="array" ref="BL71">IFERROR(INDEX(属性分配!$C$11:$J$11,MATCH(BL$3,属性分配!$C$3:$J$3,FALSE))/职业模板!$E$16*BD71,"")</f>
        <v/>
      </c>
      <c r="BM71" s="1" t="str" cm="1">
        <f t="array" ref="BM71">IFERROR(INDEX(属性分配!$C$11:$J$11,MATCH(BM$3,属性分配!$C$3:$J$3,FALSE))/职业模板!$E$16*BE71,"")</f>
        <v/>
      </c>
      <c r="BN71" s="1" t="str" cm="1">
        <f t="array" ref="BN71">IFERROR(ROUND((AX71+BF71*职业模板!$E$16)*(1+INDEX(职业模板!$C$29:$J$34,MATCH($K71,职业模板!$B$29:$B$34,FALSE),MATCH(V$3,职业模板!$C$28:$J$28,FALSE))+INDEX(职业模板!$C$40:$J$60,MATCH($L71,职业模板!$B$40:$B$60,FALSE),MATCH(V$3,职业模板!$C$39:$J$39,FALSE))),2),"")</f>
        <v/>
      </c>
      <c r="BO71" s="1" t="str" cm="1">
        <f t="array" ref="BO71">IFERROR(ROUND((AY71+BG71*职业模板!$E$16)*(1+INDEX(职业模板!$C$29:$J$34,MATCH($K71,职业模板!$B$29:$B$34,FALSE),MATCH(W$3,职业模板!$C$28:$J$28,FALSE))+INDEX(职业模板!$C$40:$J$60,MATCH($L71,职业模板!$B$40:$B$60,FALSE),MATCH(W$3,职业模板!$C$39:$J$39,FALSE))),2),"")</f>
        <v/>
      </c>
      <c r="BP71" s="1" t="str" cm="1">
        <f t="array" ref="BP71">IFERROR(ROUND((AZ71+BH71*职业模板!$E$16)*(1+INDEX(职业模板!$C$29:$J$34,MATCH($K71,职业模板!$B$29:$B$34,FALSE),MATCH(X$3,职业模板!$C$28:$J$28,FALSE))+INDEX(职业模板!$C$40:$J$60,MATCH($L71,职业模板!$B$40:$B$60,FALSE),MATCH(X$3,职业模板!$C$39:$J$39,FALSE))),2),"")</f>
        <v/>
      </c>
      <c r="BQ71" s="1" t="str" cm="1">
        <f t="array" ref="BQ71">IFERROR(ROUND((BA71+BI71*职业模板!$E$16)*(1+INDEX(职业模板!$C$29:$J$34,MATCH($K71,职业模板!$B$29:$B$34,FALSE),MATCH(Y$3,职业模板!$C$28:$J$28,FALSE))+INDEX(职业模板!$C$40:$J$60,MATCH($L71,职业模板!$B$40:$B$60,FALSE),MATCH(Y$3,职业模板!$C$39:$J$39,FALSE))),2),"")</f>
        <v/>
      </c>
      <c r="BR71" s="1" t="str" cm="1">
        <f t="array" ref="BR71">IFERROR(ROUND((BB71+BJ71*职业模板!$E$16)*(1+INDEX(职业模板!$C$29:$J$34,MATCH($K71,职业模板!$B$29:$B$34,FALSE),MATCH(Z$3,职业模板!$C$28:$J$28,FALSE))+INDEX(职业模板!$C$40:$J$60,MATCH($L71,职业模板!$B$40:$B$60,FALSE),MATCH(Z$3,职业模板!$C$39:$J$39,FALSE))),2),"")</f>
        <v/>
      </c>
      <c r="BS71" s="1" t="str" cm="1">
        <f t="array" ref="BS71">IFERROR(ROUND((BC71+BK71*职业模板!$E$16)*(1+INDEX(职业模板!$C$29:$J$34,MATCH($K71,职业模板!$B$29:$B$34,FALSE),MATCH(AA$3,职业模板!$C$28:$J$28,FALSE))+INDEX(职业模板!$C$40:$J$60,MATCH($L71,职业模板!$B$40:$B$60,FALSE),MATCH(AA$3,职业模板!$C$39:$J$39,FALSE))),2),"")</f>
        <v/>
      </c>
      <c r="BT71" s="1" t="str" cm="1">
        <f t="array" ref="BT71">IFERROR(ROUND((BD71+BL71*职业模板!$E$16)*(1+INDEX(职业模板!$C$29:$J$34,MATCH($K71,职业模板!$B$29:$B$34,FALSE),MATCH(AB$3,职业模板!$C$28:$J$28,FALSE))+INDEX(职业模板!$C$40:$J$60,MATCH($L71,职业模板!$B$40:$B$60,FALSE),MATCH(AB$3,职业模板!$C$39:$J$39,FALSE))),2),"")</f>
        <v/>
      </c>
      <c r="BU71" s="1" t="str" cm="1">
        <f t="array" ref="BU71">IFERROR(ROUND((BE71+BM71*职业模板!$E$16)*(1+INDEX(职业模板!$C$29:$J$34,MATCH($K71,职业模板!$B$29:$B$34,FALSE),MATCH(AC$3,职业模板!$C$28:$J$28,FALSE))+INDEX(职业模板!$C$40:$J$60,MATCH($L71,职业模板!$B$40:$B$60,FALSE),MATCH(AC$3,职业模板!$C$39:$J$39,FALSE))),2),"")</f>
        <v/>
      </c>
      <c r="BV71" s="31" t="str" cm="1">
        <f t="array" ref="BV71">IF(SUMPRODUCT($BN71:$BR71,属性分配!$C$7:$G$7)=0,"",SUMPRODUCT($BN71:$BR71,属性分配!$C$7:$G$7))</f>
        <v/>
      </c>
      <c r="BW71" s="1" t="str" cm="1">
        <f t="array" ref="BW71">IFERROR((AX71+BF71*职业模板!$E$16)*(1+INDEX(职业模板!$C$34:$J$34,MATCH(V$3,职业模板!$C$28:$J$28,FALSE))+INDEX(职业模板!$C$60:$J$60,MATCH(V$3,职业模板!$C$39:$J$39,FALSE))),"")</f>
        <v/>
      </c>
      <c r="BX71" s="1" t="str" cm="1">
        <f t="array" ref="BX71">IFERROR((AY71+BG71*职业模板!$E$16)*(1+INDEX(职业模板!$C$34:$J$34,MATCH(W$3,职业模板!$C$28:$J$28,FALSE))+INDEX(职业模板!$C$60:$J$60,MATCH(W$3,职业模板!$C$39:$J$39,FALSE))),"")</f>
        <v/>
      </c>
      <c r="BY71" s="1" t="str" cm="1">
        <f t="array" ref="BY71">IFERROR((AZ71+BH71*职业模板!$E$16)*(1+INDEX(职业模板!$C$34:$J$34,MATCH(X$3,职业模板!$C$28:$J$28,FALSE))+INDEX(职业模板!$C$60:$J$60,MATCH(X$3,职业模板!$C$39:$J$39,FALSE))),"")</f>
        <v/>
      </c>
      <c r="BZ71" s="1" t="str" cm="1">
        <f t="array" ref="BZ71">IFERROR((BA71+BI71*职业模板!$E$16)*(1+INDEX(职业模板!$C$34:$J$34,MATCH(Y$3,职业模板!$C$28:$J$28,FALSE))+INDEX(职业模板!$C$60:$J$60,MATCH(Y$3,职业模板!$C$39:$J$39,FALSE))),"")</f>
        <v/>
      </c>
      <c r="CA71" s="1" t="str" cm="1">
        <f t="array" ref="CA71">IFERROR((BB71+BJ71*职业模板!$E$16)*(1+INDEX(职业模板!$C$34:$J$34,MATCH(Z$3,职业模板!$C$28:$J$28,FALSE))+INDEX(职业模板!$C$60:$J$60,MATCH(Z$3,职业模板!$C$39:$J$39,FALSE))),"")</f>
        <v/>
      </c>
      <c r="CB71" s="1" t="str" cm="1">
        <f t="array" ref="CB71">IFERROR((BC71+BK71*职业模板!$E$16)*(1+INDEX(职业模板!$C$34:$J$34,MATCH(AA$3,职业模板!$C$28:$J$28,FALSE))+INDEX(职业模板!$C$60:$J$60,MATCH(AA$3,职业模板!$C$39:$J$39,FALSE))),"")</f>
        <v/>
      </c>
      <c r="CC71" s="1" t="str" cm="1">
        <f t="array" ref="CC71">IFERROR((BD71+BL71*职业模板!$E$16)*(1+INDEX(职业模板!$C$34:$J$34,MATCH(AB$3,职业模板!$C$28:$J$28,FALSE))+INDEX(职业模板!$C$60:$J$60,MATCH(AB$3,职业模板!$C$39:$J$39,FALSE))),"")</f>
        <v/>
      </c>
      <c r="CD71" s="1" t="str" cm="1">
        <f t="array" ref="CD71">IFERROR((BE71+BM71*职业模板!$E$16)*(1+INDEX(职业模板!$C$34:$J$34,MATCH(AC$3,职业模板!$C$28:$J$28,FALSE))+INDEX(职业模板!$C$60:$J$60,MATCH(AC$3,职业模板!$C$39:$J$39,FALSE))),"")</f>
        <v/>
      </c>
      <c r="CE71" s="31" t="str" cm="1">
        <f t="array" ref="CE71">IF(SUMPRODUCT(BW71:CA71,属性分配!$C$7:$G$7)=0,"",SUMPRODUCT(BW71:CA71,属性分配!$C$7:$G$7))</f>
        <v/>
      </c>
    </row>
    <row r="72" spans="50:83" x14ac:dyDescent="0.15">
      <c r="AX72" s="1" t="str" cm="1">
        <f t="array" ref="AX72">IFERROR(INDEX(属性分配!$C$4:$J$4,MATCH(AX$3,属性分配!$C$3:$J$3,FALSE))*INDEX(职业模板!$C$5:$J$12,MATCH($C72,职业模板!$B$5:$B$12,FALSE),MATCH(AX$3,职业模板!$C$3:$J$3,FALSE))*$F72*N72,"")</f>
        <v/>
      </c>
      <c r="AY72" s="1" t="str" cm="1">
        <f t="array" ref="AY72">IFERROR(INDEX(属性分配!$C$4:$J$4,MATCH(AY$3,属性分配!$C$3:$J$3,FALSE))*INDEX(职业模板!$C$5:$J$12,MATCH($C72,职业模板!$B$5:$B$12,FALSE),MATCH(AY$3,职业模板!$C$3:$J$3,FALSE))*$F72*O72,"")</f>
        <v/>
      </c>
      <c r="AZ72" s="1" t="str" cm="1">
        <f t="array" ref="AZ72">IFERROR(INDEX(属性分配!$C$4:$J$4,MATCH(AZ$3,属性分配!$C$3:$J$3,FALSE))*INDEX(职业模板!$C$5:$J$12,MATCH($C72,职业模板!$B$5:$B$12,FALSE),MATCH(AZ$3,职业模板!$C$3:$J$3,FALSE))*$F72*P72,"")</f>
        <v/>
      </c>
      <c r="BA72" s="1" t="str" cm="1">
        <f t="array" ref="BA72">IFERROR(INDEX(属性分配!$C$4:$J$4,MATCH(BA$3,属性分配!$C$3:$J$3,FALSE))*INDEX(职业模板!$C$5:$J$12,MATCH($C72,职业模板!$B$5:$B$12,FALSE),MATCH(BA$3,职业模板!$C$3:$J$3,FALSE))*$F72*Q72,"")</f>
        <v/>
      </c>
      <c r="BB72" s="1" t="str" cm="1">
        <f t="array" ref="BB72">IFERROR(INDEX(属性分配!$C$4:$J$4,MATCH(BB$3,属性分配!$C$3:$J$3,FALSE))*INDEX(职业模板!$C$5:$J$12,MATCH($C72,职业模板!$B$5:$B$12,FALSE),MATCH(BB$3,职业模板!$C$3:$J$3,FALSE))*$F72*R72,"")</f>
        <v/>
      </c>
      <c r="BC72" s="1" t="str" cm="1">
        <f t="array" ref="BC72">IFERROR(INDEX(属性分配!$C$4:$J$4,MATCH(BC$3,属性分配!$C$3:$J$3,FALSE))*INDEX(职业模板!$C$5:$J$12,MATCH($C72,职业模板!$B$5:$B$12,FALSE),MATCH(BC$3,职业模板!$C$3:$J$3,FALSE))*$F72*S72,"")</f>
        <v/>
      </c>
      <c r="BD72" s="1" t="str" cm="1">
        <f t="array" ref="BD72">IFERROR(INDEX(属性分配!$C$4:$J$4,MATCH(BD$3,属性分配!$C$3:$J$3,FALSE))*INDEX(职业模板!$C$5:$J$12,MATCH($C72,职业模板!$B$5:$B$12,FALSE),MATCH(BD$3,职业模板!$C$3:$J$3,FALSE))*$F72*T72,"")</f>
        <v/>
      </c>
      <c r="BE72" s="1" t="str" cm="1">
        <f t="array" ref="BE72">IFERROR(INDEX(属性分配!$C$4:$J$4,MATCH(BE$3,属性分配!$C$3:$J$3,FALSE))*INDEX(职业模板!$C$5:$J$12,MATCH($C72,职业模板!$B$5:$B$12,FALSE),MATCH(BE$3,职业模板!$C$3:$J$3,FALSE))*$F72*U72,"")</f>
        <v/>
      </c>
      <c r="BF72" s="1" t="str" cm="1">
        <f t="array" ref="BF72">IFERROR(INDEX(属性分配!$C$11:$J$11,MATCH(BF$3,属性分配!$C$3:$J$3,FALSE))/职业模板!$E$16*AX72,"")</f>
        <v/>
      </c>
      <c r="BG72" s="1" t="str" cm="1">
        <f t="array" ref="BG72">IFERROR(INDEX(属性分配!$C$11:$J$11,MATCH(BG$3,属性分配!$C$3:$J$3,FALSE))/职业模板!$E$16*AY72,"")</f>
        <v/>
      </c>
      <c r="BH72" s="1" t="str" cm="1">
        <f t="array" ref="BH72">IFERROR(INDEX(属性分配!$C$11:$J$11,MATCH(BH$3,属性分配!$C$3:$J$3,FALSE))/职业模板!$E$16*AZ72,"")</f>
        <v/>
      </c>
      <c r="BI72" s="1" t="str" cm="1">
        <f t="array" ref="BI72">IFERROR(INDEX(属性分配!$C$11:$J$11,MATCH(BI$3,属性分配!$C$3:$J$3,FALSE))/职业模板!$E$16*BA72,"")</f>
        <v/>
      </c>
      <c r="BJ72" s="1" t="str" cm="1">
        <f t="array" ref="BJ72">IFERROR(INDEX(属性分配!$C$11:$J$11,MATCH(BJ$3,属性分配!$C$3:$J$3,FALSE))/职业模板!$E$16*BB72,"")</f>
        <v/>
      </c>
      <c r="BK72" s="1" t="str" cm="1">
        <f t="array" ref="BK72">IFERROR(INDEX(属性分配!$C$11:$J$11,MATCH(BK$3,属性分配!$C$3:$J$3,FALSE))/职业模板!$E$16*BC72,"")</f>
        <v/>
      </c>
      <c r="BL72" s="1" t="str" cm="1">
        <f t="array" ref="BL72">IFERROR(INDEX(属性分配!$C$11:$J$11,MATCH(BL$3,属性分配!$C$3:$J$3,FALSE))/职业模板!$E$16*BD72,"")</f>
        <v/>
      </c>
      <c r="BM72" s="1" t="str" cm="1">
        <f t="array" ref="BM72">IFERROR(INDEX(属性分配!$C$11:$J$11,MATCH(BM$3,属性分配!$C$3:$J$3,FALSE))/职业模板!$E$16*BE72,"")</f>
        <v/>
      </c>
      <c r="BN72" s="1" t="str" cm="1">
        <f t="array" ref="BN72">IFERROR(ROUND((AX72+BF72*职业模板!$E$16)*(1+INDEX(职业模板!$C$29:$J$34,MATCH($K72,职业模板!$B$29:$B$34,FALSE),MATCH(V$3,职业模板!$C$28:$J$28,FALSE))+INDEX(职业模板!$C$40:$J$60,MATCH($L72,职业模板!$B$40:$B$60,FALSE),MATCH(V$3,职业模板!$C$39:$J$39,FALSE))),2),"")</f>
        <v/>
      </c>
      <c r="BO72" s="1" t="str" cm="1">
        <f t="array" ref="BO72">IFERROR(ROUND((AY72+BG72*职业模板!$E$16)*(1+INDEX(职业模板!$C$29:$J$34,MATCH($K72,职业模板!$B$29:$B$34,FALSE),MATCH(W$3,职业模板!$C$28:$J$28,FALSE))+INDEX(职业模板!$C$40:$J$60,MATCH($L72,职业模板!$B$40:$B$60,FALSE),MATCH(W$3,职业模板!$C$39:$J$39,FALSE))),2),"")</f>
        <v/>
      </c>
      <c r="BP72" s="1" t="str" cm="1">
        <f t="array" ref="BP72">IFERROR(ROUND((AZ72+BH72*职业模板!$E$16)*(1+INDEX(职业模板!$C$29:$J$34,MATCH($K72,职业模板!$B$29:$B$34,FALSE),MATCH(X$3,职业模板!$C$28:$J$28,FALSE))+INDEX(职业模板!$C$40:$J$60,MATCH($L72,职业模板!$B$40:$B$60,FALSE),MATCH(X$3,职业模板!$C$39:$J$39,FALSE))),2),"")</f>
        <v/>
      </c>
      <c r="BQ72" s="1" t="str" cm="1">
        <f t="array" ref="BQ72">IFERROR(ROUND((BA72+BI72*职业模板!$E$16)*(1+INDEX(职业模板!$C$29:$J$34,MATCH($K72,职业模板!$B$29:$B$34,FALSE),MATCH(Y$3,职业模板!$C$28:$J$28,FALSE))+INDEX(职业模板!$C$40:$J$60,MATCH($L72,职业模板!$B$40:$B$60,FALSE),MATCH(Y$3,职业模板!$C$39:$J$39,FALSE))),2),"")</f>
        <v/>
      </c>
      <c r="BR72" s="1" t="str" cm="1">
        <f t="array" ref="BR72">IFERROR(ROUND((BB72+BJ72*职业模板!$E$16)*(1+INDEX(职业模板!$C$29:$J$34,MATCH($K72,职业模板!$B$29:$B$34,FALSE),MATCH(Z$3,职业模板!$C$28:$J$28,FALSE))+INDEX(职业模板!$C$40:$J$60,MATCH($L72,职业模板!$B$40:$B$60,FALSE),MATCH(Z$3,职业模板!$C$39:$J$39,FALSE))),2),"")</f>
        <v/>
      </c>
      <c r="BS72" s="1" t="str" cm="1">
        <f t="array" ref="BS72">IFERROR(ROUND((BC72+BK72*职业模板!$E$16)*(1+INDEX(职业模板!$C$29:$J$34,MATCH($K72,职业模板!$B$29:$B$34,FALSE),MATCH(AA$3,职业模板!$C$28:$J$28,FALSE))+INDEX(职业模板!$C$40:$J$60,MATCH($L72,职业模板!$B$40:$B$60,FALSE),MATCH(AA$3,职业模板!$C$39:$J$39,FALSE))),2),"")</f>
        <v/>
      </c>
      <c r="BT72" s="1" t="str" cm="1">
        <f t="array" ref="BT72">IFERROR(ROUND((BD72+BL72*职业模板!$E$16)*(1+INDEX(职业模板!$C$29:$J$34,MATCH($K72,职业模板!$B$29:$B$34,FALSE),MATCH(AB$3,职业模板!$C$28:$J$28,FALSE))+INDEX(职业模板!$C$40:$J$60,MATCH($L72,职业模板!$B$40:$B$60,FALSE),MATCH(AB$3,职业模板!$C$39:$J$39,FALSE))),2),"")</f>
        <v/>
      </c>
      <c r="BU72" s="1" t="str" cm="1">
        <f t="array" ref="BU72">IFERROR(ROUND((BE72+BM72*职业模板!$E$16)*(1+INDEX(职业模板!$C$29:$J$34,MATCH($K72,职业模板!$B$29:$B$34,FALSE),MATCH(AC$3,职业模板!$C$28:$J$28,FALSE))+INDEX(职业模板!$C$40:$J$60,MATCH($L72,职业模板!$B$40:$B$60,FALSE),MATCH(AC$3,职业模板!$C$39:$J$39,FALSE))),2),"")</f>
        <v/>
      </c>
      <c r="BV72" s="31" t="str" cm="1">
        <f t="array" ref="BV72">IF(SUMPRODUCT($BN72:$BR72,属性分配!$C$7:$G$7)=0,"",SUMPRODUCT($BN72:$BR72,属性分配!$C$7:$G$7))</f>
        <v/>
      </c>
      <c r="BW72" s="1" t="str" cm="1">
        <f t="array" ref="BW72">IFERROR((AX72+BF72*职业模板!$E$16)*(1+INDEX(职业模板!$C$34:$J$34,MATCH(V$3,职业模板!$C$28:$J$28,FALSE))+INDEX(职业模板!$C$60:$J$60,MATCH(V$3,职业模板!$C$39:$J$39,FALSE))),"")</f>
        <v/>
      </c>
      <c r="BX72" s="1" t="str" cm="1">
        <f t="array" ref="BX72">IFERROR((AY72+BG72*职业模板!$E$16)*(1+INDEX(职业模板!$C$34:$J$34,MATCH(W$3,职业模板!$C$28:$J$28,FALSE))+INDEX(职业模板!$C$60:$J$60,MATCH(W$3,职业模板!$C$39:$J$39,FALSE))),"")</f>
        <v/>
      </c>
      <c r="BY72" s="1" t="str" cm="1">
        <f t="array" ref="BY72">IFERROR((AZ72+BH72*职业模板!$E$16)*(1+INDEX(职业模板!$C$34:$J$34,MATCH(X$3,职业模板!$C$28:$J$28,FALSE))+INDEX(职业模板!$C$60:$J$60,MATCH(X$3,职业模板!$C$39:$J$39,FALSE))),"")</f>
        <v/>
      </c>
      <c r="BZ72" s="1" t="str" cm="1">
        <f t="array" ref="BZ72">IFERROR((BA72+BI72*职业模板!$E$16)*(1+INDEX(职业模板!$C$34:$J$34,MATCH(Y$3,职业模板!$C$28:$J$28,FALSE))+INDEX(职业模板!$C$60:$J$60,MATCH(Y$3,职业模板!$C$39:$J$39,FALSE))),"")</f>
        <v/>
      </c>
      <c r="CA72" s="1" t="str" cm="1">
        <f t="array" ref="CA72">IFERROR((BB72+BJ72*职业模板!$E$16)*(1+INDEX(职业模板!$C$34:$J$34,MATCH(Z$3,职业模板!$C$28:$J$28,FALSE))+INDEX(职业模板!$C$60:$J$60,MATCH(Z$3,职业模板!$C$39:$J$39,FALSE))),"")</f>
        <v/>
      </c>
      <c r="CB72" s="1" t="str" cm="1">
        <f t="array" ref="CB72">IFERROR((BC72+BK72*职业模板!$E$16)*(1+INDEX(职业模板!$C$34:$J$34,MATCH(AA$3,职业模板!$C$28:$J$28,FALSE))+INDEX(职业模板!$C$60:$J$60,MATCH(AA$3,职业模板!$C$39:$J$39,FALSE))),"")</f>
        <v/>
      </c>
      <c r="CC72" s="1" t="str" cm="1">
        <f t="array" ref="CC72">IFERROR((BD72+BL72*职业模板!$E$16)*(1+INDEX(职业模板!$C$34:$J$34,MATCH(AB$3,职业模板!$C$28:$J$28,FALSE))+INDEX(职业模板!$C$60:$J$60,MATCH(AB$3,职业模板!$C$39:$J$39,FALSE))),"")</f>
        <v/>
      </c>
      <c r="CD72" s="1" t="str" cm="1">
        <f t="array" ref="CD72">IFERROR((BE72+BM72*职业模板!$E$16)*(1+INDEX(职业模板!$C$34:$J$34,MATCH(AC$3,职业模板!$C$28:$J$28,FALSE))+INDEX(职业模板!$C$60:$J$60,MATCH(AC$3,职业模板!$C$39:$J$39,FALSE))),"")</f>
        <v/>
      </c>
      <c r="CE72" s="31" t="str" cm="1">
        <f t="array" ref="CE72">IF(SUMPRODUCT(BW72:CA72,属性分配!$C$7:$G$7)=0,"",SUMPRODUCT(BW72:CA72,属性分配!$C$7:$G$7))</f>
        <v/>
      </c>
    </row>
    <row r="73" spans="50:83" x14ac:dyDescent="0.15">
      <c r="AX73" s="1" t="str" cm="1">
        <f t="array" ref="AX73">IFERROR(INDEX(属性分配!$C$4:$J$4,MATCH(AX$3,属性分配!$C$3:$J$3,FALSE))*INDEX(职业模板!$C$5:$J$12,MATCH($C73,职业模板!$B$5:$B$12,FALSE),MATCH(AX$3,职业模板!$C$3:$J$3,FALSE))*$F73*N73,"")</f>
        <v/>
      </c>
      <c r="AY73" s="1" t="str" cm="1">
        <f t="array" ref="AY73">IFERROR(INDEX(属性分配!$C$4:$J$4,MATCH(AY$3,属性分配!$C$3:$J$3,FALSE))*INDEX(职业模板!$C$5:$J$12,MATCH($C73,职业模板!$B$5:$B$12,FALSE),MATCH(AY$3,职业模板!$C$3:$J$3,FALSE))*$F73*O73,"")</f>
        <v/>
      </c>
      <c r="AZ73" s="1" t="str" cm="1">
        <f t="array" ref="AZ73">IFERROR(INDEX(属性分配!$C$4:$J$4,MATCH(AZ$3,属性分配!$C$3:$J$3,FALSE))*INDEX(职业模板!$C$5:$J$12,MATCH($C73,职业模板!$B$5:$B$12,FALSE),MATCH(AZ$3,职业模板!$C$3:$J$3,FALSE))*$F73*P73,"")</f>
        <v/>
      </c>
      <c r="BA73" s="1" t="str" cm="1">
        <f t="array" ref="BA73">IFERROR(INDEX(属性分配!$C$4:$J$4,MATCH(BA$3,属性分配!$C$3:$J$3,FALSE))*INDEX(职业模板!$C$5:$J$12,MATCH($C73,职业模板!$B$5:$B$12,FALSE),MATCH(BA$3,职业模板!$C$3:$J$3,FALSE))*$F73*Q73,"")</f>
        <v/>
      </c>
      <c r="BB73" s="1" t="str" cm="1">
        <f t="array" ref="BB73">IFERROR(INDEX(属性分配!$C$4:$J$4,MATCH(BB$3,属性分配!$C$3:$J$3,FALSE))*INDEX(职业模板!$C$5:$J$12,MATCH($C73,职业模板!$B$5:$B$12,FALSE),MATCH(BB$3,职业模板!$C$3:$J$3,FALSE))*$F73*R73,"")</f>
        <v/>
      </c>
      <c r="BC73" s="1" t="str" cm="1">
        <f t="array" ref="BC73">IFERROR(INDEX(属性分配!$C$4:$J$4,MATCH(BC$3,属性分配!$C$3:$J$3,FALSE))*INDEX(职业模板!$C$5:$J$12,MATCH($C73,职业模板!$B$5:$B$12,FALSE),MATCH(BC$3,职业模板!$C$3:$J$3,FALSE))*$F73*S73,"")</f>
        <v/>
      </c>
      <c r="BD73" s="1" t="str" cm="1">
        <f t="array" ref="BD73">IFERROR(INDEX(属性分配!$C$4:$J$4,MATCH(BD$3,属性分配!$C$3:$J$3,FALSE))*INDEX(职业模板!$C$5:$J$12,MATCH($C73,职业模板!$B$5:$B$12,FALSE),MATCH(BD$3,职业模板!$C$3:$J$3,FALSE))*$F73*T73,"")</f>
        <v/>
      </c>
      <c r="BE73" s="1" t="str" cm="1">
        <f t="array" ref="BE73">IFERROR(INDEX(属性分配!$C$4:$J$4,MATCH(BE$3,属性分配!$C$3:$J$3,FALSE))*INDEX(职业模板!$C$5:$J$12,MATCH($C73,职业模板!$B$5:$B$12,FALSE),MATCH(BE$3,职业模板!$C$3:$J$3,FALSE))*$F73*U73,"")</f>
        <v/>
      </c>
      <c r="BF73" s="1" t="str" cm="1">
        <f t="array" ref="BF73">IFERROR(INDEX(属性分配!$C$11:$J$11,MATCH(BF$3,属性分配!$C$3:$J$3,FALSE))/职业模板!$E$16*AX73,"")</f>
        <v/>
      </c>
      <c r="BG73" s="1" t="str" cm="1">
        <f t="array" ref="BG73">IFERROR(INDEX(属性分配!$C$11:$J$11,MATCH(BG$3,属性分配!$C$3:$J$3,FALSE))/职业模板!$E$16*AY73,"")</f>
        <v/>
      </c>
      <c r="BH73" s="1" t="str" cm="1">
        <f t="array" ref="BH73">IFERROR(INDEX(属性分配!$C$11:$J$11,MATCH(BH$3,属性分配!$C$3:$J$3,FALSE))/职业模板!$E$16*AZ73,"")</f>
        <v/>
      </c>
      <c r="BI73" s="1" t="str" cm="1">
        <f t="array" ref="BI73">IFERROR(INDEX(属性分配!$C$11:$J$11,MATCH(BI$3,属性分配!$C$3:$J$3,FALSE))/职业模板!$E$16*BA73,"")</f>
        <v/>
      </c>
      <c r="BJ73" s="1" t="str" cm="1">
        <f t="array" ref="BJ73">IFERROR(INDEX(属性分配!$C$11:$J$11,MATCH(BJ$3,属性分配!$C$3:$J$3,FALSE))/职业模板!$E$16*BB73,"")</f>
        <v/>
      </c>
      <c r="BK73" s="1" t="str" cm="1">
        <f t="array" ref="BK73">IFERROR(INDEX(属性分配!$C$11:$J$11,MATCH(BK$3,属性分配!$C$3:$J$3,FALSE))/职业模板!$E$16*BC73,"")</f>
        <v/>
      </c>
      <c r="BL73" s="1" t="str" cm="1">
        <f t="array" ref="BL73">IFERROR(INDEX(属性分配!$C$11:$J$11,MATCH(BL$3,属性分配!$C$3:$J$3,FALSE))/职业模板!$E$16*BD73,"")</f>
        <v/>
      </c>
      <c r="BM73" s="1" t="str" cm="1">
        <f t="array" ref="BM73">IFERROR(INDEX(属性分配!$C$11:$J$11,MATCH(BM$3,属性分配!$C$3:$J$3,FALSE))/职业模板!$E$16*BE73,"")</f>
        <v/>
      </c>
      <c r="BN73" s="1" t="str" cm="1">
        <f t="array" ref="BN73">IFERROR(ROUND((AX73+BF73*职业模板!$E$16)*(1+INDEX(职业模板!$C$29:$J$34,MATCH($K73,职业模板!$B$29:$B$34,FALSE),MATCH(V$3,职业模板!$C$28:$J$28,FALSE))+INDEX(职业模板!$C$40:$J$60,MATCH($L73,职业模板!$B$40:$B$60,FALSE),MATCH(V$3,职业模板!$C$39:$J$39,FALSE))),2),"")</f>
        <v/>
      </c>
      <c r="BO73" s="1" t="str" cm="1">
        <f t="array" ref="BO73">IFERROR(ROUND((AY73+BG73*职业模板!$E$16)*(1+INDEX(职业模板!$C$29:$J$34,MATCH($K73,职业模板!$B$29:$B$34,FALSE),MATCH(W$3,职业模板!$C$28:$J$28,FALSE))+INDEX(职业模板!$C$40:$J$60,MATCH($L73,职业模板!$B$40:$B$60,FALSE),MATCH(W$3,职业模板!$C$39:$J$39,FALSE))),2),"")</f>
        <v/>
      </c>
      <c r="BP73" s="1" t="str" cm="1">
        <f t="array" ref="BP73">IFERROR(ROUND((AZ73+BH73*职业模板!$E$16)*(1+INDEX(职业模板!$C$29:$J$34,MATCH($K73,职业模板!$B$29:$B$34,FALSE),MATCH(X$3,职业模板!$C$28:$J$28,FALSE))+INDEX(职业模板!$C$40:$J$60,MATCH($L73,职业模板!$B$40:$B$60,FALSE),MATCH(X$3,职业模板!$C$39:$J$39,FALSE))),2),"")</f>
        <v/>
      </c>
      <c r="BQ73" s="1" t="str" cm="1">
        <f t="array" ref="BQ73">IFERROR(ROUND((BA73+BI73*职业模板!$E$16)*(1+INDEX(职业模板!$C$29:$J$34,MATCH($K73,职业模板!$B$29:$B$34,FALSE),MATCH(Y$3,职业模板!$C$28:$J$28,FALSE))+INDEX(职业模板!$C$40:$J$60,MATCH($L73,职业模板!$B$40:$B$60,FALSE),MATCH(Y$3,职业模板!$C$39:$J$39,FALSE))),2),"")</f>
        <v/>
      </c>
      <c r="BR73" s="1" t="str" cm="1">
        <f t="array" ref="BR73">IFERROR(ROUND((BB73+BJ73*职业模板!$E$16)*(1+INDEX(职业模板!$C$29:$J$34,MATCH($K73,职业模板!$B$29:$B$34,FALSE),MATCH(Z$3,职业模板!$C$28:$J$28,FALSE))+INDEX(职业模板!$C$40:$J$60,MATCH($L73,职业模板!$B$40:$B$60,FALSE),MATCH(Z$3,职业模板!$C$39:$J$39,FALSE))),2),"")</f>
        <v/>
      </c>
      <c r="BS73" s="1" t="str" cm="1">
        <f t="array" ref="BS73">IFERROR(ROUND((BC73+BK73*职业模板!$E$16)*(1+INDEX(职业模板!$C$29:$J$34,MATCH($K73,职业模板!$B$29:$B$34,FALSE),MATCH(AA$3,职业模板!$C$28:$J$28,FALSE))+INDEX(职业模板!$C$40:$J$60,MATCH($L73,职业模板!$B$40:$B$60,FALSE),MATCH(AA$3,职业模板!$C$39:$J$39,FALSE))),2),"")</f>
        <v/>
      </c>
      <c r="BT73" s="1" t="str" cm="1">
        <f t="array" ref="BT73">IFERROR(ROUND((BD73+BL73*职业模板!$E$16)*(1+INDEX(职业模板!$C$29:$J$34,MATCH($K73,职业模板!$B$29:$B$34,FALSE),MATCH(AB$3,职业模板!$C$28:$J$28,FALSE))+INDEX(职业模板!$C$40:$J$60,MATCH($L73,职业模板!$B$40:$B$60,FALSE),MATCH(AB$3,职业模板!$C$39:$J$39,FALSE))),2),"")</f>
        <v/>
      </c>
      <c r="BU73" s="1" t="str" cm="1">
        <f t="array" ref="BU73">IFERROR(ROUND((BE73+BM73*职业模板!$E$16)*(1+INDEX(职业模板!$C$29:$J$34,MATCH($K73,职业模板!$B$29:$B$34,FALSE),MATCH(AC$3,职业模板!$C$28:$J$28,FALSE))+INDEX(职业模板!$C$40:$J$60,MATCH($L73,职业模板!$B$40:$B$60,FALSE),MATCH(AC$3,职业模板!$C$39:$J$39,FALSE))),2),"")</f>
        <v/>
      </c>
      <c r="BV73" s="31" t="str" cm="1">
        <f t="array" ref="BV73">IF(SUMPRODUCT($BN73:$BR73,属性分配!$C$7:$G$7)=0,"",SUMPRODUCT($BN73:$BR73,属性分配!$C$7:$G$7))</f>
        <v/>
      </c>
      <c r="BW73" s="1" t="str" cm="1">
        <f t="array" ref="BW73">IFERROR((AX73+BF73*职业模板!$E$16)*(1+INDEX(职业模板!$C$34:$J$34,MATCH(V$3,职业模板!$C$28:$J$28,FALSE))+INDEX(职业模板!$C$60:$J$60,MATCH(V$3,职业模板!$C$39:$J$39,FALSE))),"")</f>
        <v/>
      </c>
      <c r="BX73" s="1" t="str" cm="1">
        <f t="array" ref="BX73">IFERROR((AY73+BG73*职业模板!$E$16)*(1+INDEX(职业模板!$C$34:$J$34,MATCH(W$3,职业模板!$C$28:$J$28,FALSE))+INDEX(职业模板!$C$60:$J$60,MATCH(W$3,职业模板!$C$39:$J$39,FALSE))),"")</f>
        <v/>
      </c>
      <c r="BY73" s="1" t="str" cm="1">
        <f t="array" ref="BY73">IFERROR((AZ73+BH73*职业模板!$E$16)*(1+INDEX(职业模板!$C$34:$J$34,MATCH(X$3,职业模板!$C$28:$J$28,FALSE))+INDEX(职业模板!$C$60:$J$60,MATCH(X$3,职业模板!$C$39:$J$39,FALSE))),"")</f>
        <v/>
      </c>
      <c r="BZ73" s="1" t="str" cm="1">
        <f t="array" ref="BZ73">IFERROR((BA73+BI73*职业模板!$E$16)*(1+INDEX(职业模板!$C$34:$J$34,MATCH(Y$3,职业模板!$C$28:$J$28,FALSE))+INDEX(职业模板!$C$60:$J$60,MATCH(Y$3,职业模板!$C$39:$J$39,FALSE))),"")</f>
        <v/>
      </c>
      <c r="CA73" s="1" t="str" cm="1">
        <f t="array" ref="CA73">IFERROR((BB73+BJ73*职业模板!$E$16)*(1+INDEX(职业模板!$C$34:$J$34,MATCH(Z$3,职业模板!$C$28:$J$28,FALSE))+INDEX(职业模板!$C$60:$J$60,MATCH(Z$3,职业模板!$C$39:$J$39,FALSE))),"")</f>
        <v/>
      </c>
      <c r="CB73" s="1" t="str" cm="1">
        <f t="array" ref="CB73">IFERROR((BC73+BK73*职业模板!$E$16)*(1+INDEX(职业模板!$C$34:$J$34,MATCH(AA$3,职业模板!$C$28:$J$28,FALSE))+INDEX(职业模板!$C$60:$J$60,MATCH(AA$3,职业模板!$C$39:$J$39,FALSE))),"")</f>
        <v/>
      </c>
      <c r="CC73" s="1" t="str" cm="1">
        <f t="array" ref="CC73">IFERROR((BD73+BL73*职业模板!$E$16)*(1+INDEX(职业模板!$C$34:$J$34,MATCH(AB$3,职业模板!$C$28:$J$28,FALSE))+INDEX(职业模板!$C$60:$J$60,MATCH(AB$3,职业模板!$C$39:$J$39,FALSE))),"")</f>
        <v/>
      </c>
      <c r="CD73" s="1" t="str" cm="1">
        <f t="array" ref="CD73">IFERROR((BE73+BM73*职业模板!$E$16)*(1+INDEX(职业模板!$C$34:$J$34,MATCH(AC$3,职业模板!$C$28:$J$28,FALSE))+INDEX(职业模板!$C$60:$J$60,MATCH(AC$3,职业模板!$C$39:$J$39,FALSE))),"")</f>
        <v/>
      </c>
      <c r="CE73" s="31" t="str" cm="1">
        <f t="array" ref="CE73">IF(SUMPRODUCT(BW73:CA73,属性分配!$C$7:$G$7)=0,"",SUMPRODUCT(BW73:CA73,属性分配!$C$7:$G$7))</f>
        <v/>
      </c>
    </row>
    <row r="74" spans="50:83" x14ac:dyDescent="0.15">
      <c r="AX74" s="1" t="str" cm="1">
        <f t="array" ref="AX74">IFERROR(INDEX(属性分配!$C$4:$J$4,MATCH(AX$3,属性分配!$C$3:$J$3,FALSE))*INDEX(职业模板!$C$5:$J$12,MATCH($C74,职业模板!$B$5:$B$12,FALSE),MATCH(AX$3,职业模板!$C$3:$J$3,FALSE))*$F74*N74,"")</f>
        <v/>
      </c>
      <c r="AY74" s="1" t="str" cm="1">
        <f t="array" ref="AY74">IFERROR(INDEX(属性分配!$C$4:$J$4,MATCH(AY$3,属性分配!$C$3:$J$3,FALSE))*INDEX(职业模板!$C$5:$J$12,MATCH($C74,职业模板!$B$5:$B$12,FALSE),MATCH(AY$3,职业模板!$C$3:$J$3,FALSE))*$F74*O74,"")</f>
        <v/>
      </c>
      <c r="AZ74" s="1" t="str" cm="1">
        <f t="array" ref="AZ74">IFERROR(INDEX(属性分配!$C$4:$J$4,MATCH(AZ$3,属性分配!$C$3:$J$3,FALSE))*INDEX(职业模板!$C$5:$J$12,MATCH($C74,职业模板!$B$5:$B$12,FALSE),MATCH(AZ$3,职业模板!$C$3:$J$3,FALSE))*$F74*P74,"")</f>
        <v/>
      </c>
      <c r="BA74" s="1" t="str" cm="1">
        <f t="array" ref="BA74">IFERROR(INDEX(属性分配!$C$4:$J$4,MATCH(BA$3,属性分配!$C$3:$J$3,FALSE))*INDEX(职业模板!$C$5:$J$12,MATCH($C74,职业模板!$B$5:$B$12,FALSE),MATCH(BA$3,职业模板!$C$3:$J$3,FALSE))*$F74*Q74,"")</f>
        <v/>
      </c>
      <c r="BB74" s="1" t="str" cm="1">
        <f t="array" ref="BB74">IFERROR(INDEX(属性分配!$C$4:$J$4,MATCH(BB$3,属性分配!$C$3:$J$3,FALSE))*INDEX(职业模板!$C$5:$J$12,MATCH($C74,职业模板!$B$5:$B$12,FALSE),MATCH(BB$3,职业模板!$C$3:$J$3,FALSE))*$F74*R74,"")</f>
        <v/>
      </c>
      <c r="BC74" s="1" t="str" cm="1">
        <f t="array" ref="BC74">IFERROR(INDEX(属性分配!$C$4:$J$4,MATCH(BC$3,属性分配!$C$3:$J$3,FALSE))*INDEX(职业模板!$C$5:$J$12,MATCH($C74,职业模板!$B$5:$B$12,FALSE),MATCH(BC$3,职业模板!$C$3:$J$3,FALSE))*$F74*S74,"")</f>
        <v/>
      </c>
      <c r="BD74" s="1" t="str" cm="1">
        <f t="array" ref="BD74">IFERROR(INDEX(属性分配!$C$4:$J$4,MATCH(BD$3,属性分配!$C$3:$J$3,FALSE))*INDEX(职业模板!$C$5:$J$12,MATCH($C74,职业模板!$B$5:$B$12,FALSE),MATCH(BD$3,职业模板!$C$3:$J$3,FALSE))*$F74*T74,"")</f>
        <v/>
      </c>
      <c r="BE74" s="1" t="str" cm="1">
        <f t="array" ref="BE74">IFERROR(INDEX(属性分配!$C$4:$J$4,MATCH(BE$3,属性分配!$C$3:$J$3,FALSE))*INDEX(职业模板!$C$5:$J$12,MATCH($C74,职业模板!$B$5:$B$12,FALSE),MATCH(BE$3,职业模板!$C$3:$J$3,FALSE))*$F74*U74,"")</f>
        <v/>
      </c>
      <c r="BF74" s="1" t="str" cm="1">
        <f t="array" ref="BF74">IFERROR(INDEX(属性分配!$C$11:$J$11,MATCH(BF$3,属性分配!$C$3:$J$3,FALSE))/职业模板!$E$16*AX74,"")</f>
        <v/>
      </c>
      <c r="BG74" s="1" t="str" cm="1">
        <f t="array" ref="BG74">IFERROR(INDEX(属性分配!$C$11:$J$11,MATCH(BG$3,属性分配!$C$3:$J$3,FALSE))/职业模板!$E$16*AY74,"")</f>
        <v/>
      </c>
      <c r="BH74" s="1" t="str" cm="1">
        <f t="array" ref="BH74">IFERROR(INDEX(属性分配!$C$11:$J$11,MATCH(BH$3,属性分配!$C$3:$J$3,FALSE))/职业模板!$E$16*AZ74,"")</f>
        <v/>
      </c>
      <c r="BI74" s="1" t="str" cm="1">
        <f t="array" ref="BI74">IFERROR(INDEX(属性分配!$C$11:$J$11,MATCH(BI$3,属性分配!$C$3:$J$3,FALSE))/职业模板!$E$16*BA74,"")</f>
        <v/>
      </c>
      <c r="BJ74" s="1" t="str" cm="1">
        <f t="array" ref="BJ74">IFERROR(INDEX(属性分配!$C$11:$J$11,MATCH(BJ$3,属性分配!$C$3:$J$3,FALSE))/职业模板!$E$16*BB74,"")</f>
        <v/>
      </c>
      <c r="BK74" s="1" t="str" cm="1">
        <f t="array" ref="BK74">IFERROR(INDEX(属性分配!$C$11:$J$11,MATCH(BK$3,属性分配!$C$3:$J$3,FALSE))/职业模板!$E$16*BC74,"")</f>
        <v/>
      </c>
      <c r="BL74" s="1" t="str" cm="1">
        <f t="array" ref="BL74">IFERROR(INDEX(属性分配!$C$11:$J$11,MATCH(BL$3,属性分配!$C$3:$J$3,FALSE))/职业模板!$E$16*BD74,"")</f>
        <v/>
      </c>
      <c r="BM74" s="1" t="str" cm="1">
        <f t="array" ref="BM74">IFERROR(INDEX(属性分配!$C$11:$J$11,MATCH(BM$3,属性分配!$C$3:$J$3,FALSE))/职业模板!$E$16*BE74,"")</f>
        <v/>
      </c>
      <c r="BN74" s="1" t="str" cm="1">
        <f t="array" ref="BN74">IFERROR(ROUND((AX74+BF74*职业模板!$E$16)*(1+INDEX(职业模板!$C$29:$J$34,MATCH($K74,职业模板!$B$29:$B$34,FALSE),MATCH(V$3,职业模板!$C$28:$J$28,FALSE))+INDEX(职业模板!$C$40:$J$60,MATCH($L74,职业模板!$B$40:$B$60,FALSE),MATCH(V$3,职业模板!$C$39:$J$39,FALSE))),2),"")</f>
        <v/>
      </c>
      <c r="BO74" s="1" t="str" cm="1">
        <f t="array" ref="BO74">IFERROR(ROUND((AY74+BG74*职业模板!$E$16)*(1+INDEX(职业模板!$C$29:$J$34,MATCH($K74,职业模板!$B$29:$B$34,FALSE),MATCH(W$3,职业模板!$C$28:$J$28,FALSE))+INDEX(职业模板!$C$40:$J$60,MATCH($L74,职业模板!$B$40:$B$60,FALSE),MATCH(W$3,职业模板!$C$39:$J$39,FALSE))),2),"")</f>
        <v/>
      </c>
      <c r="BP74" s="1" t="str" cm="1">
        <f t="array" ref="BP74">IFERROR(ROUND((AZ74+BH74*职业模板!$E$16)*(1+INDEX(职业模板!$C$29:$J$34,MATCH($K74,职业模板!$B$29:$B$34,FALSE),MATCH(X$3,职业模板!$C$28:$J$28,FALSE))+INDEX(职业模板!$C$40:$J$60,MATCH($L74,职业模板!$B$40:$B$60,FALSE),MATCH(X$3,职业模板!$C$39:$J$39,FALSE))),2),"")</f>
        <v/>
      </c>
      <c r="BQ74" s="1" t="str" cm="1">
        <f t="array" ref="BQ74">IFERROR(ROUND((BA74+BI74*职业模板!$E$16)*(1+INDEX(职业模板!$C$29:$J$34,MATCH($K74,职业模板!$B$29:$B$34,FALSE),MATCH(Y$3,职业模板!$C$28:$J$28,FALSE))+INDEX(职业模板!$C$40:$J$60,MATCH($L74,职业模板!$B$40:$B$60,FALSE),MATCH(Y$3,职业模板!$C$39:$J$39,FALSE))),2),"")</f>
        <v/>
      </c>
      <c r="BR74" s="1" t="str" cm="1">
        <f t="array" ref="BR74">IFERROR(ROUND((BB74+BJ74*职业模板!$E$16)*(1+INDEX(职业模板!$C$29:$J$34,MATCH($K74,职业模板!$B$29:$B$34,FALSE),MATCH(Z$3,职业模板!$C$28:$J$28,FALSE))+INDEX(职业模板!$C$40:$J$60,MATCH($L74,职业模板!$B$40:$B$60,FALSE),MATCH(Z$3,职业模板!$C$39:$J$39,FALSE))),2),"")</f>
        <v/>
      </c>
      <c r="BS74" s="1" t="str" cm="1">
        <f t="array" ref="BS74">IFERROR(ROUND((BC74+BK74*职业模板!$E$16)*(1+INDEX(职业模板!$C$29:$J$34,MATCH($K74,职业模板!$B$29:$B$34,FALSE),MATCH(AA$3,职业模板!$C$28:$J$28,FALSE))+INDEX(职业模板!$C$40:$J$60,MATCH($L74,职业模板!$B$40:$B$60,FALSE),MATCH(AA$3,职业模板!$C$39:$J$39,FALSE))),2),"")</f>
        <v/>
      </c>
      <c r="BT74" s="1" t="str" cm="1">
        <f t="array" ref="BT74">IFERROR(ROUND((BD74+BL74*职业模板!$E$16)*(1+INDEX(职业模板!$C$29:$J$34,MATCH($K74,职业模板!$B$29:$B$34,FALSE),MATCH(AB$3,职业模板!$C$28:$J$28,FALSE))+INDEX(职业模板!$C$40:$J$60,MATCH($L74,职业模板!$B$40:$B$60,FALSE),MATCH(AB$3,职业模板!$C$39:$J$39,FALSE))),2),"")</f>
        <v/>
      </c>
      <c r="BU74" s="1" t="str" cm="1">
        <f t="array" ref="BU74">IFERROR(ROUND((BE74+BM74*职业模板!$E$16)*(1+INDEX(职业模板!$C$29:$J$34,MATCH($K74,职业模板!$B$29:$B$34,FALSE),MATCH(AC$3,职业模板!$C$28:$J$28,FALSE))+INDEX(职业模板!$C$40:$J$60,MATCH($L74,职业模板!$B$40:$B$60,FALSE),MATCH(AC$3,职业模板!$C$39:$J$39,FALSE))),2),"")</f>
        <v/>
      </c>
      <c r="BV74" s="31" t="str" cm="1">
        <f t="array" ref="BV74">IF(SUMPRODUCT($BN74:$BR74,属性分配!$C$7:$G$7)=0,"",SUMPRODUCT($BN74:$BR74,属性分配!$C$7:$G$7))</f>
        <v/>
      </c>
      <c r="BW74" s="1" t="str" cm="1">
        <f t="array" ref="BW74">IFERROR((AX74+BF74*职业模板!$E$16)*(1+INDEX(职业模板!$C$34:$J$34,MATCH(V$3,职业模板!$C$28:$J$28,FALSE))+INDEX(职业模板!$C$60:$J$60,MATCH(V$3,职业模板!$C$39:$J$39,FALSE))),"")</f>
        <v/>
      </c>
      <c r="BX74" s="1" t="str" cm="1">
        <f t="array" ref="BX74">IFERROR((AY74+BG74*职业模板!$E$16)*(1+INDEX(职业模板!$C$34:$J$34,MATCH(W$3,职业模板!$C$28:$J$28,FALSE))+INDEX(职业模板!$C$60:$J$60,MATCH(W$3,职业模板!$C$39:$J$39,FALSE))),"")</f>
        <v/>
      </c>
      <c r="BY74" s="1" t="str" cm="1">
        <f t="array" ref="BY74">IFERROR((AZ74+BH74*职业模板!$E$16)*(1+INDEX(职业模板!$C$34:$J$34,MATCH(X$3,职业模板!$C$28:$J$28,FALSE))+INDEX(职业模板!$C$60:$J$60,MATCH(X$3,职业模板!$C$39:$J$39,FALSE))),"")</f>
        <v/>
      </c>
      <c r="BZ74" s="1" t="str" cm="1">
        <f t="array" ref="BZ74">IFERROR((BA74+BI74*职业模板!$E$16)*(1+INDEX(职业模板!$C$34:$J$34,MATCH(Y$3,职业模板!$C$28:$J$28,FALSE))+INDEX(职业模板!$C$60:$J$60,MATCH(Y$3,职业模板!$C$39:$J$39,FALSE))),"")</f>
        <v/>
      </c>
      <c r="CA74" s="1" t="str" cm="1">
        <f t="array" ref="CA74">IFERROR((BB74+BJ74*职业模板!$E$16)*(1+INDEX(职业模板!$C$34:$J$34,MATCH(Z$3,职业模板!$C$28:$J$28,FALSE))+INDEX(职业模板!$C$60:$J$60,MATCH(Z$3,职业模板!$C$39:$J$39,FALSE))),"")</f>
        <v/>
      </c>
      <c r="CB74" s="1" t="str" cm="1">
        <f t="array" ref="CB74">IFERROR((BC74+BK74*职业模板!$E$16)*(1+INDEX(职业模板!$C$34:$J$34,MATCH(AA$3,职业模板!$C$28:$J$28,FALSE))+INDEX(职业模板!$C$60:$J$60,MATCH(AA$3,职业模板!$C$39:$J$39,FALSE))),"")</f>
        <v/>
      </c>
      <c r="CC74" s="1" t="str" cm="1">
        <f t="array" ref="CC74">IFERROR((BD74+BL74*职业模板!$E$16)*(1+INDEX(职业模板!$C$34:$J$34,MATCH(AB$3,职业模板!$C$28:$J$28,FALSE))+INDEX(职业模板!$C$60:$J$60,MATCH(AB$3,职业模板!$C$39:$J$39,FALSE))),"")</f>
        <v/>
      </c>
      <c r="CD74" s="1" t="str" cm="1">
        <f t="array" ref="CD74">IFERROR((BE74+BM74*职业模板!$E$16)*(1+INDEX(职业模板!$C$34:$J$34,MATCH(AC$3,职业模板!$C$28:$J$28,FALSE))+INDEX(职业模板!$C$60:$J$60,MATCH(AC$3,职业模板!$C$39:$J$39,FALSE))),"")</f>
        <v/>
      </c>
      <c r="CE74" s="31" t="str" cm="1">
        <f t="array" ref="CE74">IF(SUMPRODUCT(BW74:CA74,属性分配!$C$7:$G$7)=0,"",SUMPRODUCT(BW74:CA74,属性分配!$C$7:$G$7))</f>
        <v/>
      </c>
    </row>
    <row r="75" spans="50:83" x14ac:dyDescent="0.15">
      <c r="AX75" s="1" t="str" cm="1">
        <f t="array" ref="AX75">IFERROR(INDEX(属性分配!$C$4:$J$4,MATCH(AX$3,属性分配!$C$3:$J$3,FALSE))*INDEX(职业模板!$C$5:$J$12,MATCH($C75,职业模板!$B$5:$B$12,FALSE),MATCH(AX$3,职业模板!$C$3:$J$3,FALSE))*$F75*N75,"")</f>
        <v/>
      </c>
      <c r="AY75" s="1" t="str" cm="1">
        <f t="array" ref="AY75">IFERROR(INDEX(属性分配!$C$4:$J$4,MATCH(AY$3,属性分配!$C$3:$J$3,FALSE))*INDEX(职业模板!$C$5:$J$12,MATCH($C75,职业模板!$B$5:$B$12,FALSE),MATCH(AY$3,职业模板!$C$3:$J$3,FALSE))*$F75*O75,"")</f>
        <v/>
      </c>
      <c r="AZ75" s="1" t="str" cm="1">
        <f t="array" ref="AZ75">IFERROR(INDEX(属性分配!$C$4:$J$4,MATCH(AZ$3,属性分配!$C$3:$J$3,FALSE))*INDEX(职业模板!$C$5:$J$12,MATCH($C75,职业模板!$B$5:$B$12,FALSE),MATCH(AZ$3,职业模板!$C$3:$J$3,FALSE))*$F75*P75,"")</f>
        <v/>
      </c>
      <c r="BA75" s="1" t="str" cm="1">
        <f t="array" ref="BA75">IFERROR(INDEX(属性分配!$C$4:$J$4,MATCH(BA$3,属性分配!$C$3:$J$3,FALSE))*INDEX(职业模板!$C$5:$J$12,MATCH($C75,职业模板!$B$5:$B$12,FALSE),MATCH(BA$3,职业模板!$C$3:$J$3,FALSE))*$F75*Q75,"")</f>
        <v/>
      </c>
      <c r="BB75" s="1" t="str" cm="1">
        <f t="array" ref="BB75">IFERROR(INDEX(属性分配!$C$4:$J$4,MATCH(BB$3,属性分配!$C$3:$J$3,FALSE))*INDEX(职业模板!$C$5:$J$12,MATCH($C75,职业模板!$B$5:$B$12,FALSE),MATCH(BB$3,职业模板!$C$3:$J$3,FALSE))*$F75*R75,"")</f>
        <v/>
      </c>
      <c r="BC75" s="1" t="str" cm="1">
        <f t="array" ref="BC75">IFERROR(INDEX(属性分配!$C$4:$J$4,MATCH(BC$3,属性分配!$C$3:$J$3,FALSE))*INDEX(职业模板!$C$5:$J$12,MATCH($C75,职业模板!$B$5:$B$12,FALSE),MATCH(BC$3,职业模板!$C$3:$J$3,FALSE))*$F75*S75,"")</f>
        <v/>
      </c>
      <c r="BD75" s="1" t="str" cm="1">
        <f t="array" ref="BD75">IFERROR(INDEX(属性分配!$C$4:$J$4,MATCH(BD$3,属性分配!$C$3:$J$3,FALSE))*INDEX(职业模板!$C$5:$J$12,MATCH($C75,职业模板!$B$5:$B$12,FALSE),MATCH(BD$3,职业模板!$C$3:$J$3,FALSE))*$F75*T75,"")</f>
        <v/>
      </c>
      <c r="BE75" s="1" t="str" cm="1">
        <f t="array" ref="BE75">IFERROR(INDEX(属性分配!$C$4:$J$4,MATCH(BE$3,属性分配!$C$3:$J$3,FALSE))*INDEX(职业模板!$C$5:$J$12,MATCH($C75,职业模板!$B$5:$B$12,FALSE),MATCH(BE$3,职业模板!$C$3:$J$3,FALSE))*$F75*U75,"")</f>
        <v/>
      </c>
      <c r="BF75" s="1" t="str" cm="1">
        <f t="array" ref="BF75">IFERROR(INDEX(属性分配!$C$11:$J$11,MATCH(BF$3,属性分配!$C$3:$J$3,FALSE))/职业模板!$E$16*AX75,"")</f>
        <v/>
      </c>
      <c r="BG75" s="1" t="str" cm="1">
        <f t="array" ref="BG75">IFERROR(INDEX(属性分配!$C$11:$J$11,MATCH(BG$3,属性分配!$C$3:$J$3,FALSE))/职业模板!$E$16*AY75,"")</f>
        <v/>
      </c>
      <c r="BH75" s="1" t="str" cm="1">
        <f t="array" ref="BH75">IFERROR(INDEX(属性分配!$C$11:$J$11,MATCH(BH$3,属性分配!$C$3:$J$3,FALSE))/职业模板!$E$16*AZ75,"")</f>
        <v/>
      </c>
      <c r="BI75" s="1" t="str" cm="1">
        <f t="array" ref="BI75">IFERROR(INDEX(属性分配!$C$11:$J$11,MATCH(BI$3,属性分配!$C$3:$J$3,FALSE))/职业模板!$E$16*BA75,"")</f>
        <v/>
      </c>
      <c r="BJ75" s="1" t="str" cm="1">
        <f t="array" ref="BJ75">IFERROR(INDEX(属性分配!$C$11:$J$11,MATCH(BJ$3,属性分配!$C$3:$J$3,FALSE))/职业模板!$E$16*BB75,"")</f>
        <v/>
      </c>
      <c r="BK75" s="1" t="str" cm="1">
        <f t="array" ref="BK75">IFERROR(INDEX(属性分配!$C$11:$J$11,MATCH(BK$3,属性分配!$C$3:$J$3,FALSE))/职业模板!$E$16*BC75,"")</f>
        <v/>
      </c>
      <c r="BL75" s="1" t="str" cm="1">
        <f t="array" ref="BL75">IFERROR(INDEX(属性分配!$C$11:$J$11,MATCH(BL$3,属性分配!$C$3:$J$3,FALSE))/职业模板!$E$16*BD75,"")</f>
        <v/>
      </c>
      <c r="BM75" s="1" t="str" cm="1">
        <f t="array" ref="BM75">IFERROR(INDEX(属性分配!$C$11:$J$11,MATCH(BM$3,属性分配!$C$3:$J$3,FALSE))/职业模板!$E$16*BE75,"")</f>
        <v/>
      </c>
      <c r="BN75" s="1" t="str" cm="1">
        <f t="array" ref="BN75">IFERROR(ROUND((AX75+BF75*职业模板!$E$16)*(1+INDEX(职业模板!$C$29:$J$34,MATCH($K75,职业模板!$B$29:$B$34,FALSE),MATCH(V$3,职业模板!$C$28:$J$28,FALSE))+INDEX(职业模板!$C$40:$J$60,MATCH($L75,职业模板!$B$40:$B$60,FALSE),MATCH(V$3,职业模板!$C$39:$J$39,FALSE))),2),"")</f>
        <v/>
      </c>
      <c r="BO75" s="1" t="str" cm="1">
        <f t="array" ref="BO75">IFERROR(ROUND((AY75+BG75*职业模板!$E$16)*(1+INDEX(职业模板!$C$29:$J$34,MATCH($K75,职业模板!$B$29:$B$34,FALSE),MATCH(W$3,职业模板!$C$28:$J$28,FALSE))+INDEX(职业模板!$C$40:$J$60,MATCH($L75,职业模板!$B$40:$B$60,FALSE),MATCH(W$3,职业模板!$C$39:$J$39,FALSE))),2),"")</f>
        <v/>
      </c>
      <c r="BP75" s="1" t="str" cm="1">
        <f t="array" ref="BP75">IFERROR(ROUND((AZ75+BH75*职业模板!$E$16)*(1+INDEX(职业模板!$C$29:$J$34,MATCH($K75,职业模板!$B$29:$B$34,FALSE),MATCH(X$3,职业模板!$C$28:$J$28,FALSE))+INDEX(职业模板!$C$40:$J$60,MATCH($L75,职业模板!$B$40:$B$60,FALSE),MATCH(X$3,职业模板!$C$39:$J$39,FALSE))),2),"")</f>
        <v/>
      </c>
      <c r="BQ75" s="1" t="str" cm="1">
        <f t="array" ref="BQ75">IFERROR(ROUND((BA75+BI75*职业模板!$E$16)*(1+INDEX(职业模板!$C$29:$J$34,MATCH($K75,职业模板!$B$29:$B$34,FALSE),MATCH(Y$3,职业模板!$C$28:$J$28,FALSE))+INDEX(职业模板!$C$40:$J$60,MATCH($L75,职业模板!$B$40:$B$60,FALSE),MATCH(Y$3,职业模板!$C$39:$J$39,FALSE))),2),"")</f>
        <v/>
      </c>
      <c r="BR75" s="1" t="str" cm="1">
        <f t="array" ref="BR75">IFERROR(ROUND((BB75+BJ75*职业模板!$E$16)*(1+INDEX(职业模板!$C$29:$J$34,MATCH($K75,职业模板!$B$29:$B$34,FALSE),MATCH(Z$3,职业模板!$C$28:$J$28,FALSE))+INDEX(职业模板!$C$40:$J$60,MATCH($L75,职业模板!$B$40:$B$60,FALSE),MATCH(Z$3,职业模板!$C$39:$J$39,FALSE))),2),"")</f>
        <v/>
      </c>
      <c r="BS75" s="1" t="str" cm="1">
        <f t="array" ref="BS75">IFERROR(ROUND((BC75+BK75*职业模板!$E$16)*(1+INDEX(职业模板!$C$29:$J$34,MATCH($K75,职业模板!$B$29:$B$34,FALSE),MATCH(AA$3,职业模板!$C$28:$J$28,FALSE))+INDEX(职业模板!$C$40:$J$60,MATCH($L75,职业模板!$B$40:$B$60,FALSE),MATCH(AA$3,职业模板!$C$39:$J$39,FALSE))),2),"")</f>
        <v/>
      </c>
      <c r="BT75" s="1" t="str" cm="1">
        <f t="array" ref="BT75">IFERROR(ROUND((BD75+BL75*职业模板!$E$16)*(1+INDEX(职业模板!$C$29:$J$34,MATCH($K75,职业模板!$B$29:$B$34,FALSE),MATCH(AB$3,职业模板!$C$28:$J$28,FALSE))+INDEX(职业模板!$C$40:$J$60,MATCH($L75,职业模板!$B$40:$B$60,FALSE),MATCH(AB$3,职业模板!$C$39:$J$39,FALSE))),2),"")</f>
        <v/>
      </c>
      <c r="BU75" s="1" t="str" cm="1">
        <f t="array" ref="BU75">IFERROR(ROUND((BE75+BM75*职业模板!$E$16)*(1+INDEX(职业模板!$C$29:$J$34,MATCH($K75,职业模板!$B$29:$B$34,FALSE),MATCH(AC$3,职业模板!$C$28:$J$28,FALSE))+INDEX(职业模板!$C$40:$J$60,MATCH($L75,职业模板!$B$40:$B$60,FALSE),MATCH(AC$3,职业模板!$C$39:$J$39,FALSE))),2),"")</f>
        <v/>
      </c>
      <c r="BV75" s="31" t="str" cm="1">
        <f t="array" ref="BV75">IF(SUMPRODUCT($BN75:$BR75,属性分配!$C$7:$G$7)=0,"",SUMPRODUCT($BN75:$BR75,属性分配!$C$7:$G$7))</f>
        <v/>
      </c>
      <c r="BW75" s="1" t="str" cm="1">
        <f t="array" ref="BW75">IFERROR((AX75+BF75*职业模板!$E$16)*(1+INDEX(职业模板!$C$34:$J$34,MATCH(V$3,职业模板!$C$28:$J$28,FALSE))+INDEX(职业模板!$C$60:$J$60,MATCH(V$3,职业模板!$C$39:$J$39,FALSE))),"")</f>
        <v/>
      </c>
      <c r="BX75" s="1" t="str" cm="1">
        <f t="array" ref="BX75">IFERROR((AY75+BG75*职业模板!$E$16)*(1+INDEX(职业模板!$C$34:$J$34,MATCH(W$3,职业模板!$C$28:$J$28,FALSE))+INDEX(职业模板!$C$60:$J$60,MATCH(W$3,职业模板!$C$39:$J$39,FALSE))),"")</f>
        <v/>
      </c>
      <c r="BY75" s="1" t="str" cm="1">
        <f t="array" ref="BY75">IFERROR((AZ75+BH75*职业模板!$E$16)*(1+INDEX(职业模板!$C$34:$J$34,MATCH(X$3,职业模板!$C$28:$J$28,FALSE))+INDEX(职业模板!$C$60:$J$60,MATCH(X$3,职业模板!$C$39:$J$39,FALSE))),"")</f>
        <v/>
      </c>
      <c r="BZ75" s="1" t="str" cm="1">
        <f t="array" ref="BZ75">IFERROR((BA75+BI75*职业模板!$E$16)*(1+INDEX(职业模板!$C$34:$J$34,MATCH(Y$3,职业模板!$C$28:$J$28,FALSE))+INDEX(职业模板!$C$60:$J$60,MATCH(Y$3,职业模板!$C$39:$J$39,FALSE))),"")</f>
        <v/>
      </c>
      <c r="CA75" s="1" t="str" cm="1">
        <f t="array" ref="CA75">IFERROR((BB75+BJ75*职业模板!$E$16)*(1+INDEX(职业模板!$C$34:$J$34,MATCH(Z$3,职业模板!$C$28:$J$28,FALSE))+INDEX(职业模板!$C$60:$J$60,MATCH(Z$3,职业模板!$C$39:$J$39,FALSE))),"")</f>
        <v/>
      </c>
      <c r="CB75" s="1" t="str" cm="1">
        <f t="array" ref="CB75">IFERROR((BC75+BK75*职业模板!$E$16)*(1+INDEX(职业模板!$C$34:$J$34,MATCH(AA$3,职业模板!$C$28:$J$28,FALSE))+INDEX(职业模板!$C$60:$J$60,MATCH(AA$3,职业模板!$C$39:$J$39,FALSE))),"")</f>
        <v/>
      </c>
      <c r="CC75" s="1" t="str" cm="1">
        <f t="array" ref="CC75">IFERROR((BD75+BL75*职业模板!$E$16)*(1+INDEX(职业模板!$C$34:$J$34,MATCH(AB$3,职业模板!$C$28:$J$28,FALSE))+INDEX(职业模板!$C$60:$J$60,MATCH(AB$3,职业模板!$C$39:$J$39,FALSE))),"")</f>
        <v/>
      </c>
      <c r="CD75" s="1" t="str" cm="1">
        <f t="array" ref="CD75">IFERROR((BE75+BM75*职业模板!$E$16)*(1+INDEX(职业模板!$C$34:$J$34,MATCH(AC$3,职业模板!$C$28:$J$28,FALSE))+INDEX(职业模板!$C$60:$J$60,MATCH(AC$3,职业模板!$C$39:$J$39,FALSE))),"")</f>
        <v/>
      </c>
      <c r="CE75" s="31" t="str" cm="1">
        <f t="array" ref="CE75">IF(SUMPRODUCT(BW75:CA75,属性分配!$C$7:$G$7)=0,"",SUMPRODUCT(BW75:CA75,属性分配!$C$7:$G$7))</f>
        <v/>
      </c>
    </row>
    <row r="76" spans="50:83" x14ac:dyDescent="0.15">
      <c r="AX76" s="1" t="str" cm="1">
        <f t="array" ref="AX76">IFERROR(INDEX(属性分配!$C$4:$J$4,MATCH(AX$3,属性分配!$C$3:$J$3,FALSE))*INDEX(职业模板!$C$5:$J$12,MATCH($C76,职业模板!$B$5:$B$12,FALSE),MATCH(AX$3,职业模板!$C$3:$J$3,FALSE))*$F76*N76,"")</f>
        <v/>
      </c>
      <c r="AY76" s="1" t="str" cm="1">
        <f t="array" ref="AY76">IFERROR(INDEX(属性分配!$C$4:$J$4,MATCH(AY$3,属性分配!$C$3:$J$3,FALSE))*INDEX(职业模板!$C$5:$J$12,MATCH($C76,职业模板!$B$5:$B$12,FALSE),MATCH(AY$3,职业模板!$C$3:$J$3,FALSE))*$F76*O76,"")</f>
        <v/>
      </c>
      <c r="AZ76" s="1" t="str" cm="1">
        <f t="array" ref="AZ76">IFERROR(INDEX(属性分配!$C$4:$J$4,MATCH(AZ$3,属性分配!$C$3:$J$3,FALSE))*INDEX(职业模板!$C$5:$J$12,MATCH($C76,职业模板!$B$5:$B$12,FALSE),MATCH(AZ$3,职业模板!$C$3:$J$3,FALSE))*$F76*P76,"")</f>
        <v/>
      </c>
      <c r="BA76" s="1" t="str" cm="1">
        <f t="array" ref="BA76">IFERROR(INDEX(属性分配!$C$4:$J$4,MATCH(BA$3,属性分配!$C$3:$J$3,FALSE))*INDEX(职业模板!$C$5:$J$12,MATCH($C76,职业模板!$B$5:$B$12,FALSE),MATCH(BA$3,职业模板!$C$3:$J$3,FALSE))*$F76*Q76,"")</f>
        <v/>
      </c>
      <c r="BB76" s="1" t="str" cm="1">
        <f t="array" ref="BB76">IFERROR(INDEX(属性分配!$C$4:$J$4,MATCH(BB$3,属性分配!$C$3:$J$3,FALSE))*INDEX(职业模板!$C$5:$J$12,MATCH($C76,职业模板!$B$5:$B$12,FALSE),MATCH(BB$3,职业模板!$C$3:$J$3,FALSE))*$F76*R76,"")</f>
        <v/>
      </c>
      <c r="BC76" s="1" t="str" cm="1">
        <f t="array" ref="BC76">IFERROR(INDEX(属性分配!$C$4:$J$4,MATCH(BC$3,属性分配!$C$3:$J$3,FALSE))*INDEX(职业模板!$C$5:$J$12,MATCH($C76,职业模板!$B$5:$B$12,FALSE),MATCH(BC$3,职业模板!$C$3:$J$3,FALSE))*$F76*S76,"")</f>
        <v/>
      </c>
      <c r="BD76" s="1" t="str" cm="1">
        <f t="array" ref="BD76">IFERROR(INDEX(属性分配!$C$4:$J$4,MATCH(BD$3,属性分配!$C$3:$J$3,FALSE))*INDEX(职业模板!$C$5:$J$12,MATCH($C76,职业模板!$B$5:$B$12,FALSE),MATCH(BD$3,职业模板!$C$3:$J$3,FALSE))*$F76*T76,"")</f>
        <v/>
      </c>
      <c r="BE76" s="1" t="str" cm="1">
        <f t="array" ref="BE76">IFERROR(INDEX(属性分配!$C$4:$J$4,MATCH(BE$3,属性分配!$C$3:$J$3,FALSE))*INDEX(职业模板!$C$5:$J$12,MATCH($C76,职业模板!$B$5:$B$12,FALSE),MATCH(BE$3,职业模板!$C$3:$J$3,FALSE))*$F76*U76,"")</f>
        <v/>
      </c>
      <c r="BF76" s="1" t="str" cm="1">
        <f t="array" ref="BF76">IFERROR(INDEX(属性分配!$C$11:$J$11,MATCH(BF$3,属性分配!$C$3:$J$3,FALSE))/职业模板!$E$16*AX76,"")</f>
        <v/>
      </c>
      <c r="BG76" s="1" t="str" cm="1">
        <f t="array" ref="BG76">IFERROR(INDEX(属性分配!$C$11:$J$11,MATCH(BG$3,属性分配!$C$3:$J$3,FALSE))/职业模板!$E$16*AY76,"")</f>
        <v/>
      </c>
      <c r="BH76" s="1" t="str" cm="1">
        <f t="array" ref="BH76">IFERROR(INDEX(属性分配!$C$11:$J$11,MATCH(BH$3,属性分配!$C$3:$J$3,FALSE))/职业模板!$E$16*AZ76,"")</f>
        <v/>
      </c>
      <c r="BI76" s="1" t="str" cm="1">
        <f t="array" ref="BI76">IFERROR(INDEX(属性分配!$C$11:$J$11,MATCH(BI$3,属性分配!$C$3:$J$3,FALSE))/职业模板!$E$16*BA76,"")</f>
        <v/>
      </c>
      <c r="BJ76" s="1" t="str" cm="1">
        <f t="array" ref="BJ76">IFERROR(INDEX(属性分配!$C$11:$J$11,MATCH(BJ$3,属性分配!$C$3:$J$3,FALSE))/职业模板!$E$16*BB76,"")</f>
        <v/>
      </c>
      <c r="BK76" s="1" t="str" cm="1">
        <f t="array" ref="BK76">IFERROR(INDEX(属性分配!$C$11:$J$11,MATCH(BK$3,属性分配!$C$3:$J$3,FALSE))/职业模板!$E$16*BC76,"")</f>
        <v/>
      </c>
      <c r="BL76" s="1" t="str" cm="1">
        <f t="array" ref="BL76">IFERROR(INDEX(属性分配!$C$11:$J$11,MATCH(BL$3,属性分配!$C$3:$J$3,FALSE))/职业模板!$E$16*BD76,"")</f>
        <v/>
      </c>
      <c r="BM76" s="1" t="str" cm="1">
        <f t="array" ref="BM76">IFERROR(INDEX(属性分配!$C$11:$J$11,MATCH(BM$3,属性分配!$C$3:$J$3,FALSE))/职业模板!$E$16*BE76,"")</f>
        <v/>
      </c>
      <c r="BN76" s="1" t="str" cm="1">
        <f t="array" ref="BN76">IFERROR(ROUND((AX76+BF76*职业模板!$E$16)*(1+INDEX(职业模板!$C$29:$J$34,MATCH($K76,职业模板!$B$29:$B$34,FALSE),MATCH(V$3,职业模板!$C$28:$J$28,FALSE))+INDEX(职业模板!$C$40:$J$60,MATCH($L76,职业模板!$B$40:$B$60,FALSE),MATCH(V$3,职业模板!$C$39:$J$39,FALSE))),2),"")</f>
        <v/>
      </c>
      <c r="BO76" s="1" t="str" cm="1">
        <f t="array" ref="BO76">IFERROR(ROUND((AY76+BG76*职业模板!$E$16)*(1+INDEX(职业模板!$C$29:$J$34,MATCH($K76,职业模板!$B$29:$B$34,FALSE),MATCH(W$3,职业模板!$C$28:$J$28,FALSE))+INDEX(职业模板!$C$40:$J$60,MATCH($L76,职业模板!$B$40:$B$60,FALSE),MATCH(W$3,职业模板!$C$39:$J$39,FALSE))),2),"")</f>
        <v/>
      </c>
      <c r="BP76" s="1" t="str" cm="1">
        <f t="array" ref="BP76">IFERROR(ROUND((AZ76+BH76*职业模板!$E$16)*(1+INDEX(职业模板!$C$29:$J$34,MATCH($K76,职业模板!$B$29:$B$34,FALSE),MATCH(X$3,职业模板!$C$28:$J$28,FALSE))+INDEX(职业模板!$C$40:$J$60,MATCH($L76,职业模板!$B$40:$B$60,FALSE),MATCH(X$3,职业模板!$C$39:$J$39,FALSE))),2),"")</f>
        <v/>
      </c>
      <c r="BQ76" s="1" t="str" cm="1">
        <f t="array" ref="BQ76">IFERROR(ROUND((BA76+BI76*职业模板!$E$16)*(1+INDEX(职业模板!$C$29:$J$34,MATCH($K76,职业模板!$B$29:$B$34,FALSE),MATCH(Y$3,职业模板!$C$28:$J$28,FALSE))+INDEX(职业模板!$C$40:$J$60,MATCH($L76,职业模板!$B$40:$B$60,FALSE),MATCH(Y$3,职业模板!$C$39:$J$39,FALSE))),2),"")</f>
        <v/>
      </c>
      <c r="BR76" s="1" t="str" cm="1">
        <f t="array" ref="BR76">IFERROR(ROUND((BB76+BJ76*职业模板!$E$16)*(1+INDEX(职业模板!$C$29:$J$34,MATCH($K76,职业模板!$B$29:$B$34,FALSE),MATCH(Z$3,职业模板!$C$28:$J$28,FALSE))+INDEX(职业模板!$C$40:$J$60,MATCH($L76,职业模板!$B$40:$B$60,FALSE),MATCH(Z$3,职业模板!$C$39:$J$39,FALSE))),2),"")</f>
        <v/>
      </c>
      <c r="BS76" s="1" t="str" cm="1">
        <f t="array" ref="BS76">IFERROR(ROUND((BC76+BK76*职业模板!$E$16)*(1+INDEX(职业模板!$C$29:$J$34,MATCH($K76,职业模板!$B$29:$B$34,FALSE),MATCH(AA$3,职业模板!$C$28:$J$28,FALSE))+INDEX(职业模板!$C$40:$J$60,MATCH($L76,职业模板!$B$40:$B$60,FALSE),MATCH(AA$3,职业模板!$C$39:$J$39,FALSE))),2),"")</f>
        <v/>
      </c>
      <c r="BT76" s="1" t="str" cm="1">
        <f t="array" ref="BT76">IFERROR(ROUND((BD76+BL76*职业模板!$E$16)*(1+INDEX(职业模板!$C$29:$J$34,MATCH($K76,职业模板!$B$29:$B$34,FALSE),MATCH(AB$3,职业模板!$C$28:$J$28,FALSE))+INDEX(职业模板!$C$40:$J$60,MATCH($L76,职业模板!$B$40:$B$60,FALSE),MATCH(AB$3,职业模板!$C$39:$J$39,FALSE))),2),"")</f>
        <v/>
      </c>
      <c r="BU76" s="1" t="str" cm="1">
        <f t="array" ref="BU76">IFERROR(ROUND((BE76+BM76*职业模板!$E$16)*(1+INDEX(职业模板!$C$29:$J$34,MATCH($K76,职业模板!$B$29:$B$34,FALSE),MATCH(AC$3,职业模板!$C$28:$J$28,FALSE))+INDEX(职业模板!$C$40:$J$60,MATCH($L76,职业模板!$B$40:$B$60,FALSE),MATCH(AC$3,职业模板!$C$39:$J$39,FALSE))),2),"")</f>
        <v/>
      </c>
      <c r="BV76" s="31" t="str" cm="1">
        <f t="array" ref="BV76">IF(SUMPRODUCT($BN76:$BR76,属性分配!$C$7:$G$7)=0,"",SUMPRODUCT($BN76:$BR76,属性分配!$C$7:$G$7))</f>
        <v/>
      </c>
      <c r="BW76" s="1" t="str" cm="1">
        <f t="array" ref="BW76">IFERROR((AX76+BF76*职业模板!$E$16)*(1+INDEX(职业模板!$C$34:$J$34,MATCH(V$3,职业模板!$C$28:$J$28,FALSE))+INDEX(职业模板!$C$60:$J$60,MATCH(V$3,职业模板!$C$39:$J$39,FALSE))),"")</f>
        <v/>
      </c>
      <c r="BX76" s="1" t="str" cm="1">
        <f t="array" ref="BX76">IFERROR((AY76+BG76*职业模板!$E$16)*(1+INDEX(职业模板!$C$34:$J$34,MATCH(W$3,职业模板!$C$28:$J$28,FALSE))+INDEX(职业模板!$C$60:$J$60,MATCH(W$3,职业模板!$C$39:$J$39,FALSE))),"")</f>
        <v/>
      </c>
      <c r="BY76" s="1" t="str" cm="1">
        <f t="array" ref="BY76">IFERROR((AZ76+BH76*职业模板!$E$16)*(1+INDEX(职业模板!$C$34:$J$34,MATCH(X$3,职业模板!$C$28:$J$28,FALSE))+INDEX(职业模板!$C$60:$J$60,MATCH(X$3,职业模板!$C$39:$J$39,FALSE))),"")</f>
        <v/>
      </c>
      <c r="BZ76" s="1" t="str" cm="1">
        <f t="array" ref="BZ76">IFERROR((BA76+BI76*职业模板!$E$16)*(1+INDEX(职业模板!$C$34:$J$34,MATCH(Y$3,职业模板!$C$28:$J$28,FALSE))+INDEX(职业模板!$C$60:$J$60,MATCH(Y$3,职业模板!$C$39:$J$39,FALSE))),"")</f>
        <v/>
      </c>
      <c r="CA76" s="1" t="str" cm="1">
        <f t="array" ref="CA76">IFERROR((BB76+BJ76*职业模板!$E$16)*(1+INDEX(职业模板!$C$34:$J$34,MATCH(Z$3,职业模板!$C$28:$J$28,FALSE))+INDEX(职业模板!$C$60:$J$60,MATCH(Z$3,职业模板!$C$39:$J$39,FALSE))),"")</f>
        <v/>
      </c>
      <c r="CB76" s="1" t="str" cm="1">
        <f t="array" ref="CB76">IFERROR((BC76+BK76*职业模板!$E$16)*(1+INDEX(职业模板!$C$34:$J$34,MATCH(AA$3,职业模板!$C$28:$J$28,FALSE))+INDEX(职业模板!$C$60:$J$60,MATCH(AA$3,职业模板!$C$39:$J$39,FALSE))),"")</f>
        <v/>
      </c>
      <c r="CC76" s="1" t="str" cm="1">
        <f t="array" ref="CC76">IFERROR((BD76+BL76*职业模板!$E$16)*(1+INDEX(职业模板!$C$34:$J$34,MATCH(AB$3,职业模板!$C$28:$J$28,FALSE))+INDEX(职业模板!$C$60:$J$60,MATCH(AB$3,职业模板!$C$39:$J$39,FALSE))),"")</f>
        <v/>
      </c>
      <c r="CD76" s="1" t="str" cm="1">
        <f t="array" ref="CD76">IFERROR((BE76+BM76*职业模板!$E$16)*(1+INDEX(职业模板!$C$34:$J$34,MATCH(AC$3,职业模板!$C$28:$J$28,FALSE))+INDEX(职业模板!$C$60:$J$60,MATCH(AC$3,职业模板!$C$39:$J$39,FALSE))),"")</f>
        <v/>
      </c>
      <c r="CE76" s="31" t="str" cm="1">
        <f t="array" ref="CE76">IF(SUMPRODUCT(BW76:CA76,属性分配!$C$7:$G$7)=0,"",SUMPRODUCT(BW76:CA76,属性分配!$C$7:$G$7))</f>
        <v/>
      </c>
    </row>
    <row r="77" spans="50:83" x14ac:dyDescent="0.15">
      <c r="AX77" s="1" t="str" cm="1">
        <f t="array" ref="AX77">IFERROR(INDEX(属性分配!$C$4:$J$4,MATCH(AX$3,属性分配!$C$3:$J$3,FALSE))*INDEX(职业模板!$C$5:$J$12,MATCH($C77,职业模板!$B$5:$B$12,FALSE),MATCH(AX$3,职业模板!$C$3:$J$3,FALSE))*$F77*N77,"")</f>
        <v/>
      </c>
      <c r="AY77" s="1" t="str" cm="1">
        <f t="array" ref="AY77">IFERROR(INDEX(属性分配!$C$4:$J$4,MATCH(AY$3,属性分配!$C$3:$J$3,FALSE))*INDEX(职业模板!$C$5:$J$12,MATCH($C77,职业模板!$B$5:$B$12,FALSE),MATCH(AY$3,职业模板!$C$3:$J$3,FALSE))*$F77*O77,"")</f>
        <v/>
      </c>
      <c r="AZ77" s="1" t="str" cm="1">
        <f t="array" ref="AZ77">IFERROR(INDEX(属性分配!$C$4:$J$4,MATCH(AZ$3,属性分配!$C$3:$J$3,FALSE))*INDEX(职业模板!$C$5:$J$12,MATCH($C77,职业模板!$B$5:$B$12,FALSE),MATCH(AZ$3,职业模板!$C$3:$J$3,FALSE))*$F77*P77,"")</f>
        <v/>
      </c>
      <c r="BA77" s="1" t="str" cm="1">
        <f t="array" ref="BA77">IFERROR(INDEX(属性分配!$C$4:$J$4,MATCH(BA$3,属性分配!$C$3:$J$3,FALSE))*INDEX(职业模板!$C$5:$J$12,MATCH($C77,职业模板!$B$5:$B$12,FALSE),MATCH(BA$3,职业模板!$C$3:$J$3,FALSE))*$F77*Q77,"")</f>
        <v/>
      </c>
      <c r="BB77" s="1" t="str" cm="1">
        <f t="array" ref="BB77">IFERROR(INDEX(属性分配!$C$4:$J$4,MATCH(BB$3,属性分配!$C$3:$J$3,FALSE))*INDEX(职业模板!$C$5:$J$12,MATCH($C77,职业模板!$B$5:$B$12,FALSE),MATCH(BB$3,职业模板!$C$3:$J$3,FALSE))*$F77*R77,"")</f>
        <v/>
      </c>
      <c r="BC77" s="1" t="str" cm="1">
        <f t="array" ref="BC77">IFERROR(INDEX(属性分配!$C$4:$J$4,MATCH(BC$3,属性分配!$C$3:$J$3,FALSE))*INDEX(职业模板!$C$5:$J$12,MATCH($C77,职业模板!$B$5:$B$12,FALSE),MATCH(BC$3,职业模板!$C$3:$J$3,FALSE))*$F77*S77,"")</f>
        <v/>
      </c>
      <c r="BD77" s="1" t="str" cm="1">
        <f t="array" ref="BD77">IFERROR(INDEX(属性分配!$C$4:$J$4,MATCH(BD$3,属性分配!$C$3:$J$3,FALSE))*INDEX(职业模板!$C$5:$J$12,MATCH($C77,职业模板!$B$5:$B$12,FALSE),MATCH(BD$3,职业模板!$C$3:$J$3,FALSE))*$F77*T77,"")</f>
        <v/>
      </c>
      <c r="BE77" s="1" t="str" cm="1">
        <f t="array" ref="BE77">IFERROR(INDEX(属性分配!$C$4:$J$4,MATCH(BE$3,属性分配!$C$3:$J$3,FALSE))*INDEX(职业模板!$C$5:$J$12,MATCH($C77,职业模板!$B$5:$B$12,FALSE),MATCH(BE$3,职业模板!$C$3:$J$3,FALSE))*$F77*U77,"")</f>
        <v/>
      </c>
      <c r="BF77" s="1" t="str" cm="1">
        <f t="array" ref="BF77">IFERROR(INDEX(属性分配!$C$11:$J$11,MATCH(BF$3,属性分配!$C$3:$J$3,FALSE))/职业模板!$E$16*AX77,"")</f>
        <v/>
      </c>
      <c r="BG77" s="1" t="str" cm="1">
        <f t="array" ref="BG77">IFERROR(INDEX(属性分配!$C$11:$J$11,MATCH(BG$3,属性分配!$C$3:$J$3,FALSE))/职业模板!$E$16*AY77,"")</f>
        <v/>
      </c>
      <c r="BH77" s="1" t="str" cm="1">
        <f t="array" ref="BH77">IFERROR(INDEX(属性分配!$C$11:$J$11,MATCH(BH$3,属性分配!$C$3:$J$3,FALSE))/职业模板!$E$16*AZ77,"")</f>
        <v/>
      </c>
      <c r="BI77" s="1" t="str" cm="1">
        <f t="array" ref="BI77">IFERROR(INDEX(属性分配!$C$11:$J$11,MATCH(BI$3,属性分配!$C$3:$J$3,FALSE))/职业模板!$E$16*BA77,"")</f>
        <v/>
      </c>
      <c r="BJ77" s="1" t="str" cm="1">
        <f t="array" ref="BJ77">IFERROR(INDEX(属性分配!$C$11:$J$11,MATCH(BJ$3,属性分配!$C$3:$J$3,FALSE))/职业模板!$E$16*BB77,"")</f>
        <v/>
      </c>
      <c r="BK77" s="1" t="str" cm="1">
        <f t="array" ref="BK77">IFERROR(INDEX(属性分配!$C$11:$J$11,MATCH(BK$3,属性分配!$C$3:$J$3,FALSE))/职业模板!$E$16*BC77,"")</f>
        <v/>
      </c>
      <c r="BL77" s="1" t="str" cm="1">
        <f t="array" ref="BL77">IFERROR(INDEX(属性分配!$C$11:$J$11,MATCH(BL$3,属性分配!$C$3:$J$3,FALSE))/职业模板!$E$16*BD77,"")</f>
        <v/>
      </c>
      <c r="BM77" s="1" t="str" cm="1">
        <f t="array" ref="BM77">IFERROR(INDEX(属性分配!$C$11:$J$11,MATCH(BM$3,属性分配!$C$3:$J$3,FALSE))/职业模板!$E$16*BE77,"")</f>
        <v/>
      </c>
      <c r="BN77" s="1" t="str" cm="1">
        <f t="array" ref="BN77">IFERROR(ROUND((AX77+BF77*职业模板!$E$16)*(1+INDEX(职业模板!$C$29:$J$34,MATCH($K77,职业模板!$B$29:$B$34,FALSE),MATCH(V$3,职业模板!$C$28:$J$28,FALSE))+INDEX(职业模板!$C$40:$J$60,MATCH($L77,职业模板!$B$40:$B$60,FALSE),MATCH(V$3,职业模板!$C$39:$J$39,FALSE))),2),"")</f>
        <v/>
      </c>
      <c r="BO77" s="1" t="str" cm="1">
        <f t="array" ref="BO77">IFERROR(ROUND((AY77+BG77*职业模板!$E$16)*(1+INDEX(职业模板!$C$29:$J$34,MATCH($K77,职业模板!$B$29:$B$34,FALSE),MATCH(W$3,职业模板!$C$28:$J$28,FALSE))+INDEX(职业模板!$C$40:$J$60,MATCH($L77,职业模板!$B$40:$B$60,FALSE),MATCH(W$3,职业模板!$C$39:$J$39,FALSE))),2),"")</f>
        <v/>
      </c>
      <c r="BP77" s="1" t="str" cm="1">
        <f t="array" ref="BP77">IFERROR(ROUND((AZ77+BH77*职业模板!$E$16)*(1+INDEX(职业模板!$C$29:$J$34,MATCH($K77,职业模板!$B$29:$B$34,FALSE),MATCH(X$3,职业模板!$C$28:$J$28,FALSE))+INDEX(职业模板!$C$40:$J$60,MATCH($L77,职业模板!$B$40:$B$60,FALSE),MATCH(X$3,职业模板!$C$39:$J$39,FALSE))),2),"")</f>
        <v/>
      </c>
      <c r="BQ77" s="1" t="str" cm="1">
        <f t="array" ref="BQ77">IFERROR(ROUND((BA77+BI77*职业模板!$E$16)*(1+INDEX(职业模板!$C$29:$J$34,MATCH($K77,职业模板!$B$29:$B$34,FALSE),MATCH(Y$3,职业模板!$C$28:$J$28,FALSE))+INDEX(职业模板!$C$40:$J$60,MATCH($L77,职业模板!$B$40:$B$60,FALSE),MATCH(Y$3,职业模板!$C$39:$J$39,FALSE))),2),"")</f>
        <v/>
      </c>
      <c r="BR77" s="1" t="str" cm="1">
        <f t="array" ref="BR77">IFERROR(ROUND((BB77+BJ77*职业模板!$E$16)*(1+INDEX(职业模板!$C$29:$J$34,MATCH($K77,职业模板!$B$29:$B$34,FALSE),MATCH(Z$3,职业模板!$C$28:$J$28,FALSE))+INDEX(职业模板!$C$40:$J$60,MATCH($L77,职业模板!$B$40:$B$60,FALSE),MATCH(Z$3,职业模板!$C$39:$J$39,FALSE))),2),"")</f>
        <v/>
      </c>
      <c r="BS77" s="1" t="str" cm="1">
        <f t="array" ref="BS77">IFERROR(ROUND((BC77+BK77*职业模板!$E$16)*(1+INDEX(职业模板!$C$29:$J$34,MATCH($K77,职业模板!$B$29:$B$34,FALSE),MATCH(AA$3,职业模板!$C$28:$J$28,FALSE))+INDEX(职业模板!$C$40:$J$60,MATCH($L77,职业模板!$B$40:$B$60,FALSE),MATCH(AA$3,职业模板!$C$39:$J$39,FALSE))),2),"")</f>
        <v/>
      </c>
      <c r="BT77" s="1" t="str" cm="1">
        <f t="array" ref="BT77">IFERROR(ROUND((BD77+BL77*职业模板!$E$16)*(1+INDEX(职业模板!$C$29:$J$34,MATCH($K77,职业模板!$B$29:$B$34,FALSE),MATCH(AB$3,职业模板!$C$28:$J$28,FALSE))+INDEX(职业模板!$C$40:$J$60,MATCH($L77,职业模板!$B$40:$B$60,FALSE),MATCH(AB$3,职业模板!$C$39:$J$39,FALSE))),2),"")</f>
        <v/>
      </c>
      <c r="BU77" s="1" t="str" cm="1">
        <f t="array" ref="BU77">IFERROR(ROUND((BE77+BM77*职业模板!$E$16)*(1+INDEX(职业模板!$C$29:$J$34,MATCH($K77,职业模板!$B$29:$B$34,FALSE),MATCH(AC$3,职业模板!$C$28:$J$28,FALSE))+INDEX(职业模板!$C$40:$J$60,MATCH($L77,职业模板!$B$40:$B$60,FALSE),MATCH(AC$3,职业模板!$C$39:$J$39,FALSE))),2),"")</f>
        <v/>
      </c>
      <c r="BV77" s="31" t="str" cm="1">
        <f t="array" ref="BV77">IF(SUMPRODUCT($BN77:$BR77,属性分配!$C$7:$G$7)=0,"",SUMPRODUCT($BN77:$BR77,属性分配!$C$7:$G$7))</f>
        <v/>
      </c>
      <c r="BW77" s="1" t="str" cm="1">
        <f t="array" ref="BW77">IFERROR((AX77+BF77*职业模板!$E$16)*(1+INDEX(职业模板!$C$34:$J$34,MATCH(V$3,职业模板!$C$28:$J$28,FALSE))+INDEX(职业模板!$C$60:$J$60,MATCH(V$3,职业模板!$C$39:$J$39,FALSE))),"")</f>
        <v/>
      </c>
      <c r="BX77" s="1" t="str" cm="1">
        <f t="array" ref="BX77">IFERROR((AY77+BG77*职业模板!$E$16)*(1+INDEX(职业模板!$C$34:$J$34,MATCH(W$3,职业模板!$C$28:$J$28,FALSE))+INDEX(职业模板!$C$60:$J$60,MATCH(W$3,职业模板!$C$39:$J$39,FALSE))),"")</f>
        <v/>
      </c>
      <c r="BY77" s="1" t="str" cm="1">
        <f t="array" ref="BY77">IFERROR((AZ77+BH77*职业模板!$E$16)*(1+INDEX(职业模板!$C$34:$J$34,MATCH(X$3,职业模板!$C$28:$J$28,FALSE))+INDEX(职业模板!$C$60:$J$60,MATCH(X$3,职业模板!$C$39:$J$39,FALSE))),"")</f>
        <v/>
      </c>
      <c r="BZ77" s="1" t="str" cm="1">
        <f t="array" ref="BZ77">IFERROR((BA77+BI77*职业模板!$E$16)*(1+INDEX(职业模板!$C$34:$J$34,MATCH(Y$3,职业模板!$C$28:$J$28,FALSE))+INDEX(职业模板!$C$60:$J$60,MATCH(Y$3,职业模板!$C$39:$J$39,FALSE))),"")</f>
        <v/>
      </c>
      <c r="CA77" s="1" t="str" cm="1">
        <f t="array" ref="CA77">IFERROR((BB77+BJ77*职业模板!$E$16)*(1+INDEX(职业模板!$C$34:$J$34,MATCH(Z$3,职业模板!$C$28:$J$28,FALSE))+INDEX(职业模板!$C$60:$J$60,MATCH(Z$3,职业模板!$C$39:$J$39,FALSE))),"")</f>
        <v/>
      </c>
      <c r="CB77" s="1" t="str" cm="1">
        <f t="array" ref="CB77">IFERROR((BC77+BK77*职业模板!$E$16)*(1+INDEX(职业模板!$C$34:$J$34,MATCH(AA$3,职业模板!$C$28:$J$28,FALSE))+INDEX(职业模板!$C$60:$J$60,MATCH(AA$3,职业模板!$C$39:$J$39,FALSE))),"")</f>
        <v/>
      </c>
      <c r="CC77" s="1" t="str" cm="1">
        <f t="array" ref="CC77">IFERROR((BD77+BL77*职业模板!$E$16)*(1+INDEX(职业模板!$C$34:$J$34,MATCH(AB$3,职业模板!$C$28:$J$28,FALSE))+INDEX(职业模板!$C$60:$J$60,MATCH(AB$3,职业模板!$C$39:$J$39,FALSE))),"")</f>
        <v/>
      </c>
      <c r="CD77" s="1" t="str" cm="1">
        <f t="array" ref="CD77">IFERROR((BE77+BM77*职业模板!$E$16)*(1+INDEX(职业模板!$C$34:$J$34,MATCH(AC$3,职业模板!$C$28:$J$28,FALSE))+INDEX(职业模板!$C$60:$J$60,MATCH(AC$3,职业模板!$C$39:$J$39,FALSE))),"")</f>
        <v/>
      </c>
      <c r="CE77" s="31" t="str" cm="1">
        <f t="array" ref="CE77">IF(SUMPRODUCT(BW77:CA77,属性分配!$C$7:$G$7)=0,"",SUMPRODUCT(BW77:CA77,属性分配!$C$7:$G$7))</f>
        <v/>
      </c>
    </row>
    <row r="78" spans="50:83" x14ac:dyDescent="0.15">
      <c r="AX78" s="1" t="str" cm="1">
        <f t="array" ref="AX78">IFERROR(INDEX(属性分配!$C$4:$J$4,MATCH(AX$3,属性分配!$C$3:$J$3,FALSE))*INDEX(职业模板!$C$5:$J$12,MATCH($C78,职业模板!$B$5:$B$12,FALSE),MATCH(AX$3,职业模板!$C$3:$J$3,FALSE))*$F78*N78,"")</f>
        <v/>
      </c>
      <c r="AY78" s="1" t="str" cm="1">
        <f t="array" ref="AY78">IFERROR(INDEX(属性分配!$C$4:$J$4,MATCH(AY$3,属性分配!$C$3:$J$3,FALSE))*INDEX(职业模板!$C$5:$J$12,MATCH($C78,职业模板!$B$5:$B$12,FALSE),MATCH(AY$3,职业模板!$C$3:$J$3,FALSE))*$F78*O78,"")</f>
        <v/>
      </c>
      <c r="AZ78" s="1" t="str" cm="1">
        <f t="array" ref="AZ78">IFERROR(INDEX(属性分配!$C$4:$J$4,MATCH(AZ$3,属性分配!$C$3:$J$3,FALSE))*INDEX(职业模板!$C$5:$J$12,MATCH($C78,职业模板!$B$5:$B$12,FALSE),MATCH(AZ$3,职业模板!$C$3:$J$3,FALSE))*$F78*P78,"")</f>
        <v/>
      </c>
      <c r="BA78" s="1" t="str" cm="1">
        <f t="array" ref="BA78">IFERROR(INDEX(属性分配!$C$4:$J$4,MATCH(BA$3,属性分配!$C$3:$J$3,FALSE))*INDEX(职业模板!$C$5:$J$12,MATCH($C78,职业模板!$B$5:$B$12,FALSE),MATCH(BA$3,职业模板!$C$3:$J$3,FALSE))*$F78*Q78,"")</f>
        <v/>
      </c>
      <c r="BB78" s="1" t="str" cm="1">
        <f t="array" ref="BB78">IFERROR(INDEX(属性分配!$C$4:$J$4,MATCH(BB$3,属性分配!$C$3:$J$3,FALSE))*INDEX(职业模板!$C$5:$J$12,MATCH($C78,职业模板!$B$5:$B$12,FALSE),MATCH(BB$3,职业模板!$C$3:$J$3,FALSE))*$F78*R78,"")</f>
        <v/>
      </c>
      <c r="BC78" s="1" t="str" cm="1">
        <f t="array" ref="BC78">IFERROR(INDEX(属性分配!$C$4:$J$4,MATCH(BC$3,属性分配!$C$3:$J$3,FALSE))*INDEX(职业模板!$C$5:$J$12,MATCH($C78,职业模板!$B$5:$B$12,FALSE),MATCH(BC$3,职业模板!$C$3:$J$3,FALSE))*$F78*S78,"")</f>
        <v/>
      </c>
      <c r="BD78" s="1" t="str" cm="1">
        <f t="array" ref="BD78">IFERROR(INDEX(属性分配!$C$4:$J$4,MATCH(BD$3,属性分配!$C$3:$J$3,FALSE))*INDEX(职业模板!$C$5:$J$12,MATCH($C78,职业模板!$B$5:$B$12,FALSE),MATCH(BD$3,职业模板!$C$3:$J$3,FALSE))*$F78*T78,"")</f>
        <v/>
      </c>
      <c r="BE78" s="1" t="str" cm="1">
        <f t="array" ref="BE78">IFERROR(INDEX(属性分配!$C$4:$J$4,MATCH(BE$3,属性分配!$C$3:$J$3,FALSE))*INDEX(职业模板!$C$5:$J$12,MATCH($C78,职业模板!$B$5:$B$12,FALSE),MATCH(BE$3,职业模板!$C$3:$J$3,FALSE))*$F78*U78,"")</f>
        <v/>
      </c>
      <c r="BF78" s="1" t="str" cm="1">
        <f t="array" ref="BF78">IFERROR(INDEX(属性分配!$C$11:$J$11,MATCH(BF$3,属性分配!$C$3:$J$3,FALSE))/职业模板!$E$16*AX78,"")</f>
        <v/>
      </c>
      <c r="BG78" s="1" t="str" cm="1">
        <f t="array" ref="BG78">IFERROR(INDEX(属性分配!$C$11:$J$11,MATCH(BG$3,属性分配!$C$3:$J$3,FALSE))/职业模板!$E$16*AY78,"")</f>
        <v/>
      </c>
      <c r="BH78" s="1" t="str" cm="1">
        <f t="array" ref="BH78">IFERROR(INDEX(属性分配!$C$11:$J$11,MATCH(BH$3,属性分配!$C$3:$J$3,FALSE))/职业模板!$E$16*AZ78,"")</f>
        <v/>
      </c>
      <c r="BI78" s="1" t="str" cm="1">
        <f t="array" ref="BI78">IFERROR(INDEX(属性分配!$C$11:$J$11,MATCH(BI$3,属性分配!$C$3:$J$3,FALSE))/职业模板!$E$16*BA78,"")</f>
        <v/>
      </c>
      <c r="BJ78" s="1" t="str" cm="1">
        <f t="array" ref="BJ78">IFERROR(INDEX(属性分配!$C$11:$J$11,MATCH(BJ$3,属性分配!$C$3:$J$3,FALSE))/职业模板!$E$16*BB78,"")</f>
        <v/>
      </c>
      <c r="BK78" s="1" t="str" cm="1">
        <f t="array" ref="BK78">IFERROR(INDEX(属性分配!$C$11:$J$11,MATCH(BK$3,属性分配!$C$3:$J$3,FALSE))/职业模板!$E$16*BC78,"")</f>
        <v/>
      </c>
      <c r="BL78" s="1" t="str" cm="1">
        <f t="array" ref="BL78">IFERROR(INDEX(属性分配!$C$11:$J$11,MATCH(BL$3,属性分配!$C$3:$J$3,FALSE))/职业模板!$E$16*BD78,"")</f>
        <v/>
      </c>
      <c r="BM78" s="1" t="str" cm="1">
        <f t="array" ref="BM78">IFERROR(INDEX(属性分配!$C$11:$J$11,MATCH(BM$3,属性分配!$C$3:$J$3,FALSE))/职业模板!$E$16*BE78,"")</f>
        <v/>
      </c>
      <c r="BN78" s="1" t="str" cm="1">
        <f t="array" ref="BN78">IFERROR(ROUND((AX78+BF78*职业模板!$E$16)*(1+INDEX(职业模板!$C$29:$J$34,MATCH($K78,职业模板!$B$29:$B$34,FALSE),MATCH(V$3,职业模板!$C$28:$J$28,FALSE))+INDEX(职业模板!$C$40:$J$60,MATCH($L78,职业模板!$B$40:$B$60,FALSE),MATCH(V$3,职业模板!$C$39:$J$39,FALSE))),2),"")</f>
        <v/>
      </c>
      <c r="BO78" s="1" t="str" cm="1">
        <f t="array" ref="BO78">IFERROR(ROUND((AY78+BG78*职业模板!$E$16)*(1+INDEX(职业模板!$C$29:$J$34,MATCH($K78,职业模板!$B$29:$B$34,FALSE),MATCH(W$3,职业模板!$C$28:$J$28,FALSE))+INDEX(职业模板!$C$40:$J$60,MATCH($L78,职业模板!$B$40:$B$60,FALSE),MATCH(W$3,职业模板!$C$39:$J$39,FALSE))),2),"")</f>
        <v/>
      </c>
      <c r="BP78" s="1" t="str" cm="1">
        <f t="array" ref="BP78">IFERROR(ROUND((AZ78+BH78*职业模板!$E$16)*(1+INDEX(职业模板!$C$29:$J$34,MATCH($K78,职业模板!$B$29:$B$34,FALSE),MATCH(X$3,职业模板!$C$28:$J$28,FALSE))+INDEX(职业模板!$C$40:$J$60,MATCH($L78,职业模板!$B$40:$B$60,FALSE),MATCH(X$3,职业模板!$C$39:$J$39,FALSE))),2),"")</f>
        <v/>
      </c>
      <c r="BQ78" s="1" t="str" cm="1">
        <f t="array" ref="BQ78">IFERROR(ROUND((BA78+BI78*职业模板!$E$16)*(1+INDEX(职业模板!$C$29:$J$34,MATCH($K78,职业模板!$B$29:$B$34,FALSE),MATCH(Y$3,职业模板!$C$28:$J$28,FALSE))+INDEX(职业模板!$C$40:$J$60,MATCH($L78,职业模板!$B$40:$B$60,FALSE),MATCH(Y$3,职业模板!$C$39:$J$39,FALSE))),2),"")</f>
        <v/>
      </c>
      <c r="BR78" s="1" t="str" cm="1">
        <f t="array" ref="BR78">IFERROR(ROUND((BB78+BJ78*职业模板!$E$16)*(1+INDEX(职业模板!$C$29:$J$34,MATCH($K78,职业模板!$B$29:$B$34,FALSE),MATCH(Z$3,职业模板!$C$28:$J$28,FALSE))+INDEX(职业模板!$C$40:$J$60,MATCH($L78,职业模板!$B$40:$B$60,FALSE),MATCH(Z$3,职业模板!$C$39:$J$39,FALSE))),2),"")</f>
        <v/>
      </c>
      <c r="BS78" s="1" t="str" cm="1">
        <f t="array" ref="BS78">IFERROR(ROUND((BC78+BK78*职业模板!$E$16)*(1+INDEX(职业模板!$C$29:$J$34,MATCH($K78,职业模板!$B$29:$B$34,FALSE),MATCH(AA$3,职业模板!$C$28:$J$28,FALSE))+INDEX(职业模板!$C$40:$J$60,MATCH($L78,职业模板!$B$40:$B$60,FALSE),MATCH(AA$3,职业模板!$C$39:$J$39,FALSE))),2),"")</f>
        <v/>
      </c>
      <c r="BT78" s="1" t="str" cm="1">
        <f t="array" ref="BT78">IFERROR(ROUND((BD78+BL78*职业模板!$E$16)*(1+INDEX(职业模板!$C$29:$J$34,MATCH($K78,职业模板!$B$29:$B$34,FALSE),MATCH(AB$3,职业模板!$C$28:$J$28,FALSE))+INDEX(职业模板!$C$40:$J$60,MATCH($L78,职业模板!$B$40:$B$60,FALSE),MATCH(AB$3,职业模板!$C$39:$J$39,FALSE))),2),"")</f>
        <v/>
      </c>
      <c r="BU78" s="1" t="str" cm="1">
        <f t="array" ref="BU78">IFERROR(ROUND((BE78+BM78*职业模板!$E$16)*(1+INDEX(职业模板!$C$29:$J$34,MATCH($K78,职业模板!$B$29:$B$34,FALSE),MATCH(AC$3,职业模板!$C$28:$J$28,FALSE))+INDEX(职业模板!$C$40:$J$60,MATCH($L78,职业模板!$B$40:$B$60,FALSE),MATCH(AC$3,职业模板!$C$39:$J$39,FALSE))),2),"")</f>
        <v/>
      </c>
      <c r="BV78" s="31" t="str" cm="1">
        <f t="array" ref="BV78">IF(SUMPRODUCT($BN78:$BR78,属性分配!$C$7:$G$7)=0,"",SUMPRODUCT($BN78:$BR78,属性分配!$C$7:$G$7))</f>
        <v/>
      </c>
      <c r="BW78" s="1" t="str" cm="1">
        <f t="array" ref="BW78">IFERROR((AX78+BF78*职业模板!$E$16)*(1+INDEX(职业模板!$C$34:$J$34,MATCH(V$3,职业模板!$C$28:$J$28,FALSE))+INDEX(职业模板!$C$60:$J$60,MATCH(V$3,职业模板!$C$39:$J$39,FALSE))),"")</f>
        <v/>
      </c>
      <c r="BX78" s="1" t="str" cm="1">
        <f t="array" ref="BX78">IFERROR((AY78+BG78*职业模板!$E$16)*(1+INDEX(职业模板!$C$34:$J$34,MATCH(W$3,职业模板!$C$28:$J$28,FALSE))+INDEX(职业模板!$C$60:$J$60,MATCH(W$3,职业模板!$C$39:$J$39,FALSE))),"")</f>
        <v/>
      </c>
      <c r="BY78" s="1" t="str" cm="1">
        <f t="array" ref="BY78">IFERROR((AZ78+BH78*职业模板!$E$16)*(1+INDEX(职业模板!$C$34:$J$34,MATCH(X$3,职业模板!$C$28:$J$28,FALSE))+INDEX(职业模板!$C$60:$J$60,MATCH(X$3,职业模板!$C$39:$J$39,FALSE))),"")</f>
        <v/>
      </c>
      <c r="BZ78" s="1" t="str" cm="1">
        <f t="array" ref="BZ78">IFERROR((BA78+BI78*职业模板!$E$16)*(1+INDEX(职业模板!$C$34:$J$34,MATCH(Y$3,职业模板!$C$28:$J$28,FALSE))+INDEX(职业模板!$C$60:$J$60,MATCH(Y$3,职业模板!$C$39:$J$39,FALSE))),"")</f>
        <v/>
      </c>
      <c r="CA78" s="1" t="str" cm="1">
        <f t="array" ref="CA78">IFERROR((BB78+BJ78*职业模板!$E$16)*(1+INDEX(职业模板!$C$34:$J$34,MATCH(Z$3,职业模板!$C$28:$J$28,FALSE))+INDEX(职业模板!$C$60:$J$60,MATCH(Z$3,职业模板!$C$39:$J$39,FALSE))),"")</f>
        <v/>
      </c>
      <c r="CB78" s="1" t="str" cm="1">
        <f t="array" ref="CB78">IFERROR((BC78+BK78*职业模板!$E$16)*(1+INDEX(职业模板!$C$34:$J$34,MATCH(AA$3,职业模板!$C$28:$J$28,FALSE))+INDEX(职业模板!$C$60:$J$60,MATCH(AA$3,职业模板!$C$39:$J$39,FALSE))),"")</f>
        <v/>
      </c>
      <c r="CC78" s="1" t="str" cm="1">
        <f t="array" ref="CC78">IFERROR((BD78+BL78*职业模板!$E$16)*(1+INDEX(职业模板!$C$34:$J$34,MATCH(AB$3,职业模板!$C$28:$J$28,FALSE))+INDEX(职业模板!$C$60:$J$60,MATCH(AB$3,职业模板!$C$39:$J$39,FALSE))),"")</f>
        <v/>
      </c>
      <c r="CD78" s="1" t="str" cm="1">
        <f t="array" ref="CD78">IFERROR((BE78+BM78*职业模板!$E$16)*(1+INDEX(职业模板!$C$34:$J$34,MATCH(AC$3,职业模板!$C$28:$J$28,FALSE))+INDEX(职业模板!$C$60:$J$60,MATCH(AC$3,职业模板!$C$39:$J$39,FALSE))),"")</f>
        <v/>
      </c>
      <c r="CE78" s="31" t="str" cm="1">
        <f t="array" ref="CE78">IF(SUMPRODUCT(BW78:CA78,属性分配!$C$7:$G$7)=0,"",SUMPRODUCT(BW78:CA78,属性分配!$C$7:$G$7))</f>
        <v/>
      </c>
    </row>
    <row r="79" spans="50:83" x14ac:dyDescent="0.15">
      <c r="AX79" s="1" t="str" cm="1">
        <f t="array" ref="AX79">IFERROR(INDEX(属性分配!$C$4:$J$4,MATCH(AX$3,属性分配!$C$3:$J$3,FALSE))*INDEX(职业模板!$C$5:$J$12,MATCH($C79,职业模板!$B$5:$B$12,FALSE),MATCH(AX$3,职业模板!$C$3:$J$3,FALSE))*$F79*N79,"")</f>
        <v/>
      </c>
      <c r="AY79" s="1" t="str" cm="1">
        <f t="array" ref="AY79">IFERROR(INDEX(属性分配!$C$4:$J$4,MATCH(AY$3,属性分配!$C$3:$J$3,FALSE))*INDEX(职业模板!$C$5:$J$12,MATCH($C79,职业模板!$B$5:$B$12,FALSE),MATCH(AY$3,职业模板!$C$3:$J$3,FALSE))*$F79*O79,"")</f>
        <v/>
      </c>
      <c r="AZ79" s="1" t="str" cm="1">
        <f t="array" ref="AZ79">IFERROR(INDEX(属性分配!$C$4:$J$4,MATCH(AZ$3,属性分配!$C$3:$J$3,FALSE))*INDEX(职业模板!$C$5:$J$12,MATCH($C79,职业模板!$B$5:$B$12,FALSE),MATCH(AZ$3,职业模板!$C$3:$J$3,FALSE))*$F79*P79,"")</f>
        <v/>
      </c>
      <c r="BA79" s="1" t="str" cm="1">
        <f t="array" ref="BA79">IFERROR(INDEX(属性分配!$C$4:$J$4,MATCH(BA$3,属性分配!$C$3:$J$3,FALSE))*INDEX(职业模板!$C$5:$J$12,MATCH($C79,职业模板!$B$5:$B$12,FALSE),MATCH(BA$3,职业模板!$C$3:$J$3,FALSE))*$F79*Q79,"")</f>
        <v/>
      </c>
      <c r="BB79" s="1" t="str" cm="1">
        <f t="array" ref="BB79">IFERROR(INDEX(属性分配!$C$4:$J$4,MATCH(BB$3,属性分配!$C$3:$J$3,FALSE))*INDEX(职业模板!$C$5:$J$12,MATCH($C79,职业模板!$B$5:$B$12,FALSE),MATCH(BB$3,职业模板!$C$3:$J$3,FALSE))*$F79*R79,"")</f>
        <v/>
      </c>
      <c r="BC79" s="1" t="str" cm="1">
        <f t="array" ref="BC79">IFERROR(INDEX(属性分配!$C$4:$J$4,MATCH(BC$3,属性分配!$C$3:$J$3,FALSE))*INDEX(职业模板!$C$5:$J$12,MATCH($C79,职业模板!$B$5:$B$12,FALSE),MATCH(BC$3,职业模板!$C$3:$J$3,FALSE))*$F79*S79,"")</f>
        <v/>
      </c>
      <c r="BD79" s="1" t="str" cm="1">
        <f t="array" ref="BD79">IFERROR(INDEX(属性分配!$C$4:$J$4,MATCH(BD$3,属性分配!$C$3:$J$3,FALSE))*INDEX(职业模板!$C$5:$J$12,MATCH($C79,职业模板!$B$5:$B$12,FALSE),MATCH(BD$3,职业模板!$C$3:$J$3,FALSE))*$F79*T79,"")</f>
        <v/>
      </c>
      <c r="BE79" s="1" t="str" cm="1">
        <f t="array" ref="BE79">IFERROR(INDEX(属性分配!$C$4:$J$4,MATCH(BE$3,属性分配!$C$3:$J$3,FALSE))*INDEX(职业模板!$C$5:$J$12,MATCH($C79,职业模板!$B$5:$B$12,FALSE),MATCH(BE$3,职业模板!$C$3:$J$3,FALSE))*$F79*U79,"")</f>
        <v/>
      </c>
      <c r="BF79" s="1" t="str" cm="1">
        <f t="array" ref="BF79">IFERROR(INDEX(属性分配!$C$11:$J$11,MATCH(BF$3,属性分配!$C$3:$J$3,FALSE))/职业模板!$E$16*AX79,"")</f>
        <v/>
      </c>
      <c r="BG79" s="1" t="str" cm="1">
        <f t="array" ref="BG79">IFERROR(INDEX(属性分配!$C$11:$J$11,MATCH(BG$3,属性分配!$C$3:$J$3,FALSE))/职业模板!$E$16*AY79,"")</f>
        <v/>
      </c>
      <c r="BH79" s="1" t="str" cm="1">
        <f t="array" ref="BH79">IFERROR(INDEX(属性分配!$C$11:$J$11,MATCH(BH$3,属性分配!$C$3:$J$3,FALSE))/职业模板!$E$16*AZ79,"")</f>
        <v/>
      </c>
      <c r="BI79" s="1" t="str" cm="1">
        <f t="array" ref="BI79">IFERROR(INDEX(属性分配!$C$11:$J$11,MATCH(BI$3,属性分配!$C$3:$J$3,FALSE))/职业模板!$E$16*BA79,"")</f>
        <v/>
      </c>
      <c r="BJ79" s="1" t="str" cm="1">
        <f t="array" ref="BJ79">IFERROR(INDEX(属性分配!$C$11:$J$11,MATCH(BJ$3,属性分配!$C$3:$J$3,FALSE))/职业模板!$E$16*BB79,"")</f>
        <v/>
      </c>
      <c r="BK79" s="1" t="str" cm="1">
        <f t="array" ref="BK79">IFERROR(INDEX(属性分配!$C$11:$J$11,MATCH(BK$3,属性分配!$C$3:$J$3,FALSE))/职业模板!$E$16*BC79,"")</f>
        <v/>
      </c>
      <c r="BL79" s="1" t="str" cm="1">
        <f t="array" ref="BL79">IFERROR(INDEX(属性分配!$C$11:$J$11,MATCH(BL$3,属性分配!$C$3:$J$3,FALSE))/职业模板!$E$16*BD79,"")</f>
        <v/>
      </c>
      <c r="BM79" s="1" t="str" cm="1">
        <f t="array" ref="BM79">IFERROR(INDEX(属性分配!$C$11:$J$11,MATCH(BM$3,属性分配!$C$3:$J$3,FALSE))/职业模板!$E$16*BE79,"")</f>
        <v/>
      </c>
      <c r="BN79" s="1" t="str" cm="1">
        <f t="array" ref="BN79">IFERROR(ROUND((AX79+BF79*职业模板!$E$16)*(1+INDEX(职业模板!$C$29:$J$34,MATCH($K79,职业模板!$B$29:$B$34,FALSE),MATCH(V$3,职业模板!$C$28:$J$28,FALSE))+INDEX(职业模板!$C$40:$J$60,MATCH($L79,职业模板!$B$40:$B$60,FALSE),MATCH(V$3,职业模板!$C$39:$J$39,FALSE))),2),"")</f>
        <v/>
      </c>
      <c r="BO79" s="1" t="str" cm="1">
        <f t="array" ref="BO79">IFERROR(ROUND((AY79+BG79*职业模板!$E$16)*(1+INDEX(职业模板!$C$29:$J$34,MATCH($K79,职业模板!$B$29:$B$34,FALSE),MATCH(W$3,职业模板!$C$28:$J$28,FALSE))+INDEX(职业模板!$C$40:$J$60,MATCH($L79,职业模板!$B$40:$B$60,FALSE),MATCH(W$3,职业模板!$C$39:$J$39,FALSE))),2),"")</f>
        <v/>
      </c>
      <c r="BP79" s="1" t="str" cm="1">
        <f t="array" ref="BP79">IFERROR(ROUND((AZ79+BH79*职业模板!$E$16)*(1+INDEX(职业模板!$C$29:$J$34,MATCH($K79,职业模板!$B$29:$B$34,FALSE),MATCH(X$3,职业模板!$C$28:$J$28,FALSE))+INDEX(职业模板!$C$40:$J$60,MATCH($L79,职业模板!$B$40:$B$60,FALSE),MATCH(X$3,职业模板!$C$39:$J$39,FALSE))),2),"")</f>
        <v/>
      </c>
      <c r="BQ79" s="1" t="str" cm="1">
        <f t="array" ref="BQ79">IFERROR(ROUND((BA79+BI79*职业模板!$E$16)*(1+INDEX(职业模板!$C$29:$J$34,MATCH($K79,职业模板!$B$29:$B$34,FALSE),MATCH(Y$3,职业模板!$C$28:$J$28,FALSE))+INDEX(职业模板!$C$40:$J$60,MATCH($L79,职业模板!$B$40:$B$60,FALSE),MATCH(Y$3,职业模板!$C$39:$J$39,FALSE))),2),"")</f>
        <v/>
      </c>
      <c r="BR79" s="1" t="str" cm="1">
        <f t="array" ref="BR79">IFERROR(ROUND((BB79+BJ79*职业模板!$E$16)*(1+INDEX(职业模板!$C$29:$J$34,MATCH($K79,职业模板!$B$29:$B$34,FALSE),MATCH(Z$3,职业模板!$C$28:$J$28,FALSE))+INDEX(职业模板!$C$40:$J$60,MATCH($L79,职业模板!$B$40:$B$60,FALSE),MATCH(Z$3,职业模板!$C$39:$J$39,FALSE))),2),"")</f>
        <v/>
      </c>
      <c r="BS79" s="1" t="str" cm="1">
        <f t="array" ref="BS79">IFERROR(ROUND((BC79+BK79*职业模板!$E$16)*(1+INDEX(职业模板!$C$29:$J$34,MATCH($K79,职业模板!$B$29:$B$34,FALSE),MATCH(AA$3,职业模板!$C$28:$J$28,FALSE))+INDEX(职业模板!$C$40:$J$60,MATCH($L79,职业模板!$B$40:$B$60,FALSE),MATCH(AA$3,职业模板!$C$39:$J$39,FALSE))),2),"")</f>
        <v/>
      </c>
      <c r="BT79" s="1" t="str" cm="1">
        <f t="array" ref="BT79">IFERROR(ROUND((BD79+BL79*职业模板!$E$16)*(1+INDEX(职业模板!$C$29:$J$34,MATCH($K79,职业模板!$B$29:$B$34,FALSE),MATCH(AB$3,职业模板!$C$28:$J$28,FALSE))+INDEX(职业模板!$C$40:$J$60,MATCH($L79,职业模板!$B$40:$B$60,FALSE),MATCH(AB$3,职业模板!$C$39:$J$39,FALSE))),2),"")</f>
        <v/>
      </c>
      <c r="BU79" s="1" t="str" cm="1">
        <f t="array" ref="BU79">IFERROR(ROUND((BE79+BM79*职业模板!$E$16)*(1+INDEX(职业模板!$C$29:$J$34,MATCH($K79,职业模板!$B$29:$B$34,FALSE),MATCH(AC$3,职业模板!$C$28:$J$28,FALSE))+INDEX(职业模板!$C$40:$J$60,MATCH($L79,职业模板!$B$40:$B$60,FALSE),MATCH(AC$3,职业模板!$C$39:$J$39,FALSE))),2),"")</f>
        <v/>
      </c>
      <c r="BV79" s="31" t="str" cm="1">
        <f t="array" ref="BV79">IF(SUMPRODUCT($BN79:$BR79,属性分配!$C$7:$G$7)=0,"",SUMPRODUCT($BN79:$BR79,属性分配!$C$7:$G$7))</f>
        <v/>
      </c>
      <c r="BW79" s="1" t="str" cm="1">
        <f t="array" ref="BW79">IFERROR((AX79+BF79*职业模板!$E$16)*(1+INDEX(职业模板!$C$34:$J$34,MATCH(V$3,职业模板!$C$28:$J$28,FALSE))+INDEX(职业模板!$C$60:$J$60,MATCH(V$3,职业模板!$C$39:$J$39,FALSE))),"")</f>
        <v/>
      </c>
      <c r="BX79" s="1" t="str" cm="1">
        <f t="array" ref="BX79">IFERROR((AY79+BG79*职业模板!$E$16)*(1+INDEX(职业模板!$C$34:$J$34,MATCH(W$3,职业模板!$C$28:$J$28,FALSE))+INDEX(职业模板!$C$60:$J$60,MATCH(W$3,职业模板!$C$39:$J$39,FALSE))),"")</f>
        <v/>
      </c>
      <c r="BY79" s="1" t="str" cm="1">
        <f t="array" ref="BY79">IFERROR((AZ79+BH79*职业模板!$E$16)*(1+INDEX(职业模板!$C$34:$J$34,MATCH(X$3,职业模板!$C$28:$J$28,FALSE))+INDEX(职业模板!$C$60:$J$60,MATCH(X$3,职业模板!$C$39:$J$39,FALSE))),"")</f>
        <v/>
      </c>
      <c r="BZ79" s="1" t="str" cm="1">
        <f t="array" ref="BZ79">IFERROR((BA79+BI79*职业模板!$E$16)*(1+INDEX(职业模板!$C$34:$J$34,MATCH(Y$3,职业模板!$C$28:$J$28,FALSE))+INDEX(职业模板!$C$60:$J$60,MATCH(Y$3,职业模板!$C$39:$J$39,FALSE))),"")</f>
        <v/>
      </c>
      <c r="CA79" s="1" t="str" cm="1">
        <f t="array" ref="CA79">IFERROR((BB79+BJ79*职业模板!$E$16)*(1+INDEX(职业模板!$C$34:$J$34,MATCH(Z$3,职业模板!$C$28:$J$28,FALSE))+INDEX(职业模板!$C$60:$J$60,MATCH(Z$3,职业模板!$C$39:$J$39,FALSE))),"")</f>
        <v/>
      </c>
      <c r="CB79" s="1" t="str" cm="1">
        <f t="array" ref="CB79">IFERROR((BC79+BK79*职业模板!$E$16)*(1+INDEX(职业模板!$C$34:$J$34,MATCH(AA$3,职业模板!$C$28:$J$28,FALSE))+INDEX(职业模板!$C$60:$J$60,MATCH(AA$3,职业模板!$C$39:$J$39,FALSE))),"")</f>
        <v/>
      </c>
      <c r="CC79" s="1" t="str" cm="1">
        <f t="array" ref="CC79">IFERROR((BD79+BL79*职业模板!$E$16)*(1+INDEX(职业模板!$C$34:$J$34,MATCH(AB$3,职业模板!$C$28:$J$28,FALSE))+INDEX(职业模板!$C$60:$J$60,MATCH(AB$3,职业模板!$C$39:$J$39,FALSE))),"")</f>
        <v/>
      </c>
      <c r="CD79" s="1" t="str" cm="1">
        <f t="array" ref="CD79">IFERROR((BE79+BM79*职业模板!$E$16)*(1+INDEX(职业模板!$C$34:$J$34,MATCH(AC$3,职业模板!$C$28:$J$28,FALSE))+INDEX(职业模板!$C$60:$J$60,MATCH(AC$3,职业模板!$C$39:$J$39,FALSE))),"")</f>
        <v/>
      </c>
      <c r="CE79" s="31" t="str" cm="1">
        <f t="array" ref="CE79">IF(SUMPRODUCT(BW79:CA79,属性分配!$C$7:$G$7)=0,"",SUMPRODUCT(BW79:CA79,属性分配!$C$7:$G$7))</f>
        <v/>
      </c>
    </row>
    <row r="80" spans="50:83" x14ac:dyDescent="0.15">
      <c r="AX80" s="1" t="str" cm="1">
        <f t="array" ref="AX80">IFERROR(INDEX(属性分配!$C$4:$J$4,MATCH(AX$3,属性分配!$C$3:$J$3,FALSE))*INDEX(职业模板!$C$5:$J$12,MATCH($C80,职业模板!$B$5:$B$12,FALSE),MATCH(AX$3,职业模板!$C$3:$J$3,FALSE))*$F80*N80,"")</f>
        <v/>
      </c>
      <c r="AY80" s="1" t="str" cm="1">
        <f t="array" ref="AY80">IFERROR(INDEX(属性分配!$C$4:$J$4,MATCH(AY$3,属性分配!$C$3:$J$3,FALSE))*INDEX(职业模板!$C$5:$J$12,MATCH($C80,职业模板!$B$5:$B$12,FALSE),MATCH(AY$3,职业模板!$C$3:$J$3,FALSE))*$F80*O80,"")</f>
        <v/>
      </c>
      <c r="AZ80" s="1" t="str" cm="1">
        <f t="array" ref="AZ80">IFERROR(INDEX(属性分配!$C$4:$J$4,MATCH(AZ$3,属性分配!$C$3:$J$3,FALSE))*INDEX(职业模板!$C$5:$J$12,MATCH($C80,职业模板!$B$5:$B$12,FALSE),MATCH(AZ$3,职业模板!$C$3:$J$3,FALSE))*$F80*P80,"")</f>
        <v/>
      </c>
      <c r="BA80" s="1" t="str" cm="1">
        <f t="array" ref="BA80">IFERROR(INDEX(属性分配!$C$4:$J$4,MATCH(BA$3,属性分配!$C$3:$J$3,FALSE))*INDEX(职业模板!$C$5:$J$12,MATCH($C80,职业模板!$B$5:$B$12,FALSE),MATCH(BA$3,职业模板!$C$3:$J$3,FALSE))*$F80*Q80,"")</f>
        <v/>
      </c>
      <c r="BB80" s="1" t="str" cm="1">
        <f t="array" ref="BB80">IFERROR(INDEX(属性分配!$C$4:$J$4,MATCH(BB$3,属性分配!$C$3:$J$3,FALSE))*INDEX(职业模板!$C$5:$J$12,MATCH($C80,职业模板!$B$5:$B$12,FALSE),MATCH(BB$3,职业模板!$C$3:$J$3,FALSE))*$F80*R80,"")</f>
        <v/>
      </c>
      <c r="BC80" s="1" t="str" cm="1">
        <f t="array" ref="BC80">IFERROR(INDEX(属性分配!$C$4:$J$4,MATCH(BC$3,属性分配!$C$3:$J$3,FALSE))*INDEX(职业模板!$C$5:$J$12,MATCH($C80,职业模板!$B$5:$B$12,FALSE),MATCH(BC$3,职业模板!$C$3:$J$3,FALSE))*$F80*S80,"")</f>
        <v/>
      </c>
      <c r="BD80" s="1" t="str" cm="1">
        <f t="array" ref="BD80">IFERROR(INDEX(属性分配!$C$4:$J$4,MATCH(BD$3,属性分配!$C$3:$J$3,FALSE))*INDEX(职业模板!$C$5:$J$12,MATCH($C80,职业模板!$B$5:$B$12,FALSE),MATCH(BD$3,职业模板!$C$3:$J$3,FALSE))*$F80*T80,"")</f>
        <v/>
      </c>
      <c r="BE80" s="1" t="str" cm="1">
        <f t="array" ref="BE80">IFERROR(INDEX(属性分配!$C$4:$J$4,MATCH(BE$3,属性分配!$C$3:$J$3,FALSE))*INDEX(职业模板!$C$5:$J$12,MATCH($C80,职业模板!$B$5:$B$12,FALSE),MATCH(BE$3,职业模板!$C$3:$J$3,FALSE))*$F80*U80,"")</f>
        <v/>
      </c>
      <c r="BF80" s="1" t="str" cm="1">
        <f t="array" ref="BF80">IFERROR(INDEX(属性分配!$C$11:$J$11,MATCH(BF$3,属性分配!$C$3:$J$3,FALSE))/职业模板!$E$16*AX80,"")</f>
        <v/>
      </c>
      <c r="BG80" s="1" t="str" cm="1">
        <f t="array" ref="BG80">IFERROR(INDEX(属性分配!$C$11:$J$11,MATCH(BG$3,属性分配!$C$3:$J$3,FALSE))/职业模板!$E$16*AY80,"")</f>
        <v/>
      </c>
      <c r="BH80" s="1" t="str" cm="1">
        <f t="array" ref="BH80">IFERROR(INDEX(属性分配!$C$11:$J$11,MATCH(BH$3,属性分配!$C$3:$J$3,FALSE))/职业模板!$E$16*AZ80,"")</f>
        <v/>
      </c>
      <c r="BI80" s="1" t="str" cm="1">
        <f t="array" ref="BI80">IFERROR(INDEX(属性分配!$C$11:$J$11,MATCH(BI$3,属性分配!$C$3:$J$3,FALSE))/职业模板!$E$16*BA80,"")</f>
        <v/>
      </c>
      <c r="BJ80" s="1" t="str" cm="1">
        <f t="array" ref="BJ80">IFERROR(INDEX(属性分配!$C$11:$J$11,MATCH(BJ$3,属性分配!$C$3:$J$3,FALSE))/职业模板!$E$16*BB80,"")</f>
        <v/>
      </c>
      <c r="BK80" s="1" t="str" cm="1">
        <f t="array" ref="BK80">IFERROR(INDEX(属性分配!$C$11:$J$11,MATCH(BK$3,属性分配!$C$3:$J$3,FALSE))/职业模板!$E$16*BC80,"")</f>
        <v/>
      </c>
      <c r="BL80" s="1" t="str" cm="1">
        <f t="array" ref="BL80">IFERROR(INDEX(属性分配!$C$11:$J$11,MATCH(BL$3,属性分配!$C$3:$J$3,FALSE))/职业模板!$E$16*BD80,"")</f>
        <v/>
      </c>
      <c r="BM80" s="1" t="str" cm="1">
        <f t="array" ref="BM80">IFERROR(INDEX(属性分配!$C$11:$J$11,MATCH(BM$3,属性分配!$C$3:$J$3,FALSE))/职业模板!$E$16*BE80,"")</f>
        <v/>
      </c>
      <c r="BN80" s="1" t="str" cm="1">
        <f t="array" ref="BN80">IFERROR(ROUND((AX80+BF80*职业模板!$E$16)*(1+INDEX(职业模板!$C$29:$J$34,MATCH($K80,职业模板!$B$29:$B$34,FALSE),MATCH(V$3,职业模板!$C$28:$J$28,FALSE))+INDEX(职业模板!$C$40:$J$60,MATCH($L80,职业模板!$B$40:$B$60,FALSE),MATCH(V$3,职业模板!$C$39:$J$39,FALSE))),2),"")</f>
        <v/>
      </c>
      <c r="BO80" s="1" t="str" cm="1">
        <f t="array" ref="BO80">IFERROR(ROUND((AY80+BG80*职业模板!$E$16)*(1+INDEX(职业模板!$C$29:$J$34,MATCH($K80,职业模板!$B$29:$B$34,FALSE),MATCH(W$3,职业模板!$C$28:$J$28,FALSE))+INDEX(职业模板!$C$40:$J$60,MATCH($L80,职业模板!$B$40:$B$60,FALSE),MATCH(W$3,职业模板!$C$39:$J$39,FALSE))),2),"")</f>
        <v/>
      </c>
      <c r="BP80" s="1" t="str" cm="1">
        <f t="array" ref="BP80">IFERROR(ROUND((AZ80+BH80*职业模板!$E$16)*(1+INDEX(职业模板!$C$29:$J$34,MATCH($K80,职业模板!$B$29:$B$34,FALSE),MATCH(X$3,职业模板!$C$28:$J$28,FALSE))+INDEX(职业模板!$C$40:$J$60,MATCH($L80,职业模板!$B$40:$B$60,FALSE),MATCH(X$3,职业模板!$C$39:$J$39,FALSE))),2),"")</f>
        <v/>
      </c>
      <c r="BQ80" s="1" t="str" cm="1">
        <f t="array" ref="BQ80">IFERROR(ROUND((BA80+BI80*职业模板!$E$16)*(1+INDEX(职业模板!$C$29:$J$34,MATCH($K80,职业模板!$B$29:$B$34,FALSE),MATCH(Y$3,职业模板!$C$28:$J$28,FALSE))+INDEX(职业模板!$C$40:$J$60,MATCH($L80,职业模板!$B$40:$B$60,FALSE),MATCH(Y$3,职业模板!$C$39:$J$39,FALSE))),2),"")</f>
        <v/>
      </c>
      <c r="BR80" s="1" t="str" cm="1">
        <f t="array" ref="BR80">IFERROR(ROUND((BB80+BJ80*职业模板!$E$16)*(1+INDEX(职业模板!$C$29:$J$34,MATCH($K80,职业模板!$B$29:$B$34,FALSE),MATCH(Z$3,职业模板!$C$28:$J$28,FALSE))+INDEX(职业模板!$C$40:$J$60,MATCH($L80,职业模板!$B$40:$B$60,FALSE),MATCH(Z$3,职业模板!$C$39:$J$39,FALSE))),2),"")</f>
        <v/>
      </c>
      <c r="BS80" s="1" t="str" cm="1">
        <f t="array" ref="BS80">IFERROR(ROUND((BC80+BK80*职业模板!$E$16)*(1+INDEX(职业模板!$C$29:$J$34,MATCH($K80,职业模板!$B$29:$B$34,FALSE),MATCH(AA$3,职业模板!$C$28:$J$28,FALSE))+INDEX(职业模板!$C$40:$J$60,MATCH($L80,职业模板!$B$40:$B$60,FALSE),MATCH(AA$3,职业模板!$C$39:$J$39,FALSE))),2),"")</f>
        <v/>
      </c>
      <c r="BT80" s="1" t="str" cm="1">
        <f t="array" ref="BT80">IFERROR(ROUND((BD80+BL80*职业模板!$E$16)*(1+INDEX(职业模板!$C$29:$J$34,MATCH($K80,职业模板!$B$29:$B$34,FALSE),MATCH(AB$3,职业模板!$C$28:$J$28,FALSE))+INDEX(职业模板!$C$40:$J$60,MATCH($L80,职业模板!$B$40:$B$60,FALSE),MATCH(AB$3,职业模板!$C$39:$J$39,FALSE))),2),"")</f>
        <v/>
      </c>
      <c r="BU80" s="1" t="str" cm="1">
        <f t="array" ref="BU80">IFERROR(ROUND((BE80+BM80*职业模板!$E$16)*(1+INDEX(职业模板!$C$29:$J$34,MATCH($K80,职业模板!$B$29:$B$34,FALSE),MATCH(AC$3,职业模板!$C$28:$J$28,FALSE))+INDEX(职业模板!$C$40:$J$60,MATCH($L80,职业模板!$B$40:$B$60,FALSE),MATCH(AC$3,职业模板!$C$39:$J$39,FALSE))),2),"")</f>
        <v/>
      </c>
      <c r="BV80" s="31" t="str" cm="1">
        <f t="array" ref="BV80">IF(SUMPRODUCT($BN80:$BR80,属性分配!$C$7:$G$7)=0,"",SUMPRODUCT($BN80:$BR80,属性分配!$C$7:$G$7))</f>
        <v/>
      </c>
      <c r="BW80" s="1" t="str" cm="1">
        <f t="array" ref="BW80">IFERROR((AX80+BF80*职业模板!$E$16)*(1+INDEX(职业模板!$C$34:$J$34,MATCH(V$3,职业模板!$C$28:$J$28,FALSE))+INDEX(职业模板!$C$60:$J$60,MATCH(V$3,职业模板!$C$39:$J$39,FALSE))),"")</f>
        <v/>
      </c>
      <c r="BX80" s="1" t="str" cm="1">
        <f t="array" ref="BX80">IFERROR((AY80+BG80*职业模板!$E$16)*(1+INDEX(职业模板!$C$34:$J$34,MATCH(W$3,职业模板!$C$28:$J$28,FALSE))+INDEX(职业模板!$C$60:$J$60,MATCH(W$3,职业模板!$C$39:$J$39,FALSE))),"")</f>
        <v/>
      </c>
      <c r="BY80" s="1" t="str" cm="1">
        <f t="array" ref="BY80">IFERROR((AZ80+BH80*职业模板!$E$16)*(1+INDEX(职业模板!$C$34:$J$34,MATCH(X$3,职业模板!$C$28:$J$28,FALSE))+INDEX(职业模板!$C$60:$J$60,MATCH(X$3,职业模板!$C$39:$J$39,FALSE))),"")</f>
        <v/>
      </c>
      <c r="BZ80" s="1" t="str" cm="1">
        <f t="array" ref="BZ80">IFERROR((BA80+BI80*职业模板!$E$16)*(1+INDEX(职业模板!$C$34:$J$34,MATCH(Y$3,职业模板!$C$28:$J$28,FALSE))+INDEX(职业模板!$C$60:$J$60,MATCH(Y$3,职业模板!$C$39:$J$39,FALSE))),"")</f>
        <v/>
      </c>
      <c r="CA80" s="1" t="str" cm="1">
        <f t="array" ref="CA80">IFERROR((BB80+BJ80*职业模板!$E$16)*(1+INDEX(职业模板!$C$34:$J$34,MATCH(Z$3,职业模板!$C$28:$J$28,FALSE))+INDEX(职业模板!$C$60:$J$60,MATCH(Z$3,职业模板!$C$39:$J$39,FALSE))),"")</f>
        <v/>
      </c>
      <c r="CB80" s="1" t="str" cm="1">
        <f t="array" ref="CB80">IFERROR((BC80+BK80*职业模板!$E$16)*(1+INDEX(职业模板!$C$34:$J$34,MATCH(AA$3,职业模板!$C$28:$J$28,FALSE))+INDEX(职业模板!$C$60:$J$60,MATCH(AA$3,职业模板!$C$39:$J$39,FALSE))),"")</f>
        <v/>
      </c>
      <c r="CC80" s="1" t="str" cm="1">
        <f t="array" ref="CC80">IFERROR((BD80+BL80*职业模板!$E$16)*(1+INDEX(职业模板!$C$34:$J$34,MATCH(AB$3,职业模板!$C$28:$J$28,FALSE))+INDEX(职业模板!$C$60:$J$60,MATCH(AB$3,职业模板!$C$39:$J$39,FALSE))),"")</f>
        <v/>
      </c>
      <c r="CD80" s="1" t="str" cm="1">
        <f t="array" ref="CD80">IFERROR((BE80+BM80*职业模板!$E$16)*(1+INDEX(职业模板!$C$34:$J$34,MATCH(AC$3,职业模板!$C$28:$J$28,FALSE))+INDEX(职业模板!$C$60:$J$60,MATCH(AC$3,职业模板!$C$39:$J$39,FALSE))),"")</f>
        <v/>
      </c>
      <c r="CE80" s="31" t="str" cm="1">
        <f t="array" ref="CE80">IF(SUMPRODUCT(BW80:CA80,属性分配!$C$7:$G$7)=0,"",SUMPRODUCT(BW80:CA80,属性分配!$C$7:$G$7))</f>
        <v/>
      </c>
    </row>
    <row r="81" spans="50:83" x14ac:dyDescent="0.15">
      <c r="AX81" s="1" t="str" cm="1">
        <f t="array" ref="AX81">IFERROR(INDEX(属性分配!$C$4:$J$4,MATCH(AX$3,属性分配!$C$3:$J$3,FALSE))*INDEX(职业模板!$C$5:$J$12,MATCH($C81,职业模板!$B$5:$B$12,FALSE),MATCH(AX$3,职业模板!$C$3:$J$3,FALSE))*$F81*N81,"")</f>
        <v/>
      </c>
      <c r="AY81" s="1" t="str" cm="1">
        <f t="array" ref="AY81">IFERROR(INDEX(属性分配!$C$4:$J$4,MATCH(AY$3,属性分配!$C$3:$J$3,FALSE))*INDEX(职业模板!$C$5:$J$12,MATCH($C81,职业模板!$B$5:$B$12,FALSE),MATCH(AY$3,职业模板!$C$3:$J$3,FALSE))*$F81*O81,"")</f>
        <v/>
      </c>
      <c r="AZ81" s="1" t="str" cm="1">
        <f t="array" ref="AZ81">IFERROR(INDEX(属性分配!$C$4:$J$4,MATCH(AZ$3,属性分配!$C$3:$J$3,FALSE))*INDEX(职业模板!$C$5:$J$12,MATCH($C81,职业模板!$B$5:$B$12,FALSE),MATCH(AZ$3,职业模板!$C$3:$J$3,FALSE))*$F81*P81,"")</f>
        <v/>
      </c>
      <c r="BA81" s="1" t="str" cm="1">
        <f t="array" ref="BA81">IFERROR(INDEX(属性分配!$C$4:$J$4,MATCH(BA$3,属性分配!$C$3:$J$3,FALSE))*INDEX(职业模板!$C$5:$J$12,MATCH($C81,职业模板!$B$5:$B$12,FALSE),MATCH(BA$3,职业模板!$C$3:$J$3,FALSE))*$F81*Q81,"")</f>
        <v/>
      </c>
      <c r="BB81" s="1" t="str" cm="1">
        <f t="array" ref="BB81">IFERROR(INDEX(属性分配!$C$4:$J$4,MATCH(BB$3,属性分配!$C$3:$J$3,FALSE))*INDEX(职业模板!$C$5:$J$12,MATCH($C81,职业模板!$B$5:$B$12,FALSE),MATCH(BB$3,职业模板!$C$3:$J$3,FALSE))*$F81*R81,"")</f>
        <v/>
      </c>
      <c r="BC81" s="1" t="str" cm="1">
        <f t="array" ref="BC81">IFERROR(INDEX(属性分配!$C$4:$J$4,MATCH(BC$3,属性分配!$C$3:$J$3,FALSE))*INDEX(职业模板!$C$5:$J$12,MATCH($C81,职业模板!$B$5:$B$12,FALSE),MATCH(BC$3,职业模板!$C$3:$J$3,FALSE))*$F81*S81,"")</f>
        <v/>
      </c>
      <c r="BD81" s="1" t="str" cm="1">
        <f t="array" ref="BD81">IFERROR(INDEX(属性分配!$C$4:$J$4,MATCH(BD$3,属性分配!$C$3:$J$3,FALSE))*INDEX(职业模板!$C$5:$J$12,MATCH($C81,职业模板!$B$5:$B$12,FALSE),MATCH(BD$3,职业模板!$C$3:$J$3,FALSE))*$F81*T81,"")</f>
        <v/>
      </c>
      <c r="BE81" s="1" t="str" cm="1">
        <f t="array" ref="BE81">IFERROR(INDEX(属性分配!$C$4:$J$4,MATCH(BE$3,属性分配!$C$3:$J$3,FALSE))*INDEX(职业模板!$C$5:$J$12,MATCH($C81,职业模板!$B$5:$B$12,FALSE),MATCH(BE$3,职业模板!$C$3:$J$3,FALSE))*$F81*U81,"")</f>
        <v/>
      </c>
      <c r="BF81" s="1" t="str" cm="1">
        <f t="array" ref="BF81">IFERROR(INDEX(属性分配!$C$11:$J$11,MATCH(BF$3,属性分配!$C$3:$J$3,FALSE))/职业模板!$E$16*AX81,"")</f>
        <v/>
      </c>
      <c r="BG81" s="1" t="str" cm="1">
        <f t="array" ref="BG81">IFERROR(INDEX(属性分配!$C$11:$J$11,MATCH(BG$3,属性分配!$C$3:$J$3,FALSE))/职业模板!$E$16*AY81,"")</f>
        <v/>
      </c>
      <c r="BH81" s="1" t="str" cm="1">
        <f t="array" ref="BH81">IFERROR(INDEX(属性分配!$C$11:$J$11,MATCH(BH$3,属性分配!$C$3:$J$3,FALSE))/职业模板!$E$16*AZ81,"")</f>
        <v/>
      </c>
      <c r="BI81" s="1" t="str" cm="1">
        <f t="array" ref="BI81">IFERROR(INDEX(属性分配!$C$11:$J$11,MATCH(BI$3,属性分配!$C$3:$J$3,FALSE))/职业模板!$E$16*BA81,"")</f>
        <v/>
      </c>
      <c r="BJ81" s="1" t="str" cm="1">
        <f t="array" ref="BJ81">IFERROR(INDEX(属性分配!$C$11:$J$11,MATCH(BJ$3,属性分配!$C$3:$J$3,FALSE))/职业模板!$E$16*BB81,"")</f>
        <v/>
      </c>
      <c r="BK81" s="1" t="str" cm="1">
        <f t="array" ref="BK81">IFERROR(INDEX(属性分配!$C$11:$J$11,MATCH(BK$3,属性分配!$C$3:$J$3,FALSE))/职业模板!$E$16*BC81,"")</f>
        <v/>
      </c>
      <c r="BL81" s="1" t="str" cm="1">
        <f t="array" ref="BL81">IFERROR(INDEX(属性分配!$C$11:$J$11,MATCH(BL$3,属性分配!$C$3:$J$3,FALSE))/职业模板!$E$16*BD81,"")</f>
        <v/>
      </c>
      <c r="BM81" s="1" t="str" cm="1">
        <f t="array" ref="BM81">IFERROR(INDEX(属性分配!$C$11:$J$11,MATCH(BM$3,属性分配!$C$3:$J$3,FALSE))/职业模板!$E$16*BE81,"")</f>
        <v/>
      </c>
      <c r="BN81" s="1" t="str" cm="1">
        <f t="array" ref="BN81">IFERROR(ROUND((AX81+BF81*职业模板!$E$16)*(1+INDEX(职业模板!$C$29:$J$34,MATCH($K81,职业模板!$B$29:$B$34,FALSE),MATCH(V$3,职业模板!$C$28:$J$28,FALSE))+INDEX(职业模板!$C$40:$J$60,MATCH($L81,职业模板!$B$40:$B$60,FALSE),MATCH(V$3,职业模板!$C$39:$J$39,FALSE))),2),"")</f>
        <v/>
      </c>
      <c r="BO81" s="1" t="str" cm="1">
        <f t="array" ref="BO81">IFERROR(ROUND((AY81+BG81*职业模板!$E$16)*(1+INDEX(职业模板!$C$29:$J$34,MATCH($K81,职业模板!$B$29:$B$34,FALSE),MATCH(W$3,职业模板!$C$28:$J$28,FALSE))+INDEX(职业模板!$C$40:$J$60,MATCH($L81,职业模板!$B$40:$B$60,FALSE),MATCH(W$3,职业模板!$C$39:$J$39,FALSE))),2),"")</f>
        <v/>
      </c>
      <c r="BP81" s="1" t="str" cm="1">
        <f t="array" ref="BP81">IFERROR(ROUND((AZ81+BH81*职业模板!$E$16)*(1+INDEX(职业模板!$C$29:$J$34,MATCH($K81,职业模板!$B$29:$B$34,FALSE),MATCH(X$3,职业模板!$C$28:$J$28,FALSE))+INDEX(职业模板!$C$40:$J$60,MATCH($L81,职业模板!$B$40:$B$60,FALSE),MATCH(X$3,职业模板!$C$39:$J$39,FALSE))),2),"")</f>
        <v/>
      </c>
      <c r="BQ81" s="1" t="str" cm="1">
        <f t="array" ref="BQ81">IFERROR(ROUND((BA81+BI81*职业模板!$E$16)*(1+INDEX(职业模板!$C$29:$J$34,MATCH($K81,职业模板!$B$29:$B$34,FALSE),MATCH(Y$3,职业模板!$C$28:$J$28,FALSE))+INDEX(职业模板!$C$40:$J$60,MATCH($L81,职业模板!$B$40:$B$60,FALSE),MATCH(Y$3,职业模板!$C$39:$J$39,FALSE))),2),"")</f>
        <v/>
      </c>
      <c r="BR81" s="1" t="str" cm="1">
        <f t="array" ref="BR81">IFERROR(ROUND((BB81+BJ81*职业模板!$E$16)*(1+INDEX(职业模板!$C$29:$J$34,MATCH($K81,职业模板!$B$29:$B$34,FALSE),MATCH(Z$3,职业模板!$C$28:$J$28,FALSE))+INDEX(职业模板!$C$40:$J$60,MATCH($L81,职业模板!$B$40:$B$60,FALSE),MATCH(Z$3,职业模板!$C$39:$J$39,FALSE))),2),"")</f>
        <v/>
      </c>
      <c r="BS81" s="1" t="str" cm="1">
        <f t="array" ref="BS81">IFERROR(ROUND((BC81+BK81*职业模板!$E$16)*(1+INDEX(职业模板!$C$29:$J$34,MATCH($K81,职业模板!$B$29:$B$34,FALSE),MATCH(AA$3,职业模板!$C$28:$J$28,FALSE))+INDEX(职业模板!$C$40:$J$60,MATCH($L81,职业模板!$B$40:$B$60,FALSE),MATCH(AA$3,职业模板!$C$39:$J$39,FALSE))),2),"")</f>
        <v/>
      </c>
      <c r="BT81" s="1" t="str" cm="1">
        <f t="array" ref="BT81">IFERROR(ROUND((BD81+BL81*职业模板!$E$16)*(1+INDEX(职业模板!$C$29:$J$34,MATCH($K81,职业模板!$B$29:$B$34,FALSE),MATCH(AB$3,职业模板!$C$28:$J$28,FALSE))+INDEX(职业模板!$C$40:$J$60,MATCH($L81,职业模板!$B$40:$B$60,FALSE),MATCH(AB$3,职业模板!$C$39:$J$39,FALSE))),2),"")</f>
        <v/>
      </c>
      <c r="BU81" s="1" t="str" cm="1">
        <f t="array" ref="BU81">IFERROR(ROUND((BE81+BM81*职业模板!$E$16)*(1+INDEX(职业模板!$C$29:$J$34,MATCH($K81,职业模板!$B$29:$B$34,FALSE),MATCH(AC$3,职业模板!$C$28:$J$28,FALSE))+INDEX(职业模板!$C$40:$J$60,MATCH($L81,职业模板!$B$40:$B$60,FALSE),MATCH(AC$3,职业模板!$C$39:$J$39,FALSE))),2),"")</f>
        <v/>
      </c>
      <c r="BV81" s="31" t="str" cm="1">
        <f t="array" ref="BV81">IF(SUMPRODUCT($BN81:$BR81,属性分配!$C$7:$G$7)=0,"",SUMPRODUCT($BN81:$BR81,属性分配!$C$7:$G$7))</f>
        <v/>
      </c>
      <c r="BW81" s="1" t="str" cm="1">
        <f t="array" ref="BW81">IFERROR((AX81+BF81*职业模板!$E$16)*(1+INDEX(职业模板!$C$34:$J$34,MATCH(V$3,职业模板!$C$28:$J$28,FALSE))+INDEX(职业模板!$C$60:$J$60,MATCH(V$3,职业模板!$C$39:$J$39,FALSE))),"")</f>
        <v/>
      </c>
      <c r="BX81" s="1" t="str" cm="1">
        <f t="array" ref="BX81">IFERROR((AY81+BG81*职业模板!$E$16)*(1+INDEX(职业模板!$C$34:$J$34,MATCH(W$3,职业模板!$C$28:$J$28,FALSE))+INDEX(职业模板!$C$60:$J$60,MATCH(W$3,职业模板!$C$39:$J$39,FALSE))),"")</f>
        <v/>
      </c>
      <c r="BY81" s="1" t="str" cm="1">
        <f t="array" ref="BY81">IFERROR((AZ81+BH81*职业模板!$E$16)*(1+INDEX(职业模板!$C$34:$J$34,MATCH(X$3,职业模板!$C$28:$J$28,FALSE))+INDEX(职业模板!$C$60:$J$60,MATCH(X$3,职业模板!$C$39:$J$39,FALSE))),"")</f>
        <v/>
      </c>
      <c r="BZ81" s="1" t="str" cm="1">
        <f t="array" ref="BZ81">IFERROR((BA81+BI81*职业模板!$E$16)*(1+INDEX(职业模板!$C$34:$J$34,MATCH(Y$3,职业模板!$C$28:$J$28,FALSE))+INDEX(职业模板!$C$60:$J$60,MATCH(Y$3,职业模板!$C$39:$J$39,FALSE))),"")</f>
        <v/>
      </c>
      <c r="CA81" s="1" t="str" cm="1">
        <f t="array" ref="CA81">IFERROR((BB81+BJ81*职业模板!$E$16)*(1+INDEX(职业模板!$C$34:$J$34,MATCH(Z$3,职业模板!$C$28:$J$28,FALSE))+INDEX(职业模板!$C$60:$J$60,MATCH(Z$3,职业模板!$C$39:$J$39,FALSE))),"")</f>
        <v/>
      </c>
      <c r="CB81" s="1" t="str" cm="1">
        <f t="array" ref="CB81">IFERROR((BC81+BK81*职业模板!$E$16)*(1+INDEX(职业模板!$C$34:$J$34,MATCH(AA$3,职业模板!$C$28:$J$28,FALSE))+INDEX(职业模板!$C$60:$J$60,MATCH(AA$3,职业模板!$C$39:$J$39,FALSE))),"")</f>
        <v/>
      </c>
      <c r="CC81" s="1" t="str" cm="1">
        <f t="array" ref="CC81">IFERROR((BD81+BL81*职业模板!$E$16)*(1+INDEX(职业模板!$C$34:$J$34,MATCH(AB$3,职业模板!$C$28:$J$28,FALSE))+INDEX(职业模板!$C$60:$J$60,MATCH(AB$3,职业模板!$C$39:$J$39,FALSE))),"")</f>
        <v/>
      </c>
      <c r="CD81" s="1" t="str" cm="1">
        <f t="array" ref="CD81">IFERROR((BE81+BM81*职业模板!$E$16)*(1+INDEX(职业模板!$C$34:$J$34,MATCH(AC$3,职业模板!$C$28:$J$28,FALSE))+INDEX(职业模板!$C$60:$J$60,MATCH(AC$3,职业模板!$C$39:$J$39,FALSE))),"")</f>
        <v/>
      </c>
      <c r="CE81" s="31" t="str" cm="1">
        <f t="array" ref="CE81">IF(SUMPRODUCT(BW81:CA81,属性分配!$C$7:$G$7)=0,"",SUMPRODUCT(BW81:CA81,属性分配!$C$7:$G$7))</f>
        <v/>
      </c>
    </row>
    <row r="82" spans="50:83" x14ac:dyDescent="0.15">
      <c r="AX82" s="1" t="str" cm="1">
        <f t="array" ref="AX82">IFERROR(INDEX(属性分配!$C$4:$J$4,MATCH(AX$3,属性分配!$C$3:$J$3,FALSE))*INDEX(职业模板!$C$5:$J$12,MATCH($C82,职业模板!$B$5:$B$12,FALSE),MATCH(AX$3,职业模板!$C$3:$J$3,FALSE))*$F82*N82,"")</f>
        <v/>
      </c>
      <c r="AY82" s="1" t="str" cm="1">
        <f t="array" ref="AY82">IFERROR(INDEX(属性分配!$C$4:$J$4,MATCH(AY$3,属性分配!$C$3:$J$3,FALSE))*INDEX(职业模板!$C$5:$J$12,MATCH($C82,职业模板!$B$5:$B$12,FALSE),MATCH(AY$3,职业模板!$C$3:$J$3,FALSE))*$F82*O82,"")</f>
        <v/>
      </c>
      <c r="AZ82" s="1" t="str" cm="1">
        <f t="array" ref="AZ82">IFERROR(INDEX(属性分配!$C$4:$J$4,MATCH(AZ$3,属性分配!$C$3:$J$3,FALSE))*INDEX(职业模板!$C$5:$J$12,MATCH($C82,职业模板!$B$5:$B$12,FALSE),MATCH(AZ$3,职业模板!$C$3:$J$3,FALSE))*$F82*P82,"")</f>
        <v/>
      </c>
      <c r="BA82" s="1" t="str" cm="1">
        <f t="array" ref="BA82">IFERROR(INDEX(属性分配!$C$4:$J$4,MATCH(BA$3,属性分配!$C$3:$J$3,FALSE))*INDEX(职业模板!$C$5:$J$12,MATCH($C82,职业模板!$B$5:$B$12,FALSE),MATCH(BA$3,职业模板!$C$3:$J$3,FALSE))*$F82*Q82,"")</f>
        <v/>
      </c>
      <c r="BB82" s="1" t="str" cm="1">
        <f t="array" ref="BB82">IFERROR(INDEX(属性分配!$C$4:$J$4,MATCH(BB$3,属性分配!$C$3:$J$3,FALSE))*INDEX(职业模板!$C$5:$J$12,MATCH($C82,职业模板!$B$5:$B$12,FALSE),MATCH(BB$3,职业模板!$C$3:$J$3,FALSE))*$F82*R82,"")</f>
        <v/>
      </c>
      <c r="BC82" s="1" t="str" cm="1">
        <f t="array" ref="BC82">IFERROR(INDEX(属性分配!$C$4:$J$4,MATCH(BC$3,属性分配!$C$3:$J$3,FALSE))*INDEX(职业模板!$C$5:$J$12,MATCH($C82,职业模板!$B$5:$B$12,FALSE),MATCH(BC$3,职业模板!$C$3:$J$3,FALSE))*$F82*S82,"")</f>
        <v/>
      </c>
      <c r="BD82" s="1" t="str" cm="1">
        <f t="array" ref="BD82">IFERROR(INDEX(属性分配!$C$4:$J$4,MATCH(BD$3,属性分配!$C$3:$J$3,FALSE))*INDEX(职业模板!$C$5:$J$12,MATCH($C82,职业模板!$B$5:$B$12,FALSE),MATCH(BD$3,职业模板!$C$3:$J$3,FALSE))*$F82*T82,"")</f>
        <v/>
      </c>
      <c r="BE82" s="1" t="str" cm="1">
        <f t="array" ref="BE82">IFERROR(INDEX(属性分配!$C$4:$J$4,MATCH(BE$3,属性分配!$C$3:$J$3,FALSE))*INDEX(职业模板!$C$5:$J$12,MATCH($C82,职业模板!$B$5:$B$12,FALSE),MATCH(BE$3,职业模板!$C$3:$J$3,FALSE))*$F82*U82,"")</f>
        <v/>
      </c>
      <c r="BF82" s="1" t="str" cm="1">
        <f t="array" ref="BF82">IFERROR(INDEX(属性分配!$C$11:$J$11,MATCH(BF$3,属性分配!$C$3:$J$3,FALSE))/职业模板!$E$16*AX82,"")</f>
        <v/>
      </c>
      <c r="BG82" s="1" t="str" cm="1">
        <f t="array" ref="BG82">IFERROR(INDEX(属性分配!$C$11:$J$11,MATCH(BG$3,属性分配!$C$3:$J$3,FALSE))/职业模板!$E$16*AY82,"")</f>
        <v/>
      </c>
      <c r="BH82" s="1" t="str" cm="1">
        <f t="array" ref="BH82">IFERROR(INDEX(属性分配!$C$11:$J$11,MATCH(BH$3,属性分配!$C$3:$J$3,FALSE))/职业模板!$E$16*AZ82,"")</f>
        <v/>
      </c>
      <c r="BI82" s="1" t="str" cm="1">
        <f t="array" ref="BI82">IFERROR(INDEX(属性分配!$C$11:$J$11,MATCH(BI$3,属性分配!$C$3:$J$3,FALSE))/职业模板!$E$16*BA82,"")</f>
        <v/>
      </c>
      <c r="BJ82" s="1" t="str" cm="1">
        <f t="array" ref="BJ82">IFERROR(INDEX(属性分配!$C$11:$J$11,MATCH(BJ$3,属性分配!$C$3:$J$3,FALSE))/职业模板!$E$16*BB82,"")</f>
        <v/>
      </c>
      <c r="BK82" s="1" t="str" cm="1">
        <f t="array" ref="BK82">IFERROR(INDEX(属性分配!$C$11:$J$11,MATCH(BK$3,属性分配!$C$3:$J$3,FALSE))/职业模板!$E$16*BC82,"")</f>
        <v/>
      </c>
      <c r="BL82" s="1" t="str" cm="1">
        <f t="array" ref="BL82">IFERROR(INDEX(属性分配!$C$11:$J$11,MATCH(BL$3,属性分配!$C$3:$J$3,FALSE))/职业模板!$E$16*BD82,"")</f>
        <v/>
      </c>
      <c r="BM82" s="1" t="str" cm="1">
        <f t="array" ref="BM82">IFERROR(INDEX(属性分配!$C$11:$J$11,MATCH(BM$3,属性分配!$C$3:$J$3,FALSE))/职业模板!$E$16*BE82,"")</f>
        <v/>
      </c>
      <c r="BN82" s="1" t="str" cm="1">
        <f t="array" ref="BN82">IFERROR(ROUND((AX82+BF82*职业模板!$E$16)*(1+INDEX(职业模板!$C$29:$J$34,MATCH($K82,职业模板!$B$29:$B$34,FALSE),MATCH(V$3,职业模板!$C$28:$J$28,FALSE))+INDEX(职业模板!$C$40:$J$60,MATCH($L82,职业模板!$B$40:$B$60,FALSE),MATCH(V$3,职业模板!$C$39:$J$39,FALSE))),2),"")</f>
        <v/>
      </c>
      <c r="BO82" s="1" t="str" cm="1">
        <f t="array" ref="BO82">IFERROR(ROUND((AY82+BG82*职业模板!$E$16)*(1+INDEX(职业模板!$C$29:$J$34,MATCH($K82,职业模板!$B$29:$B$34,FALSE),MATCH(W$3,职业模板!$C$28:$J$28,FALSE))+INDEX(职业模板!$C$40:$J$60,MATCH($L82,职业模板!$B$40:$B$60,FALSE),MATCH(W$3,职业模板!$C$39:$J$39,FALSE))),2),"")</f>
        <v/>
      </c>
      <c r="BP82" s="1" t="str" cm="1">
        <f t="array" ref="BP82">IFERROR(ROUND((AZ82+BH82*职业模板!$E$16)*(1+INDEX(职业模板!$C$29:$J$34,MATCH($K82,职业模板!$B$29:$B$34,FALSE),MATCH(X$3,职业模板!$C$28:$J$28,FALSE))+INDEX(职业模板!$C$40:$J$60,MATCH($L82,职业模板!$B$40:$B$60,FALSE),MATCH(X$3,职业模板!$C$39:$J$39,FALSE))),2),"")</f>
        <v/>
      </c>
      <c r="BQ82" s="1" t="str" cm="1">
        <f t="array" ref="BQ82">IFERROR(ROUND((BA82+BI82*职业模板!$E$16)*(1+INDEX(职业模板!$C$29:$J$34,MATCH($K82,职业模板!$B$29:$B$34,FALSE),MATCH(Y$3,职业模板!$C$28:$J$28,FALSE))+INDEX(职业模板!$C$40:$J$60,MATCH($L82,职业模板!$B$40:$B$60,FALSE),MATCH(Y$3,职业模板!$C$39:$J$39,FALSE))),2),"")</f>
        <v/>
      </c>
      <c r="BR82" s="1" t="str" cm="1">
        <f t="array" ref="BR82">IFERROR(ROUND((BB82+BJ82*职业模板!$E$16)*(1+INDEX(职业模板!$C$29:$J$34,MATCH($K82,职业模板!$B$29:$B$34,FALSE),MATCH(Z$3,职业模板!$C$28:$J$28,FALSE))+INDEX(职业模板!$C$40:$J$60,MATCH($L82,职业模板!$B$40:$B$60,FALSE),MATCH(Z$3,职业模板!$C$39:$J$39,FALSE))),2),"")</f>
        <v/>
      </c>
      <c r="BS82" s="1" t="str" cm="1">
        <f t="array" ref="BS82">IFERROR(ROUND((BC82+BK82*职业模板!$E$16)*(1+INDEX(职业模板!$C$29:$J$34,MATCH($K82,职业模板!$B$29:$B$34,FALSE),MATCH(AA$3,职业模板!$C$28:$J$28,FALSE))+INDEX(职业模板!$C$40:$J$60,MATCH($L82,职业模板!$B$40:$B$60,FALSE),MATCH(AA$3,职业模板!$C$39:$J$39,FALSE))),2),"")</f>
        <v/>
      </c>
      <c r="BT82" s="1" t="str" cm="1">
        <f t="array" ref="BT82">IFERROR(ROUND((BD82+BL82*职业模板!$E$16)*(1+INDEX(职业模板!$C$29:$J$34,MATCH($K82,职业模板!$B$29:$B$34,FALSE),MATCH(AB$3,职业模板!$C$28:$J$28,FALSE))+INDEX(职业模板!$C$40:$J$60,MATCH($L82,职业模板!$B$40:$B$60,FALSE),MATCH(AB$3,职业模板!$C$39:$J$39,FALSE))),2),"")</f>
        <v/>
      </c>
      <c r="BU82" s="1" t="str" cm="1">
        <f t="array" ref="BU82">IFERROR(ROUND((BE82+BM82*职业模板!$E$16)*(1+INDEX(职业模板!$C$29:$J$34,MATCH($K82,职业模板!$B$29:$B$34,FALSE),MATCH(AC$3,职业模板!$C$28:$J$28,FALSE))+INDEX(职业模板!$C$40:$J$60,MATCH($L82,职业模板!$B$40:$B$60,FALSE),MATCH(AC$3,职业模板!$C$39:$J$39,FALSE))),2),"")</f>
        <v/>
      </c>
      <c r="BV82" s="31" t="str" cm="1">
        <f t="array" ref="BV82">IF(SUMPRODUCT($BN82:$BR82,属性分配!$C$7:$G$7)=0,"",SUMPRODUCT($BN82:$BR82,属性分配!$C$7:$G$7))</f>
        <v/>
      </c>
      <c r="BW82" s="1" t="str" cm="1">
        <f t="array" ref="BW82">IFERROR((AX82+BF82*职业模板!$E$16)*(1+INDEX(职业模板!$C$34:$J$34,MATCH(V$3,职业模板!$C$28:$J$28,FALSE))+INDEX(职业模板!$C$60:$J$60,MATCH(V$3,职业模板!$C$39:$J$39,FALSE))),"")</f>
        <v/>
      </c>
      <c r="BX82" s="1" t="str" cm="1">
        <f t="array" ref="BX82">IFERROR((AY82+BG82*职业模板!$E$16)*(1+INDEX(职业模板!$C$34:$J$34,MATCH(W$3,职业模板!$C$28:$J$28,FALSE))+INDEX(职业模板!$C$60:$J$60,MATCH(W$3,职业模板!$C$39:$J$39,FALSE))),"")</f>
        <v/>
      </c>
      <c r="BY82" s="1" t="str" cm="1">
        <f t="array" ref="BY82">IFERROR((AZ82+BH82*职业模板!$E$16)*(1+INDEX(职业模板!$C$34:$J$34,MATCH(X$3,职业模板!$C$28:$J$28,FALSE))+INDEX(职业模板!$C$60:$J$60,MATCH(X$3,职业模板!$C$39:$J$39,FALSE))),"")</f>
        <v/>
      </c>
      <c r="BZ82" s="1" t="str" cm="1">
        <f t="array" ref="BZ82">IFERROR((BA82+BI82*职业模板!$E$16)*(1+INDEX(职业模板!$C$34:$J$34,MATCH(Y$3,职业模板!$C$28:$J$28,FALSE))+INDEX(职业模板!$C$60:$J$60,MATCH(Y$3,职业模板!$C$39:$J$39,FALSE))),"")</f>
        <v/>
      </c>
      <c r="CA82" s="1" t="str" cm="1">
        <f t="array" ref="CA82">IFERROR((BB82+BJ82*职业模板!$E$16)*(1+INDEX(职业模板!$C$34:$J$34,MATCH(Z$3,职业模板!$C$28:$J$28,FALSE))+INDEX(职业模板!$C$60:$J$60,MATCH(Z$3,职业模板!$C$39:$J$39,FALSE))),"")</f>
        <v/>
      </c>
      <c r="CB82" s="1" t="str" cm="1">
        <f t="array" ref="CB82">IFERROR((BC82+BK82*职业模板!$E$16)*(1+INDEX(职业模板!$C$34:$J$34,MATCH(AA$3,职业模板!$C$28:$J$28,FALSE))+INDEX(职业模板!$C$60:$J$60,MATCH(AA$3,职业模板!$C$39:$J$39,FALSE))),"")</f>
        <v/>
      </c>
      <c r="CC82" s="1" t="str" cm="1">
        <f t="array" ref="CC82">IFERROR((BD82+BL82*职业模板!$E$16)*(1+INDEX(职业模板!$C$34:$J$34,MATCH(AB$3,职业模板!$C$28:$J$28,FALSE))+INDEX(职业模板!$C$60:$J$60,MATCH(AB$3,职业模板!$C$39:$J$39,FALSE))),"")</f>
        <v/>
      </c>
      <c r="CD82" s="1" t="str" cm="1">
        <f t="array" ref="CD82">IFERROR((BE82+BM82*职业模板!$E$16)*(1+INDEX(职业模板!$C$34:$J$34,MATCH(AC$3,职业模板!$C$28:$J$28,FALSE))+INDEX(职业模板!$C$60:$J$60,MATCH(AC$3,职业模板!$C$39:$J$39,FALSE))),"")</f>
        <v/>
      </c>
      <c r="CE82" s="31" t="str" cm="1">
        <f t="array" ref="CE82">IF(SUMPRODUCT(BW82:CA82,属性分配!$C$7:$G$7)=0,"",SUMPRODUCT(BW82:CA82,属性分配!$C$7:$G$7))</f>
        <v/>
      </c>
    </row>
    <row r="83" spans="50:83" x14ac:dyDescent="0.15">
      <c r="AX83" s="1" t="str" cm="1">
        <f t="array" ref="AX83">IFERROR(INDEX(属性分配!$C$4:$J$4,MATCH(AX$3,属性分配!$C$3:$J$3,FALSE))*INDEX(职业模板!$C$5:$J$12,MATCH($C83,职业模板!$B$5:$B$12,FALSE),MATCH(AX$3,职业模板!$C$3:$J$3,FALSE))*$F83*N83,"")</f>
        <v/>
      </c>
      <c r="AY83" s="1" t="str" cm="1">
        <f t="array" ref="AY83">IFERROR(INDEX(属性分配!$C$4:$J$4,MATCH(AY$3,属性分配!$C$3:$J$3,FALSE))*INDEX(职业模板!$C$5:$J$12,MATCH($C83,职业模板!$B$5:$B$12,FALSE),MATCH(AY$3,职业模板!$C$3:$J$3,FALSE))*$F83*O83,"")</f>
        <v/>
      </c>
      <c r="AZ83" s="1" t="str" cm="1">
        <f t="array" ref="AZ83">IFERROR(INDEX(属性分配!$C$4:$J$4,MATCH(AZ$3,属性分配!$C$3:$J$3,FALSE))*INDEX(职业模板!$C$5:$J$12,MATCH($C83,职业模板!$B$5:$B$12,FALSE),MATCH(AZ$3,职业模板!$C$3:$J$3,FALSE))*$F83*P83,"")</f>
        <v/>
      </c>
      <c r="BA83" s="1" t="str" cm="1">
        <f t="array" ref="BA83">IFERROR(INDEX(属性分配!$C$4:$J$4,MATCH(BA$3,属性分配!$C$3:$J$3,FALSE))*INDEX(职业模板!$C$5:$J$12,MATCH($C83,职业模板!$B$5:$B$12,FALSE),MATCH(BA$3,职业模板!$C$3:$J$3,FALSE))*$F83*Q83,"")</f>
        <v/>
      </c>
      <c r="BB83" s="1" t="str" cm="1">
        <f t="array" ref="BB83">IFERROR(INDEX(属性分配!$C$4:$J$4,MATCH(BB$3,属性分配!$C$3:$J$3,FALSE))*INDEX(职业模板!$C$5:$J$12,MATCH($C83,职业模板!$B$5:$B$12,FALSE),MATCH(BB$3,职业模板!$C$3:$J$3,FALSE))*$F83*R83,"")</f>
        <v/>
      </c>
      <c r="BC83" s="1" t="str" cm="1">
        <f t="array" ref="BC83">IFERROR(INDEX(属性分配!$C$4:$J$4,MATCH(BC$3,属性分配!$C$3:$J$3,FALSE))*INDEX(职业模板!$C$5:$J$12,MATCH($C83,职业模板!$B$5:$B$12,FALSE),MATCH(BC$3,职业模板!$C$3:$J$3,FALSE))*$F83*S83,"")</f>
        <v/>
      </c>
      <c r="BD83" s="1" t="str" cm="1">
        <f t="array" ref="BD83">IFERROR(INDEX(属性分配!$C$4:$J$4,MATCH(BD$3,属性分配!$C$3:$J$3,FALSE))*INDEX(职业模板!$C$5:$J$12,MATCH($C83,职业模板!$B$5:$B$12,FALSE),MATCH(BD$3,职业模板!$C$3:$J$3,FALSE))*$F83*T83,"")</f>
        <v/>
      </c>
      <c r="BE83" s="1" t="str" cm="1">
        <f t="array" ref="BE83">IFERROR(INDEX(属性分配!$C$4:$J$4,MATCH(BE$3,属性分配!$C$3:$J$3,FALSE))*INDEX(职业模板!$C$5:$J$12,MATCH($C83,职业模板!$B$5:$B$12,FALSE),MATCH(BE$3,职业模板!$C$3:$J$3,FALSE))*$F83*U83,"")</f>
        <v/>
      </c>
      <c r="BF83" s="1" t="str" cm="1">
        <f t="array" ref="BF83">IFERROR(INDEX(属性分配!$C$11:$J$11,MATCH(BF$3,属性分配!$C$3:$J$3,FALSE))/职业模板!$E$16*AX83,"")</f>
        <v/>
      </c>
      <c r="BG83" s="1" t="str" cm="1">
        <f t="array" ref="BG83">IFERROR(INDEX(属性分配!$C$11:$J$11,MATCH(BG$3,属性分配!$C$3:$J$3,FALSE))/职业模板!$E$16*AY83,"")</f>
        <v/>
      </c>
      <c r="BH83" s="1" t="str" cm="1">
        <f t="array" ref="BH83">IFERROR(INDEX(属性分配!$C$11:$J$11,MATCH(BH$3,属性分配!$C$3:$J$3,FALSE))/职业模板!$E$16*AZ83,"")</f>
        <v/>
      </c>
      <c r="BI83" s="1" t="str" cm="1">
        <f t="array" ref="BI83">IFERROR(INDEX(属性分配!$C$11:$J$11,MATCH(BI$3,属性分配!$C$3:$J$3,FALSE))/职业模板!$E$16*BA83,"")</f>
        <v/>
      </c>
      <c r="BJ83" s="1" t="str" cm="1">
        <f t="array" ref="BJ83">IFERROR(INDEX(属性分配!$C$11:$J$11,MATCH(BJ$3,属性分配!$C$3:$J$3,FALSE))/职业模板!$E$16*BB83,"")</f>
        <v/>
      </c>
      <c r="BK83" s="1" t="str" cm="1">
        <f t="array" ref="BK83">IFERROR(INDEX(属性分配!$C$11:$J$11,MATCH(BK$3,属性分配!$C$3:$J$3,FALSE))/职业模板!$E$16*BC83,"")</f>
        <v/>
      </c>
      <c r="BL83" s="1" t="str" cm="1">
        <f t="array" ref="BL83">IFERROR(INDEX(属性分配!$C$11:$J$11,MATCH(BL$3,属性分配!$C$3:$J$3,FALSE))/职业模板!$E$16*BD83,"")</f>
        <v/>
      </c>
      <c r="BM83" s="1" t="str" cm="1">
        <f t="array" ref="BM83">IFERROR(INDEX(属性分配!$C$11:$J$11,MATCH(BM$3,属性分配!$C$3:$J$3,FALSE))/职业模板!$E$16*BE83,"")</f>
        <v/>
      </c>
      <c r="BN83" s="1" t="str" cm="1">
        <f t="array" ref="BN83">IFERROR(ROUND((AX83+BF83*职业模板!$E$16)*(1+INDEX(职业模板!$C$29:$J$34,MATCH($K83,职业模板!$B$29:$B$34,FALSE),MATCH(V$3,职业模板!$C$28:$J$28,FALSE))+INDEX(职业模板!$C$40:$J$60,MATCH($L83,职业模板!$B$40:$B$60,FALSE),MATCH(V$3,职业模板!$C$39:$J$39,FALSE))),2),"")</f>
        <v/>
      </c>
      <c r="BO83" s="1" t="str" cm="1">
        <f t="array" ref="BO83">IFERROR(ROUND((AY83+BG83*职业模板!$E$16)*(1+INDEX(职业模板!$C$29:$J$34,MATCH($K83,职业模板!$B$29:$B$34,FALSE),MATCH(W$3,职业模板!$C$28:$J$28,FALSE))+INDEX(职业模板!$C$40:$J$60,MATCH($L83,职业模板!$B$40:$B$60,FALSE),MATCH(W$3,职业模板!$C$39:$J$39,FALSE))),2),"")</f>
        <v/>
      </c>
      <c r="BP83" s="1" t="str" cm="1">
        <f t="array" ref="BP83">IFERROR(ROUND((AZ83+BH83*职业模板!$E$16)*(1+INDEX(职业模板!$C$29:$J$34,MATCH($K83,职业模板!$B$29:$B$34,FALSE),MATCH(X$3,职业模板!$C$28:$J$28,FALSE))+INDEX(职业模板!$C$40:$J$60,MATCH($L83,职业模板!$B$40:$B$60,FALSE),MATCH(X$3,职业模板!$C$39:$J$39,FALSE))),2),"")</f>
        <v/>
      </c>
      <c r="BQ83" s="1" t="str" cm="1">
        <f t="array" ref="BQ83">IFERROR(ROUND((BA83+BI83*职业模板!$E$16)*(1+INDEX(职业模板!$C$29:$J$34,MATCH($K83,职业模板!$B$29:$B$34,FALSE),MATCH(Y$3,职业模板!$C$28:$J$28,FALSE))+INDEX(职业模板!$C$40:$J$60,MATCH($L83,职业模板!$B$40:$B$60,FALSE),MATCH(Y$3,职业模板!$C$39:$J$39,FALSE))),2),"")</f>
        <v/>
      </c>
      <c r="BR83" s="1" t="str" cm="1">
        <f t="array" ref="BR83">IFERROR(ROUND((BB83+BJ83*职业模板!$E$16)*(1+INDEX(职业模板!$C$29:$J$34,MATCH($K83,职业模板!$B$29:$B$34,FALSE),MATCH(Z$3,职业模板!$C$28:$J$28,FALSE))+INDEX(职业模板!$C$40:$J$60,MATCH($L83,职业模板!$B$40:$B$60,FALSE),MATCH(Z$3,职业模板!$C$39:$J$39,FALSE))),2),"")</f>
        <v/>
      </c>
      <c r="BS83" s="1" t="str" cm="1">
        <f t="array" ref="BS83">IFERROR(ROUND((BC83+BK83*职业模板!$E$16)*(1+INDEX(职业模板!$C$29:$J$34,MATCH($K83,职业模板!$B$29:$B$34,FALSE),MATCH(AA$3,职业模板!$C$28:$J$28,FALSE))+INDEX(职业模板!$C$40:$J$60,MATCH($L83,职业模板!$B$40:$B$60,FALSE),MATCH(AA$3,职业模板!$C$39:$J$39,FALSE))),2),"")</f>
        <v/>
      </c>
      <c r="BT83" s="1" t="str" cm="1">
        <f t="array" ref="BT83">IFERROR(ROUND((BD83+BL83*职业模板!$E$16)*(1+INDEX(职业模板!$C$29:$J$34,MATCH($K83,职业模板!$B$29:$B$34,FALSE),MATCH(AB$3,职业模板!$C$28:$J$28,FALSE))+INDEX(职业模板!$C$40:$J$60,MATCH($L83,职业模板!$B$40:$B$60,FALSE),MATCH(AB$3,职业模板!$C$39:$J$39,FALSE))),2),"")</f>
        <v/>
      </c>
      <c r="BU83" s="1" t="str" cm="1">
        <f t="array" ref="BU83">IFERROR(ROUND((BE83+BM83*职业模板!$E$16)*(1+INDEX(职业模板!$C$29:$J$34,MATCH($K83,职业模板!$B$29:$B$34,FALSE),MATCH(AC$3,职业模板!$C$28:$J$28,FALSE))+INDEX(职业模板!$C$40:$J$60,MATCH($L83,职业模板!$B$40:$B$60,FALSE),MATCH(AC$3,职业模板!$C$39:$J$39,FALSE))),2),"")</f>
        <v/>
      </c>
      <c r="BV83" s="31" t="str" cm="1">
        <f t="array" ref="BV83">IF(SUMPRODUCT($BN83:$BR83,属性分配!$C$7:$G$7)=0,"",SUMPRODUCT($BN83:$BR83,属性分配!$C$7:$G$7))</f>
        <v/>
      </c>
      <c r="BW83" s="1" t="str" cm="1">
        <f t="array" ref="BW83">IFERROR((AX83+BF83*职业模板!$E$16)*(1+INDEX(职业模板!$C$34:$J$34,MATCH(V$3,职业模板!$C$28:$J$28,FALSE))+INDEX(职业模板!$C$60:$J$60,MATCH(V$3,职业模板!$C$39:$J$39,FALSE))),"")</f>
        <v/>
      </c>
      <c r="BX83" s="1" t="str" cm="1">
        <f t="array" ref="BX83">IFERROR((AY83+BG83*职业模板!$E$16)*(1+INDEX(职业模板!$C$34:$J$34,MATCH(W$3,职业模板!$C$28:$J$28,FALSE))+INDEX(职业模板!$C$60:$J$60,MATCH(W$3,职业模板!$C$39:$J$39,FALSE))),"")</f>
        <v/>
      </c>
      <c r="BY83" s="1" t="str" cm="1">
        <f t="array" ref="BY83">IFERROR((AZ83+BH83*职业模板!$E$16)*(1+INDEX(职业模板!$C$34:$J$34,MATCH(X$3,职业模板!$C$28:$J$28,FALSE))+INDEX(职业模板!$C$60:$J$60,MATCH(X$3,职业模板!$C$39:$J$39,FALSE))),"")</f>
        <v/>
      </c>
      <c r="BZ83" s="1" t="str" cm="1">
        <f t="array" ref="BZ83">IFERROR((BA83+BI83*职业模板!$E$16)*(1+INDEX(职业模板!$C$34:$J$34,MATCH(Y$3,职业模板!$C$28:$J$28,FALSE))+INDEX(职业模板!$C$60:$J$60,MATCH(Y$3,职业模板!$C$39:$J$39,FALSE))),"")</f>
        <v/>
      </c>
      <c r="CA83" s="1" t="str" cm="1">
        <f t="array" ref="CA83">IFERROR((BB83+BJ83*职业模板!$E$16)*(1+INDEX(职业模板!$C$34:$J$34,MATCH(Z$3,职业模板!$C$28:$J$28,FALSE))+INDEX(职业模板!$C$60:$J$60,MATCH(Z$3,职业模板!$C$39:$J$39,FALSE))),"")</f>
        <v/>
      </c>
      <c r="CB83" s="1" t="str" cm="1">
        <f t="array" ref="CB83">IFERROR((BC83+BK83*职业模板!$E$16)*(1+INDEX(职业模板!$C$34:$J$34,MATCH(AA$3,职业模板!$C$28:$J$28,FALSE))+INDEX(职业模板!$C$60:$J$60,MATCH(AA$3,职业模板!$C$39:$J$39,FALSE))),"")</f>
        <v/>
      </c>
      <c r="CC83" s="1" t="str" cm="1">
        <f t="array" ref="CC83">IFERROR((BD83+BL83*职业模板!$E$16)*(1+INDEX(职业模板!$C$34:$J$34,MATCH(AB$3,职业模板!$C$28:$J$28,FALSE))+INDEX(职业模板!$C$60:$J$60,MATCH(AB$3,职业模板!$C$39:$J$39,FALSE))),"")</f>
        <v/>
      </c>
      <c r="CD83" s="1" t="str" cm="1">
        <f t="array" ref="CD83">IFERROR((BE83+BM83*职业模板!$E$16)*(1+INDEX(职业模板!$C$34:$J$34,MATCH(AC$3,职业模板!$C$28:$J$28,FALSE))+INDEX(职业模板!$C$60:$J$60,MATCH(AC$3,职业模板!$C$39:$J$39,FALSE))),"")</f>
        <v/>
      </c>
      <c r="CE83" s="31" t="str" cm="1">
        <f t="array" ref="CE83">IF(SUMPRODUCT(BW83:CA83,属性分配!$C$7:$G$7)=0,"",SUMPRODUCT(BW83:CA83,属性分配!$C$7:$G$7))</f>
        <v/>
      </c>
    </row>
    <row r="84" spans="50:83" x14ac:dyDescent="0.15">
      <c r="AX84" s="1" t="str" cm="1">
        <f t="array" ref="AX84">IFERROR(INDEX(属性分配!$C$4:$J$4,MATCH(AX$3,属性分配!$C$3:$J$3,FALSE))*INDEX(职业模板!$C$5:$J$12,MATCH($C84,职业模板!$B$5:$B$12,FALSE),MATCH(AX$3,职业模板!$C$3:$J$3,FALSE))*$F84*N84,"")</f>
        <v/>
      </c>
      <c r="AY84" s="1" t="str" cm="1">
        <f t="array" ref="AY84">IFERROR(INDEX(属性分配!$C$4:$J$4,MATCH(AY$3,属性分配!$C$3:$J$3,FALSE))*INDEX(职业模板!$C$5:$J$12,MATCH($C84,职业模板!$B$5:$B$12,FALSE),MATCH(AY$3,职业模板!$C$3:$J$3,FALSE))*$F84*O84,"")</f>
        <v/>
      </c>
      <c r="AZ84" s="1" t="str" cm="1">
        <f t="array" ref="AZ84">IFERROR(INDEX(属性分配!$C$4:$J$4,MATCH(AZ$3,属性分配!$C$3:$J$3,FALSE))*INDEX(职业模板!$C$5:$J$12,MATCH($C84,职业模板!$B$5:$B$12,FALSE),MATCH(AZ$3,职业模板!$C$3:$J$3,FALSE))*$F84*P84,"")</f>
        <v/>
      </c>
      <c r="BA84" s="1" t="str" cm="1">
        <f t="array" ref="BA84">IFERROR(INDEX(属性分配!$C$4:$J$4,MATCH(BA$3,属性分配!$C$3:$J$3,FALSE))*INDEX(职业模板!$C$5:$J$12,MATCH($C84,职业模板!$B$5:$B$12,FALSE),MATCH(BA$3,职业模板!$C$3:$J$3,FALSE))*$F84*Q84,"")</f>
        <v/>
      </c>
      <c r="BB84" s="1" t="str" cm="1">
        <f t="array" ref="BB84">IFERROR(INDEX(属性分配!$C$4:$J$4,MATCH(BB$3,属性分配!$C$3:$J$3,FALSE))*INDEX(职业模板!$C$5:$J$12,MATCH($C84,职业模板!$B$5:$B$12,FALSE),MATCH(BB$3,职业模板!$C$3:$J$3,FALSE))*$F84*R84,"")</f>
        <v/>
      </c>
      <c r="BC84" s="1" t="str" cm="1">
        <f t="array" ref="BC84">IFERROR(INDEX(属性分配!$C$4:$J$4,MATCH(BC$3,属性分配!$C$3:$J$3,FALSE))*INDEX(职业模板!$C$5:$J$12,MATCH($C84,职业模板!$B$5:$B$12,FALSE),MATCH(BC$3,职业模板!$C$3:$J$3,FALSE))*$F84*S84,"")</f>
        <v/>
      </c>
      <c r="BD84" s="1" t="str" cm="1">
        <f t="array" ref="BD84">IFERROR(INDEX(属性分配!$C$4:$J$4,MATCH(BD$3,属性分配!$C$3:$J$3,FALSE))*INDEX(职业模板!$C$5:$J$12,MATCH($C84,职业模板!$B$5:$B$12,FALSE),MATCH(BD$3,职业模板!$C$3:$J$3,FALSE))*$F84*T84,"")</f>
        <v/>
      </c>
      <c r="BE84" s="1" t="str" cm="1">
        <f t="array" ref="BE84">IFERROR(INDEX(属性分配!$C$4:$J$4,MATCH(BE$3,属性分配!$C$3:$J$3,FALSE))*INDEX(职业模板!$C$5:$J$12,MATCH($C84,职业模板!$B$5:$B$12,FALSE),MATCH(BE$3,职业模板!$C$3:$J$3,FALSE))*$F84*U84,"")</f>
        <v/>
      </c>
      <c r="BF84" s="1" t="str" cm="1">
        <f t="array" ref="BF84">IFERROR(INDEX(属性分配!$C$11:$J$11,MATCH(BF$3,属性分配!$C$3:$J$3,FALSE))/职业模板!$E$16*AX84,"")</f>
        <v/>
      </c>
      <c r="BG84" s="1" t="str" cm="1">
        <f t="array" ref="BG84">IFERROR(INDEX(属性分配!$C$11:$J$11,MATCH(BG$3,属性分配!$C$3:$J$3,FALSE))/职业模板!$E$16*AY84,"")</f>
        <v/>
      </c>
      <c r="BH84" s="1" t="str" cm="1">
        <f t="array" ref="BH84">IFERROR(INDEX(属性分配!$C$11:$J$11,MATCH(BH$3,属性分配!$C$3:$J$3,FALSE))/职业模板!$E$16*AZ84,"")</f>
        <v/>
      </c>
      <c r="BI84" s="1" t="str" cm="1">
        <f t="array" ref="BI84">IFERROR(INDEX(属性分配!$C$11:$J$11,MATCH(BI$3,属性分配!$C$3:$J$3,FALSE))/职业模板!$E$16*BA84,"")</f>
        <v/>
      </c>
      <c r="BJ84" s="1" t="str" cm="1">
        <f t="array" ref="BJ84">IFERROR(INDEX(属性分配!$C$11:$J$11,MATCH(BJ$3,属性分配!$C$3:$J$3,FALSE))/职业模板!$E$16*BB84,"")</f>
        <v/>
      </c>
      <c r="BK84" s="1" t="str" cm="1">
        <f t="array" ref="BK84">IFERROR(INDEX(属性分配!$C$11:$J$11,MATCH(BK$3,属性分配!$C$3:$J$3,FALSE))/职业模板!$E$16*BC84,"")</f>
        <v/>
      </c>
      <c r="BL84" s="1" t="str" cm="1">
        <f t="array" ref="BL84">IFERROR(INDEX(属性分配!$C$11:$J$11,MATCH(BL$3,属性分配!$C$3:$J$3,FALSE))/职业模板!$E$16*BD84,"")</f>
        <v/>
      </c>
      <c r="BM84" s="1" t="str" cm="1">
        <f t="array" ref="BM84">IFERROR(INDEX(属性分配!$C$11:$J$11,MATCH(BM$3,属性分配!$C$3:$J$3,FALSE))/职业模板!$E$16*BE84,"")</f>
        <v/>
      </c>
      <c r="BN84" s="1" t="str" cm="1">
        <f t="array" ref="BN84">IFERROR(ROUND((AX84+BF84*职业模板!$E$16)*(1+INDEX(职业模板!$C$29:$J$34,MATCH($K84,职业模板!$B$29:$B$34,FALSE),MATCH(V$3,职业模板!$C$28:$J$28,FALSE))+INDEX(职业模板!$C$40:$J$60,MATCH($L84,职业模板!$B$40:$B$60,FALSE),MATCH(V$3,职业模板!$C$39:$J$39,FALSE))),2),"")</f>
        <v/>
      </c>
      <c r="BO84" s="1" t="str" cm="1">
        <f t="array" ref="BO84">IFERROR(ROUND((AY84+BG84*职业模板!$E$16)*(1+INDEX(职业模板!$C$29:$J$34,MATCH($K84,职业模板!$B$29:$B$34,FALSE),MATCH(W$3,职业模板!$C$28:$J$28,FALSE))+INDEX(职业模板!$C$40:$J$60,MATCH($L84,职业模板!$B$40:$B$60,FALSE),MATCH(W$3,职业模板!$C$39:$J$39,FALSE))),2),"")</f>
        <v/>
      </c>
      <c r="BP84" s="1" t="str" cm="1">
        <f t="array" ref="BP84">IFERROR(ROUND((AZ84+BH84*职业模板!$E$16)*(1+INDEX(职业模板!$C$29:$J$34,MATCH($K84,职业模板!$B$29:$B$34,FALSE),MATCH(X$3,职业模板!$C$28:$J$28,FALSE))+INDEX(职业模板!$C$40:$J$60,MATCH($L84,职业模板!$B$40:$B$60,FALSE),MATCH(X$3,职业模板!$C$39:$J$39,FALSE))),2),"")</f>
        <v/>
      </c>
      <c r="BQ84" s="1" t="str" cm="1">
        <f t="array" ref="BQ84">IFERROR(ROUND((BA84+BI84*职业模板!$E$16)*(1+INDEX(职业模板!$C$29:$J$34,MATCH($K84,职业模板!$B$29:$B$34,FALSE),MATCH(Y$3,职业模板!$C$28:$J$28,FALSE))+INDEX(职业模板!$C$40:$J$60,MATCH($L84,职业模板!$B$40:$B$60,FALSE),MATCH(Y$3,职业模板!$C$39:$J$39,FALSE))),2),"")</f>
        <v/>
      </c>
      <c r="BR84" s="1" t="str" cm="1">
        <f t="array" ref="BR84">IFERROR(ROUND((BB84+BJ84*职业模板!$E$16)*(1+INDEX(职业模板!$C$29:$J$34,MATCH($K84,职业模板!$B$29:$B$34,FALSE),MATCH(Z$3,职业模板!$C$28:$J$28,FALSE))+INDEX(职业模板!$C$40:$J$60,MATCH($L84,职业模板!$B$40:$B$60,FALSE),MATCH(Z$3,职业模板!$C$39:$J$39,FALSE))),2),"")</f>
        <v/>
      </c>
      <c r="BS84" s="1" t="str" cm="1">
        <f t="array" ref="BS84">IFERROR(ROUND((BC84+BK84*职业模板!$E$16)*(1+INDEX(职业模板!$C$29:$J$34,MATCH($K84,职业模板!$B$29:$B$34,FALSE),MATCH(AA$3,职业模板!$C$28:$J$28,FALSE))+INDEX(职业模板!$C$40:$J$60,MATCH($L84,职业模板!$B$40:$B$60,FALSE),MATCH(AA$3,职业模板!$C$39:$J$39,FALSE))),2),"")</f>
        <v/>
      </c>
      <c r="BT84" s="1" t="str" cm="1">
        <f t="array" ref="BT84">IFERROR(ROUND((BD84+BL84*职业模板!$E$16)*(1+INDEX(职业模板!$C$29:$J$34,MATCH($K84,职业模板!$B$29:$B$34,FALSE),MATCH(AB$3,职业模板!$C$28:$J$28,FALSE))+INDEX(职业模板!$C$40:$J$60,MATCH($L84,职业模板!$B$40:$B$60,FALSE),MATCH(AB$3,职业模板!$C$39:$J$39,FALSE))),2),"")</f>
        <v/>
      </c>
      <c r="BU84" s="1" t="str" cm="1">
        <f t="array" ref="BU84">IFERROR(ROUND((BE84+BM84*职业模板!$E$16)*(1+INDEX(职业模板!$C$29:$J$34,MATCH($K84,职业模板!$B$29:$B$34,FALSE),MATCH(AC$3,职业模板!$C$28:$J$28,FALSE))+INDEX(职业模板!$C$40:$J$60,MATCH($L84,职业模板!$B$40:$B$60,FALSE),MATCH(AC$3,职业模板!$C$39:$J$39,FALSE))),2),"")</f>
        <v/>
      </c>
      <c r="BV84" s="31" t="str" cm="1">
        <f t="array" ref="BV84">IF(SUMPRODUCT($BN84:$BR84,属性分配!$C$7:$G$7)=0,"",SUMPRODUCT($BN84:$BR84,属性分配!$C$7:$G$7))</f>
        <v/>
      </c>
      <c r="BW84" s="1" t="str" cm="1">
        <f t="array" ref="BW84">IFERROR((AX84+BF84*职业模板!$E$16)*(1+INDEX(职业模板!$C$34:$J$34,MATCH(V$3,职业模板!$C$28:$J$28,FALSE))+INDEX(职业模板!$C$60:$J$60,MATCH(V$3,职业模板!$C$39:$J$39,FALSE))),"")</f>
        <v/>
      </c>
      <c r="BX84" s="1" t="str" cm="1">
        <f t="array" ref="BX84">IFERROR((AY84+BG84*职业模板!$E$16)*(1+INDEX(职业模板!$C$34:$J$34,MATCH(W$3,职业模板!$C$28:$J$28,FALSE))+INDEX(职业模板!$C$60:$J$60,MATCH(W$3,职业模板!$C$39:$J$39,FALSE))),"")</f>
        <v/>
      </c>
      <c r="BY84" s="1" t="str" cm="1">
        <f t="array" ref="BY84">IFERROR((AZ84+BH84*职业模板!$E$16)*(1+INDEX(职业模板!$C$34:$J$34,MATCH(X$3,职业模板!$C$28:$J$28,FALSE))+INDEX(职业模板!$C$60:$J$60,MATCH(X$3,职业模板!$C$39:$J$39,FALSE))),"")</f>
        <v/>
      </c>
      <c r="BZ84" s="1" t="str" cm="1">
        <f t="array" ref="BZ84">IFERROR((BA84+BI84*职业模板!$E$16)*(1+INDEX(职业模板!$C$34:$J$34,MATCH(Y$3,职业模板!$C$28:$J$28,FALSE))+INDEX(职业模板!$C$60:$J$60,MATCH(Y$3,职业模板!$C$39:$J$39,FALSE))),"")</f>
        <v/>
      </c>
      <c r="CA84" s="1" t="str" cm="1">
        <f t="array" ref="CA84">IFERROR((BB84+BJ84*职业模板!$E$16)*(1+INDEX(职业模板!$C$34:$J$34,MATCH(Z$3,职业模板!$C$28:$J$28,FALSE))+INDEX(职业模板!$C$60:$J$60,MATCH(Z$3,职业模板!$C$39:$J$39,FALSE))),"")</f>
        <v/>
      </c>
      <c r="CB84" s="1" t="str" cm="1">
        <f t="array" ref="CB84">IFERROR((BC84+BK84*职业模板!$E$16)*(1+INDEX(职业模板!$C$34:$J$34,MATCH(AA$3,职业模板!$C$28:$J$28,FALSE))+INDEX(职业模板!$C$60:$J$60,MATCH(AA$3,职业模板!$C$39:$J$39,FALSE))),"")</f>
        <v/>
      </c>
      <c r="CC84" s="1" t="str" cm="1">
        <f t="array" ref="CC84">IFERROR((BD84+BL84*职业模板!$E$16)*(1+INDEX(职业模板!$C$34:$J$34,MATCH(AB$3,职业模板!$C$28:$J$28,FALSE))+INDEX(职业模板!$C$60:$J$60,MATCH(AB$3,职业模板!$C$39:$J$39,FALSE))),"")</f>
        <v/>
      </c>
      <c r="CD84" s="1" t="str" cm="1">
        <f t="array" ref="CD84">IFERROR((BE84+BM84*职业模板!$E$16)*(1+INDEX(职业模板!$C$34:$J$34,MATCH(AC$3,职业模板!$C$28:$J$28,FALSE))+INDEX(职业模板!$C$60:$J$60,MATCH(AC$3,职业模板!$C$39:$J$39,FALSE))),"")</f>
        <v/>
      </c>
      <c r="CE84" s="31" t="str" cm="1">
        <f t="array" ref="CE84">IF(SUMPRODUCT(BW84:CA84,属性分配!$C$7:$G$7)=0,"",SUMPRODUCT(BW84:CA84,属性分配!$C$7:$G$7))</f>
        <v/>
      </c>
    </row>
    <row r="85" spans="50:83" x14ac:dyDescent="0.15">
      <c r="AX85" s="1" t="str" cm="1">
        <f t="array" ref="AX85">IFERROR(INDEX(属性分配!$C$4:$J$4,MATCH(AX$3,属性分配!$C$3:$J$3,FALSE))*INDEX(职业模板!$C$5:$J$12,MATCH($C85,职业模板!$B$5:$B$12,FALSE),MATCH(AX$3,职业模板!$C$3:$J$3,FALSE))*$F85*N85,"")</f>
        <v/>
      </c>
      <c r="AY85" s="1" t="str" cm="1">
        <f t="array" ref="AY85">IFERROR(INDEX(属性分配!$C$4:$J$4,MATCH(AY$3,属性分配!$C$3:$J$3,FALSE))*INDEX(职业模板!$C$5:$J$12,MATCH($C85,职业模板!$B$5:$B$12,FALSE),MATCH(AY$3,职业模板!$C$3:$J$3,FALSE))*$F85*O85,"")</f>
        <v/>
      </c>
      <c r="AZ85" s="1" t="str" cm="1">
        <f t="array" ref="AZ85">IFERROR(INDEX(属性分配!$C$4:$J$4,MATCH(AZ$3,属性分配!$C$3:$J$3,FALSE))*INDEX(职业模板!$C$5:$J$12,MATCH($C85,职业模板!$B$5:$B$12,FALSE),MATCH(AZ$3,职业模板!$C$3:$J$3,FALSE))*$F85*P85,"")</f>
        <v/>
      </c>
      <c r="BA85" s="1" t="str" cm="1">
        <f t="array" ref="BA85">IFERROR(INDEX(属性分配!$C$4:$J$4,MATCH(BA$3,属性分配!$C$3:$J$3,FALSE))*INDEX(职业模板!$C$5:$J$12,MATCH($C85,职业模板!$B$5:$B$12,FALSE),MATCH(BA$3,职业模板!$C$3:$J$3,FALSE))*$F85*Q85,"")</f>
        <v/>
      </c>
      <c r="BB85" s="1" t="str" cm="1">
        <f t="array" ref="BB85">IFERROR(INDEX(属性分配!$C$4:$J$4,MATCH(BB$3,属性分配!$C$3:$J$3,FALSE))*INDEX(职业模板!$C$5:$J$12,MATCH($C85,职业模板!$B$5:$B$12,FALSE),MATCH(BB$3,职业模板!$C$3:$J$3,FALSE))*$F85*R85,"")</f>
        <v/>
      </c>
      <c r="BC85" s="1" t="str" cm="1">
        <f t="array" ref="BC85">IFERROR(INDEX(属性分配!$C$4:$J$4,MATCH(BC$3,属性分配!$C$3:$J$3,FALSE))*INDEX(职业模板!$C$5:$J$12,MATCH($C85,职业模板!$B$5:$B$12,FALSE),MATCH(BC$3,职业模板!$C$3:$J$3,FALSE))*$F85*S85,"")</f>
        <v/>
      </c>
      <c r="BD85" s="1" t="str" cm="1">
        <f t="array" ref="BD85">IFERROR(INDEX(属性分配!$C$4:$J$4,MATCH(BD$3,属性分配!$C$3:$J$3,FALSE))*INDEX(职业模板!$C$5:$J$12,MATCH($C85,职业模板!$B$5:$B$12,FALSE),MATCH(BD$3,职业模板!$C$3:$J$3,FALSE))*$F85*T85,"")</f>
        <v/>
      </c>
      <c r="BE85" s="1" t="str" cm="1">
        <f t="array" ref="BE85">IFERROR(INDEX(属性分配!$C$4:$J$4,MATCH(BE$3,属性分配!$C$3:$J$3,FALSE))*INDEX(职业模板!$C$5:$J$12,MATCH($C85,职业模板!$B$5:$B$12,FALSE),MATCH(BE$3,职业模板!$C$3:$J$3,FALSE))*$F85*U85,"")</f>
        <v/>
      </c>
      <c r="BF85" s="1" t="str" cm="1">
        <f t="array" ref="BF85">IFERROR(INDEX(属性分配!$C$11:$J$11,MATCH(BF$3,属性分配!$C$3:$J$3,FALSE))/职业模板!$E$16*AX85,"")</f>
        <v/>
      </c>
      <c r="BG85" s="1" t="str" cm="1">
        <f t="array" ref="BG85">IFERROR(INDEX(属性分配!$C$11:$J$11,MATCH(BG$3,属性分配!$C$3:$J$3,FALSE))/职业模板!$E$16*AY85,"")</f>
        <v/>
      </c>
      <c r="BH85" s="1" t="str" cm="1">
        <f t="array" ref="BH85">IFERROR(INDEX(属性分配!$C$11:$J$11,MATCH(BH$3,属性分配!$C$3:$J$3,FALSE))/职业模板!$E$16*AZ85,"")</f>
        <v/>
      </c>
      <c r="BI85" s="1" t="str" cm="1">
        <f t="array" ref="BI85">IFERROR(INDEX(属性分配!$C$11:$J$11,MATCH(BI$3,属性分配!$C$3:$J$3,FALSE))/职业模板!$E$16*BA85,"")</f>
        <v/>
      </c>
      <c r="BJ85" s="1" t="str" cm="1">
        <f t="array" ref="BJ85">IFERROR(INDEX(属性分配!$C$11:$J$11,MATCH(BJ$3,属性分配!$C$3:$J$3,FALSE))/职业模板!$E$16*BB85,"")</f>
        <v/>
      </c>
      <c r="BK85" s="1" t="str" cm="1">
        <f t="array" ref="BK85">IFERROR(INDEX(属性分配!$C$11:$J$11,MATCH(BK$3,属性分配!$C$3:$J$3,FALSE))/职业模板!$E$16*BC85,"")</f>
        <v/>
      </c>
      <c r="BL85" s="1" t="str" cm="1">
        <f t="array" ref="BL85">IFERROR(INDEX(属性分配!$C$11:$J$11,MATCH(BL$3,属性分配!$C$3:$J$3,FALSE))/职业模板!$E$16*BD85,"")</f>
        <v/>
      </c>
      <c r="BM85" s="1" t="str" cm="1">
        <f t="array" ref="BM85">IFERROR(INDEX(属性分配!$C$11:$J$11,MATCH(BM$3,属性分配!$C$3:$J$3,FALSE))/职业模板!$E$16*BE85,"")</f>
        <v/>
      </c>
      <c r="BN85" s="1" t="str" cm="1">
        <f t="array" ref="BN85">IFERROR(ROUND((AX85+BF85*职业模板!$E$16)*(1+INDEX(职业模板!$C$29:$J$34,MATCH($K85,职业模板!$B$29:$B$34,FALSE),MATCH(V$3,职业模板!$C$28:$J$28,FALSE))+INDEX(职业模板!$C$40:$J$60,MATCH($L85,职业模板!$B$40:$B$60,FALSE),MATCH(V$3,职业模板!$C$39:$J$39,FALSE))),2),"")</f>
        <v/>
      </c>
      <c r="BO85" s="1" t="str" cm="1">
        <f t="array" ref="BO85">IFERROR(ROUND((AY85+BG85*职业模板!$E$16)*(1+INDEX(职业模板!$C$29:$J$34,MATCH($K85,职业模板!$B$29:$B$34,FALSE),MATCH(W$3,职业模板!$C$28:$J$28,FALSE))+INDEX(职业模板!$C$40:$J$60,MATCH($L85,职业模板!$B$40:$B$60,FALSE),MATCH(W$3,职业模板!$C$39:$J$39,FALSE))),2),"")</f>
        <v/>
      </c>
      <c r="BP85" s="1" t="str" cm="1">
        <f t="array" ref="BP85">IFERROR(ROUND((AZ85+BH85*职业模板!$E$16)*(1+INDEX(职业模板!$C$29:$J$34,MATCH($K85,职业模板!$B$29:$B$34,FALSE),MATCH(X$3,职业模板!$C$28:$J$28,FALSE))+INDEX(职业模板!$C$40:$J$60,MATCH($L85,职业模板!$B$40:$B$60,FALSE),MATCH(X$3,职业模板!$C$39:$J$39,FALSE))),2),"")</f>
        <v/>
      </c>
      <c r="BQ85" s="1" t="str" cm="1">
        <f t="array" ref="BQ85">IFERROR(ROUND((BA85+BI85*职业模板!$E$16)*(1+INDEX(职业模板!$C$29:$J$34,MATCH($K85,职业模板!$B$29:$B$34,FALSE),MATCH(Y$3,职业模板!$C$28:$J$28,FALSE))+INDEX(职业模板!$C$40:$J$60,MATCH($L85,职业模板!$B$40:$B$60,FALSE),MATCH(Y$3,职业模板!$C$39:$J$39,FALSE))),2),"")</f>
        <v/>
      </c>
      <c r="BR85" s="1" t="str" cm="1">
        <f t="array" ref="BR85">IFERROR(ROUND((BB85+BJ85*职业模板!$E$16)*(1+INDEX(职业模板!$C$29:$J$34,MATCH($K85,职业模板!$B$29:$B$34,FALSE),MATCH(Z$3,职业模板!$C$28:$J$28,FALSE))+INDEX(职业模板!$C$40:$J$60,MATCH($L85,职业模板!$B$40:$B$60,FALSE),MATCH(Z$3,职业模板!$C$39:$J$39,FALSE))),2),"")</f>
        <v/>
      </c>
      <c r="BS85" s="1" t="str" cm="1">
        <f t="array" ref="BS85">IFERROR(ROUND((BC85+BK85*职业模板!$E$16)*(1+INDEX(职业模板!$C$29:$J$34,MATCH($K85,职业模板!$B$29:$B$34,FALSE),MATCH(AA$3,职业模板!$C$28:$J$28,FALSE))+INDEX(职业模板!$C$40:$J$60,MATCH($L85,职业模板!$B$40:$B$60,FALSE),MATCH(AA$3,职业模板!$C$39:$J$39,FALSE))),2),"")</f>
        <v/>
      </c>
      <c r="BT85" s="1" t="str" cm="1">
        <f t="array" ref="BT85">IFERROR(ROUND((BD85+BL85*职业模板!$E$16)*(1+INDEX(职业模板!$C$29:$J$34,MATCH($K85,职业模板!$B$29:$B$34,FALSE),MATCH(AB$3,职业模板!$C$28:$J$28,FALSE))+INDEX(职业模板!$C$40:$J$60,MATCH($L85,职业模板!$B$40:$B$60,FALSE),MATCH(AB$3,职业模板!$C$39:$J$39,FALSE))),2),"")</f>
        <v/>
      </c>
      <c r="BU85" s="1" t="str" cm="1">
        <f t="array" ref="BU85">IFERROR(ROUND((BE85+BM85*职业模板!$E$16)*(1+INDEX(职业模板!$C$29:$J$34,MATCH($K85,职业模板!$B$29:$B$34,FALSE),MATCH(AC$3,职业模板!$C$28:$J$28,FALSE))+INDEX(职业模板!$C$40:$J$60,MATCH($L85,职业模板!$B$40:$B$60,FALSE),MATCH(AC$3,职业模板!$C$39:$J$39,FALSE))),2),"")</f>
        <v/>
      </c>
      <c r="BV85" s="31" t="str" cm="1">
        <f t="array" ref="BV85">IF(SUMPRODUCT($BN85:$BR85,属性分配!$C$7:$G$7)=0,"",SUMPRODUCT($BN85:$BR85,属性分配!$C$7:$G$7))</f>
        <v/>
      </c>
      <c r="BW85" s="1" t="str" cm="1">
        <f t="array" ref="BW85">IFERROR((AX85+BF85*职业模板!$E$16)*(1+INDEX(职业模板!$C$34:$J$34,MATCH(V$3,职业模板!$C$28:$J$28,FALSE))+INDEX(职业模板!$C$60:$J$60,MATCH(V$3,职业模板!$C$39:$J$39,FALSE))),"")</f>
        <v/>
      </c>
      <c r="BX85" s="1" t="str" cm="1">
        <f t="array" ref="BX85">IFERROR((AY85+BG85*职业模板!$E$16)*(1+INDEX(职业模板!$C$34:$J$34,MATCH(W$3,职业模板!$C$28:$J$28,FALSE))+INDEX(职业模板!$C$60:$J$60,MATCH(W$3,职业模板!$C$39:$J$39,FALSE))),"")</f>
        <v/>
      </c>
      <c r="BY85" s="1" t="str" cm="1">
        <f t="array" ref="BY85">IFERROR((AZ85+BH85*职业模板!$E$16)*(1+INDEX(职业模板!$C$34:$J$34,MATCH(X$3,职业模板!$C$28:$J$28,FALSE))+INDEX(职业模板!$C$60:$J$60,MATCH(X$3,职业模板!$C$39:$J$39,FALSE))),"")</f>
        <v/>
      </c>
      <c r="BZ85" s="1" t="str" cm="1">
        <f t="array" ref="BZ85">IFERROR((BA85+BI85*职业模板!$E$16)*(1+INDEX(职业模板!$C$34:$J$34,MATCH(Y$3,职业模板!$C$28:$J$28,FALSE))+INDEX(职业模板!$C$60:$J$60,MATCH(Y$3,职业模板!$C$39:$J$39,FALSE))),"")</f>
        <v/>
      </c>
      <c r="CA85" s="1" t="str" cm="1">
        <f t="array" ref="CA85">IFERROR((BB85+BJ85*职业模板!$E$16)*(1+INDEX(职业模板!$C$34:$J$34,MATCH(Z$3,职业模板!$C$28:$J$28,FALSE))+INDEX(职业模板!$C$60:$J$60,MATCH(Z$3,职业模板!$C$39:$J$39,FALSE))),"")</f>
        <v/>
      </c>
      <c r="CB85" s="1" t="str" cm="1">
        <f t="array" ref="CB85">IFERROR((BC85+BK85*职业模板!$E$16)*(1+INDEX(职业模板!$C$34:$J$34,MATCH(AA$3,职业模板!$C$28:$J$28,FALSE))+INDEX(职业模板!$C$60:$J$60,MATCH(AA$3,职业模板!$C$39:$J$39,FALSE))),"")</f>
        <v/>
      </c>
      <c r="CC85" s="1" t="str" cm="1">
        <f t="array" ref="CC85">IFERROR((BD85+BL85*职业模板!$E$16)*(1+INDEX(职业模板!$C$34:$J$34,MATCH(AB$3,职业模板!$C$28:$J$28,FALSE))+INDEX(职业模板!$C$60:$J$60,MATCH(AB$3,职业模板!$C$39:$J$39,FALSE))),"")</f>
        <v/>
      </c>
      <c r="CD85" s="1" t="str" cm="1">
        <f t="array" ref="CD85">IFERROR((BE85+BM85*职业模板!$E$16)*(1+INDEX(职业模板!$C$34:$J$34,MATCH(AC$3,职业模板!$C$28:$J$28,FALSE))+INDEX(职业模板!$C$60:$J$60,MATCH(AC$3,职业模板!$C$39:$J$39,FALSE))),"")</f>
        <v/>
      </c>
      <c r="CE85" s="31" t="str" cm="1">
        <f t="array" ref="CE85">IF(SUMPRODUCT(BW85:CA85,属性分配!$C$7:$G$7)=0,"",SUMPRODUCT(BW85:CA85,属性分配!$C$7:$G$7))</f>
        <v/>
      </c>
    </row>
    <row r="86" spans="50:83" x14ac:dyDescent="0.15">
      <c r="AX86" s="1" t="str" cm="1">
        <f t="array" ref="AX86">IFERROR(INDEX(属性分配!$C$4:$J$4,MATCH(AX$3,属性分配!$C$3:$J$3,FALSE))*INDEX(职业模板!$C$5:$J$12,MATCH($C86,职业模板!$B$5:$B$12,FALSE),MATCH(AX$3,职业模板!$C$3:$J$3,FALSE))*$F86*N86,"")</f>
        <v/>
      </c>
      <c r="AY86" s="1" t="str" cm="1">
        <f t="array" ref="AY86">IFERROR(INDEX(属性分配!$C$4:$J$4,MATCH(AY$3,属性分配!$C$3:$J$3,FALSE))*INDEX(职业模板!$C$5:$J$12,MATCH($C86,职业模板!$B$5:$B$12,FALSE),MATCH(AY$3,职业模板!$C$3:$J$3,FALSE))*$F86*O86,"")</f>
        <v/>
      </c>
      <c r="AZ86" s="1" t="str" cm="1">
        <f t="array" ref="AZ86">IFERROR(INDEX(属性分配!$C$4:$J$4,MATCH(AZ$3,属性分配!$C$3:$J$3,FALSE))*INDEX(职业模板!$C$5:$J$12,MATCH($C86,职业模板!$B$5:$B$12,FALSE),MATCH(AZ$3,职业模板!$C$3:$J$3,FALSE))*$F86*P86,"")</f>
        <v/>
      </c>
      <c r="BA86" s="1" t="str" cm="1">
        <f t="array" ref="BA86">IFERROR(INDEX(属性分配!$C$4:$J$4,MATCH(BA$3,属性分配!$C$3:$J$3,FALSE))*INDEX(职业模板!$C$5:$J$12,MATCH($C86,职业模板!$B$5:$B$12,FALSE),MATCH(BA$3,职业模板!$C$3:$J$3,FALSE))*$F86*Q86,"")</f>
        <v/>
      </c>
      <c r="BB86" s="1" t="str" cm="1">
        <f t="array" ref="BB86">IFERROR(INDEX(属性分配!$C$4:$J$4,MATCH(BB$3,属性分配!$C$3:$J$3,FALSE))*INDEX(职业模板!$C$5:$J$12,MATCH($C86,职业模板!$B$5:$B$12,FALSE),MATCH(BB$3,职业模板!$C$3:$J$3,FALSE))*$F86*R86,"")</f>
        <v/>
      </c>
      <c r="BC86" s="1" t="str" cm="1">
        <f t="array" ref="BC86">IFERROR(INDEX(属性分配!$C$4:$J$4,MATCH(BC$3,属性分配!$C$3:$J$3,FALSE))*INDEX(职业模板!$C$5:$J$12,MATCH($C86,职业模板!$B$5:$B$12,FALSE),MATCH(BC$3,职业模板!$C$3:$J$3,FALSE))*$F86*S86,"")</f>
        <v/>
      </c>
      <c r="BD86" s="1" t="str" cm="1">
        <f t="array" ref="BD86">IFERROR(INDEX(属性分配!$C$4:$J$4,MATCH(BD$3,属性分配!$C$3:$J$3,FALSE))*INDEX(职业模板!$C$5:$J$12,MATCH($C86,职业模板!$B$5:$B$12,FALSE),MATCH(BD$3,职业模板!$C$3:$J$3,FALSE))*$F86*T86,"")</f>
        <v/>
      </c>
      <c r="BE86" s="1" t="str" cm="1">
        <f t="array" ref="BE86">IFERROR(INDEX(属性分配!$C$4:$J$4,MATCH(BE$3,属性分配!$C$3:$J$3,FALSE))*INDEX(职业模板!$C$5:$J$12,MATCH($C86,职业模板!$B$5:$B$12,FALSE),MATCH(BE$3,职业模板!$C$3:$J$3,FALSE))*$F86*U86,"")</f>
        <v/>
      </c>
      <c r="BF86" s="1" t="str" cm="1">
        <f t="array" ref="BF86">IFERROR(INDEX(属性分配!$C$11:$J$11,MATCH(BF$3,属性分配!$C$3:$J$3,FALSE))/职业模板!$E$16*AX86,"")</f>
        <v/>
      </c>
      <c r="BG86" s="1" t="str" cm="1">
        <f t="array" ref="BG86">IFERROR(INDEX(属性分配!$C$11:$J$11,MATCH(BG$3,属性分配!$C$3:$J$3,FALSE))/职业模板!$E$16*AY86,"")</f>
        <v/>
      </c>
      <c r="BH86" s="1" t="str" cm="1">
        <f t="array" ref="BH86">IFERROR(INDEX(属性分配!$C$11:$J$11,MATCH(BH$3,属性分配!$C$3:$J$3,FALSE))/职业模板!$E$16*AZ86,"")</f>
        <v/>
      </c>
      <c r="BI86" s="1" t="str" cm="1">
        <f t="array" ref="BI86">IFERROR(INDEX(属性分配!$C$11:$J$11,MATCH(BI$3,属性分配!$C$3:$J$3,FALSE))/职业模板!$E$16*BA86,"")</f>
        <v/>
      </c>
      <c r="BJ86" s="1" t="str" cm="1">
        <f t="array" ref="BJ86">IFERROR(INDEX(属性分配!$C$11:$J$11,MATCH(BJ$3,属性分配!$C$3:$J$3,FALSE))/职业模板!$E$16*BB86,"")</f>
        <v/>
      </c>
      <c r="BK86" s="1" t="str" cm="1">
        <f t="array" ref="BK86">IFERROR(INDEX(属性分配!$C$11:$J$11,MATCH(BK$3,属性分配!$C$3:$J$3,FALSE))/职业模板!$E$16*BC86,"")</f>
        <v/>
      </c>
      <c r="BL86" s="1" t="str" cm="1">
        <f t="array" ref="BL86">IFERROR(INDEX(属性分配!$C$11:$J$11,MATCH(BL$3,属性分配!$C$3:$J$3,FALSE))/职业模板!$E$16*BD86,"")</f>
        <v/>
      </c>
      <c r="BM86" s="1" t="str" cm="1">
        <f t="array" ref="BM86">IFERROR(INDEX(属性分配!$C$11:$J$11,MATCH(BM$3,属性分配!$C$3:$J$3,FALSE))/职业模板!$E$16*BE86,"")</f>
        <v/>
      </c>
      <c r="BN86" s="1" t="str" cm="1">
        <f t="array" ref="BN86">IFERROR(ROUND((AX86+BF86*职业模板!$E$16)*(1+INDEX(职业模板!$C$29:$J$34,MATCH($K86,职业模板!$B$29:$B$34,FALSE),MATCH(V$3,职业模板!$C$28:$J$28,FALSE))+INDEX(职业模板!$C$40:$J$60,MATCH($L86,职业模板!$B$40:$B$60,FALSE),MATCH(V$3,职业模板!$C$39:$J$39,FALSE))),2),"")</f>
        <v/>
      </c>
      <c r="BO86" s="1" t="str" cm="1">
        <f t="array" ref="BO86">IFERROR(ROUND((AY86+BG86*职业模板!$E$16)*(1+INDEX(职业模板!$C$29:$J$34,MATCH($K86,职业模板!$B$29:$B$34,FALSE),MATCH(W$3,职业模板!$C$28:$J$28,FALSE))+INDEX(职业模板!$C$40:$J$60,MATCH($L86,职业模板!$B$40:$B$60,FALSE),MATCH(W$3,职业模板!$C$39:$J$39,FALSE))),2),"")</f>
        <v/>
      </c>
      <c r="BP86" s="1" t="str" cm="1">
        <f t="array" ref="BP86">IFERROR(ROUND((AZ86+BH86*职业模板!$E$16)*(1+INDEX(职业模板!$C$29:$J$34,MATCH($K86,职业模板!$B$29:$B$34,FALSE),MATCH(X$3,职业模板!$C$28:$J$28,FALSE))+INDEX(职业模板!$C$40:$J$60,MATCH($L86,职业模板!$B$40:$B$60,FALSE),MATCH(X$3,职业模板!$C$39:$J$39,FALSE))),2),"")</f>
        <v/>
      </c>
      <c r="BQ86" s="1" t="str" cm="1">
        <f t="array" ref="BQ86">IFERROR(ROUND((BA86+BI86*职业模板!$E$16)*(1+INDEX(职业模板!$C$29:$J$34,MATCH($K86,职业模板!$B$29:$B$34,FALSE),MATCH(Y$3,职业模板!$C$28:$J$28,FALSE))+INDEX(职业模板!$C$40:$J$60,MATCH($L86,职业模板!$B$40:$B$60,FALSE),MATCH(Y$3,职业模板!$C$39:$J$39,FALSE))),2),"")</f>
        <v/>
      </c>
      <c r="BR86" s="1" t="str" cm="1">
        <f t="array" ref="BR86">IFERROR(ROUND((BB86+BJ86*职业模板!$E$16)*(1+INDEX(职业模板!$C$29:$J$34,MATCH($K86,职业模板!$B$29:$B$34,FALSE),MATCH(Z$3,职业模板!$C$28:$J$28,FALSE))+INDEX(职业模板!$C$40:$J$60,MATCH($L86,职业模板!$B$40:$B$60,FALSE),MATCH(Z$3,职业模板!$C$39:$J$39,FALSE))),2),"")</f>
        <v/>
      </c>
      <c r="BS86" s="1" t="str" cm="1">
        <f t="array" ref="BS86">IFERROR(ROUND((BC86+BK86*职业模板!$E$16)*(1+INDEX(职业模板!$C$29:$J$34,MATCH($K86,职业模板!$B$29:$B$34,FALSE),MATCH(AA$3,职业模板!$C$28:$J$28,FALSE))+INDEX(职业模板!$C$40:$J$60,MATCH($L86,职业模板!$B$40:$B$60,FALSE),MATCH(AA$3,职业模板!$C$39:$J$39,FALSE))),2),"")</f>
        <v/>
      </c>
      <c r="BT86" s="1" t="str" cm="1">
        <f t="array" ref="BT86">IFERROR(ROUND((BD86+BL86*职业模板!$E$16)*(1+INDEX(职业模板!$C$29:$J$34,MATCH($K86,职业模板!$B$29:$B$34,FALSE),MATCH(AB$3,职业模板!$C$28:$J$28,FALSE))+INDEX(职业模板!$C$40:$J$60,MATCH($L86,职业模板!$B$40:$B$60,FALSE),MATCH(AB$3,职业模板!$C$39:$J$39,FALSE))),2),"")</f>
        <v/>
      </c>
      <c r="BU86" s="1" t="str" cm="1">
        <f t="array" ref="BU86">IFERROR(ROUND((BE86+BM86*职业模板!$E$16)*(1+INDEX(职业模板!$C$29:$J$34,MATCH($K86,职业模板!$B$29:$B$34,FALSE),MATCH(AC$3,职业模板!$C$28:$J$28,FALSE))+INDEX(职业模板!$C$40:$J$60,MATCH($L86,职业模板!$B$40:$B$60,FALSE),MATCH(AC$3,职业模板!$C$39:$J$39,FALSE))),2),"")</f>
        <v/>
      </c>
      <c r="BV86" s="31" t="str" cm="1">
        <f t="array" ref="BV86">IF(SUMPRODUCT($BN86:$BR86,属性分配!$C$7:$G$7)=0,"",SUMPRODUCT($BN86:$BR86,属性分配!$C$7:$G$7))</f>
        <v/>
      </c>
      <c r="BW86" s="1" t="str" cm="1">
        <f t="array" ref="BW86">IFERROR((AX86+BF86*职业模板!$E$16)*(1+INDEX(职业模板!$C$34:$J$34,MATCH(V$3,职业模板!$C$28:$J$28,FALSE))+INDEX(职业模板!$C$60:$J$60,MATCH(V$3,职业模板!$C$39:$J$39,FALSE))),"")</f>
        <v/>
      </c>
      <c r="BX86" s="1" t="str" cm="1">
        <f t="array" ref="BX86">IFERROR((AY86+BG86*职业模板!$E$16)*(1+INDEX(职业模板!$C$34:$J$34,MATCH(W$3,职业模板!$C$28:$J$28,FALSE))+INDEX(职业模板!$C$60:$J$60,MATCH(W$3,职业模板!$C$39:$J$39,FALSE))),"")</f>
        <v/>
      </c>
      <c r="BY86" s="1" t="str" cm="1">
        <f t="array" ref="BY86">IFERROR((AZ86+BH86*职业模板!$E$16)*(1+INDEX(职业模板!$C$34:$J$34,MATCH(X$3,职业模板!$C$28:$J$28,FALSE))+INDEX(职业模板!$C$60:$J$60,MATCH(X$3,职业模板!$C$39:$J$39,FALSE))),"")</f>
        <v/>
      </c>
      <c r="BZ86" s="1" t="str" cm="1">
        <f t="array" ref="BZ86">IFERROR((BA86+BI86*职业模板!$E$16)*(1+INDEX(职业模板!$C$34:$J$34,MATCH(Y$3,职业模板!$C$28:$J$28,FALSE))+INDEX(职业模板!$C$60:$J$60,MATCH(Y$3,职业模板!$C$39:$J$39,FALSE))),"")</f>
        <v/>
      </c>
      <c r="CA86" s="1" t="str" cm="1">
        <f t="array" ref="CA86">IFERROR((BB86+BJ86*职业模板!$E$16)*(1+INDEX(职业模板!$C$34:$J$34,MATCH(Z$3,职业模板!$C$28:$J$28,FALSE))+INDEX(职业模板!$C$60:$J$60,MATCH(Z$3,职业模板!$C$39:$J$39,FALSE))),"")</f>
        <v/>
      </c>
      <c r="CB86" s="1" t="str" cm="1">
        <f t="array" ref="CB86">IFERROR((BC86+BK86*职业模板!$E$16)*(1+INDEX(职业模板!$C$34:$J$34,MATCH(AA$3,职业模板!$C$28:$J$28,FALSE))+INDEX(职业模板!$C$60:$J$60,MATCH(AA$3,职业模板!$C$39:$J$39,FALSE))),"")</f>
        <v/>
      </c>
      <c r="CC86" s="1" t="str" cm="1">
        <f t="array" ref="CC86">IFERROR((BD86+BL86*职业模板!$E$16)*(1+INDEX(职业模板!$C$34:$J$34,MATCH(AB$3,职业模板!$C$28:$J$28,FALSE))+INDEX(职业模板!$C$60:$J$60,MATCH(AB$3,职业模板!$C$39:$J$39,FALSE))),"")</f>
        <v/>
      </c>
      <c r="CD86" s="1" t="str" cm="1">
        <f t="array" ref="CD86">IFERROR((BE86+BM86*职业模板!$E$16)*(1+INDEX(职业模板!$C$34:$J$34,MATCH(AC$3,职业模板!$C$28:$J$28,FALSE))+INDEX(职业模板!$C$60:$J$60,MATCH(AC$3,职业模板!$C$39:$J$39,FALSE))),"")</f>
        <v/>
      </c>
      <c r="CE86" s="31" t="str" cm="1">
        <f t="array" ref="CE86">IF(SUMPRODUCT(BW86:CA86,属性分配!$C$7:$G$7)=0,"",SUMPRODUCT(BW86:CA86,属性分配!$C$7:$G$7))</f>
        <v/>
      </c>
    </row>
    <row r="87" spans="50:83" x14ac:dyDescent="0.15">
      <c r="AX87" s="1" t="str" cm="1">
        <f t="array" ref="AX87">IFERROR(INDEX(属性分配!$C$4:$J$4,MATCH(AX$3,属性分配!$C$3:$J$3,FALSE))*INDEX(职业模板!$C$5:$J$12,MATCH($C87,职业模板!$B$5:$B$12,FALSE),MATCH(AX$3,职业模板!$C$3:$J$3,FALSE))*$F87*N87,"")</f>
        <v/>
      </c>
      <c r="AY87" s="1" t="str" cm="1">
        <f t="array" ref="AY87">IFERROR(INDEX(属性分配!$C$4:$J$4,MATCH(AY$3,属性分配!$C$3:$J$3,FALSE))*INDEX(职业模板!$C$5:$J$12,MATCH($C87,职业模板!$B$5:$B$12,FALSE),MATCH(AY$3,职业模板!$C$3:$J$3,FALSE))*$F87*O87,"")</f>
        <v/>
      </c>
      <c r="AZ87" s="1" t="str" cm="1">
        <f t="array" ref="AZ87">IFERROR(INDEX(属性分配!$C$4:$J$4,MATCH(AZ$3,属性分配!$C$3:$J$3,FALSE))*INDEX(职业模板!$C$5:$J$12,MATCH($C87,职业模板!$B$5:$B$12,FALSE),MATCH(AZ$3,职业模板!$C$3:$J$3,FALSE))*$F87*P87,"")</f>
        <v/>
      </c>
      <c r="BA87" s="1" t="str" cm="1">
        <f t="array" ref="BA87">IFERROR(INDEX(属性分配!$C$4:$J$4,MATCH(BA$3,属性分配!$C$3:$J$3,FALSE))*INDEX(职业模板!$C$5:$J$12,MATCH($C87,职业模板!$B$5:$B$12,FALSE),MATCH(BA$3,职业模板!$C$3:$J$3,FALSE))*$F87*Q87,"")</f>
        <v/>
      </c>
      <c r="BB87" s="1" t="str" cm="1">
        <f t="array" ref="BB87">IFERROR(INDEX(属性分配!$C$4:$J$4,MATCH(BB$3,属性分配!$C$3:$J$3,FALSE))*INDEX(职业模板!$C$5:$J$12,MATCH($C87,职业模板!$B$5:$B$12,FALSE),MATCH(BB$3,职业模板!$C$3:$J$3,FALSE))*$F87*R87,"")</f>
        <v/>
      </c>
      <c r="BC87" s="1" t="str" cm="1">
        <f t="array" ref="BC87">IFERROR(INDEX(属性分配!$C$4:$J$4,MATCH(BC$3,属性分配!$C$3:$J$3,FALSE))*INDEX(职业模板!$C$5:$J$12,MATCH($C87,职业模板!$B$5:$B$12,FALSE),MATCH(BC$3,职业模板!$C$3:$J$3,FALSE))*$F87*S87,"")</f>
        <v/>
      </c>
      <c r="BD87" s="1" t="str" cm="1">
        <f t="array" ref="BD87">IFERROR(INDEX(属性分配!$C$4:$J$4,MATCH(BD$3,属性分配!$C$3:$J$3,FALSE))*INDEX(职业模板!$C$5:$J$12,MATCH($C87,职业模板!$B$5:$B$12,FALSE),MATCH(BD$3,职业模板!$C$3:$J$3,FALSE))*$F87*T87,"")</f>
        <v/>
      </c>
      <c r="BE87" s="1" t="str" cm="1">
        <f t="array" ref="BE87">IFERROR(INDEX(属性分配!$C$4:$J$4,MATCH(BE$3,属性分配!$C$3:$J$3,FALSE))*INDEX(职业模板!$C$5:$J$12,MATCH($C87,职业模板!$B$5:$B$12,FALSE),MATCH(BE$3,职业模板!$C$3:$J$3,FALSE))*$F87*U87,"")</f>
        <v/>
      </c>
      <c r="BF87" s="1" t="str" cm="1">
        <f t="array" ref="BF87">IFERROR(INDEX(属性分配!$C$11:$J$11,MATCH(BF$3,属性分配!$C$3:$J$3,FALSE))/职业模板!$E$16*AX87,"")</f>
        <v/>
      </c>
      <c r="BG87" s="1" t="str" cm="1">
        <f t="array" ref="BG87">IFERROR(INDEX(属性分配!$C$11:$J$11,MATCH(BG$3,属性分配!$C$3:$J$3,FALSE))/职业模板!$E$16*AY87,"")</f>
        <v/>
      </c>
      <c r="BH87" s="1" t="str" cm="1">
        <f t="array" ref="BH87">IFERROR(INDEX(属性分配!$C$11:$J$11,MATCH(BH$3,属性分配!$C$3:$J$3,FALSE))/职业模板!$E$16*AZ87,"")</f>
        <v/>
      </c>
      <c r="BI87" s="1" t="str" cm="1">
        <f t="array" ref="BI87">IFERROR(INDEX(属性分配!$C$11:$J$11,MATCH(BI$3,属性分配!$C$3:$J$3,FALSE))/职业模板!$E$16*BA87,"")</f>
        <v/>
      </c>
      <c r="BJ87" s="1" t="str" cm="1">
        <f t="array" ref="BJ87">IFERROR(INDEX(属性分配!$C$11:$J$11,MATCH(BJ$3,属性分配!$C$3:$J$3,FALSE))/职业模板!$E$16*BB87,"")</f>
        <v/>
      </c>
      <c r="BK87" s="1" t="str" cm="1">
        <f t="array" ref="BK87">IFERROR(INDEX(属性分配!$C$11:$J$11,MATCH(BK$3,属性分配!$C$3:$J$3,FALSE))/职业模板!$E$16*BC87,"")</f>
        <v/>
      </c>
      <c r="BL87" s="1" t="str" cm="1">
        <f t="array" ref="BL87">IFERROR(INDEX(属性分配!$C$11:$J$11,MATCH(BL$3,属性分配!$C$3:$J$3,FALSE))/职业模板!$E$16*BD87,"")</f>
        <v/>
      </c>
      <c r="BM87" s="1" t="str" cm="1">
        <f t="array" ref="BM87">IFERROR(INDEX(属性分配!$C$11:$J$11,MATCH(BM$3,属性分配!$C$3:$J$3,FALSE))/职业模板!$E$16*BE87,"")</f>
        <v/>
      </c>
      <c r="BN87" s="1" t="str" cm="1">
        <f t="array" ref="BN87">IFERROR(ROUND((AX87+BF87*职业模板!$E$16)*(1+INDEX(职业模板!$C$29:$J$34,MATCH($K87,职业模板!$B$29:$B$34,FALSE),MATCH(V$3,职业模板!$C$28:$J$28,FALSE))+INDEX(职业模板!$C$40:$J$60,MATCH($L87,职业模板!$B$40:$B$60,FALSE),MATCH(V$3,职业模板!$C$39:$J$39,FALSE))),2),"")</f>
        <v/>
      </c>
      <c r="BO87" s="1" t="str" cm="1">
        <f t="array" ref="BO87">IFERROR(ROUND((AY87+BG87*职业模板!$E$16)*(1+INDEX(职业模板!$C$29:$J$34,MATCH($K87,职业模板!$B$29:$B$34,FALSE),MATCH(W$3,职业模板!$C$28:$J$28,FALSE))+INDEX(职业模板!$C$40:$J$60,MATCH($L87,职业模板!$B$40:$B$60,FALSE),MATCH(W$3,职业模板!$C$39:$J$39,FALSE))),2),"")</f>
        <v/>
      </c>
      <c r="BP87" s="1" t="str" cm="1">
        <f t="array" ref="BP87">IFERROR(ROUND((AZ87+BH87*职业模板!$E$16)*(1+INDEX(职业模板!$C$29:$J$34,MATCH($K87,职业模板!$B$29:$B$34,FALSE),MATCH(X$3,职业模板!$C$28:$J$28,FALSE))+INDEX(职业模板!$C$40:$J$60,MATCH($L87,职业模板!$B$40:$B$60,FALSE),MATCH(X$3,职业模板!$C$39:$J$39,FALSE))),2),"")</f>
        <v/>
      </c>
      <c r="BQ87" s="1" t="str" cm="1">
        <f t="array" ref="BQ87">IFERROR(ROUND((BA87+BI87*职业模板!$E$16)*(1+INDEX(职业模板!$C$29:$J$34,MATCH($K87,职业模板!$B$29:$B$34,FALSE),MATCH(Y$3,职业模板!$C$28:$J$28,FALSE))+INDEX(职业模板!$C$40:$J$60,MATCH($L87,职业模板!$B$40:$B$60,FALSE),MATCH(Y$3,职业模板!$C$39:$J$39,FALSE))),2),"")</f>
        <v/>
      </c>
      <c r="BR87" s="1" t="str" cm="1">
        <f t="array" ref="BR87">IFERROR(ROUND((BB87+BJ87*职业模板!$E$16)*(1+INDEX(职业模板!$C$29:$J$34,MATCH($K87,职业模板!$B$29:$B$34,FALSE),MATCH(Z$3,职业模板!$C$28:$J$28,FALSE))+INDEX(职业模板!$C$40:$J$60,MATCH($L87,职业模板!$B$40:$B$60,FALSE),MATCH(Z$3,职业模板!$C$39:$J$39,FALSE))),2),"")</f>
        <v/>
      </c>
      <c r="BS87" s="1" t="str" cm="1">
        <f t="array" ref="BS87">IFERROR(ROUND((BC87+BK87*职业模板!$E$16)*(1+INDEX(职业模板!$C$29:$J$34,MATCH($K87,职业模板!$B$29:$B$34,FALSE),MATCH(AA$3,职业模板!$C$28:$J$28,FALSE))+INDEX(职业模板!$C$40:$J$60,MATCH($L87,职业模板!$B$40:$B$60,FALSE),MATCH(AA$3,职业模板!$C$39:$J$39,FALSE))),2),"")</f>
        <v/>
      </c>
      <c r="BT87" s="1" t="str" cm="1">
        <f t="array" ref="BT87">IFERROR(ROUND((BD87+BL87*职业模板!$E$16)*(1+INDEX(职业模板!$C$29:$J$34,MATCH($K87,职业模板!$B$29:$B$34,FALSE),MATCH(AB$3,职业模板!$C$28:$J$28,FALSE))+INDEX(职业模板!$C$40:$J$60,MATCH($L87,职业模板!$B$40:$B$60,FALSE),MATCH(AB$3,职业模板!$C$39:$J$39,FALSE))),2),"")</f>
        <v/>
      </c>
      <c r="BU87" s="1" t="str" cm="1">
        <f t="array" ref="BU87">IFERROR(ROUND((BE87+BM87*职业模板!$E$16)*(1+INDEX(职业模板!$C$29:$J$34,MATCH($K87,职业模板!$B$29:$B$34,FALSE),MATCH(AC$3,职业模板!$C$28:$J$28,FALSE))+INDEX(职业模板!$C$40:$J$60,MATCH($L87,职业模板!$B$40:$B$60,FALSE),MATCH(AC$3,职业模板!$C$39:$J$39,FALSE))),2),"")</f>
        <v/>
      </c>
      <c r="BV87" s="31" t="str" cm="1">
        <f t="array" ref="BV87">IF(SUMPRODUCT($BN87:$BR87,属性分配!$C$7:$G$7)=0,"",SUMPRODUCT($BN87:$BR87,属性分配!$C$7:$G$7))</f>
        <v/>
      </c>
      <c r="BW87" s="1" t="str" cm="1">
        <f t="array" ref="BW87">IFERROR((AX87+BF87*职业模板!$E$16)*(1+INDEX(职业模板!$C$34:$J$34,MATCH(V$3,职业模板!$C$28:$J$28,FALSE))+INDEX(职业模板!$C$60:$J$60,MATCH(V$3,职业模板!$C$39:$J$39,FALSE))),"")</f>
        <v/>
      </c>
      <c r="BX87" s="1" t="str" cm="1">
        <f t="array" ref="BX87">IFERROR((AY87+BG87*职业模板!$E$16)*(1+INDEX(职业模板!$C$34:$J$34,MATCH(W$3,职业模板!$C$28:$J$28,FALSE))+INDEX(职业模板!$C$60:$J$60,MATCH(W$3,职业模板!$C$39:$J$39,FALSE))),"")</f>
        <v/>
      </c>
      <c r="BY87" s="1" t="str" cm="1">
        <f t="array" ref="BY87">IFERROR((AZ87+BH87*职业模板!$E$16)*(1+INDEX(职业模板!$C$34:$J$34,MATCH(X$3,职业模板!$C$28:$J$28,FALSE))+INDEX(职业模板!$C$60:$J$60,MATCH(X$3,职业模板!$C$39:$J$39,FALSE))),"")</f>
        <v/>
      </c>
      <c r="BZ87" s="1" t="str" cm="1">
        <f t="array" ref="BZ87">IFERROR((BA87+BI87*职业模板!$E$16)*(1+INDEX(职业模板!$C$34:$J$34,MATCH(Y$3,职业模板!$C$28:$J$28,FALSE))+INDEX(职业模板!$C$60:$J$60,MATCH(Y$3,职业模板!$C$39:$J$39,FALSE))),"")</f>
        <v/>
      </c>
      <c r="CA87" s="1" t="str" cm="1">
        <f t="array" ref="CA87">IFERROR((BB87+BJ87*职业模板!$E$16)*(1+INDEX(职业模板!$C$34:$J$34,MATCH(Z$3,职业模板!$C$28:$J$28,FALSE))+INDEX(职业模板!$C$60:$J$60,MATCH(Z$3,职业模板!$C$39:$J$39,FALSE))),"")</f>
        <v/>
      </c>
      <c r="CB87" s="1" t="str" cm="1">
        <f t="array" ref="CB87">IFERROR((BC87+BK87*职业模板!$E$16)*(1+INDEX(职业模板!$C$34:$J$34,MATCH(AA$3,职业模板!$C$28:$J$28,FALSE))+INDEX(职业模板!$C$60:$J$60,MATCH(AA$3,职业模板!$C$39:$J$39,FALSE))),"")</f>
        <v/>
      </c>
      <c r="CC87" s="1" t="str" cm="1">
        <f t="array" ref="CC87">IFERROR((BD87+BL87*职业模板!$E$16)*(1+INDEX(职业模板!$C$34:$J$34,MATCH(AB$3,职业模板!$C$28:$J$28,FALSE))+INDEX(职业模板!$C$60:$J$60,MATCH(AB$3,职业模板!$C$39:$J$39,FALSE))),"")</f>
        <v/>
      </c>
      <c r="CD87" s="1" t="str" cm="1">
        <f t="array" ref="CD87">IFERROR((BE87+BM87*职业模板!$E$16)*(1+INDEX(职业模板!$C$34:$J$34,MATCH(AC$3,职业模板!$C$28:$J$28,FALSE))+INDEX(职业模板!$C$60:$J$60,MATCH(AC$3,职业模板!$C$39:$J$39,FALSE))),"")</f>
        <v/>
      </c>
      <c r="CE87" s="31" t="str" cm="1">
        <f t="array" ref="CE87">IF(SUMPRODUCT(BW87:CA87,属性分配!$C$7:$G$7)=0,"",SUMPRODUCT(BW87:CA87,属性分配!$C$7:$G$7))</f>
        <v/>
      </c>
    </row>
    <row r="88" spans="50:83" x14ac:dyDescent="0.15">
      <c r="AX88" s="1" t="str" cm="1">
        <f t="array" ref="AX88">IFERROR(INDEX(属性分配!$C$4:$J$4,MATCH(AX$3,属性分配!$C$3:$J$3,FALSE))*INDEX(职业模板!$C$5:$J$12,MATCH($C88,职业模板!$B$5:$B$12,FALSE),MATCH(AX$3,职业模板!$C$3:$J$3,FALSE))*$F88*N88,"")</f>
        <v/>
      </c>
      <c r="AY88" s="1" t="str" cm="1">
        <f t="array" ref="AY88">IFERROR(INDEX(属性分配!$C$4:$J$4,MATCH(AY$3,属性分配!$C$3:$J$3,FALSE))*INDEX(职业模板!$C$5:$J$12,MATCH($C88,职业模板!$B$5:$B$12,FALSE),MATCH(AY$3,职业模板!$C$3:$J$3,FALSE))*$F88*O88,"")</f>
        <v/>
      </c>
      <c r="AZ88" s="1" t="str" cm="1">
        <f t="array" ref="AZ88">IFERROR(INDEX(属性分配!$C$4:$J$4,MATCH(AZ$3,属性分配!$C$3:$J$3,FALSE))*INDEX(职业模板!$C$5:$J$12,MATCH($C88,职业模板!$B$5:$B$12,FALSE),MATCH(AZ$3,职业模板!$C$3:$J$3,FALSE))*$F88*P88,"")</f>
        <v/>
      </c>
      <c r="BA88" s="1" t="str" cm="1">
        <f t="array" ref="BA88">IFERROR(INDEX(属性分配!$C$4:$J$4,MATCH(BA$3,属性分配!$C$3:$J$3,FALSE))*INDEX(职业模板!$C$5:$J$12,MATCH($C88,职业模板!$B$5:$B$12,FALSE),MATCH(BA$3,职业模板!$C$3:$J$3,FALSE))*$F88*Q88,"")</f>
        <v/>
      </c>
      <c r="BB88" s="1" t="str" cm="1">
        <f t="array" ref="BB88">IFERROR(INDEX(属性分配!$C$4:$J$4,MATCH(BB$3,属性分配!$C$3:$J$3,FALSE))*INDEX(职业模板!$C$5:$J$12,MATCH($C88,职业模板!$B$5:$B$12,FALSE),MATCH(BB$3,职业模板!$C$3:$J$3,FALSE))*$F88*R88,"")</f>
        <v/>
      </c>
      <c r="BC88" s="1" t="str" cm="1">
        <f t="array" ref="BC88">IFERROR(INDEX(属性分配!$C$4:$J$4,MATCH(BC$3,属性分配!$C$3:$J$3,FALSE))*INDEX(职业模板!$C$5:$J$12,MATCH($C88,职业模板!$B$5:$B$12,FALSE),MATCH(BC$3,职业模板!$C$3:$J$3,FALSE))*$F88*S88,"")</f>
        <v/>
      </c>
      <c r="BD88" s="1" t="str" cm="1">
        <f t="array" ref="BD88">IFERROR(INDEX(属性分配!$C$4:$J$4,MATCH(BD$3,属性分配!$C$3:$J$3,FALSE))*INDEX(职业模板!$C$5:$J$12,MATCH($C88,职业模板!$B$5:$B$12,FALSE),MATCH(BD$3,职业模板!$C$3:$J$3,FALSE))*$F88*T88,"")</f>
        <v/>
      </c>
      <c r="BE88" s="1" t="str" cm="1">
        <f t="array" ref="BE88">IFERROR(INDEX(属性分配!$C$4:$J$4,MATCH(BE$3,属性分配!$C$3:$J$3,FALSE))*INDEX(职业模板!$C$5:$J$12,MATCH($C88,职业模板!$B$5:$B$12,FALSE),MATCH(BE$3,职业模板!$C$3:$J$3,FALSE))*$F88*U88,"")</f>
        <v/>
      </c>
      <c r="BF88" s="1" t="str" cm="1">
        <f t="array" ref="BF88">IFERROR(INDEX(属性分配!$C$11:$J$11,MATCH(BF$3,属性分配!$C$3:$J$3,FALSE))/职业模板!$E$16*AX88,"")</f>
        <v/>
      </c>
      <c r="BG88" s="1" t="str" cm="1">
        <f t="array" ref="BG88">IFERROR(INDEX(属性分配!$C$11:$J$11,MATCH(BG$3,属性分配!$C$3:$J$3,FALSE))/职业模板!$E$16*AY88,"")</f>
        <v/>
      </c>
      <c r="BH88" s="1" t="str" cm="1">
        <f t="array" ref="BH88">IFERROR(INDEX(属性分配!$C$11:$J$11,MATCH(BH$3,属性分配!$C$3:$J$3,FALSE))/职业模板!$E$16*AZ88,"")</f>
        <v/>
      </c>
      <c r="BI88" s="1" t="str" cm="1">
        <f t="array" ref="BI88">IFERROR(INDEX(属性分配!$C$11:$J$11,MATCH(BI$3,属性分配!$C$3:$J$3,FALSE))/职业模板!$E$16*BA88,"")</f>
        <v/>
      </c>
      <c r="BJ88" s="1" t="str" cm="1">
        <f t="array" ref="BJ88">IFERROR(INDEX(属性分配!$C$11:$J$11,MATCH(BJ$3,属性分配!$C$3:$J$3,FALSE))/职业模板!$E$16*BB88,"")</f>
        <v/>
      </c>
      <c r="BK88" s="1" t="str" cm="1">
        <f t="array" ref="BK88">IFERROR(INDEX(属性分配!$C$11:$J$11,MATCH(BK$3,属性分配!$C$3:$J$3,FALSE))/职业模板!$E$16*BC88,"")</f>
        <v/>
      </c>
      <c r="BL88" s="1" t="str" cm="1">
        <f t="array" ref="BL88">IFERROR(INDEX(属性分配!$C$11:$J$11,MATCH(BL$3,属性分配!$C$3:$J$3,FALSE))/职业模板!$E$16*BD88,"")</f>
        <v/>
      </c>
      <c r="BM88" s="1" t="str" cm="1">
        <f t="array" ref="BM88">IFERROR(INDEX(属性分配!$C$11:$J$11,MATCH(BM$3,属性分配!$C$3:$J$3,FALSE))/职业模板!$E$16*BE88,"")</f>
        <v/>
      </c>
      <c r="BN88" s="1" t="str" cm="1">
        <f t="array" ref="BN88">IFERROR(ROUND((AX88+BF88*职业模板!$E$16)*(1+INDEX(职业模板!$C$29:$J$34,MATCH($K88,职业模板!$B$29:$B$34,FALSE),MATCH(V$3,职业模板!$C$28:$J$28,FALSE))+INDEX(职业模板!$C$40:$J$60,MATCH($L88,职业模板!$B$40:$B$60,FALSE),MATCH(V$3,职业模板!$C$39:$J$39,FALSE))),2),"")</f>
        <v/>
      </c>
      <c r="BO88" s="1" t="str" cm="1">
        <f t="array" ref="BO88">IFERROR(ROUND((AY88+BG88*职业模板!$E$16)*(1+INDEX(职业模板!$C$29:$J$34,MATCH($K88,职业模板!$B$29:$B$34,FALSE),MATCH(W$3,职业模板!$C$28:$J$28,FALSE))+INDEX(职业模板!$C$40:$J$60,MATCH($L88,职业模板!$B$40:$B$60,FALSE),MATCH(W$3,职业模板!$C$39:$J$39,FALSE))),2),"")</f>
        <v/>
      </c>
      <c r="BP88" s="1" t="str" cm="1">
        <f t="array" ref="BP88">IFERROR(ROUND((AZ88+BH88*职业模板!$E$16)*(1+INDEX(职业模板!$C$29:$J$34,MATCH($K88,职业模板!$B$29:$B$34,FALSE),MATCH(X$3,职业模板!$C$28:$J$28,FALSE))+INDEX(职业模板!$C$40:$J$60,MATCH($L88,职业模板!$B$40:$B$60,FALSE),MATCH(X$3,职业模板!$C$39:$J$39,FALSE))),2),"")</f>
        <v/>
      </c>
      <c r="BQ88" s="1" t="str" cm="1">
        <f t="array" ref="BQ88">IFERROR(ROUND((BA88+BI88*职业模板!$E$16)*(1+INDEX(职业模板!$C$29:$J$34,MATCH($K88,职业模板!$B$29:$B$34,FALSE),MATCH(Y$3,职业模板!$C$28:$J$28,FALSE))+INDEX(职业模板!$C$40:$J$60,MATCH($L88,职业模板!$B$40:$B$60,FALSE),MATCH(Y$3,职业模板!$C$39:$J$39,FALSE))),2),"")</f>
        <v/>
      </c>
      <c r="BR88" s="1" t="str" cm="1">
        <f t="array" ref="BR88">IFERROR(ROUND((BB88+BJ88*职业模板!$E$16)*(1+INDEX(职业模板!$C$29:$J$34,MATCH($K88,职业模板!$B$29:$B$34,FALSE),MATCH(Z$3,职业模板!$C$28:$J$28,FALSE))+INDEX(职业模板!$C$40:$J$60,MATCH($L88,职业模板!$B$40:$B$60,FALSE),MATCH(Z$3,职业模板!$C$39:$J$39,FALSE))),2),"")</f>
        <v/>
      </c>
      <c r="BS88" s="1" t="str" cm="1">
        <f t="array" ref="BS88">IFERROR(ROUND((BC88+BK88*职业模板!$E$16)*(1+INDEX(职业模板!$C$29:$J$34,MATCH($K88,职业模板!$B$29:$B$34,FALSE),MATCH(AA$3,职业模板!$C$28:$J$28,FALSE))+INDEX(职业模板!$C$40:$J$60,MATCH($L88,职业模板!$B$40:$B$60,FALSE),MATCH(AA$3,职业模板!$C$39:$J$39,FALSE))),2),"")</f>
        <v/>
      </c>
      <c r="BT88" s="1" t="str" cm="1">
        <f t="array" ref="BT88">IFERROR(ROUND((BD88+BL88*职业模板!$E$16)*(1+INDEX(职业模板!$C$29:$J$34,MATCH($K88,职业模板!$B$29:$B$34,FALSE),MATCH(AB$3,职业模板!$C$28:$J$28,FALSE))+INDEX(职业模板!$C$40:$J$60,MATCH($L88,职业模板!$B$40:$B$60,FALSE),MATCH(AB$3,职业模板!$C$39:$J$39,FALSE))),2),"")</f>
        <v/>
      </c>
      <c r="BU88" s="1" t="str" cm="1">
        <f t="array" ref="BU88">IFERROR(ROUND((BE88+BM88*职业模板!$E$16)*(1+INDEX(职业模板!$C$29:$J$34,MATCH($K88,职业模板!$B$29:$B$34,FALSE),MATCH(AC$3,职业模板!$C$28:$J$28,FALSE))+INDEX(职业模板!$C$40:$J$60,MATCH($L88,职业模板!$B$40:$B$60,FALSE),MATCH(AC$3,职业模板!$C$39:$J$39,FALSE))),2),"")</f>
        <v/>
      </c>
      <c r="BV88" s="31" t="str" cm="1">
        <f t="array" ref="BV88">IF(SUMPRODUCT($BN88:$BR88,属性分配!$C$7:$G$7)=0,"",SUMPRODUCT($BN88:$BR88,属性分配!$C$7:$G$7))</f>
        <v/>
      </c>
      <c r="BW88" s="1" t="str" cm="1">
        <f t="array" ref="BW88">IFERROR((AX88+BF88*职业模板!$E$16)*(1+INDEX(职业模板!$C$34:$J$34,MATCH(V$3,职业模板!$C$28:$J$28,FALSE))+INDEX(职业模板!$C$60:$J$60,MATCH(V$3,职业模板!$C$39:$J$39,FALSE))),"")</f>
        <v/>
      </c>
      <c r="BX88" s="1" t="str" cm="1">
        <f t="array" ref="BX88">IFERROR((AY88+BG88*职业模板!$E$16)*(1+INDEX(职业模板!$C$34:$J$34,MATCH(W$3,职业模板!$C$28:$J$28,FALSE))+INDEX(职业模板!$C$60:$J$60,MATCH(W$3,职业模板!$C$39:$J$39,FALSE))),"")</f>
        <v/>
      </c>
      <c r="BY88" s="1" t="str" cm="1">
        <f t="array" ref="BY88">IFERROR((AZ88+BH88*职业模板!$E$16)*(1+INDEX(职业模板!$C$34:$J$34,MATCH(X$3,职业模板!$C$28:$J$28,FALSE))+INDEX(职业模板!$C$60:$J$60,MATCH(X$3,职业模板!$C$39:$J$39,FALSE))),"")</f>
        <v/>
      </c>
      <c r="BZ88" s="1" t="str" cm="1">
        <f t="array" ref="BZ88">IFERROR((BA88+BI88*职业模板!$E$16)*(1+INDEX(职业模板!$C$34:$J$34,MATCH(Y$3,职业模板!$C$28:$J$28,FALSE))+INDEX(职业模板!$C$60:$J$60,MATCH(Y$3,职业模板!$C$39:$J$39,FALSE))),"")</f>
        <v/>
      </c>
      <c r="CA88" s="1" t="str" cm="1">
        <f t="array" ref="CA88">IFERROR((BB88+BJ88*职业模板!$E$16)*(1+INDEX(职业模板!$C$34:$J$34,MATCH(Z$3,职业模板!$C$28:$J$28,FALSE))+INDEX(职业模板!$C$60:$J$60,MATCH(Z$3,职业模板!$C$39:$J$39,FALSE))),"")</f>
        <v/>
      </c>
      <c r="CB88" s="1" t="str" cm="1">
        <f t="array" ref="CB88">IFERROR((BC88+BK88*职业模板!$E$16)*(1+INDEX(职业模板!$C$34:$J$34,MATCH(AA$3,职业模板!$C$28:$J$28,FALSE))+INDEX(职业模板!$C$60:$J$60,MATCH(AA$3,职业模板!$C$39:$J$39,FALSE))),"")</f>
        <v/>
      </c>
      <c r="CC88" s="1" t="str" cm="1">
        <f t="array" ref="CC88">IFERROR((BD88+BL88*职业模板!$E$16)*(1+INDEX(职业模板!$C$34:$J$34,MATCH(AB$3,职业模板!$C$28:$J$28,FALSE))+INDEX(职业模板!$C$60:$J$60,MATCH(AB$3,职业模板!$C$39:$J$39,FALSE))),"")</f>
        <v/>
      </c>
      <c r="CD88" s="1" t="str" cm="1">
        <f t="array" ref="CD88">IFERROR((BE88+BM88*职业模板!$E$16)*(1+INDEX(职业模板!$C$34:$J$34,MATCH(AC$3,职业模板!$C$28:$J$28,FALSE))+INDEX(职业模板!$C$60:$J$60,MATCH(AC$3,职业模板!$C$39:$J$39,FALSE))),"")</f>
        <v/>
      </c>
      <c r="CE88" s="31" t="str" cm="1">
        <f t="array" ref="CE88">IF(SUMPRODUCT(BW88:CA88,属性分配!$C$7:$G$7)=0,"",SUMPRODUCT(BW88:CA88,属性分配!$C$7:$G$7))</f>
        <v/>
      </c>
    </row>
    <row r="89" spans="50:83" x14ac:dyDescent="0.15">
      <c r="AX89" s="1" t="str" cm="1">
        <f t="array" ref="AX89">IFERROR(INDEX(属性分配!$C$4:$J$4,MATCH(AX$3,属性分配!$C$3:$J$3,FALSE))*INDEX(职业模板!$C$5:$J$12,MATCH($C89,职业模板!$B$5:$B$12,FALSE),MATCH(AX$3,职业模板!$C$3:$J$3,FALSE))*$F89*N89,"")</f>
        <v/>
      </c>
      <c r="AY89" s="1" t="str" cm="1">
        <f t="array" ref="AY89">IFERROR(INDEX(属性分配!$C$4:$J$4,MATCH(AY$3,属性分配!$C$3:$J$3,FALSE))*INDEX(职业模板!$C$5:$J$12,MATCH($C89,职业模板!$B$5:$B$12,FALSE),MATCH(AY$3,职业模板!$C$3:$J$3,FALSE))*$F89*O89,"")</f>
        <v/>
      </c>
      <c r="AZ89" s="1" t="str" cm="1">
        <f t="array" ref="AZ89">IFERROR(INDEX(属性分配!$C$4:$J$4,MATCH(AZ$3,属性分配!$C$3:$J$3,FALSE))*INDEX(职业模板!$C$5:$J$12,MATCH($C89,职业模板!$B$5:$B$12,FALSE),MATCH(AZ$3,职业模板!$C$3:$J$3,FALSE))*$F89*P89,"")</f>
        <v/>
      </c>
      <c r="BA89" s="1" t="str" cm="1">
        <f t="array" ref="BA89">IFERROR(INDEX(属性分配!$C$4:$J$4,MATCH(BA$3,属性分配!$C$3:$J$3,FALSE))*INDEX(职业模板!$C$5:$J$12,MATCH($C89,职业模板!$B$5:$B$12,FALSE),MATCH(BA$3,职业模板!$C$3:$J$3,FALSE))*$F89*Q89,"")</f>
        <v/>
      </c>
      <c r="BB89" s="1" t="str" cm="1">
        <f t="array" ref="BB89">IFERROR(INDEX(属性分配!$C$4:$J$4,MATCH(BB$3,属性分配!$C$3:$J$3,FALSE))*INDEX(职业模板!$C$5:$J$12,MATCH($C89,职业模板!$B$5:$B$12,FALSE),MATCH(BB$3,职业模板!$C$3:$J$3,FALSE))*$F89*R89,"")</f>
        <v/>
      </c>
      <c r="BC89" s="1" t="str" cm="1">
        <f t="array" ref="BC89">IFERROR(INDEX(属性分配!$C$4:$J$4,MATCH(BC$3,属性分配!$C$3:$J$3,FALSE))*INDEX(职业模板!$C$5:$J$12,MATCH($C89,职业模板!$B$5:$B$12,FALSE),MATCH(BC$3,职业模板!$C$3:$J$3,FALSE))*$F89*S89,"")</f>
        <v/>
      </c>
      <c r="BD89" s="1" t="str" cm="1">
        <f t="array" ref="BD89">IFERROR(INDEX(属性分配!$C$4:$J$4,MATCH(BD$3,属性分配!$C$3:$J$3,FALSE))*INDEX(职业模板!$C$5:$J$12,MATCH($C89,职业模板!$B$5:$B$12,FALSE),MATCH(BD$3,职业模板!$C$3:$J$3,FALSE))*$F89*T89,"")</f>
        <v/>
      </c>
      <c r="BE89" s="1" t="str" cm="1">
        <f t="array" ref="BE89">IFERROR(INDEX(属性分配!$C$4:$J$4,MATCH(BE$3,属性分配!$C$3:$J$3,FALSE))*INDEX(职业模板!$C$5:$J$12,MATCH($C89,职业模板!$B$5:$B$12,FALSE),MATCH(BE$3,职业模板!$C$3:$J$3,FALSE))*$F89*U89,"")</f>
        <v/>
      </c>
      <c r="BF89" s="1" t="str" cm="1">
        <f t="array" ref="BF89">IFERROR(INDEX(属性分配!$C$11:$J$11,MATCH(BF$3,属性分配!$C$3:$J$3,FALSE))/职业模板!$E$16*AX89,"")</f>
        <v/>
      </c>
      <c r="BG89" s="1" t="str" cm="1">
        <f t="array" ref="BG89">IFERROR(INDEX(属性分配!$C$11:$J$11,MATCH(BG$3,属性分配!$C$3:$J$3,FALSE))/职业模板!$E$16*AY89,"")</f>
        <v/>
      </c>
      <c r="BH89" s="1" t="str" cm="1">
        <f t="array" ref="BH89">IFERROR(INDEX(属性分配!$C$11:$J$11,MATCH(BH$3,属性分配!$C$3:$J$3,FALSE))/职业模板!$E$16*AZ89,"")</f>
        <v/>
      </c>
      <c r="BI89" s="1" t="str" cm="1">
        <f t="array" ref="BI89">IFERROR(INDEX(属性分配!$C$11:$J$11,MATCH(BI$3,属性分配!$C$3:$J$3,FALSE))/职业模板!$E$16*BA89,"")</f>
        <v/>
      </c>
      <c r="BJ89" s="1" t="str" cm="1">
        <f t="array" ref="BJ89">IFERROR(INDEX(属性分配!$C$11:$J$11,MATCH(BJ$3,属性分配!$C$3:$J$3,FALSE))/职业模板!$E$16*BB89,"")</f>
        <v/>
      </c>
      <c r="BK89" s="1" t="str" cm="1">
        <f t="array" ref="BK89">IFERROR(INDEX(属性分配!$C$11:$J$11,MATCH(BK$3,属性分配!$C$3:$J$3,FALSE))/职业模板!$E$16*BC89,"")</f>
        <v/>
      </c>
      <c r="BL89" s="1" t="str" cm="1">
        <f t="array" ref="BL89">IFERROR(INDEX(属性分配!$C$11:$J$11,MATCH(BL$3,属性分配!$C$3:$J$3,FALSE))/职业模板!$E$16*BD89,"")</f>
        <v/>
      </c>
      <c r="BM89" s="1" t="str" cm="1">
        <f t="array" ref="BM89">IFERROR(INDEX(属性分配!$C$11:$J$11,MATCH(BM$3,属性分配!$C$3:$J$3,FALSE))/职业模板!$E$16*BE89,"")</f>
        <v/>
      </c>
      <c r="BN89" s="1" t="str" cm="1">
        <f t="array" ref="BN89">IFERROR(ROUND((AX89+BF89*职业模板!$E$16)*(1+INDEX(职业模板!$C$29:$J$34,MATCH($K89,职业模板!$B$29:$B$34,FALSE),MATCH(V$3,职业模板!$C$28:$J$28,FALSE))+INDEX(职业模板!$C$40:$J$60,MATCH($L89,职业模板!$B$40:$B$60,FALSE),MATCH(V$3,职业模板!$C$39:$J$39,FALSE))),2),"")</f>
        <v/>
      </c>
      <c r="BO89" s="1" t="str" cm="1">
        <f t="array" ref="BO89">IFERROR(ROUND((AY89+BG89*职业模板!$E$16)*(1+INDEX(职业模板!$C$29:$J$34,MATCH($K89,职业模板!$B$29:$B$34,FALSE),MATCH(W$3,职业模板!$C$28:$J$28,FALSE))+INDEX(职业模板!$C$40:$J$60,MATCH($L89,职业模板!$B$40:$B$60,FALSE),MATCH(W$3,职业模板!$C$39:$J$39,FALSE))),2),"")</f>
        <v/>
      </c>
      <c r="BP89" s="1" t="str" cm="1">
        <f t="array" ref="BP89">IFERROR(ROUND((AZ89+BH89*职业模板!$E$16)*(1+INDEX(职业模板!$C$29:$J$34,MATCH($K89,职业模板!$B$29:$B$34,FALSE),MATCH(X$3,职业模板!$C$28:$J$28,FALSE))+INDEX(职业模板!$C$40:$J$60,MATCH($L89,职业模板!$B$40:$B$60,FALSE),MATCH(X$3,职业模板!$C$39:$J$39,FALSE))),2),"")</f>
        <v/>
      </c>
      <c r="BQ89" s="1" t="str" cm="1">
        <f t="array" ref="BQ89">IFERROR(ROUND((BA89+BI89*职业模板!$E$16)*(1+INDEX(职业模板!$C$29:$J$34,MATCH($K89,职业模板!$B$29:$B$34,FALSE),MATCH(Y$3,职业模板!$C$28:$J$28,FALSE))+INDEX(职业模板!$C$40:$J$60,MATCH($L89,职业模板!$B$40:$B$60,FALSE),MATCH(Y$3,职业模板!$C$39:$J$39,FALSE))),2),"")</f>
        <v/>
      </c>
      <c r="BR89" s="1" t="str" cm="1">
        <f t="array" ref="BR89">IFERROR(ROUND((BB89+BJ89*职业模板!$E$16)*(1+INDEX(职业模板!$C$29:$J$34,MATCH($K89,职业模板!$B$29:$B$34,FALSE),MATCH(Z$3,职业模板!$C$28:$J$28,FALSE))+INDEX(职业模板!$C$40:$J$60,MATCH($L89,职业模板!$B$40:$B$60,FALSE),MATCH(Z$3,职业模板!$C$39:$J$39,FALSE))),2),"")</f>
        <v/>
      </c>
      <c r="BS89" s="1" t="str" cm="1">
        <f t="array" ref="BS89">IFERROR(ROUND((BC89+BK89*职业模板!$E$16)*(1+INDEX(职业模板!$C$29:$J$34,MATCH($K89,职业模板!$B$29:$B$34,FALSE),MATCH(AA$3,职业模板!$C$28:$J$28,FALSE))+INDEX(职业模板!$C$40:$J$60,MATCH($L89,职业模板!$B$40:$B$60,FALSE),MATCH(AA$3,职业模板!$C$39:$J$39,FALSE))),2),"")</f>
        <v/>
      </c>
      <c r="BT89" s="1" t="str" cm="1">
        <f t="array" ref="BT89">IFERROR(ROUND((BD89+BL89*职业模板!$E$16)*(1+INDEX(职业模板!$C$29:$J$34,MATCH($K89,职业模板!$B$29:$B$34,FALSE),MATCH(AB$3,职业模板!$C$28:$J$28,FALSE))+INDEX(职业模板!$C$40:$J$60,MATCH($L89,职业模板!$B$40:$B$60,FALSE),MATCH(AB$3,职业模板!$C$39:$J$39,FALSE))),2),"")</f>
        <v/>
      </c>
      <c r="BU89" s="1" t="str" cm="1">
        <f t="array" ref="BU89">IFERROR(ROUND((BE89+BM89*职业模板!$E$16)*(1+INDEX(职业模板!$C$29:$J$34,MATCH($K89,职业模板!$B$29:$B$34,FALSE),MATCH(AC$3,职业模板!$C$28:$J$28,FALSE))+INDEX(职业模板!$C$40:$J$60,MATCH($L89,职业模板!$B$40:$B$60,FALSE),MATCH(AC$3,职业模板!$C$39:$J$39,FALSE))),2),"")</f>
        <v/>
      </c>
      <c r="BV89" s="31" t="str" cm="1">
        <f t="array" ref="BV89">IF(SUMPRODUCT($BN89:$BR89,属性分配!$C$7:$G$7)=0,"",SUMPRODUCT($BN89:$BR89,属性分配!$C$7:$G$7))</f>
        <v/>
      </c>
      <c r="BW89" s="1" t="str" cm="1">
        <f t="array" ref="BW89">IFERROR((AX89+BF89*职业模板!$E$16)*(1+INDEX(职业模板!$C$34:$J$34,MATCH(V$3,职业模板!$C$28:$J$28,FALSE))+INDEX(职业模板!$C$60:$J$60,MATCH(V$3,职业模板!$C$39:$J$39,FALSE))),"")</f>
        <v/>
      </c>
      <c r="BX89" s="1" t="str" cm="1">
        <f t="array" ref="BX89">IFERROR((AY89+BG89*职业模板!$E$16)*(1+INDEX(职业模板!$C$34:$J$34,MATCH(W$3,职业模板!$C$28:$J$28,FALSE))+INDEX(职业模板!$C$60:$J$60,MATCH(W$3,职业模板!$C$39:$J$39,FALSE))),"")</f>
        <v/>
      </c>
      <c r="BY89" s="1" t="str" cm="1">
        <f t="array" ref="BY89">IFERROR((AZ89+BH89*职业模板!$E$16)*(1+INDEX(职业模板!$C$34:$J$34,MATCH(X$3,职业模板!$C$28:$J$28,FALSE))+INDEX(职业模板!$C$60:$J$60,MATCH(X$3,职业模板!$C$39:$J$39,FALSE))),"")</f>
        <v/>
      </c>
      <c r="BZ89" s="1" t="str" cm="1">
        <f t="array" ref="BZ89">IFERROR((BA89+BI89*职业模板!$E$16)*(1+INDEX(职业模板!$C$34:$J$34,MATCH(Y$3,职业模板!$C$28:$J$28,FALSE))+INDEX(职业模板!$C$60:$J$60,MATCH(Y$3,职业模板!$C$39:$J$39,FALSE))),"")</f>
        <v/>
      </c>
      <c r="CA89" s="1" t="str" cm="1">
        <f t="array" ref="CA89">IFERROR((BB89+BJ89*职业模板!$E$16)*(1+INDEX(职业模板!$C$34:$J$34,MATCH(Z$3,职业模板!$C$28:$J$28,FALSE))+INDEX(职业模板!$C$60:$J$60,MATCH(Z$3,职业模板!$C$39:$J$39,FALSE))),"")</f>
        <v/>
      </c>
      <c r="CB89" s="1" t="str" cm="1">
        <f t="array" ref="CB89">IFERROR((BC89+BK89*职业模板!$E$16)*(1+INDEX(职业模板!$C$34:$J$34,MATCH(AA$3,职业模板!$C$28:$J$28,FALSE))+INDEX(职业模板!$C$60:$J$60,MATCH(AA$3,职业模板!$C$39:$J$39,FALSE))),"")</f>
        <v/>
      </c>
      <c r="CC89" s="1" t="str" cm="1">
        <f t="array" ref="CC89">IFERROR((BD89+BL89*职业模板!$E$16)*(1+INDEX(职业模板!$C$34:$J$34,MATCH(AB$3,职业模板!$C$28:$J$28,FALSE))+INDEX(职业模板!$C$60:$J$60,MATCH(AB$3,职业模板!$C$39:$J$39,FALSE))),"")</f>
        <v/>
      </c>
      <c r="CD89" s="1" t="str" cm="1">
        <f t="array" ref="CD89">IFERROR((BE89+BM89*职业模板!$E$16)*(1+INDEX(职业模板!$C$34:$J$34,MATCH(AC$3,职业模板!$C$28:$J$28,FALSE))+INDEX(职业模板!$C$60:$J$60,MATCH(AC$3,职业模板!$C$39:$J$39,FALSE))),"")</f>
        <v/>
      </c>
      <c r="CE89" s="31" t="str" cm="1">
        <f t="array" ref="CE89">IF(SUMPRODUCT(BW89:CA89,属性分配!$C$7:$G$7)=0,"",SUMPRODUCT(BW89:CA89,属性分配!$C$7:$G$7))</f>
        <v/>
      </c>
    </row>
    <row r="90" spans="50:83" x14ac:dyDescent="0.15">
      <c r="AX90" s="1" t="str" cm="1">
        <f t="array" ref="AX90">IFERROR(INDEX(属性分配!$C$4:$J$4,MATCH(AX$3,属性分配!$C$3:$J$3,FALSE))*INDEX(职业模板!$C$5:$J$12,MATCH($C90,职业模板!$B$5:$B$12,FALSE),MATCH(AX$3,职业模板!$C$3:$J$3,FALSE))*$F90*N90,"")</f>
        <v/>
      </c>
      <c r="AY90" s="1" t="str" cm="1">
        <f t="array" ref="AY90">IFERROR(INDEX(属性分配!$C$4:$J$4,MATCH(AY$3,属性分配!$C$3:$J$3,FALSE))*INDEX(职业模板!$C$5:$J$12,MATCH($C90,职业模板!$B$5:$B$12,FALSE),MATCH(AY$3,职业模板!$C$3:$J$3,FALSE))*$F90*O90,"")</f>
        <v/>
      </c>
      <c r="AZ90" s="1" t="str" cm="1">
        <f t="array" ref="AZ90">IFERROR(INDEX(属性分配!$C$4:$J$4,MATCH(AZ$3,属性分配!$C$3:$J$3,FALSE))*INDEX(职业模板!$C$5:$J$12,MATCH($C90,职业模板!$B$5:$B$12,FALSE),MATCH(AZ$3,职业模板!$C$3:$J$3,FALSE))*$F90*P90,"")</f>
        <v/>
      </c>
      <c r="BA90" s="1" t="str" cm="1">
        <f t="array" ref="BA90">IFERROR(INDEX(属性分配!$C$4:$J$4,MATCH(BA$3,属性分配!$C$3:$J$3,FALSE))*INDEX(职业模板!$C$5:$J$12,MATCH($C90,职业模板!$B$5:$B$12,FALSE),MATCH(BA$3,职业模板!$C$3:$J$3,FALSE))*$F90*Q90,"")</f>
        <v/>
      </c>
      <c r="BB90" s="1" t="str" cm="1">
        <f t="array" ref="BB90">IFERROR(INDEX(属性分配!$C$4:$J$4,MATCH(BB$3,属性分配!$C$3:$J$3,FALSE))*INDEX(职业模板!$C$5:$J$12,MATCH($C90,职业模板!$B$5:$B$12,FALSE),MATCH(BB$3,职业模板!$C$3:$J$3,FALSE))*$F90*R90,"")</f>
        <v/>
      </c>
      <c r="BC90" s="1" t="str" cm="1">
        <f t="array" ref="BC90">IFERROR(INDEX(属性分配!$C$4:$J$4,MATCH(BC$3,属性分配!$C$3:$J$3,FALSE))*INDEX(职业模板!$C$5:$J$12,MATCH($C90,职业模板!$B$5:$B$12,FALSE),MATCH(BC$3,职业模板!$C$3:$J$3,FALSE))*$F90*S90,"")</f>
        <v/>
      </c>
      <c r="BD90" s="1" t="str" cm="1">
        <f t="array" ref="BD90">IFERROR(INDEX(属性分配!$C$4:$J$4,MATCH(BD$3,属性分配!$C$3:$J$3,FALSE))*INDEX(职业模板!$C$5:$J$12,MATCH($C90,职业模板!$B$5:$B$12,FALSE),MATCH(BD$3,职业模板!$C$3:$J$3,FALSE))*$F90*T90,"")</f>
        <v/>
      </c>
      <c r="BE90" s="1" t="str" cm="1">
        <f t="array" ref="BE90">IFERROR(INDEX(属性分配!$C$4:$J$4,MATCH(BE$3,属性分配!$C$3:$J$3,FALSE))*INDEX(职业模板!$C$5:$J$12,MATCH($C90,职业模板!$B$5:$B$12,FALSE),MATCH(BE$3,职业模板!$C$3:$J$3,FALSE))*$F90*U90,"")</f>
        <v/>
      </c>
      <c r="BF90" s="1" t="str" cm="1">
        <f t="array" ref="BF90">IFERROR(INDEX(属性分配!$C$11:$J$11,MATCH(BF$3,属性分配!$C$3:$J$3,FALSE))/职业模板!$E$16*AX90,"")</f>
        <v/>
      </c>
      <c r="BG90" s="1" t="str" cm="1">
        <f t="array" ref="BG90">IFERROR(INDEX(属性分配!$C$11:$J$11,MATCH(BG$3,属性分配!$C$3:$J$3,FALSE))/职业模板!$E$16*AY90,"")</f>
        <v/>
      </c>
      <c r="BH90" s="1" t="str" cm="1">
        <f t="array" ref="BH90">IFERROR(INDEX(属性分配!$C$11:$J$11,MATCH(BH$3,属性分配!$C$3:$J$3,FALSE))/职业模板!$E$16*AZ90,"")</f>
        <v/>
      </c>
      <c r="BI90" s="1" t="str" cm="1">
        <f t="array" ref="BI90">IFERROR(INDEX(属性分配!$C$11:$J$11,MATCH(BI$3,属性分配!$C$3:$J$3,FALSE))/职业模板!$E$16*BA90,"")</f>
        <v/>
      </c>
      <c r="BJ90" s="1" t="str" cm="1">
        <f t="array" ref="BJ90">IFERROR(INDEX(属性分配!$C$11:$J$11,MATCH(BJ$3,属性分配!$C$3:$J$3,FALSE))/职业模板!$E$16*BB90,"")</f>
        <v/>
      </c>
      <c r="BK90" s="1" t="str" cm="1">
        <f t="array" ref="BK90">IFERROR(INDEX(属性分配!$C$11:$J$11,MATCH(BK$3,属性分配!$C$3:$J$3,FALSE))/职业模板!$E$16*BC90,"")</f>
        <v/>
      </c>
      <c r="BL90" s="1" t="str" cm="1">
        <f t="array" ref="BL90">IFERROR(INDEX(属性分配!$C$11:$J$11,MATCH(BL$3,属性分配!$C$3:$J$3,FALSE))/职业模板!$E$16*BD90,"")</f>
        <v/>
      </c>
      <c r="BM90" s="1" t="str" cm="1">
        <f t="array" ref="BM90">IFERROR(INDEX(属性分配!$C$11:$J$11,MATCH(BM$3,属性分配!$C$3:$J$3,FALSE))/职业模板!$E$16*BE90,"")</f>
        <v/>
      </c>
      <c r="BN90" s="1" t="str" cm="1">
        <f t="array" ref="BN90">IFERROR(ROUND((AX90+BF90*职业模板!$E$16)*(1+INDEX(职业模板!$C$29:$J$34,MATCH($K90,职业模板!$B$29:$B$34,FALSE),MATCH(V$3,职业模板!$C$28:$J$28,FALSE))+INDEX(职业模板!$C$40:$J$60,MATCH($L90,职业模板!$B$40:$B$60,FALSE),MATCH(V$3,职业模板!$C$39:$J$39,FALSE))),2),"")</f>
        <v/>
      </c>
      <c r="BO90" s="1" t="str" cm="1">
        <f t="array" ref="BO90">IFERROR(ROUND((AY90+BG90*职业模板!$E$16)*(1+INDEX(职业模板!$C$29:$J$34,MATCH($K90,职业模板!$B$29:$B$34,FALSE),MATCH(W$3,职业模板!$C$28:$J$28,FALSE))+INDEX(职业模板!$C$40:$J$60,MATCH($L90,职业模板!$B$40:$B$60,FALSE),MATCH(W$3,职业模板!$C$39:$J$39,FALSE))),2),"")</f>
        <v/>
      </c>
      <c r="BP90" s="1" t="str" cm="1">
        <f t="array" ref="BP90">IFERROR(ROUND((AZ90+BH90*职业模板!$E$16)*(1+INDEX(职业模板!$C$29:$J$34,MATCH($K90,职业模板!$B$29:$B$34,FALSE),MATCH(X$3,职业模板!$C$28:$J$28,FALSE))+INDEX(职业模板!$C$40:$J$60,MATCH($L90,职业模板!$B$40:$B$60,FALSE),MATCH(X$3,职业模板!$C$39:$J$39,FALSE))),2),"")</f>
        <v/>
      </c>
      <c r="BQ90" s="1" t="str" cm="1">
        <f t="array" ref="BQ90">IFERROR(ROUND((BA90+BI90*职业模板!$E$16)*(1+INDEX(职业模板!$C$29:$J$34,MATCH($K90,职业模板!$B$29:$B$34,FALSE),MATCH(Y$3,职业模板!$C$28:$J$28,FALSE))+INDEX(职业模板!$C$40:$J$60,MATCH($L90,职业模板!$B$40:$B$60,FALSE),MATCH(Y$3,职业模板!$C$39:$J$39,FALSE))),2),"")</f>
        <v/>
      </c>
      <c r="BR90" s="1" t="str" cm="1">
        <f t="array" ref="BR90">IFERROR(ROUND((BB90+BJ90*职业模板!$E$16)*(1+INDEX(职业模板!$C$29:$J$34,MATCH($K90,职业模板!$B$29:$B$34,FALSE),MATCH(Z$3,职业模板!$C$28:$J$28,FALSE))+INDEX(职业模板!$C$40:$J$60,MATCH($L90,职业模板!$B$40:$B$60,FALSE),MATCH(Z$3,职业模板!$C$39:$J$39,FALSE))),2),"")</f>
        <v/>
      </c>
      <c r="BS90" s="1" t="str" cm="1">
        <f t="array" ref="BS90">IFERROR(ROUND((BC90+BK90*职业模板!$E$16)*(1+INDEX(职业模板!$C$29:$J$34,MATCH($K90,职业模板!$B$29:$B$34,FALSE),MATCH(AA$3,职业模板!$C$28:$J$28,FALSE))+INDEX(职业模板!$C$40:$J$60,MATCH($L90,职业模板!$B$40:$B$60,FALSE),MATCH(AA$3,职业模板!$C$39:$J$39,FALSE))),2),"")</f>
        <v/>
      </c>
      <c r="BT90" s="1" t="str" cm="1">
        <f t="array" ref="BT90">IFERROR(ROUND((BD90+BL90*职业模板!$E$16)*(1+INDEX(职业模板!$C$29:$J$34,MATCH($K90,职业模板!$B$29:$B$34,FALSE),MATCH(AB$3,职业模板!$C$28:$J$28,FALSE))+INDEX(职业模板!$C$40:$J$60,MATCH($L90,职业模板!$B$40:$B$60,FALSE),MATCH(AB$3,职业模板!$C$39:$J$39,FALSE))),2),"")</f>
        <v/>
      </c>
      <c r="BU90" s="1" t="str" cm="1">
        <f t="array" ref="BU90">IFERROR(ROUND((BE90+BM90*职业模板!$E$16)*(1+INDEX(职业模板!$C$29:$J$34,MATCH($K90,职业模板!$B$29:$B$34,FALSE),MATCH(AC$3,职业模板!$C$28:$J$28,FALSE))+INDEX(职业模板!$C$40:$J$60,MATCH($L90,职业模板!$B$40:$B$60,FALSE),MATCH(AC$3,职业模板!$C$39:$J$39,FALSE))),2),"")</f>
        <v/>
      </c>
      <c r="BV90" s="31" t="str" cm="1">
        <f t="array" ref="BV90">IF(SUMPRODUCT($BN90:$BR90,属性分配!$C$7:$G$7)=0,"",SUMPRODUCT($BN90:$BR90,属性分配!$C$7:$G$7))</f>
        <v/>
      </c>
      <c r="BW90" s="1" t="str" cm="1">
        <f t="array" ref="BW90">IFERROR((AX90+BF90*职业模板!$E$16)*(1+INDEX(职业模板!$C$34:$J$34,MATCH(V$3,职业模板!$C$28:$J$28,FALSE))+INDEX(职业模板!$C$60:$J$60,MATCH(V$3,职业模板!$C$39:$J$39,FALSE))),"")</f>
        <v/>
      </c>
      <c r="BX90" s="1" t="str" cm="1">
        <f t="array" ref="BX90">IFERROR((AY90+BG90*职业模板!$E$16)*(1+INDEX(职业模板!$C$34:$J$34,MATCH(W$3,职业模板!$C$28:$J$28,FALSE))+INDEX(职业模板!$C$60:$J$60,MATCH(W$3,职业模板!$C$39:$J$39,FALSE))),"")</f>
        <v/>
      </c>
      <c r="BY90" s="1" t="str" cm="1">
        <f t="array" ref="BY90">IFERROR((AZ90+BH90*职业模板!$E$16)*(1+INDEX(职业模板!$C$34:$J$34,MATCH(X$3,职业模板!$C$28:$J$28,FALSE))+INDEX(职业模板!$C$60:$J$60,MATCH(X$3,职业模板!$C$39:$J$39,FALSE))),"")</f>
        <v/>
      </c>
      <c r="BZ90" s="1" t="str" cm="1">
        <f t="array" ref="BZ90">IFERROR((BA90+BI90*职业模板!$E$16)*(1+INDEX(职业模板!$C$34:$J$34,MATCH(Y$3,职业模板!$C$28:$J$28,FALSE))+INDEX(职业模板!$C$60:$J$60,MATCH(Y$3,职业模板!$C$39:$J$39,FALSE))),"")</f>
        <v/>
      </c>
      <c r="CA90" s="1" t="str" cm="1">
        <f t="array" ref="CA90">IFERROR((BB90+BJ90*职业模板!$E$16)*(1+INDEX(职业模板!$C$34:$J$34,MATCH(Z$3,职业模板!$C$28:$J$28,FALSE))+INDEX(职业模板!$C$60:$J$60,MATCH(Z$3,职业模板!$C$39:$J$39,FALSE))),"")</f>
        <v/>
      </c>
      <c r="CB90" s="1" t="str" cm="1">
        <f t="array" ref="CB90">IFERROR((BC90+BK90*职业模板!$E$16)*(1+INDEX(职业模板!$C$34:$J$34,MATCH(AA$3,职业模板!$C$28:$J$28,FALSE))+INDEX(职业模板!$C$60:$J$60,MATCH(AA$3,职业模板!$C$39:$J$39,FALSE))),"")</f>
        <v/>
      </c>
      <c r="CC90" s="1" t="str" cm="1">
        <f t="array" ref="CC90">IFERROR((BD90+BL90*职业模板!$E$16)*(1+INDEX(职业模板!$C$34:$J$34,MATCH(AB$3,职业模板!$C$28:$J$28,FALSE))+INDEX(职业模板!$C$60:$J$60,MATCH(AB$3,职业模板!$C$39:$J$39,FALSE))),"")</f>
        <v/>
      </c>
      <c r="CD90" s="1" t="str" cm="1">
        <f t="array" ref="CD90">IFERROR((BE90+BM90*职业模板!$E$16)*(1+INDEX(职业模板!$C$34:$J$34,MATCH(AC$3,职业模板!$C$28:$J$28,FALSE))+INDEX(职业模板!$C$60:$J$60,MATCH(AC$3,职业模板!$C$39:$J$39,FALSE))),"")</f>
        <v/>
      </c>
      <c r="CE90" s="31" t="str" cm="1">
        <f t="array" ref="CE90">IF(SUMPRODUCT(BW90:CA90,属性分配!$C$7:$G$7)=0,"",SUMPRODUCT(BW90:CA90,属性分配!$C$7:$G$7))</f>
        <v/>
      </c>
    </row>
    <row r="91" spans="50:83" x14ac:dyDescent="0.15">
      <c r="AX91" s="1" t="str" cm="1">
        <f t="array" ref="AX91">IFERROR(INDEX(属性分配!$C$4:$J$4,MATCH(AX$3,属性分配!$C$3:$J$3,FALSE))*INDEX(职业模板!$C$5:$J$12,MATCH($C91,职业模板!$B$5:$B$12,FALSE),MATCH(AX$3,职业模板!$C$3:$J$3,FALSE))*$F91*N91,"")</f>
        <v/>
      </c>
      <c r="AY91" s="1" t="str" cm="1">
        <f t="array" ref="AY91">IFERROR(INDEX(属性分配!$C$4:$J$4,MATCH(AY$3,属性分配!$C$3:$J$3,FALSE))*INDEX(职业模板!$C$5:$J$12,MATCH($C91,职业模板!$B$5:$B$12,FALSE),MATCH(AY$3,职业模板!$C$3:$J$3,FALSE))*$F91*O91,"")</f>
        <v/>
      </c>
      <c r="AZ91" s="1" t="str" cm="1">
        <f t="array" ref="AZ91">IFERROR(INDEX(属性分配!$C$4:$J$4,MATCH(AZ$3,属性分配!$C$3:$J$3,FALSE))*INDEX(职业模板!$C$5:$J$12,MATCH($C91,职业模板!$B$5:$B$12,FALSE),MATCH(AZ$3,职业模板!$C$3:$J$3,FALSE))*$F91*P91,"")</f>
        <v/>
      </c>
      <c r="BA91" s="1" t="str" cm="1">
        <f t="array" ref="BA91">IFERROR(INDEX(属性分配!$C$4:$J$4,MATCH(BA$3,属性分配!$C$3:$J$3,FALSE))*INDEX(职业模板!$C$5:$J$12,MATCH($C91,职业模板!$B$5:$B$12,FALSE),MATCH(BA$3,职业模板!$C$3:$J$3,FALSE))*$F91*Q91,"")</f>
        <v/>
      </c>
      <c r="BB91" s="1" t="str" cm="1">
        <f t="array" ref="BB91">IFERROR(INDEX(属性分配!$C$4:$J$4,MATCH(BB$3,属性分配!$C$3:$J$3,FALSE))*INDEX(职业模板!$C$5:$J$12,MATCH($C91,职业模板!$B$5:$B$12,FALSE),MATCH(BB$3,职业模板!$C$3:$J$3,FALSE))*$F91*R91,"")</f>
        <v/>
      </c>
      <c r="BC91" s="1" t="str" cm="1">
        <f t="array" ref="BC91">IFERROR(INDEX(属性分配!$C$4:$J$4,MATCH(BC$3,属性分配!$C$3:$J$3,FALSE))*INDEX(职业模板!$C$5:$J$12,MATCH($C91,职业模板!$B$5:$B$12,FALSE),MATCH(BC$3,职业模板!$C$3:$J$3,FALSE))*$F91*S91,"")</f>
        <v/>
      </c>
      <c r="BD91" s="1" t="str" cm="1">
        <f t="array" ref="BD91">IFERROR(INDEX(属性分配!$C$4:$J$4,MATCH(BD$3,属性分配!$C$3:$J$3,FALSE))*INDEX(职业模板!$C$5:$J$12,MATCH($C91,职业模板!$B$5:$B$12,FALSE),MATCH(BD$3,职业模板!$C$3:$J$3,FALSE))*$F91*T91,"")</f>
        <v/>
      </c>
      <c r="BE91" s="1" t="str" cm="1">
        <f t="array" ref="BE91">IFERROR(INDEX(属性分配!$C$4:$J$4,MATCH(BE$3,属性分配!$C$3:$J$3,FALSE))*INDEX(职业模板!$C$5:$J$12,MATCH($C91,职业模板!$B$5:$B$12,FALSE),MATCH(BE$3,职业模板!$C$3:$J$3,FALSE))*$F91*U91,"")</f>
        <v/>
      </c>
      <c r="BF91" s="1" t="str" cm="1">
        <f t="array" ref="BF91">IFERROR(INDEX(属性分配!$C$11:$J$11,MATCH(BF$3,属性分配!$C$3:$J$3,FALSE))/职业模板!$E$16*AX91,"")</f>
        <v/>
      </c>
      <c r="BG91" s="1" t="str" cm="1">
        <f t="array" ref="BG91">IFERROR(INDEX(属性分配!$C$11:$J$11,MATCH(BG$3,属性分配!$C$3:$J$3,FALSE))/职业模板!$E$16*AY91,"")</f>
        <v/>
      </c>
      <c r="BH91" s="1" t="str" cm="1">
        <f t="array" ref="BH91">IFERROR(INDEX(属性分配!$C$11:$J$11,MATCH(BH$3,属性分配!$C$3:$J$3,FALSE))/职业模板!$E$16*AZ91,"")</f>
        <v/>
      </c>
      <c r="BI91" s="1" t="str" cm="1">
        <f t="array" ref="BI91">IFERROR(INDEX(属性分配!$C$11:$J$11,MATCH(BI$3,属性分配!$C$3:$J$3,FALSE))/职业模板!$E$16*BA91,"")</f>
        <v/>
      </c>
      <c r="BJ91" s="1" t="str" cm="1">
        <f t="array" ref="BJ91">IFERROR(INDEX(属性分配!$C$11:$J$11,MATCH(BJ$3,属性分配!$C$3:$J$3,FALSE))/职业模板!$E$16*BB91,"")</f>
        <v/>
      </c>
      <c r="BK91" s="1" t="str" cm="1">
        <f t="array" ref="BK91">IFERROR(INDEX(属性分配!$C$11:$J$11,MATCH(BK$3,属性分配!$C$3:$J$3,FALSE))/职业模板!$E$16*BC91,"")</f>
        <v/>
      </c>
      <c r="BL91" s="1" t="str" cm="1">
        <f t="array" ref="BL91">IFERROR(INDEX(属性分配!$C$11:$J$11,MATCH(BL$3,属性分配!$C$3:$J$3,FALSE))/职业模板!$E$16*BD91,"")</f>
        <v/>
      </c>
      <c r="BM91" s="1" t="str" cm="1">
        <f t="array" ref="BM91">IFERROR(INDEX(属性分配!$C$11:$J$11,MATCH(BM$3,属性分配!$C$3:$J$3,FALSE))/职业模板!$E$16*BE91,"")</f>
        <v/>
      </c>
      <c r="BN91" s="1" t="str" cm="1">
        <f t="array" ref="BN91">IFERROR(ROUND((AX91+BF91*职业模板!$E$16)*(1+INDEX(职业模板!$C$29:$J$34,MATCH($K91,职业模板!$B$29:$B$34,FALSE),MATCH(V$3,职业模板!$C$28:$J$28,FALSE))+INDEX(职业模板!$C$40:$J$60,MATCH($L91,职业模板!$B$40:$B$60,FALSE),MATCH(V$3,职业模板!$C$39:$J$39,FALSE))),2),"")</f>
        <v/>
      </c>
      <c r="BO91" s="1" t="str" cm="1">
        <f t="array" ref="BO91">IFERROR(ROUND((AY91+BG91*职业模板!$E$16)*(1+INDEX(职业模板!$C$29:$J$34,MATCH($K91,职业模板!$B$29:$B$34,FALSE),MATCH(W$3,职业模板!$C$28:$J$28,FALSE))+INDEX(职业模板!$C$40:$J$60,MATCH($L91,职业模板!$B$40:$B$60,FALSE),MATCH(W$3,职业模板!$C$39:$J$39,FALSE))),2),"")</f>
        <v/>
      </c>
      <c r="BP91" s="1" t="str" cm="1">
        <f t="array" ref="BP91">IFERROR(ROUND((AZ91+BH91*职业模板!$E$16)*(1+INDEX(职业模板!$C$29:$J$34,MATCH($K91,职业模板!$B$29:$B$34,FALSE),MATCH(X$3,职业模板!$C$28:$J$28,FALSE))+INDEX(职业模板!$C$40:$J$60,MATCH($L91,职业模板!$B$40:$B$60,FALSE),MATCH(X$3,职业模板!$C$39:$J$39,FALSE))),2),"")</f>
        <v/>
      </c>
      <c r="BQ91" s="1" t="str" cm="1">
        <f t="array" ref="BQ91">IFERROR(ROUND((BA91+BI91*职业模板!$E$16)*(1+INDEX(职业模板!$C$29:$J$34,MATCH($K91,职业模板!$B$29:$B$34,FALSE),MATCH(Y$3,职业模板!$C$28:$J$28,FALSE))+INDEX(职业模板!$C$40:$J$60,MATCH($L91,职业模板!$B$40:$B$60,FALSE),MATCH(Y$3,职业模板!$C$39:$J$39,FALSE))),2),"")</f>
        <v/>
      </c>
      <c r="BR91" s="1" t="str" cm="1">
        <f t="array" ref="BR91">IFERROR(ROUND((BB91+BJ91*职业模板!$E$16)*(1+INDEX(职业模板!$C$29:$J$34,MATCH($K91,职业模板!$B$29:$B$34,FALSE),MATCH(Z$3,职业模板!$C$28:$J$28,FALSE))+INDEX(职业模板!$C$40:$J$60,MATCH($L91,职业模板!$B$40:$B$60,FALSE),MATCH(Z$3,职业模板!$C$39:$J$39,FALSE))),2),"")</f>
        <v/>
      </c>
      <c r="BS91" s="1" t="str" cm="1">
        <f t="array" ref="BS91">IFERROR(ROUND((BC91+BK91*职业模板!$E$16)*(1+INDEX(职业模板!$C$29:$J$34,MATCH($K91,职业模板!$B$29:$B$34,FALSE),MATCH(AA$3,职业模板!$C$28:$J$28,FALSE))+INDEX(职业模板!$C$40:$J$60,MATCH($L91,职业模板!$B$40:$B$60,FALSE),MATCH(AA$3,职业模板!$C$39:$J$39,FALSE))),2),"")</f>
        <v/>
      </c>
      <c r="BT91" s="1" t="str" cm="1">
        <f t="array" ref="BT91">IFERROR(ROUND((BD91+BL91*职业模板!$E$16)*(1+INDEX(职业模板!$C$29:$J$34,MATCH($K91,职业模板!$B$29:$B$34,FALSE),MATCH(AB$3,职业模板!$C$28:$J$28,FALSE))+INDEX(职业模板!$C$40:$J$60,MATCH($L91,职业模板!$B$40:$B$60,FALSE),MATCH(AB$3,职业模板!$C$39:$J$39,FALSE))),2),"")</f>
        <v/>
      </c>
      <c r="BU91" s="1" t="str" cm="1">
        <f t="array" ref="BU91">IFERROR(ROUND((BE91+BM91*职业模板!$E$16)*(1+INDEX(职业模板!$C$29:$J$34,MATCH($K91,职业模板!$B$29:$B$34,FALSE),MATCH(AC$3,职业模板!$C$28:$J$28,FALSE))+INDEX(职业模板!$C$40:$J$60,MATCH($L91,职业模板!$B$40:$B$60,FALSE),MATCH(AC$3,职业模板!$C$39:$J$39,FALSE))),2),"")</f>
        <v/>
      </c>
      <c r="BV91" s="31" t="str" cm="1">
        <f t="array" ref="BV91">IF(SUMPRODUCT($BN91:$BR91,属性分配!$C$7:$G$7)=0,"",SUMPRODUCT($BN91:$BR91,属性分配!$C$7:$G$7))</f>
        <v/>
      </c>
      <c r="BW91" s="1" t="str" cm="1">
        <f t="array" ref="BW91">IFERROR((AX91+BF91*职业模板!$E$16)*(1+INDEX(职业模板!$C$34:$J$34,MATCH(V$3,职业模板!$C$28:$J$28,FALSE))+INDEX(职业模板!$C$60:$J$60,MATCH(V$3,职业模板!$C$39:$J$39,FALSE))),"")</f>
        <v/>
      </c>
      <c r="BX91" s="1" t="str" cm="1">
        <f t="array" ref="BX91">IFERROR((AY91+BG91*职业模板!$E$16)*(1+INDEX(职业模板!$C$34:$J$34,MATCH(W$3,职业模板!$C$28:$J$28,FALSE))+INDEX(职业模板!$C$60:$J$60,MATCH(W$3,职业模板!$C$39:$J$39,FALSE))),"")</f>
        <v/>
      </c>
      <c r="BY91" s="1" t="str" cm="1">
        <f t="array" ref="BY91">IFERROR((AZ91+BH91*职业模板!$E$16)*(1+INDEX(职业模板!$C$34:$J$34,MATCH(X$3,职业模板!$C$28:$J$28,FALSE))+INDEX(职业模板!$C$60:$J$60,MATCH(X$3,职业模板!$C$39:$J$39,FALSE))),"")</f>
        <v/>
      </c>
      <c r="BZ91" s="1" t="str" cm="1">
        <f t="array" ref="BZ91">IFERROR((BA91+BI91*职业模板!$E$16)*(1+INDEX(职业模板!$C$34:$J$34,MATCH(Y$3,职业模板!$C$28:$J$28,FALSE))+INDEX(职业模板!$C$60:$J$60,MATCH(Y$3,职业模板!$C$39:$J$39,FALSE))),"")</f>
        <v/>
      </c>
      <c r="CA91" s="1" t="str" cm="1">
        <f t="array" ref="CA91">IFERROR((BB91+BJ91*职业模板!$E$16)*(1+INDEX(职业模板!$C$34:$J$34,MATCH(Z$3,职业模板!$C$28:$J$28,FALSE))+INDEX(职业模板!$C$60:$J$60,MATCH(Z$3,职业模板!$C$39:$J$39,FALSE))),"")</f>
        <v/>
      </c>
      <c r="CB91" s="1" t="str" cm="1">
        <f t="array" ref="CB91">IFERROR((BC91+BK91*职业模板!$E$16)*(1+INDEX(职业模板!$C$34:$J$34,MATCH(AA$3,职业模板!$C$28:$J$28,FALSE))+INDEX(职业模板!$C$60:$J$60,MATCH(AA$3,职业模板!$C$39:$J$39,FALSE))),"")</f>
        <v/>
      </c>
      <c r="CC91" s="1" t="str" cm="1">
        <f t="array" ref="CC91">IFERROR((BD91+BL91*职业模板!$E$16)*(1+INDEX(职业模板!$C$34:$J$34,MATCH(AB$3,职业模板!$C$28:$J$28,FALSE))+INDEX(职业模板!$C$60:$J$60,MATCH(AB$3,职业模板!$C$39:$J$39,FALSE))),"")</f>
        <v/>
      </c>
      <c r="CD91" s="1" t="str" cm="1">
        <f t="array" ref="CD91">IFERROR((BE91+BM91*职业模板!$E$16)*(1+INDEX(职业模板!$C$34:$J$34,MATCH(AC$3,职业模板!$C$28:$J$28,FALSE))+INDEX(职业模板!$C$60:$J$60,MATCH(AC$3,职业模板!$C$39:$J$39,FALSE))),"")</f>
        <v/>
      </c>
      <c r="CE91" s="31" t="str" cm="1">
        <f t="array" ref="CE91">IF(SUMPRODUCT(BW91:CA91,属性分配!$C$7:$G$7)=0,"",SUMPRODUCT(BW91:CA91,属性分配!$C$7:$G$7))</f>
        <v/>
      </c>
    </row>
    <row r="92" spans="50:83" x14ac:dyDescent="0.15">
      <c r="AX92" s="1" t="str" cm="1">
        <f t="array" ref="AX92">IFERROR(INDEX(属性分配!$C$4:$J$4,MATCH(AX$3,属性分配!$C$3:$J$3,FALSE))*INDEX(职业模板!$C$5:$J$12,MATCH($C92,职业模板!$B$5:$B$12,FALSE),MATCH(AX$3,职业模板!$C$3:$J$3,FALSE))*$F92*N92,"")</f>
        <v/>
      </c>
      <c r="AY92" s="1" t="str" cm="1">
        <f t="array" ref="AY92">IFERROR(INDEX(属性分配!$C$4:$J$4,MATCH(AY$3,属性分配!$C$3:$J$3,FALSE))*INDEX(职业模板!$C$5:$J$12,MATCH($C92,职业模板!$B$5:$B$12,FALSE),MATCH(AY$3,职业模板!$C$3:$J$3,FALSE))*$F92*O92,"")</f>
        <v/>
      </c>
      <c r="AZ92" s="1" t="str" cm="1">
        <f t="array" ref="AZ92">IFERROR(INDEX(属性分配!$C$4:$J$4,MATCH(AZ$3,属性分配!$C$3:$J$3,FALSE))*INDEX(职业模板!$C$5:$J$12,MATCH($C92,职业模板!$B$5:$B$12,FALSE),MATCH(AZ$3,职业模板!$C$3:$J$3,FALSE))*$F92*P92,"")</f>
        <v/>
      </c>
      <c r="BA92" s="1" t="str" cm="1">
        <f t="array" ref="BA92">IFERROR(INDEX(属性分配!$C$4:$J$4,MATCH(BA$3,属性分配!$C$3:$J$3,FALSE))*INDEX(职业模板!$C$5:$J$12,MATCH($C92,职业模板!$B$5:$B$12,FALSE),MATCH(BA$3,职业模板!$C$3:$J$3,FALSE))*$F92*Q92,"")</f>
        <v/>
      </c>
      <c r="BB92" s="1" t="str" cm="1">
        <f t="array" ref="BB92">IFERROR(INDEX(属性分配!$C$4:$J$4,MATCH(BB$3,属性分配!$C$3:$J$3,FALSE))*INDEX(职业模板!$C$5:$J$12,MATCH($C92,职业模板!$B$5:$B$12,FALSE),MATCH(BB$3,职业模板!$C$3:$J$3,FALSE))*$F92*R92,"")</f>
        <v/>
      </c>
      <c r="BC92" s="1" t="str" cm="1">
        <f t="array" ref="BC92">IFERROR(INDEX(属性分配!$C$4:$J$4,MATCH(BC$3,属性分配!$C$3:$J$3,FALSE))*INDEX(职业模板!$C$5:$J$12,MATCH($C92,职业模板!$B$5:$B$12,FALSE),MATCH(BC$3,职业模板!$C$3:$J$3,FALSE))*$F92*S92,"")</f>
        <v/>
      </c>
      <c r="BD92" s="1" t="str" cm="1">
        <f t="array" ref="BD92">IFERROR(INDEX(属性分配!$C$4:$J$4,MATCH(BD$3,属性分配!$C$3:$J$3,FALSE))*INDEX(职业模板!$C$5:$J$12,MATCH($C92,职业模板!$B$5:$B$12,FALSE),MATCH(BD$3,职业模板!$C$3:$J$3,FALSE))*$F92*T92,"")</f>
        <v/>
      </c>
      <c r="BE92" s="1" t="str" cm="1">
        <f t="array" ref="BE92">IFERROR(INDEX(属性分配!$C$4:$J$4,MATCH(BE$3,属性分配!$C$3:$J$3,FALSE))*INDEX(职业模板!$C$5:$J$12,MATCH($C92,职业模板!$B$5:$B$12,FALSE),MATCH(BE$3,职业模板!$C$3:$J$3,FALSE))*$F92*U92,"")</f>
        <v/>
      </c>
      <c r="BF92" s="1" t="str" cm="1">
        <f t="array" ref="BF92">IFERROR(INDEX(属性分配!$C$11:$J$11,MATCH(BF$3,属性分配!$C$3:$J$3,FALSE))/职业模板!$E$16*AX92,"")</f>
        <v/>
      </c>
      <c r="BG92" s="1" t="str" cm="1">
        <f t="array" ref="BG92">IFERROR(INDEX(属性分配!$C$11:$J$11,MATCH(BG$3,属性分配!$C$3:$J$3,FALSE))/职业模板!$E$16*AY92,"")</f>
        <v/>
      </c>
      <c r="BH92" s="1" t="str" cm="1">
        <f t="array" ref="BH92">IFERROR(INDEX(属性分配!$C$11:$J$11,MATCH(BH$3,属性分配!$C$3:$J$3,FALSE))/职业模板!$E$16*AZ92,"")</f>
        <v/>
      </c>
      <c r="BI92" s="1" t="str" cm="1">
        <f t="array" ref="BI92">IFERROR(INDEX(属性分配!$C$11:$J$11,MATCH(BI$3,属性分配!$C$3:$J$3,FALSE))/职业模板!$E$16*BA92,"")</f>
        <v/>
      </c>
      <c r="BJ92" s="1" t="str" cm="1">
        <f t="array" ref="BJ92">IFERROR(INDEX(属性分配!$C$11:$J$11,MATCH(BJ$3,属性分配!$C$3:$J$3,FALSE))/职业模板!$E$16*BB92,"")</f>
        <v/>
      </c>
      <c r="BK92" s="1" t="str" cm="1">
        <f t="array" ref="BK92">IFERROR(INDEX(属性分配!$C$11:$J$11,MATCH(BK$3,属性分配!$C$3:$J$3,FALSE))/职业模板!$E$16*BC92,"")</f>
        <v/>
      </c>
      <c r="BL92" s="1" t="str" cm="1">
        <f t="array" ref="BL92">IFERROR(INDEX(属性分配!$C$11:$J$11,MATCH(BL$3,属性分配!$C$3:$J$3,FALSE))/职业模板!$E$16*BD92,"")</f>
        <v/>
      </c>
      <c r="BM92" s="1" t="str" cm="1">
        <f t="array" ref="BM92">IFERROR(INDEX(属性分配!$C$11:$J$11,MATCH(BM$3,属性分配!$C$3:$J$3,FALSE))/职业模板!$E$16*BE92,"")</f>
        <v/>
      </c>
      <c r="BN92" s="1" t="str" cm="1">
        <f t="array" ref="BN92">IFERROR(ROUND((AX92+BF92*职业模板!$E$16)*(1+INDEX(职业模板!$C$29:$J$34,MATCH($K92,职业模板!$B$29:$B$34,FALSE),MATCH(V$3,职业模板!$C$28:$J$28,FALSE))+INDEX(职业模板!$C$40:$J$60,MATCH($L92,职业模板!$B$40:$B$60,FALSE),MATCH(V$3,职业模板!$C$39:$J$39,FALSE))),2),"")</f>
        <v/>
      </c>
      <c r="BO92" s="1" t="str" cm="1">
        <f t="array" ref="BO92">IFERROR(ROUND((AY92+BG92*职业模板!$E$16)*(1+INDEX(职业模板!$C$29:$J$34,MATCH($K92,职业模板!$B$29:$B$34,FALSE),MATCH(W$3,职业模板!$C$28:$J$28,FALSE))+INDEX(职业模板!$C$40:$J$60,MATCH($L92,职业模板!$B$40:$B$60,FALSE),MATCH(W$3,职业模板!$C$39:$J$39,FALSE))),2),"")</f>
        <v/>
      </c>
      <c r="BP92" s="1" t="str" cm="1">
        <f t="array" ref="BP92">IFERROR(ROUND((AZ92+BH92*职业模板!$E$16)*(1+INDEX(职业模板!$C$29:$J$34,MATCH($K92,职业模板!$B$29:$B$34,FALSE),MATCH(X$3,职业模板!$C$28:$J$28,FALSE))+INDEX(职业模板!$C$40:$J$60,MATCH($L92,职业模板!$B$40:$B$60,FALSE),MATCH(X$3,职业模板!$C$39:$J$39,FALSE))),2),"")</f>
        <v/>
      </c>
      <c r="BQ92" s="1" t="str" cm="1">
        <f t="array" ref="BQ92">IFERROR(ROUND((BA92+BI92*职业模板!$E$16)*(1+INDEX(职业模板!$C$29:$J$34,MATCH($K92,职业模板!$B$29:$B$34,FALSE),MATCH(Y$3,职业模板!$C$28:$J$28,FALSE))+INDEX(职业模板!$C$40:$J$60,MATCH($L92,职业模板!$B$40:$B$60,FALSE),MATCH(Y$3,职业模板!$C$39:$J$39,FALSE))),2),"")</f>
        <v/>
      </c>
      <c r="BR92" s="1" t="str" cm="1">
        <f t="array" ref="BR92">IFERROR(ROUND((BB92+BJ92*职业模板!$E$16)*(1+INDEX(职业模板!$C$29:$J$34,MATCH($K92,职业模板!$B$29:$B$34,FALSE),MATCH(Z$3,职业模板!$C$28:$J$28,FALSE))+INDEX(职业模板!$C$40:$J$60,MATCH($L92,职业模板!$B$40:$B$60,FALSE),MATCH(Z$3,职业模板!$C$39:$J$39,FALSE))),2),"")</f>
        <v/>
      </c>
      <c r="BS92" s="1" t="str" cm="1">
        <f t="array" ref="BS92">IFERROR(ROUND((BC92+BK92*职业模板!$E$16)*(1+INDEX(职业模板!$C$29:$J$34,MATCH($K92,职业模板!$B$29:$B$34,FALSE),MATCH(AA$3,职业模板!$C$28:$J$28,FALSE))+INDEX(职业模板!$C$40:$J$60,MATCH($L92,职业模板!$B$40:$B$60,FALSE),MATCH(AA$3,职业模板!$C$39:$J$39,FALSE))),2),"")</f>
        <v/>
      </c>
      <c r="BT92" s="1" t="str" cm="1">
        <f t="array" ref="BT92">IFERROR(ROUND((BD92+BL92*职业模板!$E$16)*(1+INDEX(职业模板!$C$29:$J$34,MATCH($K92,职业模板!$B$29:$B$34,FALSE),MATCH(AB$3,职业模板!$C$28:$J$28,FALSE))+INDEX(职业模板!$C$40:$J$60,MATCH($L92,职业模板!$B$40:$B$60,FALSE),MATCH(AB$3,职业模板!$C$39:$J$39,FALSE))),2),"")</f>
        <v/>
      </c>
      <c r="BU92" s="1" t="str" cm="1">
        <f t="array" ref="BU92">IFERROR(ROUND((BE92+BM92*职业模板!$E$16)*(1+INDEX(职业模板!$C$29:$J$34,MATCH($K92,职业模板!$B$29:$B$34,FALSE),MATCH(AC$3,职业模板!$C$28:$J$28,FALSE))+INDEX(职业模板!$C$40:$J$60,MATCH($L92,职业模板!$B$40:$B$60,FALSE),MATCH(AC$3,职业模板!$C$39:$J$39,FALSE))),2),"")</f>
        <v/>
      </c>
      <c r="BV92" s="31" t="str" cm="1">
        <f t="array" ref="BV92">IF(SUMPRODUCT($BN92:$BR92,属性分配!$C$7:$G$7)=0,"",SUMPRODUCT($BN92:$BR92,属性分配!$C$7:$G$7))</f>
        <v/>
      </c>
      <c r="BW92" s="1" t="str" cm="1">
        <f t="array" ref="BW92">IFERROR((AX92+BF92*职业模板!$E$16)*(1+INDEX(职业模板!$C$34:$J$34,MATCH(V$3,职业模板!$C$28:$J$28,FALSE))+INDEX(职业模板!$C$60:$J$60,MATCH(V$3,职业模板!$C$39:$J$39,FALSE))),"")</f>
        <v/>
      </c>
      <c r="BX92" s="1" t="str" cm="1">
        <f t="array" ref="BX92">IFERROR((AY92+BG92*职业模板!$E$16)*(1+INDEX(职业模板!$C$34:$J$34,MATCH(W$3,职业模板!$C$28:$J$28,FALSE))+INDEX(职业模板!$C$60:$J$60,MATCH(W$3,职业模板!$C$39:$J$39,FALSE))),"")</f>
        <v/>
      </c>
      <c r="BY92" s="1" t="str" cm="1">
        <f t="array" ref="BY92">IFERROR((AZ92+BH92*职业模板!$E$16)*(1+INDEX(职业模板!$C$34:$J$34,MATCH(X$3,职业模板!$C$28:$J$28,FALSE))+INDEX(职业模板!$C$60:$J$60,MATCH(X$3,职业模板!$C$39:$J$39,FALSE))),"")</f>
        <v/>
      </c>
      <c r="BZ92" s="1" t="str" cm="1">
        <f t="array" ref="BZ92">IFERROR((BA92+BI92*职业模板!$E$16)*(1+INDEX(职业模板!$C$34:$J$34,MATCH(Y$3,职业模板!$C$28:$J$28,FALSE))+INDEX(职业模板!$C$60:$J$60,MATCH(Y$3,职业模板!$C$39:$J$39,FALSE))),"")</f>
        <v/>
      </c>
      <c r="CA92" s="1" t="str" cm="1">
        <f t="array" ref="CA92">IFERROR((BB92+BJ92*职业模板!$E$16)*(1+INDEX(职业模板!$C$34:$J$34,MATCH(Z$3,职业模板!$C$28:$J$28,FALSE))+INDEX(职业模板!$C$60:$J$60,MATCH(Z$3,职业模板!$C$39:$J$39,FALSE))),"")</f>
        <v/>
      </c>
      <c r="CB92" s="1" t="str" cm="1">
        <f t="array" ref="CB92">IFERROR((BC92+BK92*职业模板!$E$16)*(1+INDEX(职业模板!$C$34:$J$34,MATCH(AA$3,职业模板!$C$28:$J$28,FALSE))+INDEX(职业模板!$C$60:$J$60,MATCH(AA$3,职业模板!$C$39:$J$39,FALSE))),"")</f>
        <v/>
      </c>
      <c r="CC92" s="1" t="str" cm="1">
        <f t="array" ref="CC92">IFERROR((BD92+BL92*职业模板!$E$16)*(1+INDEX(职业模板!$C$34:$J$34,MATCH(AB$3,职业模板!$C$28:$J$28,FALSE))+INDEX(职业模板!$C$60:$J$60,MATCH(AB$3,职业模板!$C$39:$J$39,FALSE))),"")</f>
        <v/>
      </c>
      <c r="CD92" s="1" t="str" cm="1">
        <f t="array" ref="CD92">IFERROR((BE92+BM92*职业模板!$E$16)*(1+INDEX(职业模板!$C$34:$J$34,MATCH(AC$3,职业模板!$C$28:$J$28,FALSE))+INDEX(职业模板!$C$60:$J$60,MATCH(AC$3,职业模板!$C$39:$J$39,FALSE))),"")</f>
        <v/>
      </c>
      <c r="CE92" s="31" t="str" cm="1">
        <f t="array" ref="CE92">IF(SUMPRODUCT(BW92:CA92,属性分配!$C$7:$G$7)=0,"",SUMPRODUCT(BW92:CA92,属性分配!$C$7:$G$7))</f>
        <v/>
      </c>
    </row>
    <row r="93" spans="50:83" x14ac:dyDescent="0.15">
      <c r="AX93" s="1" t="str" cm="1">
        <f t="array" ref="AX93">IFERROR(INDEX(属性分配!$C$4:$J$4,MATCH(AX$3,属性分配!$C$3:$J$3,FALSE))*INDEX(职业模板!$C$5:$J$12,MATCH($C93,职业模板!$B$5:$B$12,FALSE),MATCH(AX$3,职业模板!$C$3:$J$3,FALSE))*$F93*N93,"")</f>
        <v/>
      </c>
      <c r="AY93" s="1" t="str" cm="1">
        <f t="array" ref="AY93">IFERROR(INDEX(属性分配!$C$4:$J$4,MATCH(AY$3,属性分配!$C$3:$J$3,FALSE))*INDEX(职业模板!$C$5:$J$12,MATCH($C93,职业模板!$B$5:$B$12,FALSE),MATCH(AY$3,职业模板!$C$3:$J$3,FALSE))*$F93*O93,"")</f>
        <v/>
      </c>
      <c r="AZ93" s="1" t="str" cm="1">
        <f t="array" ref="AZ93">IFERROR(INDEX(属性分配!$C$4:$J$4,MATCH(AZ$3,属性分配!$C$3:$J$3,FALSE))*INDEX(职业模板!$C$5:$J$12,MATCH($C93,职业模板!$B$5:$B$12,FALSE),MATCH(AZ$3,职业模板!$C$3:$J$3,FALSE))*$F93*P93,"")</f>
        <v/>
      </c>
      <c r="BA93" s="1" t="str" cm="1">
        <f t="array" ref="BA93">IFERROR(INDEX(属性分配!$C$4:$J$4,MATCH(BA$3,属性分配!$C$3:$J$3,FALSE))*INDEX(职业模板!$C$5:$J$12,MATCH($C93,职业模板!$B$5:$B$12,FALSE),MATCH(BA$3,职业模板!$C$3:$J$3,FALSE))*$F93*Q93,"")</f>
        <v/>
      </c>
      <c r="BB93" s="1" t="str" cm="1">
        <f t="array" ref="BB93">IFERROR(INDEX(属性分配!$C$4:$J$4,MATCH(BB$3,属性分配!$C$3:$J$3,FALSE))*INDEX(职业模板!$C$5:$J$12,MATCH($C93,职业模板!$B$5:$B$12,FALSE),MATCH(BB$3,职业模板!$C$3:$J$3,FALSE))*$F93*R93,"")</f>
        <v/>
      </c>
      <c r="BC93" s="1" t="str" cm="1">
        <f t="array" ref="BC93">IFERROR(INDEX(属性分配!$C$4:$J$4,MATCH(BC$3,属性分配!$C$3:$J$3,FALSE))*INDEX(职业模板!$C$5:$J$12,MATCH($C93,职业模板!$B$5:$B$12,FALSE),MATCH(BC$3,职业模板!$C$3:$J$3,FALSE))*$F93*S93,"")</f>
        <v/>
      </c>
      <c r="BD93" s="1" t="str" cm="1">
        <f t="array" ref="BD93">IFERROR(INDEX(属性分配!$C$4:$J$4,MATCH(BD$3,属性分配!$C$3:$J$3,FALSE))*INDEX(职业模板!$C$5:$J$12,MATCH($C93,职业模板!$B$5:$B$12,FALSE),MATCH(BD$3,职业模板!$C$3:$J$3,FALSE))*$F93*T93,"")</f>
        <v/>
      </c>
      <c r="BE93" s="1" t="str" cm="1">
        <f t="array" ref="BE93">IFERROR(INDEX(属性分配!$C$4:$J$4,MATCH(BE$3,属性分配!$C$3:$J$3,FALSE))*INDEX(职业模板!$C$5:$J$12,MATCH($C93,职业模板!$B$5:$B$12,FALSE),MATCH(BE$3,职业模板!$C$3:$J$3,FALSE))*$F93*U93,"")</f>
        <v/>
      </c>
      <c r="BF93" s="1" t="str" cm="1">
        <f t="array" ref="BF93">IFERROR(INDEX(属性分配!$C$11:$J$11,MATCH(BF$3,属性分配!$C$3:$J$3,FALSE))/职业模板!$E$16*AX93,"")</f>
        <v/>
      </c>
      <c r="BG93" s="1" t="str" cm="1">
        <f t="array" ref="BG93">IFERROR(INDEX(属性分配!$C$11:$J$11,MATCH(BG$3,属性分配!$C$3:$J$3,FALSE))/职业模板!$E$16*AY93,"")</f>
        <v/>
      </c>
      <c r="BH93" s="1" t="str" cm="1">
        <f t="array" ref="BH93">IFERROR(INDEX(属性分配!$C$11:$J$11,MATCH(BH$3,属性分配!$C$3:$J$3,FALSE))/职业模板!$E$16*AZ93,"")</f>
        <v/>
      </c>
      <c r="BI93" s="1" t="str" cm="1">
        <f t="array" ref="BI93">IFERROR(INDEX(属性分配!$C$11:$J$11,MATCH(BI$3,属性分配!$C$3:$J$3,FALSE))/职业模板!$E$16*BA93,"")</f>
        <v/>
      </c>
      <c r="BJ93" s="1" t="str" cm="1">
        <f t="array" ref="BJ93">IFERROR(INDEX(属性分配!$C$11:$J$11,MATCH(BJ$3,属性分配!$C$3:$J$3,FALSE))/职业模板!$E$16*BB93,"")</f>
        <v/>
      </c>
      <c r="BK93" s="1" t="str" cm="1">
        <f t="array" ref="BK93">IFERROR(INDEX(属性分配!$C$11:$J$11,MATCH(BK$3,属性分配!$C$3:$J$3,FALSE))/职业模板!$E$16*BC93,"")</f>
        <v/>
      </c>
      <c r="BL93" s="1" t="str" cm="1">
        <f t="array" ref="BL93">IFERROR(INDEX(属性分配!$C$11:$J$11,MATCH(BL$3,属性分配!$C$3:$J$3,FALSE))/职业模板!$E$16*BD93,"")</f>
        <v/>
      </c>
      <c r="BM93" s="1" t="str" cm="1">
        <f t="array" ref="BM93">IFERROR(INDEX(属性分配!$C$11:$J$11,MATCH(BM$3,属性分配!$C$3:$J$3,FALSE))/职业模板!$E$16*BE93,"")</f>
        <v/>
      </c>
      <c r="BN93" s="1" t="str" cm="1">
        <f t="array" ref="BN93">IFERROR(ROUND((AX93+BF93*职业模板!$E$16)*(1+INDEX(职业模板!$C$29:$J$34,MATCH($K93,职业模板!$B$29:$B$34,FALSE),MATCH(V$3,职业模板!$C$28:$J$28,FALSE))+INDEX(职业模板!$C$40:$J$60,MATCH($L93,职业模板!$B$40:$B$60,FALSE),MATCH(V$3,职业模板!$C$39:$J$39,FALSE))),2),"")</f>
        <v/>
      </c>
      <c r="BO93" s="1" t="str" cm="1">
        <f t="array" ref="BO93">IFERROR(ROUND((AY93+BG93*职业模板!$E$16)*(1+INDEX(职业模板!$C$29:$J$34,MATCH($K93,职业模板!$B$29:$B$34,FALSE),MATCH(W$3,职业模板!$C$28:$J$28,FALSE))+INDEX(职业模板!$C$40:$J$60,MATCH($L93,职业模板!$B$40:$B$60,FALSE),MATCH(W$3,职业模板!$C$39:$J$39,FALSE))),2),"")</f>
        <v/>
      </c>
      <c r="BP93" s="1" t="str" cm="1">
        <f t="array" ref="BP93">IFERROR(ROUND((AZ93+BH93*职业模板!$E$16)*(1+INDEX(职业模板!$C$29:$J$34,MATCH($K93,职业模板!$B$29:$B$34,FALSE),MATCH(X$3,职业模板!$C$28:$J$28,FALSE))+INDEX(职业模板!$C$40:$J$60,MATCH($L93,职业模板!$B$40:$B$60,FALSE),MATCH(X$3,职业模板!$C$39:$J$39,FALSE))),2),"")</f>
        <v/>
      </c>
      <c r="BQ93" s="1" t="str" cm="1">
        <f t="array" ref="BQ93">IFERROR(ROUND((BA93+BI93*职业模板!$E$16)*(1+INDEX(职业模板!$C$29:$J$34,MATCH($K93,职业模板!$B$29:$B$34,FALSE),MATCH(Y$3,职业模板!$C$28:$J$28,FALSE))+INDEX(职业模板!$C$40:$J$60,MATCH($L93,职业模板!$B$40:$B$60,FALSE),MATCH(Y$3,职业模板!$C$39:$J$39,FALSE))),2),"")</f>
        <v/>
      </c>
      <c r="BR93" s="1" t="str" cm="1">
        <f t="array" ref="BR93">IFERROR(ROUND((BB93+BJ93*职业模板!$E$16)*(1+INDEX(职业模板!$C$29:$J$34,MATCH($K93,职业模板!$B$29:$B$34,FALSE),MATCH(Z$3,职业模板!$C$28:$J$28,FALSE))+INDEX(职业模板!$C$40:$J$60,MATCH($L93,职业模板!$B$40:$B$60,FALSE),MATCH(Z$3,职业模板!$C$39:$J$39,FALSE))),2),"")</f>
        <v/>
      </c>
      <c r="BS93" s="1" t="str" cm="1">
        <f t="array" ref="BS93">IFERROR(ROUND((BC93+BK93*职业模板!$E$16)*(1+INDEX(职业模板!$C$29:$J$34,MATCH($K93,职业模板!$B$29:$B$34,FALSE),MATCH(AA$3,职业模板!$C$28:$J$28,FALSE))+INDEX(职业模板!$C$40:$J$60,MATCH($L93,职业模板!$B$40:$B$60,FALSE),MATCH(AA$3,职业模板!$C$39:$J$39,FALSE))),2),"")</f>
        <v/>
      </c>
      <c r="BT93" s="1" t="str" cm="1">
        <f t="array" ref="BT93">IFERROR(ROUND((BD93+BL93*职业模板!$E$16)*(1+INDEX(职业模板!$C$29:$J$34,MATCH($K93,职业模板!$B$29:$B$34,FALSE),MATCH(AB$3,职业模板!$C$28:$J$28,FALSE))+INDEX(职业模板!$C$40:$J$60,MATCH($L93,职业模板!$B$40:$B$60,FALSE),MATCH(AB$3,职业模板!$C$39:$J$39,FALSE))),2),"")</f>
        <v/>
      </c>
      <c r="BU93" s="1" t="str" cm="1">
        <f t="array" ref="BU93">IFERROR(ROUND((BE93+BM93*职业模板!$E$16)*(1+INDEX(职业模板!$C$29:$J$34,MATCH($K93,职业模板!$B$29:$B$34,FALSE),MATCH(AC$3,职业模板!$C$28:$J$28,FALSE))+INDEX(职业模板!$C$40:$J$60,MATCH($L93,职业模板!$B$40:$B$60,FALSE),MATCH(AC$3,职业模板!$C$39:$J$39,FALSE))),2),"")</f>
        <v/>
      </c>
      <c r="BV93" s="31" t="str" cm="1">
        <f t="array" ref="BV93">IF(SUMPRODUCT($BN93:$BR93,属性分配!$C$7:$G$7)=0,"",SUMPRODUCT($BN93:$BR93,属性分配!$C$7:$G$7))</f>
        <v/>
      </c>
      <c r="BW93" s="1" t="str" cm="1">
        <f t="array" ref="BW93">IFERROR((AX93+BF93*职业模板!$E$16)*(1+INDEX(职业模板!$C$34:$J$34,MATCH(V$3,职业模板!$C$28:$J$28,FALSE))+INDEX(职业模板!$C$60:$J$60,MATCH(V$3,职业模板!$C$39:$J$39,FALSE))),"")</f>
        <v/>
      </c>
      <c r="BX93" s="1" t="str" cm="1">
        <f t="array" ref="BX93">IFERROR((AY93+BG93*职业模板!$E$16)*(1+INDEX(职业模板!$C$34:$J$34,MATCH(W$3,职业模板!$C$28:$J$28,FALSE))+INDEX(职业模板!$C$60:$J$60,MATCH(W$3,职业模板!$C$39:$J$39,FALSE))),"")</f>
        <v/>
      </c>
      <c r="BY93" s="1" t="str" cm="1">
        <f t="array" ref="BY93">IFERROR((AZ93+BH93*职业模板!$E$16)*(1+INDEX(职业模板!$C$34:$J$34,MATCH(X$3,职业模板!$C$28:$J$28,FALSE))+INDEX(职业模板!$C$60:$J$60,MATCH(X$3,职业模板!$C$39:$J$39,FALSE))),"")</f>
        <v/>
      </c>
      <c r="BZ93" s="1" t="str" cm="1">
        <f t="array" ref="BZ93">IFERROR((BA93+BI93*职业模板!$E$16)*(1+INDEX(职业模板!$C$34:$J$34,MATCH(Y$3,职业模板!$C$28:$J$28,FALSE))+INDEX(职业模板!$C$60:$J$60,MATCH(Y$3,职业模板!$C$39:$J$39,FALSE))),"")</f>
        <v/>
      </c>
      <c r="CA93" s="1" t="str" cm="1">
        <f t="array" ref="CA93">IFERROR((BB93+BJ93*职业模板!$E$16)*(1+INDEX(职业模板!$C$34:$J$34,MATCH(Z$3,职业模板!$C$28:$J$28,FALSE))+INDEX(职业模板!$C$60:$J$60,MATCH(Z$3,职业模板!$C$39:$J$39,FALSE))),"")</f>
        <v/>
      </c>
      <c r="CB93" s="1" t="str" cm="1">
        <f t="array" ref="CB93">IFERROR((BC93+BK93*职业模板!$E$16)*(1+INDEX(职业模板!$C$34:$J$34,MATCH(AA$3,职业模板!$C$28:$J$28,FALSE))+INDEX(职业模板!$C$60:$J$60,MATCH(AA$3,职业模板!$C$39:$J$39,FALSE))),"")</f>
        <v/>
      </c>
      <c r="CC93" s="1" t="str" cm="1">
        <f t="array" ref="CC93">IFERROR((BD93+BL93*职业模板!$E$16)*(1+INDEX(职业模板!$C$34:$J$34,MATCH(AB$3,职业模板!$C$28:$J$28,FALSE))+INDEX(职业模板!$C$60:$J$60,MATCH(AB$3,职业模板!$C$39:$J$39,FALSE))),"")</f>
        <v/>
      </c>
      <c r="CD93" s="1" t="str" cm="1">
        <f t="array" ref="CD93">IFERROR((BE93+BM93*职业模板!$E$16)*(1+INDEX(职业模板!$C$34:$J$34,MATCH(AC$3,职业模板!$C$28:$J$28,FALSE))+INDEX(职业模板!$C$60:$J$60,MATCH(AC$3,职业模板!$C$39:$J$39,FALSE))),"")</f>
        <v/>
      </c>
      <c r="CE93" s="31" t="str" cm="1">
        <f t="array" ref="CE93">IF(SUMPRODUCT(BW93:CA93,属性分配!$C$7:$G$7)=0,"",SUMPRODUCT(BW93:CA93,属性分配!$C$7:$G$7))</f>
        <v/>
      </c>
    </row>
    <row r="94" spans="50:83" x14ac:dyDescent="0.15">
      <c r="AX94" s="1" t="str" cm="1">
        <f t="array" ref="AX94">IFERROR(INDEX(属性分配!$C$4:$J$4,MATCH(AX$3,属性分配!$C$3:$J$3,FALSE))*INDEX(职业模板!$C$5:$J$12,MATCH($C94,职业模板!$B$5:$B$12,FALSE),MATCH(AX$3,职业模板!$C$3:$J$3,FALSE))*$F94*N94,"")</f>
        <v/>
      </c>
      <c r="AY94" s="1" t="str" cm="1">
        <f t="array" ref="AY94">IFERROR(INDEX(属性分配!$C$4:$J$4,MATCH(AY$3,属性分配!$C$3:$J$3,FALSE))*INDEX(职业模板!$C$5:$J$12,MATCH($C94,职业模板!$B$5:$B$12,FALSE),MATCH(AY$3,职业模板!$C$3:$J$3,FALSE))*$F94*O94,"")</f>
        <v/>
      </c>
      <c r="AZ94" s="1" t="str" cm="1">
        <f t="array" ref="AZ94">IFERROR(INDEX(属性分配!$C$4:$J$4,MATCH(AZ$3,属性分配!$C$3:$J$3,FALSE))*INDEX(职业模板!$C$5:$J$12,MATCH($C94,职业模板!$B$5:$B$12,FALSE),MATCH(AZ$3,职业模板!$C$3:$J$3,FALSE))*$F94*P94,"")</f>
        <v/>
      </c>
      <c r="BA94" s="1" t="str" cm="1">
        <f t="array" ref="BA94">IFERROR(INDEX(属性分配!$C$4:$J$4,MATCH(BA$3,属性分配!$C$3:$J$3,FALSE))*INDEX(职业模板!$C$5:$J$12,MATCH($C94,职业模板!$B$5:$B$12,FALSE),MATCH(BA$3,职业模板!$C$3:$J$3,FALSE))*$F94*Q94,"")</f>
        <v/>
      </c>
      <c r="BB94" s="1" t="str" cm="1">
        <f t="array" ref="BB94">IFERROR(INDEX(属性分配!$C$4:$J$4,MATCH(BB$3,属性分配!$C$3:$J$3,FALSE))*INDEX(职业模板!$C$5:$J$12,MATCH($C94,职业模板!$B$5:$B$12,FALSE),MATCH(BB$3,职业模板!$C$3:$J$3,FALSE))*$F94*R94,"")</f>
        <v/>
      </c>
      <c r="BC94" s="1" t="str" cm="1">
        <f t="array" ref="BC94">IFERROR(INDEX(属性分配!$C$4:$J$4,MATCH(BC$3,属性分配!$C$3:$J$3,FALSE))*INDEX(职业模板!$C$5:$J$12,MATCH($C94,职业模板!$B$5:$B$12,FALSE),MATCH(BC$3,职业模板!$C$3:$J$3,FALSE))*$F94*S94,"")</f>
        <v/>
      </c>
      <c r="BD94" s="1" t="str" cm="1">
        <f t="array" ref="BD94">IFERROR(INDEX(属性分配!$C$4:$J$4,MATCH(BD$3,属性分配!$C$3:$J$3,FALSE))*INDEX(职业模板!$C$5:$J$12,MATCH($C94,职业模板!$B$5:$B$12,FALSE),MATCH(BD$3,职业模板!$C$3:$J$3,FALSE))*$F94*T94,"")</f>
        <v/>
      </c>
      <c r="BE94" s="1" t="str" cm="1">
        <f t="array" ref="BE94">IFERROR(INDEX(属性分配!$C$4:$J$4,MATCH(BE$3,属性分配!$C$3:$J$3,FALSE))*INDEX(职业模板!$C$5:$J$12,MATCH($C94,职业模板!$B$5:$B$12,FALSE),MATCH(BE$3,职业模板!$C$3:$J$3,FALSE))*$F94*U94,"")</f>
        <v/>
      </c>
      <c r="BF94" s="1" t="str" cm="1">
        <f t="array" ref="BF94">IFERROR(INDEX(属性分配!$C$11:$J$11,MATCH(BF$3,属性分配!$C$3:$J$3,FALSE))/职业模板!$E$16*AX94,"")</f>
        <v/>
      </c>
      <c r="BG94" s="1" t="str" cm="1">
        <f t="array" ref="BG94">IFERROR(INDEX(属性分配!$C$11:$J$11,MATCH(BG$3,属性分配!$C$3:$J$3,FALSE))/职业模板!$E$16*AY94,"")</f>
        <v/>
      </c>
      <c r="BH94" s="1" t="str" cm="1">
        <f t="array" ref="BH94">IFERROR(INDEX(属性分配!$C$11:$J$11,MATCH(BH$3,属性分配!$C$3:$J$3,FALSE))/职业模板!$E$16*AZ94,"")</f>
        <v/>
      </c>
      <c r="BI94" s="1" t="str" cm="1">
        <f t="array" ref="BI94">IFERROR(INDEX(属性分配!$C$11:$J$11,MATCH(BI$3,属性分配!$C$3:$J$3,FALSE))/职业模板!$E$16*BA94,"")</f>
        <v/>
      </c>
      <c r="BJ94" s="1" t="str" cm="1">
        <f t="array" ref="BJ94">IFERROR(INDEX(属性分配!$C$11:$J$11,MATCH(BJ$3,属性分配!$C$3:$J$3,FALSE))/职业模板!$E$16*BB94,"")</f>
        <v/>
      </c>
      <c r="BK94" s="1" t="str" cm="1">
        <f t="array" ref="BK94">IFERROR(INDEX(属性分配!$C$11:$J$11,MATCH(BK$3,属性分配!$C$3:$J$3,FALSE))/职业模板!$E$16*BC94,"")</f>
        <v/>
      </c>
      <c r="BL94" s="1" t="str" cm="1">
        <f t="array" ref="BL94">IFERROR(INDEX(属性分配!$C$11:$J$11,MATCH(BL$3,属性分配!$C$3:$J$3,FALSE))/职业模板!$E$16*BD94,"")</f>
        <v/>
      </c>
      <c r="BM94" s="1" t="str" cm="1">
        <f t="array" ref="BM94">IFERROR(INDEX(属性分配!$C$11:$J$11,MATCH(BM$3,属性分配!$C$3:$J$3,FALSE))/职业模板!$E$16*BE94,"")</f>
        <v/>
      </c>
      <c r="BN94" s="1" t="str" cm="1">
        <f t="array" ref="BN94">IFERROR(ROUND((AX94+BF94*职业模板!$E$16)*(1+INDEX(职业模板!$C$29:$J$34,MATCH($K94,职业模板!$B$29:$B$34,FALSE),MATCH(V$3,职业模板!$C$28:$J$28,FALSE))+INDEX(职业模板!$C$40:$J$60,MATCH($L94,职业模板!$B$40:$B$60,FALSE),MATCH(V$3,职业模板!$C$39:$J$39,FALSE))),2),"")</f>
        <v/>
      </c>
      <c r="BO94" s="1" t="str" cm="1">
        <f t="array" ref="BO94">IFERROR(ROUND((AY94+BG94*职业模板!$E$16)*(1+INDEX(职业模板!$C$29:$J$34,MATCH($K94,职业模板!$B$29:$B$34,FALSE),MATCH(W$3,职业模板!$C$28:$J$28,FALSE))+INDEX(职业模板!$C$40:$J$60,MATCH($L94,职业模板!$B$40:$B$60,FALSE),MATCH(W$3,职业模板!$C$39:$J$39,FALSE))),2),"")</f>
        <v/>
      </c>
      <c r="BP94" s="1" t="str" cm="1">
        <f t="array" ref="BP94">IFERROR(ROUND((AZ94+BH94*职业模板!$E$16)*(1+INDEX(职业模板!$C$29:$J$34,MATCH($K94,职业模板!$B$29:$B$34,FALSE),MATCH(X$3,职业模板!$C$28:$J$28,FALSE))+INDEX(职业模板!$C$40:$J$60,MATCH($L94,职业模板!$B$40:$B$60,FALSE),MATCH(X$3,职业模板!$C$39:$J$39,FALSE))),2),"")</f>
        <v/>
      </c>
      <c r="BQ94" s="1" t="str" cm="1">
        <f t="array" ref="BQ94">IFERROR(ROUND((BA94+BI94*职业模板!$E$16)*(1+INDEX(职业模板!$C$29:$J$34,MATCH($K94,职业模板!$B$29:$B$34,FALSE),MATCH(Y$3,职业模板!$C$28:$J$28,FALSE))+INDEX(职业模板!$C$40:$J$60,MATCH($L94,职业模板!$B$40:$B$60,FALSE),MATCH(Y$3,职业模板!$C$39:$J$39,FALSE))),2),"")</f>
        <v/>
      </c>
      <c r="BR94" s="1" t="str" cm="1">
        <f t="array" ref="BR94">IFERROR(ROUND((BB94+BJ94*职业模板!$E$16)*(1+INDEX(职业模板!$C$29:$J$34,MATCH($K94,职业模板!$B$29:$B$34,FALSE),MATCH(Z$3,职业模板!$C$28:$J$28,FALSE))+INDEX(职业模板!$C$40:$J$60,MATCH($L94,职业模板!$B$40:$B$60,FALSE),MATCH(Z$3,职业模板!$C$39:$J$39,FALSE))),2),"")</f>
        <v/>
      </c>
      <c r="BS94" s="1" t="str" cm="1">
        <f t="array" ref="BS94">IFERROR(ROUND((BC94+BK94*职业模板!$E$16)*(1+INDEX(职业模板!$C$29:$J$34,MATCH($K94,职业模板!$B$29:$B$34,FALSE),MATCH(AA$3,职业模板!$C$28:$J$28,FALSE))+INDEX(职业模板!$C$40:$J$60,MATCH($L94,职业模板!$B$40:$B$60,FALSE),MATCH(AA$3,职业模板!$C$39:$J$39,FALSE))),2),"")</f>
        <v/>
      </c>
      <c r="BT94" s="1" t="str" cm="1">
        <f t="array" ref="BT94">IFERROR(ROUND((BD94+BL94*职业模板!$E$16)*(1+INDEX(职业模板!$C$29:$J$34,MATCH($K94,职业模板!$B$29:$B$34,FALSE),MATCH(AB$3,职业模板!$C$28:$J$28,FALSE))+INDEX(职业模板!$C$40:$J$60,MATCH($L94,职业模板!$B$40:$B$60,FALSE),MATCH(AB$3,职业模板!$C$39:$J$39,FALSE))),2),"")</f>
        <v/>
      </c>
      <c r="BU94" s="1" t="str" cm="1">
        <f t="array" ref="BU94">IFERROR(ROUND((BE94+BM94*职业模板!$E$16)*(1+INDEX(职业模板!$C$29:$J$34,MATCH($K94,职业模板!$B$29:$B$34,FALSE),MATCH(AC$3,职业模板!$C$28:$J$28,FALSE))+INDEX(职业模板!$C$40:$J$60,MATCH($L94,职业模板!$B$40:$B$60,FALSE),MATCH(AC$3,职业模板!$C$39:$J$39,FALSE))),2),"")</f>
        <v/>
      </c>
      <c r="BV94" s="31" t="str" cm="1">
        <f t="array" ref="BV94">IF(SUMPRODUCT($BN94:$BR94,属性分配!$C$7:$G$7)=0,"",SUMPRODUCT($BN94:$BR94,属性分配!$C$7:$G$7))</f>
        <v/>
      </c>
      <c r="BW94" s="1" t="str" cm="1">
        <f t="array" ref="BW94">IFERROR((AX94+BF94*职业模板!$E$16)*(1+INDEX(职业模板!$C$34:$J$34,MATCH(V$3,职业模板!$C$28:$J$28,FALSE))+INDEX(职业模板!$C$60:$J$60,MATCH(V$3,职业模板!$C$39:$J$39,FALSE))),"")</f>
        <v/>
      </c>
      <c r="BX94" s="1" t="str" cm="1">
        <f t="array" ref="BX94">IFERROR((AY94+BG94*职业模板!$E$16)*(1+INDEX(职业模板!$C$34:$J$34,MATCH(W$3,职业模板!$C$28:$J$28,FALSE))+INDEX(职业模板!$C$60:$J$60,MATCH(W$3,职业模板!$C$39:$J$39,FALSE))),"")</f>
        <v/>
      </c>
      <c r="BY94" s="1" t="str" cm="1">
        <f t="array" ref="BY94">IFERROR((AZ94+BH94*职业模板!$E$16)*(1+INDEX(职业模板!$C$34:$J$34,MATCH(X$3,职业模板!$C$28:$J$28,FALSE))+INDEX(职业模板!$C$60:$J$60,MATCH(X$3,职业模板!$C$39:$J$39,FALSE))),"")</f>
        <v/>
      </c>
      <c r="BZ94" s="1" t="str" cm="1">
        <f t="array" ref="BZ94">IFERROR((BA94+BI94*职业模板!$E$16)*(1+INDEX(职业模板!$C$34:$J$34,MATCH(Y$3,职业模板!$C$28:$J$28,FALSE))+INDEX(职业模板!$C$60:$J$60,MATCH(Y$3,职业模板!$C$39:$J$39,FALSE))),"")</f>
        <v/>
      </c>
      <c r="CA94" s="1" t="str" cm="1">
        <f t="array" ref="CA94">IFERROR((BB94+BJ94*职业模板!$E$16)*(1+INDEX(职业模板!$C$34:$J$34,MATCH(Z$3,职业模板!$C$28:$J$28,FALSE))+INDEX(职业模板!$C$60:$J$60,MATCH(Z$3,职业模板!$C$39:$J$39,FALSE))),"")</f>
        <v/>
      </c>
      <c r="CB94" s="1" t="str" cm="1">
        <f t="array" ref="CB94">IFERROR((BC94+BK94*职业模板!$E$16)*(1+INDEX(职业模板!$C$34:$J$34,MATCH(AA$3,职业模板!$C$28:$J$28,FALSE))+INDEX(职业模板!$C$60:$J$60,MATCH(AA$3,职业模板!$C$39:$J$39,FALSE))),"")</f>
        <v/>
      </c>
      <c r="CC94" s="1" t="str" cm="1">
        <f t="array" ref="CC94">IFERROR((BD94+BL94*职业模板!$E$16)*(1+INDEX(职业模板!$C$34:$J$34,MATCH(AB$3,职业模板!$C$28:$J$28,FALSE))+INDEX(职业模板!$C$60:$J$60,MATCH(AB$3,职业模板!$C$39:$J$39,FALSE))),"")</f>
        <v/>
      </c>
      <c r="CD94" s="1" t="str" cm="1">
        <f t="array" ref="CD94">IFERROR((BE94+BM94*职业模板!$E$16)*(1+INDEX(职业模板!$C$34:$J$34,MATCH(AC$3,职业模板!$C$28:$J$28,FALSE))+INDEX(职业模板!$C$60:$J$60,MATCH(AC$3,职业模板!$C$39:$J$39,FALSE))),"")</f>
        <v/>
      </c>
      <c r="CE94" s="31" t="str" cm="1">
        <f t="array" ref="CE94">IF(SUMPRODUCT(BW94:CA94,属性分配!$C$7:$G$7)=0,"",SUMPRODUCT(BW94:CA94,属性分配!$C$7:$G$7))</f>
        <v/>
      </c>
    </row>
    <row r="95" spans="50:83" x14ac:dyDescent="0.15">
      <c r="AX95" s="1" t="str" cm="1">
        <f t="array" ref="AX95">IFERROR(INDEX(属性分配!$C$4:$J$4,MATCH(AX$3,属性分配!$C$3:$J$3,FALSE))*INDEX(职业模板!$C$5:$J$12,MATCH($C95,职业模板!$B$5:$B$12,FALSE),MATCH(AX$3,职业模板!$C$3:$J$3,FALSE))*$F95*N95,"")</f>
        <v/>
      </c>
      <c r="AY95" s="1" t="str" cm="1">
        <f t="array" ref="AY95">IFERROR(INDEX(属性分配!$C$4:$J$4,MATCH(AY$3,属性分配!$C$3:$J$3,FALSE))*INDEX(职业模板!$C$5:$J$12,MATCH($C95,职业模板!$B$5:$B$12,FALSE),MATCH(AY$3,职业模板!$C$3:$J$3,FALSE))*$F95*O95,"")</f>
        <v/>
      </c>
      <c r="AZ95" s="1" t="str" cm="1">
        <f t="array" ref="AZ95">IFERROR(INDEX(属性分配!$C$4:$J$4,MATCH(AZ$3,属性分配!$C$3:$J$3,FALSE))*INDEX(职业模板!$C$5:$J$12,MATCH($C95,职业模板!$B$5:$B$12,FALSE),MATCH(AZ$3,职业模板!$C$3:$J$3,FALSE))*$F95*P95,"")</f>
        <v/>
      </c>
      <c r="BA95" s="1" t="str" cm="1">
        <f t="array" ref="BA95">IFERROR(INDEX(属性分配!$C$4:$J$4,MATCH(BA$3,属性分配!$C$3:$J$3,FALSE))*INDEX(职业模板!$C$5:$J$12,MATCH($C95,职业模板!$B$5:$B$12,FALSE),MATCH(BA$3,职业模板!$C$3:$J$3,FALSE))*$F95*Q95,"")</f>
        <v/>
      </c>
      <c r="BB95" s="1" t="str" cm="1">
        <f t="array" ref="BB95">IFERROR(INDEX(属性分配!$C$4:$J$4,MATCH(BB$3,属性分配!$C$3:$J$3,FALSE))*INDEX(职业模板!$C$5:$J$12,MATCH($C95,职业模板!$B$5:$B$12,FALSE),MATCH(BB$3,职业模板!$C$3:$J$3,FALSE))*$F95*R95,"")</f>
        <v/>
      </c>
      <c r="BC95" s="1" t="str" cm="1">
        <f t="array" ref="BC95">IFERROR(INDEX(属性分配!$C$4:$J$4,MATCH(BC$3,属性分配!$C$3:$J$3,FALSE))*INDEX(职业模板!$C$5:$J$12,MATCH($C95,职业模板!$B$5:$B$12,FALSE),MATCH(BC$3,职业模板!$C$3:$J$3,FALSE))*$F95*S95,"")</f>
        <v/>
      </c>
      <c r="BD95" s="1" t="str" cm="1">
        <f t="array" ref="BD95">IFERROR(INDEX(属性分配!$C$4:$J$4,MATCH(BD$3,属性分配!$C$3:$J$3,FALSE))*INDEX(职业模板!$C$5:$J$12,MATCH($C95,职业模板!$B$5:$B$12,FALSE),MATCH(BD$3,职业模板!$C$3:$J$3,FALSE))*$F95*T95,"")</f>
        <v/>
      </c>
      <c r="BE95" s="1" t="str" cm="1">
        <f t="array" ref="BE95">IFERROR(INDEX(属性分配!$C$4:$J$4,MATCH(BE$3,属性分配!$C$3:$J$3,FALSE))*INDEX(职业模板!$C$5:$J$12,MATCH($C95,职业模板!$B$5:$B$12,FALSE),MATCH(BE$3,职业模板!$C$3:$J$3,FALSE))*$F95*U95,"")</f>
        <v/>
      </c>
      <c r="BF95" s="1" t="str" cm="1">
        <f t="array" ref="BF95">IFERROR(INDEX(属性分配!$C$11:$J$11,MATCH(BF$3,属性分配!$C$3:$J$3,FALSE))/职业模板!$E$16*AX95,"")</f>
        <v/>
      </c>
      <c r="BG95" s="1" t="str" cm="1">
        <f t="array" ref="BG95">IFERROR(INDEX(属性分配!$C$11:$J$11,MATCH(BG$3,属性分配!$C$3:$J$3,FALSE))/职业模板!$E$16*AY95,"")</f>
        <v/>
      </c>
      <c r="BH95" s="1" t="str" cm="1">
        <f t="array" ref="BH95">IFERROR(INDEX(属性分配!$C$11:$J$11,MATCH(BH$3,属性分配!$C$3:$J$3,FALSE))/职业模板!$E$16*AZ95,"")</f>
        <v/>
      </c>
      <c r="BI95" s="1" t="str" cm="1">
        <f t="array" ref="BI95">IFERROR(INDEX(属性分配!$C$11:$J$11,MATCH(BI$3,属性分配!$C$3:$J$3,FALSE))/职业模板!$E$16*BA95,"")</f>
        <v/>
      </c>
      <c r="BJ95" s="1" t="str" cm="1">
        <f t="array" ref="BJ95">IFERROR(INDEX(属性分配!$C$11:$J$11,MATCH(BJ$3,属性分配!$C$3:$J$3,FALSE))/职业模板!$E$16*BB95,"")</f>
        <v/>
      </c>
      <c r="BK95" s="1" t="str" cm="1">
        <f t="array" ref="BK95">IFERROR(INDEX(属性分配!$C$11:$J$11,MATCH(BK$3,属性分配!$C$3:$J$3,FALSE))/职业模板!$E$16*BC95,"")</f>
        <v/>
      </c>
      <c r="BL95" s="1" t="str" cm="1">
        <f t="array" ref="BL95">IFERROR(INDEX(属性分配!$C$11:$J$11,MATCH(BL$3,属性分配!$C$3:$J$3,FALSE))/职业模板!$E$16*BD95,"")</f>
        <v/>
      </c>
      <c r="BM95" s="1" t="str" cm="1">
        <f t="array" ref="BM95">IFERROR(INDEX(属性分配!$C$11:$J$11,MATCH(BM$3,属性分配!$C$3:$J$3,FALSE))/职业模板!$E$16*BE95,"")</f>
        <v/>
      </c>
      <c r="BN95" s="1" t="str" cm="1">
        <f t="array" ref="BN95">IFERROR(ROUND((AX95+BF95*职业模板!$E$16)*(1+INDEX(职业模板!$C$29:$J$34,MATCH($K95,职业模板!$B$29:$B$34,FALSE),MATCH(V$3,职业模板!$C$28:$J$28,FALSE))+INDEX(职业模板!$C$40:$J$60,MATCH($L95,职业模板!$B$40:$B$60,FALSE),MATCH(V$3,职业模板!$C$39:$J$39,FALSE))),2),"")</f>
        <v/>
      </c>
      <c r="BO95" s="1" t="str" cm="1">
        <f t="array" ref="BO95">IFERROR(ROUND((AY95+BG95*职业模板!$E$16)*(1+INDEX(职业模板!$C$29:$J$34,MATCH($K95,职业模板!$B$29:$B$34,FALSE),MATCH(W$3,职业模板!$C$28:$J$28,FALSE))+INDEX(职业模板!$C$40:$J$60,MATCH($L95,职业模板!$B$40:$B$60,FALSE),MATCH(W$3,职业模板!$C$39:$J$39,FALSE))),2),"")</f>
        <v/>
      </c>
      <c r="BP95" s="1" t="str" cm="1">
        <f t="array" ref="BP95">IFERROR(ROUND((AZ95+BH95*职业模板!$E$16)*(1+INDEX(职业模板!$C$29:$J$34,MATCH($K95,职业模板!$B$29:$B$34,FALSE),MATCH(X$3,职业模板!$C$28:$J$28,FALSE))+INDEX(职业模板!$C$40:$J$60,MATCH($L95,职业模板!$B$40:$B$60,FALSE),MATCH(X$3,职业模板!$C$39:$J$39,FALSE))),2),"")</f>
        <v/>
      </c>
      <c r="BQ95" s="1" t="str" cm="1">
        <f t="array" ref="BQ95">IFERROR(ROUND((BA95+BI95*职业模板!$E$16)*(1+INDEX(职业模板!$C$29:$J$34,MATCH($K95,职业模板!$B$29:$B$34,FALSE),MATCH(Y$3,职业模板!$C$28:$J$28,FALSE))+INDEX(职业模板!$C$40:$J$60,MATCH($L95,职业模板!$B$40:$B$60,FALSE),MATCH(Y$3,职业模板!$C$39:$J$39,FALSE))),2),"")</f>
        <v/>
      </c>
      <c r="BR95" s="1" t="str" cm="1">
        <f t="array" ref="BR95">IFERROR(ROUND((BB95+BJ95*职业模板!$E$16)*(1+INDEX(职业模板!$C$29:$J$34,MATCH($K95,职业模板!$B$29:$B$34,FALSE),MATCH(Z$3,职业模板!$C$28:$J$28,FALSE))+INDEX(职业模板!$C$40:$J$60,MATCH($L95,职业模板!$B$40:$B$60,FALSE),MATCH(Z$3,职业模板!$C$39:$J$39,FALSE))),2),"")</f>
        <v/>
      </c>
      <c r="BS95" s="1" t="str" cm="1">
        <f t="array" ref="BS95">IFERROR(ROUND((BC95+BK95*职业模板!$E$16)*(1+INDEX(职业模板!$C$29:$J$34,MATCH($K95,职业模板!$B$29:$B$34,FALSE),MATCH(AA$3,职业模板!$C$28:$J$28,FALSE))+INDEX(职业模板!$C$40:$J$60,MATCH($L95,职业模板!$B$40:$B$60,FALSE),MATCH(AA$3,职业模板!$C$39:$J$39,FALSE))),2),"")</f>
        <v/>
      </c>
      <c r="BT95" s="1" t="str" cm="1">
        <f t="array" ref="BT95">IFERROR(ROUND((BD95+BL95*职业模板!$E$16)*(1+INDEX(职业模板!$C$29:$J$34,MATCH($K95,职业模板!$B$29:$B$34,FALSE),MATCH(AB$3,职业模板!$C$28:$J$28,FALSE))+INDEX(职业模板!$C$40:$J$60,MATCH($L95,职业模板!$B$40:$B$60,FALSE),MATCH(AB$3,职业模板!$C$39:$J$39,FALSE))),2),"")</f>
        <v/>
      </c>
      <c r="BU95" s="1" t="str" cm="1">
        <f t="array" ref="BU95">IFERROR(ROUND((BE95+BM95*职业模板!$E$16)*(1+INDEX(职业模板!$C$29:$J$34,MATCH($K95,职业模板!$B$29:$B$34,FALSE),MATCH(AC$3,职业模板!$C$28:$J$28,FALSE))+INDEX(职业模板!$C$40:$J$60,MATCH($L95,职业模板!$B$40:$B$60,FALSE),MATCH(AC$3,职业模板!$C$39:$J$39,FALSE))),2),"")</f>
        <v/>
      </c>
      <c r="BV95" s="31" t="str" cm="1">
        <f t="array" ref="BV95">IF(SUMPRODUCT($BN95:$BR95,属性分配!$C$7:$G$7)=0,"",SUMPRODUCT($BN95:$BR95,属性分配!$C$7:$G$7))</f>
        <v/>
      </c>
      <c r="BW95" s="1" t="str" cm="1">
        <f t="array" ref="BW95">IFERROR((AX95+BF95*职业模板!$E$16)*(1+INDEX(职业模板!$C$34:$J$34,MATCH(V$3,职业模板!$C$28:$J$28,FALSE))+INDEX(职业模板!$C$60:$J$60,MATCH(V$3,职业模板!$C$39:$J$39,FALSE))),"")</f>
        <v/>
      </c>
      <c r="BX95" s="1" t="str" cm="1">
        <f t="array" ref="BX95">IFERROR((AY95+BG95*职业模板!$E$16)*(1+INDEX(职业模板!$C$34:$J$34,MATCH(W$3,职业模板!$C$28:$J$28,FALSE))+INDEX(职业模板!$C$60:$J$60,MATCH(W$3,职业模板!$C$39:$J$39,FALSE))),"")</f>
        <v/>
      </c>
      <c r="BY95" s="1" t="str" cm="1">
        <f t="array" ref="BY95">IFERROR((AZ95+BH95*职业模板!$E$16)*(1+INDEX(职业模板!$C$34:$J$34,MATCH(X$3,职业模板!$C$28:$J$28,FALSE))+INDEX(职业模板!$C$60:$J$60,MATCH(X$3,职业模板!$C$39:$J$39,FALSE))),"")</f>
        <v/>
      </c>
      <c r="BZ95" s="1" t="str" cm="1">
        <f t="array" ref="BZ95">IFERROR((BA95+BI95*职业模板!$E$16)*(1+INDEX(职业模板!$C$34:$J$34,MATCH(Y$3,职业模板!$C$28:$J$28,FALSE))+INDEX(职业模板!$C$60:$J$60,MATCH(Y$3,职业模板!$C$39:$J$39,FALSE))),"")</f>
        <v/>
      </c>
      <c r="CA95" s="1" t="str" cm="1">
        <f t="array" ref="CA95">IFERROR((BB95+BJ95*职业模板!$E$16)*(1+INDEX(职业模板!$C$34:$J$34,MATCH(Z$3,职业模板!$C$28:$J$28,FALSE))+INDEX(职业模板!$C$60:$J$60,MATCH(Z$3,职业模板!$C$39:$J$39,FALSE))),"")</f>
        <v/>
      </c>
      <c r="CB95" s="1" t="str" cm="1">
        <f t="array" ref="CB95">IFERROR((BC95+BK95*职业模板!$E$16)*(1+INDEX(职业模板!$C$34:$J$34,MATCH(AA$3,职业模板!$C$28:$J$28,FALSE))+INDEX(职业模板!$C$60:$J$60,MATCH(AA$3,职业模板!$C$39:$J$39,FALSE))),"")</f>
        <v/>
      </c>
      <c r="CC95" s="1" t="str" cm="1">
        <f t="array" ref="CC95">IFERROR((BD95+BL95*职业模板!$E$16)*(1+INDEX(职业模板!$C$34:$J$34,MATCH(AB$3,职业模板!$C$28:$J$28,FALSE))+INDEX(职业模板!$C$60:$J$60,MATCH(AB$3,职业模板!$C$39:$J$39,FALSE))),"")</f>
        <v/>
      </c>
      <c r="CD95" s="1" t="str" cm="1">
        <f t="array" ref="CD95">IFERROR((BE95+BM95*职业模板!$E$16)*(1+INDEX(职业模板!$C$34:$J$34,MATCH(AC$3,职业模板!$C$28:$J$28,FALSE))+INDEX(职业模板!$C$60:$J$60,MATCH(AC$3,职业模板!$C$39:$J$39,FALSE))),"")</f>
        <v/>
      </c>
      <c r="CE95" s="31" t="str" cm="1">
        <f t="array" ref="CE95">IF(SUMPRODUCT(BW95:CA95,属性分配!$C$7:$G$7)=0,"",SUMPRODUCT(BW95:CA95,属性分配!$C$7:$G$7))</f>
        <v/>
      </c>
    </row>
    <row r="96" spans="50:83" x14ac:dyDescent="0.15">
      <c r="AX96" s="1" t="str" cm="1">
        <f t="array" ref="AX96">IFERROR(INDEX(属性分配!$C$4:$J$4,MATCH(AX$3,属性分配!$C$3:$J$3,FALSE))*INDEX(职业模板!$C$5:$J$12,MATCH($C96,职业模板!$B$5:$B$12,FALSE),MATCH(AX$3,职业模板!$C$3:$J$3,FALSE))*$F96*N96,"")</f>
        <v/>
      </c>
      <c r="AY96" s="1" t="str" cm="1">
        <f t="array" ref="AY96">IFERROR(INDEX(属性分配!$C$4:$J$4,MATCH(AY$3,属性分配!$C$3:$J$3,FALSE))*INDEX(职业模板!$C$5:$J$12,MATCH($C96,职业模板!$B$5:$B$12,FALSE),MATCH(AY$3,职业模板!$C$3:$J$3,FALSE))*$F96*O96,"")</f>
        <v/>
      </c>
      <c r="AZ96" s="1" t="str" cm="1">
        <f t="array" ref="AZ96">IFERROR(INDEX(属性分配!$C$4:$J$4,MATCH(AZ$3,属性分配!$C$3:$J$3,FALSE))*INDEX(职业模板!$C$5:$J$12,MATCH($C96,职业模板!$B$5:$B$12,FALSE),MATCH(AZ$3,职业模板!$C$3:$J$3,FALSE))*$F96*P96,"")</f>
        <v/>
      </c>
      <c r="BA96" s="1" t="str" cm="1">
        <f t="array" ref="BA96">IFERROR(INDEX(属性分配!$C$4:$J$4,MATCH(BA$3,属性分配!$C$3:$J$3,FALSE))*INDEX(职业模板!$C$5:$J$12,MATCH($C96,职业模板!$B$5:$B$12,FALSE),MATCH(BA$3,职业模板!$C$3:$J$3,FALSE))*$F96*Q96,"")</f>
        <v/>
      </c>
      <c r="BB96" s="1" t="str" cm="1">
        <f t="array" ref="BB96">IFERROR(INDEX(属性分配!$C$4:$J$4,MATCH(BB$3,属性分配!$C$3:$J$3,FALSE))*INDEX(职业模板!$C$5:$J$12,MATCH($C96,职业模板!$B$5:$B$12,FALSE),MATCH(BB$3,职业模板!$C$3:$J$3,FALSE))*$F96*R96,"")</f>
        <v/>
      </c>
      <c r="BC96" s="1" t="str" cm="1">
        <f t="array" ref="BC96">IFERROR(INDEX(属性分配!$C$4:$J$4,MATCH(BC$3,属性分配!$C$3:$J$3,FALSE))*INDEX(职业模板!$C$5:$J$12,MATCH($C96,职业模板!$B$5:$B$12,FALSE),MATCH(BC$3,职业模板!$C$3:$J$3,FALSE))*$F96*S96,"")</f>
        <v/>
      </c>
      <c r="BD96" s="1" t="str" cm="1">
        <f t="array" ref="BD96">IFERROR(INDEX(属性分配!$C$4:$J$4,MATCH(BD$3,属性分配!$C$3:$J$3,FALSE))*INDEX(职业模板!$C$5:$J$12,MATCH($C96,职业模板!$B$5:$B$12,FALSE),MATCH(BD$3,职业模板!$C$3:$J$3,FALSE))*$F96*T96,"")</f>
        <v/>
      </c>
      <c r="BE96" s="1" t="str" cm="1">
        <f t="array" ref="BE96">IFERROR(INDEX(属性分配!$C$4:$J$4,MATCH(BE$3,属性分配!$C$3:$J$3,FALSE))*INDEX(职业模板!$C$5:$J$12,MATCH($C96,职业模板!$B$5:$B$12,FALSE),MATCH(BE$3,职业模板!$C$3:$J$3,FALSE))*$F96*U96,"")</f>
        <v/>
      </c>
      <c r="BF96" s="1" t="str" cm="1">
        <f t="array" ref="BF96">IFERROR(INDEX(属性分配!$C$11:$J$11,MATCH(BF$3,属性分配!$C$3:$J$3,FALSE))/职业模板!$E$16*AX96,"")</f>
        <v/>
      </c>
      <c r="BG96" s="1" t="str" cm="1">
        <f t="array" ref="BG96">IFERROR(INDEX(属性分配!$C$11:$J$11,MATCH(BG$3,属性分配!$C$3:$J$3,FALSE))/职业模板!$E$16*AY96,"")</f>
        <v/>
      </c>
      <c r="BH96" s="1" t="str" cm="1">
        <f t="array" ref="BH96">IFERROR(INDEX(属性分配!$C$11:$J$11,MATCH(BH$3,属性分配!$C$3:$J$3,FALSE))/职业模板!$E$16*AZ96,"")</f>
        <v/>
      </c>
      <c r="BI96" s="1" t="str" cm="1">
        <f t="array" ref="BI96">IFERROR(INDEX(属性分配!$C$11:$J$11,MATCH(BI$3,属性分配!$C$3:$J$3,FALSE))/职业模板!$E$16*BA96,"")</f>
        <v/>
      </c>
      <c r="BJ96" s="1" t="str" cm="1">
        <f t="array" ref="BJ96">IFERROR(INDEX(属性分配!$C$11:$J$11,MATCH(BJ$3,属性分配!$C$3:$J$3,FALSE))/职业模板!$E$16*BB96,"")</f>
        <v/>
      </c>
      <c r="BK96" s="1" t="str" cm="1">
        <f t="array" ref="BK96">IFERROR(INDEX(属性分配!$C$11:$J$11,MATCH(BK$3,属性分配!$C$3:$J$3,FALSE))/职业模板!$E$16*BC96,"")</f>
        <v/>
      </c>
      <c r="BL96" s="1" t="str" cm="1">
        <f t="array" ref="BL96">IFERROR(INDEX(属性分配!$C$11:$J$11,MATCH(BL$3,属性分配!$C$3:$J$3,FALSE))/职业模板!$E$16*BD96,"")</f>
        <v/>
      </c>
      <c r="BM96" s="1" t="str" cm="1">
        <f t="array" ref="BM96">IFERROR(INDEX(属性分配!$C$11:$J$11,MATCH(BM$3,属性分配!$C$3:$J$3,FALSE))/职业模板!$E$16*BE96,"")</f>
        <v/>
      </c>
      <c r="BN96" s="1" t="str" cm="1">
        <f t="array" ref="BN96">IFERROR(ROUND((AX96+BF96*职业模板!$E$16)*(1+INDEX(职业模板!$C$29:$J$34,MATCH($K96,职业模板!$B$29:$B$34,FALSE),MATCH(V$3,职业模板!$C$28:$J$28,FALSE))+INDEX(职业模板!$C$40:$J$60,MATCH($L96,职业模板!$B$40:$B$60,FALSE),MATCH(V$3,职业模板!$C$39:$J$39,FALSE))),2),"")</f>
        <v/>
      </c>
      <c r="BO96" s="1" t="str" cm="1">
        <f t="array" ref="BO96">IFERROR(ROUND((AY96+BG96*职业模板!$E$16)*(1+INDEX(职业模板!$C$29:$J$34,MATCH($K96,职业模板!$B$29:$B$34,FALSE),MATCH(W$3,职业模板!$C$28:$J$28,FALSE))+INDEX(职业模板!$C$40:$J$60,MATCH($L96,职业模板!$B$40:$B$60,FALSE),MATCH(W$3,职业模板!$C$39:$J$39,FALSE))),2),"")</f>
        <v/>
      </c>
      <c r="BP96" s="1" t="str" cm="1">
        <f t="array" ref="BP96">IFERROR(ROUND((AZ96+BH96*职业模板!$E$16)*(1+INDEX(职业模板!$C$29:$J$34,MATCH($K96,职业模板!$B$29:$B$34,FALSE),MATCH(X$3,职业模板!$C$28:$J$28,FALSE))+INDEX(职业模板!$C$40:$J$60,MATCH($L96,职业模板!$B$40:$B$60,FALSE),MATCH(X$3,职业模板!$C$39:$J$39,FALSE))),2),"")</f>
        <v/>
      </c>
      <c r="BQ96" s="1" t="str" cm="1">
        <f t="array" ref="BQ96">IFERROR(ROUND((BA96+BI96*职业模板!$E$16)*(1+INDEX(职业模板!$C$29:$J$34,MATCH($K96,职业模板!$B$29:$B$34,FALSE),MATCH(Y$3,职业模板!$C$28:$J$28,FALSE))+INDEX(职业模板!$C$40:$J$60,MATCH($L96,职业模板!$B$40:$B$60,FALSE),MATCH(Y$3,职业模板!$C$39:$J$39,FALSE))),2),"")</f>
        <v/>
      </c>
      <c r="BR96" s="1" t="str" cm="1">
        <f t="array" ref="BR96">IFERROR(ROUND((BB96+BJ96*职业模板!$E$16)*(1+INDEX(职业模板!$C$29:$J$34,MATCH($K96,职业模板!$B$29:$B$34,FALSE),MATCH(Z$3,职业模板!$C$28:$J$28,FALSE))+INDEX(职业模板!$C$40:$J$60,MATCH($L96,职业模板!$B$40:$B$60,FALSE),MATCH(Z$3,职业模板!$C$39:$J$39,FALSE))),2),"")</f>
        <v/>
      </c>
      <c r="BS96" s="1" t="str" cm="1">
        <f t="array" ref="BS96">IFERROR(ROUND((BC96+BK96*职业模板!$E$16)*(1+INDEX(职业模板!$C$29:$J$34,MATCH($K96,职业模板!$B$29:$B$34,FALSE),MATCH(AA$3,职业模板!$C$28:$J$28,FALSE))+INDEX(职业模板!$C$40:$J$60,MATCH($L96,职业模板!$B$40:$B$60,FALSE),MATCH(AA$3,职业模板!$C$39:$J$39,FALSE))),2),"")</f>
        <v/>
      </c>
      <c r="BT96" s="1" t="str" cm="1">
        <f t="array" ref="BT96">IFERROR(ROUND((BD96+BL96*职业模板!$E$16)*(1+INDEX(职业模板!$C$29:$J$34,MATCH($K96,职业模板!$B$29:$B$34,FALSE),MATCH(AB$3,职业模板!$C$28:$J$28,FALSE))+INDEX(职业模板!$C$40:$J$60,MATCH($L96,职业模板!$B$40:$B$60,FALSE),MATCH(AB$3,职业模板!$C$39:$J$39,FALSE))),2),"")</f>
        <v/>
      </c>
      <c r="BU96" s="1" t="str" cm="1">
        <f t="array" ref="BU96">IFERROR(ROUND((BE96+BM96*职业模板!$E$16)*(1+INDEX(职业模板!$C$29:$J$34,MATCH($K96,职业模板!$B$29:$B$34,FALSE),MATCH(AC$3,职业模板!$C$28:$J$28,FALSE))+INDEX(职业模板!$C$40:$J$60,MATCH($L96,职业模板!$B$40:$B$60,FALSE),MATCH(AC$3,职业模板!$C$39:$J$39,FALSE))),2),"")</f>
        <v/>
      </c>
      <c r="BV96" s="31" t="str" cm="1">
        <f t="array" ref="BV96">IF(SUMPRODUCT($BN96:$BR96,属性分配!$C$7:$G$7)=0,"",SUMPRODUCT($BN96:$BR96,属性分配!$C$7:$G$7))</f>
        <v/>
      </c>
      <c r="BW96" s="1" t="str" cm="1">
        <f t="array" ref="BW96">IFERROR((AX96+BF96*职业模板!$E$16)*(1+INDEX(职业模板!$C$34:$J$34,MATCH(V$3,职业模板!$C$28:$J$28,FALSE))+INDEX(职业模板!$C$60:$J$60,MATCH(V$3,职业模板!$C$39:$J$39,FALSE))),"")</f>
        <v/>
      </c>
      <c r="BX96" s="1" t="str" cm="1">
        <f t="array" ref="BX96">IFERROR((AY96+BG96*职业模板!$E$16)*(1+INDEX(职业模板!$C$34:$J$34,MATCH(W$3,职业模板!$C$28:$J$28,FALSE))+INDEX(职业模板!$C$60:$J$60,MATCH(W$3,职业模板!$C$39:$J$39,FALSE))),"")</f>
        <v/>
      </c>
      <c r="BY96" s="1" t="str" cm="1">
        <f t="array" ref="BY96">IFERROR((AZ96+BH96*职业模板!$E$16)*(1+INDEX(职业模板!$C$34:$J$34,MATCH(X$3,职业模板!$C$28:$J$28,FALSE))+INDEX(职业模板!$C$60:$J$60,MATCH(X$3,职业模板!$C$39:$J$39,FALSE))),"")</f>
        <v/>
      </c>
      <c r="BZ96" s="1" t="str" cm="1">
        <f t="array" ref="BZ96">IFERROR((BA96+BI96*职业模板!$E$16)*(1+INDEX(职业模板!$C$34:$J$34,MATCH(Y$3,职业模板!$C$28:$J$28,FALSE))+INDEX(职业模板!$C$60:$J$60,MATCH(Y$3,职业模板!$C$39:$J$39,FALSE))),"")</f>
        <v/>
      </c>
      <c r="CA96" s="1" t="str" cm="1">
        <f t="array" ref="CA96">IFERROR((BB96+BJ96*职业模板!$E$16)*(1+INDEX(职业模板!$C$34:$J$34,MATCH(Z$3,职业模板!$C$28:$J$28,FALSE))+INDEX(职业模板!$C$60:$J$60,MATCH(Z$3,职业模板!$C$39:$J$39,FALSE))),"")</f>
        <v/>
      </c>
      <c r="CB96" s="1" t="str" cm="1">
        <f t="array" ref="CB96">IFERROR((BC96+BK96*职业模板!$E$16)*(1+INDEX(职业模板!$C$34:$J$34,MATCH(AA$3,职业模板!$C$28:$J$28,FALSE))+INDEX(职业模板!$C$60:$J$60,MATCH(AA$3,职业模板!$C$39:$J$39,FALSE))),"")</f>
        <v/>
      </c>
      <c r="CC96" s="1" t="str" cm="1">
        <f t="array" ref="CC96">IFERROR((BD96+BL96*职业模板!$E$16)*(1+INDEX(职业模板!$C$34:$J$34,MATCH(AB$3,职业模板!$C$28:$J$28,FALSE))+INDEX(职业模板!$C$60:$J$60,MATCH(AB$3,职业模板!$C$39:$J$39,FALSE))),"")</f>
        <v/>
      </c>
      <c r="CD96" s="1" t="str" cm="1">
        <f t="array" ref="CD96">IFERROR((BE96+BM96*职业模板!$E$16)*(1+INDEX(职业模板!$C$34:$J$34,MATCH(AC$3,职业模板!$C$28:$J$28,FALSE))+INDEX(职业模板!$C$60:$J$60,MATCH(AC$3,职业模板!$C$39:$J$39,FALSE))),"")</f>
        <v/>
      </c>
      <c r="CE96" s="31" t="str" cm="1">
        <f t="array" ref="CE96">IF(SUMPRODUCT(BW96:CA96,属性分配!$C$7:$G$7)=0,"",SUMPRODUCT(BW96:CA96,属性分配!$C$7:$G$7))</f>
        <v/>
      </c>
    </row>
    <row r="97" spans="50:83" x14ac:dyDescent="0.15">
      <c r="AX97" s="1" t="str" cm="1">
        <f t="array" ref="AX97">IFERROR(INDEX(属性分配!$C$4:$J$4,MATCH(AX$3,属性分配!$C$3:$J$3,FALSE))*INDEX(职业模板!$C$5:$J$12,MATCH($C97,职业模板!$B$5:$B$12,FALSE),MATCH(AX$3,职业模板!$C$3:$J$3,FALSE))*$F97*N97,"")</f>
        <v/>
      </c>
      <c r="AY97" s="1" t="str" cm="1">
        <f t="array" ref="AY97">IFERROR(INDEX(属性分配!$C$4:$J$4,MATCH(AY$3,属性分配!$C$3:$J$3,FALSE))*INDEX(职业模板!$C$5:$J$12,MATCH($C97,职业模板!$B$5:$B$12,FALSE),MATCH(AY$3,职业模板!$C$3:$J$3,FALSE))*$F97*O97,"")</f>
        <v/>
      </c>
      <c r="AZ97" s="1" t="str" cm="1">
        <f t="array" ref="AZ97">IFERROR(INDEX(属性分配!$C$4:$J$4,MATCH(AZ$3,属性分配!$C$3:$J$3,FALSE))*INDEX(职业模板!$C$5:$J$12,MATCH($C97,职业模板!$B$5:$B$12,FALSE),MATCH(AZ$3,职业模板!$C$3:$J$3,FALSE))*$F97*P97,"")</f>
        <v/>
      </c>
      <c r="BA97" s="1" t="str" cm="1">
        <f t="array" ref="BA97">IFERROR(INDEX(属性分配!$C$4:$J$4,MATCH(BA$3,属性分配!$C$3:$J$3,FALSE))*INDEX(职业模板!$C$5:$J$12,MATCH($C97,职业模板!$B$5:$B$12,FALSE),MATCH(BA$3,职业模板!$C$3:$J$3,FALSE))*$F97*Q97,"")</f>
        <v/>
      </c>
      <c r="BB97" s="1" t="str" cm="1">
        <f t="array" ref="BB97">IFERROR(INDEX(属性分配!$C$4:$J$4,MATCH(BB$3,属性分配!$C$3:$J$3,FALSE))*INDEX(职业模板!$C$5:$J$12,MATCH($C97,职业模板!$B$5:$B$12,FALSE),MATCH(BB$3,职业模板!$C$3:$J$3,FALSE))*$F97*R97,"")</f>
        <v/>
      </c>
      <c r="BC97" s="1" t="str" cm="1">
        <f t="array" ref="BC97">IFERROR(INDEX(属性分配!$C$4:$J$4,MATCH(BC$3,属性分配!$C$3:$J$3,FALSE))*INDEX(职业模板!$C$5:$J$12,MATCH($C97,职业模板!$B$5:$B$12,FALSE),MATCH(BC$3,职业模板!$C$3:$J$3,FALSE))*$F97*S97,"")</f>
        <v/>
      </c>
      <c r="BD97" s="1" t="str" cm="1">
        <f t="array" ref="BD97">IFERROR(INDEX(属性分配!$C$4:$J$4,MATCH(BD$3,属性分配!$C$3:$J$3,FALSE))*INDEX(职业模板!$C$5:$J$12,MATCH($C97,职业模板!$B$5:$B$12,FALSE),MATCH(BD$3,职业模板!$C$3:$J$3,FALSE))*$F97*T97,"")</f>
        <v/>
      </c>
      <c r="BE97" s="1" t="str" cm="1">
        <f t="array" ref="BE97">IFERROR(INDEX(属性分配!$C$4:$J$4,MATCH(BE$3,属性分配!$C$3:$J$3,FALSE))*INDEX(职业模板!$C$5:$J$12,MATCH($C97,职业模板!$B$5:$B$12,FALSE),MATCH(BE$3,职业模板!$C$3:$J$3,FALSE))*$F97*U97,"")</f>
        <v/>
      </c>
      <c r="BF97" s="1" t="str" cm="1">
        <f t="array" ref="BF97">IFERROR(INDEX(属性分配!$C$11:$J$11,MATCH(BF$3,属性分配!$C$3:$J$3,FALSE))/职业模板!$E$16*AX97,"")</f>
        <v/>
      </c>
      <c r="BG97" s="1" t="str" cm="1">
        <f t="array" ref="BG97">IFERROR(INDEX(属性分配!$C$11:$J$11,MATCH(BG$3,属性分配!$C$3:$J$3,FALSE))/职业模板!$E$16*AY97,"")</f>
        <v/>
      </c>
      <c r="BH97" s="1" t="str" cm="1">
        <f t="array" ref="BH97">IFERROR(INDEX(属性分配!$C$11:$J$11,MATCH(BH$3,属性分配!$C$3:$J$3,FALSE))/职业模板!$E$16*AZ97,"")</f>
        <v/>
      </c>
      <c r="BI97" s="1" t="str" cm="1">
        <f t="array" ref="BI97">IFERROR(INDEX(属性分配!$C$11:$J$11,MATCH(BI$3,属性分配!$C$3:$J$3,FALSE))/职业模板!$E$16*BA97,"")</f>
        <v/>
      </c>
      <c r="BJ97" s="1" t="str" cm="1">
        <f t="array" ref="BJ97">IFERROR(INDEX(属性分配!$C$11:$J$11,MATCH(BJ$3,属性分配!$C$3:$J$3,FALSE))/职业模板!$E$16*BB97,"")</f>
        <v/>
      </c>
      <c r="BK97" s="1" t="str" cm="1">
        <f t="array" ref="BK97">IFERROR(INDEX(属性分配!$C$11:$J$11,MATCH(BK$3,属性分配!$C$3:$J$3,FALSE))/职业模板!$E$16*BC97,"")</f>
        <v/>
      </c>
      <c r="BL97" s="1" t="str" cm="1">
        <f t="array" ref="BL97">IFERROR(INDEX(属性分配!$C$11:$J$11,MATCH(BL$3,属性分配!$C$3:$J$3,FALSE))/职业模板!$E$16*BD97,"")</f>
        <v/>
      </c>
      <c r="BM97" s="1" t="str" cm="1">
        <f t="array" ref="BM97">IFERROR(INDEX(属性分配!$C$11:$J$11,MATCH(BM$3,属性分配!$C$3:$J$3,FALSE))/职业模板!$E$16*BE97,"")</f>
        <v/>
      </c>
      <c r="BN97" s="1" t="str" cm="1">
        <f t="array" ref="BN97">IFERROR(ROUND((AX97+BF97*职业模板!$E$16)*(1+INDEX(职业模板!$C$29:$J$34,MATCH($K97,职业模板!$B$29:$B$34,FALSE),MATCH(V$3,职业模板!$C$28:$J$28,FALSE))+INDEX(职业模板!$C$40:$J$60,MATCH($L97,职业模板!$B$40:$B$60,FALSE),MATCH(V$3,职业模板!$C$39:$J$39,FALSE))),2),"")</f>
        <v/>
      </c>
      <c r="BO97" s="1" t="str" cm="1">
        <f t="array" ref="BO97">IFERROR(ROUND((AY97+BG97*职业模板!$E$16)*(1+INDEX(职业模板!$C$29:$J$34,MATCH($K97,职业模板!$B$29:$B$34,FALSE),MATCH(W$3,职业模板!$C$28:$J$28,FALSE))+INDEX(职业模板!$C$40:$J$60,MATCH($L97,职业模板!$B$40:$B$60,FALSE),MATCH(W$3,职业模板!$C$39:$J$39,FALSE))),2),"")</f>
        <v/>
      </c>
      <c r="BP97" s="1" t="str" cm="1">
        <f t="array" ref="BP97">IFERROR(ROUND((AZ97+BH97*职业模板!$E$16)*(1+INDEX(职业模板!$C$29:$J$34,MATCH($K97,职业模板!$B$29:$B$34,FALSE),MATCH(X$3,职业模板!$C$28:$J$28,FALSE))+INDEX(职业模板!$C$40:$J$60,MATCH($L97,职业模板!$B$40:$B$60,FALSE),MATCH(X$3,职业模板!$C$39:$J$39,FALSE))),2),"")</f>
        <v/>
      </c>
      <c r="BQ97" s="1" t="str" cm="1">
        <f t="array" ref="BQ97">IFERROR(ROUND((BA97+BI97*职业模板!$E$16)*(1+INDEX(职业模板!$C$29:$J$34,MATCH($K97,职业模板!$B$29:$B$34,FALSE),MATCH(Y$3,职业模板!$C$28:$J$28,FALSE))+INDEX(职业模板!$C$40:$J$60,MATCH($L97,职业模板!$B$40:$B$60,FALSE),MATCH(Y$3,职业模板!$C$39:$J$39,FALSE))),2),"")</f>
        <v/>
      </c>
      <c r="BR97" s="1" t="str" cm="1">
        <f t="array" ref="BR97">IFERROR(ROUND((BB97+BJ97*职业模板!$E$16)*(1+INDEX(职业模板!$C$29:$J$34,MATCH($K97,职业模板!$B$29:$B$34,FALSE),MATCH(Z$3,职业模板!$C$28:$J$28,FALSE))+INDEX(职业模板!$C$40:$J$60,MATCH($L97,职业模板!$B$40:$B$60,FALSE),MATCH(Z$3,职业模板!$C$39:$J$39,FALSE))),2),"")</f>
        <v/>
      </c>
      <c r="BS97" s="1" t="str" cm="1">
        <f t="array" ref="BS97">IFERROR(ROUND((BC97+BK97*职业模板!$E$16)*(1+INDEX(职业模板!$C$29:$J$34,MATCH($K97,职业模板!$B$29:$B$34,FALSE),MATCH(AA$3,职业模板!$C$28:$J$28,FALSE))+INDEX(职业模板!$C$40:$J$60,MATCH($L97,职业模板!$B$40:$B$60,FALSE),MATCH(AA$3,职业模板!$C$39:$J$39,FALSE))),2),"")</f>
        <v/>
      </c>
      <c r="BT97" s="1" t="str" cm="1">
        <f t="array" ref="BT97">IFERROR(ROUND((BD97+BL97*职业模板!$E$16)*(1+INDEX(职业模板!$C$29:$J$34,MATCH($K97,职业模板!$B$29:$B$34,FALSE),MATCH(AB$3,职业模板!$C$28:$J$28,FALSE))+INDEX(职业模板!$C$40:$J$60,MATCH($L97,职业模板!$B$40:$B$60,FALSE),MATCH(AB$3,职业模板!$C$39:$J$39,FALSE))),2),"")</f>
        <v/>
      </c>
      <c r="BU97" s="1" t="str" cm="1">
        <f t="array" ref="BU97">IFERROR(ROUND((BE97+BM97*职业模板!$E$16)*(1+INDEX(职业模板!$C$29:$J$34,MATCH($K97,职业模板!$B$29:$B$34,FALSE),MATCH(AC$3,职业模板!$C$28:$J$28,FALSE))+INDEX(职业模板!$C$40:$J$60,MATCH($L97,职业模板!$B$40:$B$60,FALSE),MATCH(AC$3,职业模板!$C$39:$J$39,FALSE))),2),"")</f>
        <v/>
      </c>
      <c r="BV97" s="31" t="str" cm="1">
        <f t="array" ref="BV97">IF(SUMPRODUCT($BN97:$BR97,属性分配!$C$7:$G$7)=0,"",SUMPRODUCT($BN97:$BR97,属性分配!$C$7:$G$7))</f>
        <v/>
      </c>
      <c r="BW97" s="1" t="str" cm="1">
        <f t="array" ref="BW97">IFERROR((AX97+BF97*职业模板!$E$16)*(1+INDEX(职业模板!$C$34:$J$34,MATCH(V$3,职业模板!$C$28:$J$28,FALSE))+INDEX(职业模板!$C$60:$J$60,MATCH(V$3,职业模板!$C$39:$J$39,FALSE))),"")</f>
        <v/>
      </c>
      <c r="BX97" s="1" t="str" cm="1">
        <f t="array" ref="BX97">IFERROR((AY97+BG97*职业模板!$E$16)*(1+INDEX(职业模板!$C$34:$J$34,MATCH(W$3,职业模板!$C$28:$J$28,FALSE))+INDEX(职业模板!$C$60:$J$60,MATCH(W$3,职业模板!$C$39:$J$39,FALSE))),"")</f>
        <v/>
      </c>
      <c r="BY97" s="1" t="str" cm="1">
        <f t="array" ref="BY97">IFERROR((AZ97+BH97*职业模板!$E$16)*(1+INDEX(职业模板!$C$34:$J$34,MATCH(X$3,职业模板!$C$28:$J$28,FALSE))+INDEX(职业模板!$C$60:$J$60,MATCH(X$3,职业模板!$C$39:$J$39,FALSE))),"")</f>
        <v/>
      </c>
      <c r="BZ97" s="1" t="str" cm="1">
        <f t="array" ref="BZ97">IFERROR((BA97+BI97*职业模板!$E$16)*(1+INDEX(职业模板!$C$34:$J$34,MATCH(Y$3,职业模板!$C$28:$J$28,FALSE))+INDEX(职业模板!$C$60:$J$60,MATCH(Y$3,职业模板!$C$39:$J$39,FALSE))),"")</f>
        <v/>
      </c>
      <c r="CA97" s="1" t="str" cm="1">
        <f t="array" ref="CA97">IFERROR((BB97+BJ97*职业模板!$E$16)*(1+INDEX(职业模板!$C$34:$J$34,MATCH(Z$3,职业模板!$C$28:$J$28,FALSE))+INDEX(职业模板!$C$60:$J$60,MATCH(Z$3,职业模板!$C$39:$J$39,FALSE))),"")</f>
        <v/>
      </c>
      <c r="CB97" s="1" t="str" cm="1">
        <f t="array" ref="CB97">IFERROR((BC97+BK97*职业模板!$E$16)*(1+INDEX(职业模板!$C$34:$J$34,MATCH(AA$3,职业模板!$C$28:$J$28,FALSE))+INDEX(职业模板!$C$60:$J$60,MATCH(AA$3,职业模板!$C$39:$J$39,FALSE))),"")</f>
        <v/>
      </c>
      <c r="CC97" s="1" t="str" cm="1">
        <f t="array" ref="CC97">IFERROR((BD97+BL97*职业模板!$E$16)*(1+INDEX(职业模板!$C$34:$J$34,MATCH(AB$3,职业模板!$C$28:$J$28,FALSE))+INDEX(职业模板!$C$60:$J$60,MATCH(AB$3,职业模板!$C$39:$J$39,FALSE))),"")</f>
        <v/>
      </c>
      <c r="CD97" s="1" t="str" cm="1">
        <f t="array" ref="CD97">IFERROR((BE97+BM97*职业模板!$E$16)*(1+INDEX(职业模板!$C$34:$J$34,MATCH(AC$3,职业模板!$C$28:$J$28,FALSE))+INDEX(职业模板!$C$60:$J$60,MATCH(AC$3,职业模板!$C$39:$J$39,FALSE))),"")</f>
        <v/>
      </c>
      <c r="CE97" s="31" t="str" cm="1">
        <f t="array" ref="CE97">IF(SUMPRODUCT(BW97:CA97,属性分配!$C$7:$G$7)=0,"",SUMPRODUCT(BW97:CA97,属性分配!$C$7:$G$7))</f>
        <v/>
      </c>
    </row>
    <row r="98" spans="50:83" x14ac:dyDescent="0.15">
      <c r="AX98" s="1" t="str" cm="1">
        <f t="array" ref="AX98">IFERROR(INDEX(属性分配!$C$4:$J$4,MATCH(AX$3,属性分配!$C$3:$J$3,FALSE))*INDEX(职业模板!$C$5:$J$12,MATCH($C98,职业模板!$B$5:$B$12,FALSE),MATCH(AX$3,职业模板!$C$3:$J$3,FALSE))*$F98*N98,"")</f>
        <v/>
      </c>
      <c r="AY98" s="1" t="str" cm="1">
        <f t="array" ref="AY98">IFERROR(INDEX(属性分配!$C$4:$J$4,MATCH(AY$3,属性分配!$C$3:$J$3,FALSE))*INDEX(职业模板!$C$5:$J$12,MATCH($C98,职业模板!$B$5:$B$12,FALSE),MATCH(AY$3,职业模板!$C$3:$J$3,FALSE))*$F98*O98,"")</f>
        <v/>
      </c>
      <c r="AZ98" s="1" t="str" cm="1">
        <f t="array" ref="AZ98">IFERROR(INDEX(属性分配!$C$4:$J$4,MATCH(AZ$3,属性分配!$C$3:$J$3,FALSE))*INDEX(职业模板!$C$5:$J$12,MATCH($C98,职业模板!$B$5:$B$12,FALSE),MATCH(AZ$3,职业模板!$C$3:$J$3,FALSE))*$F98*P98,"")</f>
        <v/>
      </c>
      <c r="BA98" s="1" t="str" cm="1">
        <f t="array" ref="BA98">IFERROR(INDEX(属性分配!$C$4:$J$4,MATCH(BA$3,属性分配!$C$3:$J$3,FALSE))*INDEX(职业模板!$C$5:$J$12,MATCH($C98,职业模板!$B$5:$B$12,FALSE),MATCH(BA$3,职业模板!$C$3:$J$3,FALSE))*$F98*Q98,"")</f>
        <v/>
      </c>
      <c r="BB98" s="1" t="str" cm="1">
        <f t="array" ref="BB98">IFERROR(INDEX(属性分配!$C$4:$J$4,MATCH(BB$3,属性分配!$C$3:$J$3,FALSE))*INDEX(职业模板!$C$5:$J$12,MATCH($C98,职业模板!$B$5:$B$12,FALSE),MATCH(BB$3,职业模板!$C$3:$J$3,FALSE))*$F98*R98,"")</f>
        <v/>
      </c>
      <c r="BC98" s="1" t="str" cm="1">
        <f t="array" ref="BC98">IFERROR(INDEX(属性分配!$C$4:$J$4,MATCH(BC$3,属性分配!$C$3:$J$3,FALSE))*INDEX(职业模板!$C$5:$J$12,MATCH($C98,职业模板!$B$5:$B$12,FALSE),MATCH(BC$3,职业模板!$C$3:$J$3,FALSE))*$F98*S98,"")</f>
        <v/>
      </c>
      <c r="BD98" s="1" t="str" cm="1">
        <f t="array" ref="BD98">IFERROR(INDEX(属性分配!$C$4:$J$4,MATCH(BD$3,属性分配!$C$3:$J$3,FALSE))*INDEX(职业模板!$C$5:$J$12,MATCH($C98,职业模板!$B$5:$B$12,FALSE),MATCH(BD$3,职业模板!$C$3:$J$3,FALSE))*$F98*T98,"")</f>
        <v/>
      </c>
      <c r="BE98" s="1" t="str" cm="1">
        <f t="array" ref="BE98">IFERROR(INDEX(属性分配!$C$4:$J$4,MATCH(BE$3,属性分配!$C$3:$J$3,FALSE))*INDEX(职业模板!$C$5:$J$12,MATCH($C98,职业模板!$B$5:$B$12,FALSE),MATCH(BE$3,职业模板!$C$3:$J$3,FALSE))*$F98*U98,"")</f>
        <v/>
      </c>
      <c r="BF98" s="1" t="str" cm="1">
        <f t="array" ref="BF98">IFERROR(INDEX(属性分配!$C$11:$J$11,MATCH(BF$3,属性分配!$C$3:$J$3,FALSE))/职业模板!$E$16*AX98,"")</f>
        <v/>
      </c>
      <c r="BG98" s="1" t="str" cm="1">
        <f t="array" ref="BG98">IFERROR(INDEX(属性分配!$C$11:$J$11,MATCH(BG$3,属性分配!$C$3:$J$3,FALSE))/职业模板!$E$16*AY98,"")</f>
        <v/>
      </c>
      <c r="BH98" s="1" t="str" cm="1">
        <f t="array" ref="BH98">IFERROR(INDEX(属性分配!$C$11:$J$11,MATCH(BH$3,属性分配!$C$3:$J$3,FALSE))/职业模板!$E$16*AZ98,"")</f>
        <v/>
      </c>
      <c r="BI98" s="1" t="str" cm="1">
        <f t="array" ref="BI98">IFERROR(INDEX(属性分配!$C$11:$J$11,MATCH(BI$3,属性分配!$C$3:$J$3,FALSE))/职业模板!$E$16*BA98,"")</f>
        <v/>
      </c>
      <c r="BJ98" s="1" t="str" cm="1">
        <f t="array" ref="BJ98">IFERROR(INDEX(属性分配!$C$11:$J$11,MATCH(BJ$3,属性分配!$C$3:$J$3,FALSE))/职业模板!$E$16*BB98,"")</f>
        <v/>
      </c>
      <c r="BK98" s="1" t="str" cm="1">
        <f t="array" ref="BK98">IFERROR(INDEX(属性分配!$C$11:$J$11,MATCH(BK$3,属性分配!$C$3:$J$3,FALSE))/职业模板!$E$16*BC98,"")</f>
        <v/>
      </c>
      <c r="BL98" s="1" t="str" cm="1">
        <f t="array" ref="BL98">IFERROR(INDEX(属性分配!$C$11:$J$11,MATCH(BL$3,属性分配!$C$3:$J$3,FALSE))/职业模板!$E$16*BD98,"")</f>
        <v/>
      </c>
      <c r="BM98" s="1" t="str" cm="1">
        <f t="array" ref="BM98">IFERROR(INDEX(属性分配!$C$11:$J$11,MATCH(BM$3,属性分配!$C$3:$J$3,FALSE))/职业模板!$E$16*BE98,"")</f>
        <v/>
      </c>
      <c r="BN98" s="1" t="str" cm="1">
        <f t="array" ref="BN98">IFERROR(ROUND((AX98+BF98*职业模板!$E$16)*(1+INDEX(职业模板!$C$29:$J$34,MATCH($K98,职业模板!$B$29:$B$34,FALSE),MATCH(V$3,职业模板!$C$28:$J$28,FALSE))+INDEX(职业模板!$C$40:$J$60,MATCH($L98,职业模板!$B$40:$B$60,FALSE),MATCH(V$3,职业模板!$C$39:$J$39,FALSE))),2),"")</f>
        <v/>
      </c>
      <c r="BO98" s="1" t="str" cm="1">
        <f t="array" ref="BO98">IFERROR(ROUND((AY98+BG98*职业模板!$E$16)*(1+INDEX(职业模板!$C$29:$J$34,MATCH($K98,职业模板!$B$29:$B$34,FALSE),MATCH(W$3,职业模板!$C$28:$J$28,FALSE))+INDEX(职业模板!$C$40:$J$60,MATCH($L98,职业模板!$B$40:$B$60,FALSE),MATCH(W$3,职业模板!$C$39:$J$39,FALSE))),2),"")</f>
        <v/>
      </c>
      <c r="BP98" s="1" t="str" cm="1">
        <f t="array" ref="BP98">IFERROR(ROUND((AZ98+BH98*职业模板!$E$16)*(1+INDEX(职业模板!$C$29:$J$34,MATCH($K98,职业模板!$B$29:$B$34,FALSE),MATCH(X$3,职业模板!$C$28:$J$28,FALSE))+INDEX(职业模板!$C$40:$J$60,MATCH($L98,职业模板!$B$40:$B$60,FALSE),MATCH(X$3,职业模板!$C$39:$J$39,FALSE))),2),"")</f>
        <v/>
      </c>
      <c r="BQ98" s="1" t="str" cm="1">
        <f t="array" ref="BQ98">IFERROR(ROUND((BA98+BI98*职业模板!$E$16)*(1+INDEX(职业模板!$C$29:$J$34,MATCH($K98,职业模板!$B$29:$B$34,FALSE),MATCH(Y$3,职业模板!$C$28:$J$28,FALSE))+INDEX(职业模板!$C$40:$J$60,MATCH($L98,职业模板!$B$40:$B$60,FALSE),MATCH(Y$3,职业模板!$C$39:$J$39,FALSE))),2),"")</f>
        <v/>
      </c>
      <c r="BR98" s="1" t="str" cm="1">
        <f t="array" ref="BR98">IFERROR(ROUND((BB98+BJ98*职业模板!$E$16)*(1+INDEX(职业模板!$C$29:$J$34,MATCH($K98,职业模板!$B$29:$B$34,FALSE),MATCH(Z$3,职业模板!$C$28:$J$28,FALSE))+INDEX(职业模板!$C$40:$J$60,MATCH($L98,职业模板!$B$40:$B$60,FALSE),MATCH(Z$3,职业模板!$C$39:$J$39,FALSE))),2),"")</f>
        <v/>
      </c>
      <c r="BS98" s="1" t="str" cm="1">
        <f t="array" ref="BS98">IFERROR(ROUND((BC98+BK98*职业模板!$E$16)*(1+INDEX(职业模板!$C$29:$J$34,MATCH($K98,职业模板!$B$29:$B$34,FALSE),MATCH(AA$3,职业模板!$C$28:$J$28,FALSE))+INDEX(职业模板!$C$40:$J$60,MATCH($L98,职业模板!$B$40:$B$60,FALSE),MATCH(AA$3,职业模板!$C$39:$J$39,FALSE))),2),"")</f>
        <v/>
      </c>
      <c r="BT98" s="1" t="str" cm="1">
        <f t="array" ref="BT98">IFERROR(ROUND((BD98+BL98*职业模板!$E$16)*(1+INDEX(职业模板!$C$29:$J$34,MATCH($K98,职业模板!$B$29:$B$34,FALSE),MATCH(AB$3,职业模板!$C$28:$J$28,FALSE))+INDEX(职业模板!$C$40:$J$60,MATCH($L98,职业模板!$B$40:$B$60,FALSE),MATCH(AB$3,职业模板!$C$39:$J$39,FALSE))),2),"")</f>
        <v/>
      </c>
      <c r="BU98" s="1" t="str" cm="1">
        <f t="array" ref="BU98">IFERROR(ROUND((BE98+BM98*职业模板!$E$16)*(1+INDEX(职业模板!$C$29:$J$34,MATCH($K98,职业模板!$B$29:$B$34,FALSE),MATCH(AC$3,职业模板!$C$28:$J$28,FALSE))+INDEX(职业模板!$C$40:$J$60,MATCH($L98,职业模板!$B$40:$B$60,FALSE),MATCH(AC$3,职业模板!$C$39:$J$39,FALSE))),2),"")</f>
        <v/>
      </c>
      <c r="BV98" s="31" t="str" cm="1">
        <f t="array" ref="BV98">IF(SUMPRODUCT($BN98:$BR98,属性分配!$C$7:$G$7)=0,"",SUMPRODUCT($BN98:$BR98,属性分配!$C$7:$G$7))</f>
        <v/>
      </c>
      <c r="BW98" s="1" t="str" cm="1">
        <f t="array" ref="BW98">IFERROR((AX98+BF98*职业模板!$E$16)*(1+INDEX(职业模板!$C$34:$J$34,MATCH(V$3,职业模板!$C$28:$J$28,FALSE))+INDEX(职业模板!$C$60:$J$60,MATCH(V$3,职业模板!$C$39:$J$39,FALSE))),"")</f>
        <v/>
      </c>
      <c r="BX98" s="1" t="str" cm="1">
        <f t="array" ref="BX98">IFERROR((AY98+BG98*职业模板!$E$16)*(1+INDEX(职业模板!$C$34:$J$34,MATCH(W$3,职业模板!$C$28:$J$28,FALSE))+INDEX(职业模板!$C$60:$J$60,MATCH(W$3,职业模板!$C$39:$J$39,FALSE))),"")</f>
        <v/>
      </c>
      <c r="BY98" s="1" t="str" cm="1">
        <f t="array" ref="BY98">IFERROR((AZ98+BH98*职业模板!$E$16)*(1+INDEX(职业模板!$C$34:$J$34,MATCH(X$3,职业模板!$C$28:$J$28,FALSE))+INDEX(职业模板!$C$60:$J$60,MATCH(X$3,职业模板!$C$39:$J$39,FALSE))),"")</f>
        <v/>
      </c>
      <c r="BZ98" s="1" t="str" cm="1">
        <f t="array" ref="BZ98">IFERROR((BA98+BI98*职业模板!$E$16)*(1+INDEX(职业模板!$C$34:$J$34,MATCH(Y$3,职业模板!$C$28:$J$28,FALSE))+INDEX(职业模板!$C$60:$J$60,MATCH(Y$3,职业模板!$C$39:$J$39,FALSE))),"")</f>
        <v/>
      </c>
      <c r="CA98" s="1" t="str" cm="1">
        <f t="array" ref="CA98">IFERROR((BB98+BJ98*职业模板!$E$16)*(1+INDEX(职业模板!$C$34:$J$34,MATCH(Z$3,职业模板!$C$28:$J$28,FALSE))+INDEX(职业模板!$C$60:$J$60,MATCH(Z$3,职业模板!$C$39:$J$39,FALSE))),"")</f>
        <v/>
      </c>
      <c r="CB98" s="1" t="str" cm="1">
        <f t="array" ref="CB98">IFERROR((BC98+BK98*职业模板!$E$16)*(1+INDEX(职业模板!$C$34:$J$34,MATCH(AA$3,职业模板!$C$28:$J$28,FALSE))+INDEX(职业模板!$C$60:$J$60,MATCH(AA$3,职业模板!$C$39:$J$39,FALSE))),"")</f>
        <v/>
      </c>
      <c r="CC98" s="1" t="str" cm="1">
        <f t="array" ref="CC98">IFERROR((BD98+BL98*职业模板!$E$16)*(1+INDEX(职业模板!$C$34:$J$34,MATCH(AB$3,职业模板!$C$28:$J$28,FALSE))+INDEX(职业模板!$C$60:$J$60,MATCH(AB$3,职业模板!$C$39:$J$39,FALSE))),"")</f>
        <v/>
      </c>
      <c r="CD98" s="1" t="str" cm="1">
        <f t="array" ref="CD98">IFERROR((BE98+BM98*职业模板!$E$16)*(1+INDEX(职业模板!$C$34:$J$34,MATCH(AC$3,职业模板!$C$28:$J$28,FALSE))+INDEX(职业模板!$C$60:$J$60,MATCH(AC$3,职业模板!$C$39:$J$39,FALSE))),"")</f>
        <v/>
      </c>
      <c r="CE98" s="31" t="str" cm="1">
        <f t="array" ref="CE98">IF(SUMPRODUCT(BW98:CA98,属性分配!$C$7:$G$7)=0,"",SUMPRODUCT(BW98:CA98,属性分配!$C$7:$G$7))</f>
        <v/>
      </c>
    </row>
    <row r="99" spans="50:83" x14ac:dyDescent="0.15">
      <c r="AX99" s="1" t="str" cm="1">
        <f t="array" ref="AX99">IFERROR(INDEX(属性分配!$C$4:$J$4,MATCH(AX$3,属性分配!$C$3:$J$3,FALSE))*INDEX(职业模板!$C$5:$J$12,MATCH($C99,职业模板!$B$5:$B$12,FALSE),MATCH(AX$3,职业模板!$C$3:$J$3,FALSE))*$F99*N99,"")</f>
        <v/>
      </c>
      <c r="AY99" s="1" t="str" cm="1">
        <f t="array" ref="AY99">IFERROR(INDEX(属性分配!$C$4:$J$4,MATCH(AY$3,属性分配!$C$3:$J$3,FALSE))*INDEX(职业模板!$C$5:$J$12,MATCH($C99,职业模板!$B$5:$B$12,FALSE),MATCH(AY$3,职业模板!$C$3:$J$3,FALSE))*$F99*O99,"")</f>
        <v/>
      </c>
      <c r="AZ99" s="1" t="str" cm="1">
        <f t="array" ref="AZ99">IFERROR(INDEX(属性分配!$C$4:$J$4,MATCH(AZ$3,属性分配!$C$3:$J$3,FALSE))*INDEX(职业模板!$C$5:$J$12,MATCH($C99,职业模板!$B$5:$B$12,FALSE),MATCH(AZ$3,职业模板!$C$3:$J$3,FALSE))*$F99*P99,"")</f>
        <v/>
      </c>
      <c r="BA99" s="1" t="str" cm="1">
        <f t="array" ref="BA99">IFERROR(INDEX(属性分配!$C$4:$J$4,MATCH(BA$3,属性分配!$C$3:$J$3,FALSE))*INDEX(职业模板!$C$5:$J$12,MATCH($C99,职业模板!$B$5:$B$12,FALSE),MATCH(BA$3,职业模板!$C$3:$J$3,FALSE))*$F99*Q99,"")</f>
        <v/>
      </c>
      <c r="BB99" s="1" t="str" cm="1">
        <f t="array" ref="BB99">IFERROR(INDEX(属性分配!$C$4:$J$4,MATCH(BB$3,属性分配!$C$3:$J$3,FALSE))*INDEX(职业模板!$C$5:$J$12,MATCH($C99,职业模板!$B$5:$B$12,FALSE),MATCH(BB$3,职业模板!$C$3:$J$3,FALSE))*$F99*R99,"")</f>
        <v/>
      </c>
      <c r="BC99" s="1" t="str" cm="1">
        <f t="array" ref="BC99">IFERROR(INDEX(属性分配!$C$4:$J$4,MATCH(BC$3,属性分配!$C$3:$J$3,FALSE))*INDEX(职业模板!$C$5:$J$12,MATCH($C99,职业模板!$B$5:$B$12,FALSE),MATCH(BC$3,职业模板!$C$3:$J$3,FALSE))*$F99*S99,"")</f>
        <v/>
      </c>
      <c r="BD99" s="1" t="str" cm="1">
        <f t="array" ref="BD99">IFERROR(INDEX(属性分配!$C$4:$J$4,MATCH(BD$3,属性分配!$C$3:$J$3,FALSE))*INDEX(职业模板!$C$5:$J$12,MATCH($C99,职业模板!$B$5:$B$12,FALSE),MATCH(BD$3,职业模板!$C$3:$J$3,FALSE))*$F99*T99,"")</f>
        <v/>
      </c>
      <c r="BE99" s="1" t="str" cm="1">
        <f t="array" ref="BE99">IFERROR(INDEX(属性分配!$C$4:$J$4,MATCH(BE$3,属性分配!$C$3:$J$3,FALSE))*INDEX(职业模板!$C$5:$J$12,MATCH($C99,职业模板!$B$5:$B$12,FALSE),MATCH(BE$3,职业模板!$C$3:$J$3,FALSE))*$F99*U99,"")</f>
        <v/>
      </c>
      <c r="BF99" s="1" t="str" cm="1">
        <f t="array" ref="BF99">IFERROR(INDEX(属性分配!$C$11:$J$11,MATCH(BF$3,属性分配!$C$3:$J$3,FALSE))/职业模板!$E$16*AX99,"")</f>
        <v/>
      </c>
      <c r="BG99" s="1" t="str" cm="1">
        <f t="array" ref="BG99">IFERROR(INDEX(属性分配!$C$11:$J$11,MATCH(BG$3,属性分配!$C$3:$J$3,FALSE))/职业模板!$E$16*AY99,"")</f>
        <v/>
      </c>
      <c r="BH99" s="1" t="str" cm="1">
        <f t="array" ref="BH99">IFERROR(INDEX(属性分配!$C$11:$J$11,MATCH(BH$3,属性分配!$C$3:$J$3,FALSE))/职业模板!$E$16*AZ99,"")</f>
        <v/>
      </c>
      <c r="BI99" s="1" t="str" cm="1">
        <f t="array" ref="BI99">IFERROR(INDEX(属性分配!$C$11:$J$11,MATCH(BI$3,属性分配!$C$3:$J$3,FALSE))/职业模板!$E$16*BA99,"")</f>
        <v/>
      </c>
      <c r="BJ99" s="1" t="str" cm="1">
        <f t="array" ref="BJ99">IFERROR(INDEX(属性分配!$C$11:$J$11,MATCH(BJ$3,属性分配!$C$3:$J$3,FALSE))/职业模板!$E$16*BB99,"")</f>
        <v/>
      </c>
      <c r="BK99" s="1" t="str" cm="1">
        <f t="array" ref="BK99">IFERROR(INDEX(属性分配!$C$11:$J$11,MATCH(BK$3,属性分配!$C$3:$J$3,FALSE))/职业模板!$E$16*BC99,"")</f>
        <v/>
      </c>
      <c r="BL99" s="1" t="str" cm="1">
        <f t="array" ref="BL99">IFERROR(INDEX(属性分配!$C$11:$J$11,MATCH(BL$3,属性分配!$C$3:$J$3,FALSE))/职业模板!$E$16*BD99,"")</f>
        <v/>
      </c>
      <c r="BM99" s="1" t="str" cm="1">
        <f t="array" ref="BM99">IFERROR(INDEX(属性分配!$C$11:$J$11,MATCH(BM$3,属性分配!$C$3:$J$3,FALSE))/职业模板!$E$16*BE99,"")</f>
        <v/>
      </c>
      <c r="BN99" s="1" t="str" cm="1">
        <f t="array" ref="BN99">IFERROR(ROUND((AX99+BF99*职业模板!$E$16)*(1+INDEX(职业模板!$C$29:$J$34,MATCH($K99,职业模板!$B$29:$B$34,FALSE),MATCH(V$3,职业模板!$C$28:$J$28,FALSE))+INDEX(职业模板!$C$40:$J$60,MATCH($L99,职业模板!$B$40:$B$60,FALSE),MATCH(V$3,职业模板!$C$39:$J$39,FALSE))),2),"")</f>
        <v/>
      </c>
      <c r="BO99" s="1" t="str" cm="1">
        <f t="array" ref="BO99">IFERROR(ROUND((AY99+BG99*职业模板!$E$16)*(1+INDEX(职业模板!$C$29:$J$34,MATCH($K99,职业模板!$B$29:$B$34,FALSE),MATCH(W$3,职业模板!$C$28:$J$28,FALSE))+INDEX(职业模板!$C$40:$J$60,MATCH($L99,职业模板!$B$40:$B$60,FALSE),MATCH(W$3,职业模板!$C$39:$J$39,FALSE))),2),"")</f>
        <v/>
      </c>
      <c r="BP99" s="1" t="str" cm="1">
        <f t="array" ref="BP99">IFERROR(ROUND((AZ99+BH99*职业模板!$E$16)*(1+INDEX(职业模板!$C$29:$J$34,MATCH($K99,职业模板!$B$29:$B$34,FALSE),MATCH(X$3,职业模板!$C$28:$J$28,FALSE))+INDEX(职业模板!$C$40:$J$60,MATCH($L99,职业模板!$B$40:$B$60,FALSE),MATCH(X$3,职业模板!$C$39:$J$39,FALSE))),2),"")</f>
        <v/>
      </c>
      <c r="BQ99" s="1" t="str" cm="1">
        <f t="array" ref="BQ99">IFERROR(ROUND((BA99+BI99*职业模板!$E$16)*(1+INDEX(职业模板!$C$29:$J$34,MATCH($K99,职业模板!$B$29:$B$34,FALSE),MATCH(Y$3,职业模板!$C$28:$J$28,FALSE))+INDEX(职业模板!$C$40:$J$60,MATCH($L99,职业模板!$B$40:$B$60,FALSE),MATCH(Y$3,职业模板!$C$39:$J$39,FALSE))),2),"")</f>
        <v/>
      </c>
      <c r="BR99" s="1" t="str" cm="1">
        <f t="array" ref="BR99">IFERROR(ROUND((BB99+BJ99*职业模板!$E$16)*(1+INDEX(职业模板!$C$29:$J$34,MATCH($K99,职业模板!$B$29:$B$34,FALSE),MATCH(Z$3,职业模板!$C$28:$J$28,FALSE))+INDEX(职业模板!$C$40:$J$60,MATCH($L99,职业模板!$B$40:$B$60,FALSE),MATCH(Z$3,职业模板!$C$39:$J$39,FALSE))),2),"")</f>
        <v/>
      </c>
      <c r="BS99" s="1" t="str" cm="1">
        <f t="array" ref="BS99">IFERROR(ROUND((BC99+BK99*职业模板!$E$16)*(1+INDEX(职业模板!$C$29:$J$34,MATCH($K99,职业模板!$B$29:$B$34,FALSE),MATCH(AA$3,职业模板!$C$28:$J$28,FALSE))+INDEX(职业模板!$C$40:$J$60,MATCH($L99,职业模板!$B$40:$B$60,FALSE),MATCH(AA$3,职业模板!$C$39:$J$39,FALSE))),2),"")</f>
        <v/>
      </c>
      <c r="BT99" s="1" t="str" cm="1">
        <f t="array" ref="BT99">IFERROR(ROUND((BD99+BL99*职业模板!$E$16)*(1+INDEX(职业模板!$C$29:$J$34,MATCH($K99,职业模板!$B$29:$B$34,FALSE),MATCH(AB$3,职业模板!$C$28:$J$28,FALSE))+INDEX(职业模板!$C$40:$J$60,MATCH($L99,职业模板!$B$40:$B$60,FALSE),MATCH(AB$3,职业模板!$C$39:$J$39,FALSE))),2),"")</f>
        <v/>
      </c>
      <c r="BU99" s="1" t="str" cm="1">
        <f t="array" ref="BU99">IFERROR(ROUND((BE99+BM99*职业模板!$E$16)*(1+INDEX(职业模板!$C$29:$J$34,MATCH($K99,职业模板!$B$29:$B$34,FALSE),MATCH(AC$3,职业模板!$C$28:$J$28,FALSE))+INDEX(职业模板!$C$40:$J$60,MATCH($L99,职业模板!$B$40:$B$60,FALSE),MATCH(AC$3,职业模板!$C$39:$J$39,FALSE))),2),"")</f>
        <v/>
      </c>
      <c r="BV99" s="31" t="str" cm="1">
        <f t="array" ref="BV99">IF(SUMPRODUCT($BN99:$BR99,属性分配!$C$7:$G$7)=0,"",SUMPRODUCT($BN99:$BR99,属性分配!$C$7:$G$7))</f>
        <v/>
      </c>
      <c r="BW99" s="1" t="str" cm="1">
        <f t="array" ref="BW99">IFERROR((AX99+BF99*职业模板!$E$16)*(1+INDEX(职业模板!$C$34:$J$34,MATCH(V$3,职业模板!$C$28:$J$28,FALSE))+INDEX(职业模板!$C$60:$J$60,MATCH(V$3,职业模板!$C$39:$J$39,FALSE))),"")</f>
        <v/>
      </c>
      <c r="BX99" s="1" t="str" cm="1">
        <f t="array" ref="BX99">IFERROR((AY99+BG99*职业模板!$E$16)*(1+INDEX(职业模板!$C$34:$J$34,MATCH(W$3,职业模板!$C$28:$J$28,FALSE))+INDEX(职业模板!$C$60:$J$60,MATCH(W$3,职业模板!$C$39:$J$39,FALSE))),"")</f>
        <v/>
      </c>
      <c r="BY99" s="1" t="str" cm="1">
        <f t="array" ref="BY99">IFERROR((AZ99+BH99*职业模板!$E$16)*(1+INDEX(职业模板!$C$34:$J$34,MATCH(X$3,职业模板!$C$28:$J$28,FALSE))+INDEX(职业模板!$C$60:$J$60,MATCH(X$3,职业模板!$C$39:$J$39,FALSE))),"")</f>
        <v/>
      </c>
      <c r="BZ99" s="1" t="str" cm="1">
        <f t="array" ref="BZ99">IFERROR((BA99+BI99*职业模板!$E$16)*(1+INDEX(职业模板!$C$34:$J$34,MATCH(Y$3,职业模板!$C$28:$J$28,FALSE))+INDEX(职业模板!$C$60:$J$60,MATCH(Y$3,职业模板!$C$39:$J$39,FALSE))),"")</f>
        <v/>
      </c>
      <c r="CA99" s="1" t="str" cm="1">
        <f t="array" ref="CA99">IFERROR((BB99+BJ99*职业模板!$E$16)*(1+INDEX(职业模板!$C$34:$J$34,MATCH(Z$3,职业模板!$C$28:$J$28,FALSE))+INDEX(职业模板!$C$60:$J$60,MATCH(Z$3,职业模板!$C$39:$J$39,FALSE))),"")</f>
        <v/>
      </c>
      <c r="CB99" s="1" t="str" cm="1">
        <f t="array" ref="CB99">IFERROR((BC99+BK99*职业模板!$E$16)*(1+INDEX(职业模板!$C$34:$J$34,MATCH(AA$3,职业模板!$C$28:$J$28,FALSE))+INDEX(职业模板!$C$60:$J$60,MATCH(AA$3,职业模板!$C$39:$J$39,FALSE))),"")</f>
        <v/>
      </c>
      <c r="CC99" s="1" t="str" cm="1">
        <f t="array" ref="CC99">IFERROR((BD99+BL99*职业模板!$E$16)*(1+INDEX(职业模板!$C$34:$J$34,MATCH(AB$3,职业模板!$C$28:$J$28,FALSE))+INDEX(职业模板!$C$60:$J$60,MATCH(AB$3,职业模板!$C$39:$J$39,FALSE))),"")</f>
        <v/>
      </c>
      <c r="CD99" s="1" t="str" cm="1">
        <f t="array" ref="CD99">IFERROR((BE99+BM99*职业模板!$E$16)*(1+INDEX(职业模板!$C$34:$J$34,MATCH(AC$3,职业模板!$C$28:$J$28,FALSE))+INDEX(职业模板!$C$60:$J$60,MATCH(AC$3,职业模板!$C$39:$J$39,FALSE))),"")</f>
        <v/>
      </c>
      <c r="CE99" s="31" t="str" cm="1">
        <f t="array" ref="CE99">IF(SUMPRODUCT(BW99:CA99,属性分配!$C$7:$G$7)=0,"",SUMPRODUCT(BW99:CA99,属性分配!$C$7:$G$7))</f>
        <v/>
      </c>
    </row>
    <row r="100" spans="50:83" x14ac:dyDescent="0.15">
      <c r="AX100" s="1" t="str" cm="1">
        <f t="array" ref="AX100">IFERROR(INDEX(属性分配!$C$4:$J$4,MATCH(AX$3,属性分配!$C$3:$J$3,FALSE))*INDEX(职业模板!$C$5:$J$12,MATCH($C100,职业模板!$B$5:$B$12,FALSE),MATCH(AX$3,职业模板!$C$3:$J$3,FALSE))*$F100*N100,"")</f>
        <v/>
      </c>
      <c r="AY100" s="1" t="str" cm="1">
        <f t="array" ref="AY100">IFERROR(INDEX(属性分配!$C$4:$J$4,MATCH(AY$3,属性分配!$C$3:$J$3,FALSE))*INDEX(职业模板!$C$5:$J$12,MATCH($C100,职业模板!$B$5:$B$12,FALSE),MATCH(AY$3,职业模板!$C$3:$J$3,FALSE))*$F100*O100,"")</f>
        <v/>
      </c>
      <c r="AZ100" s="1" t="str" cm="1">
        <f t="array" ref="AZ100">IFERROR(INDEX(属性分配!$C$4:$J$4,MATCH(AZ$3,属性分配!$C$3:$J$3,FALSE))*INDEX(职业模板!$C$5:$J$12,MATCH($C100,职业模板!$B$5:$B$12,FALSE),MATCH(AZ$3,职业模板!$C$3:$J$3,FALSE))*$F100*P100,"")</f>
        <v/>
      </c>
      <c r="BA100" s="1" t="str" cm="1">
        <f t="array" ref="BA100">IFERROR(INDEX(属性分配!$C$4:$J$4,MATCH(BA$3,属性分配!$C$3:$J$3,FALSE))*INDEX(职业模板!$C$5:$J$12,MATCH($C100,职业模板!$B$5:$B$12,FALSE),MATCH(BA$3,职业模板!$C$3:$J$3,FALSE))*$F100*Q100,"")</f>
        <v/>
      </c>
      <c r="BB100" s="1" t="str" cm="1">
        <f t="array" ref="BB100">IFERROR(INDEX(属性分配!$C$4:$J$4,MATCH(BB$3,属性分配!$C$3:$J$3,FALSE))*INDEX(职业模板!$C$5:$J$12,MATCH($C100,职业模板!$B$5:$B$12,FALSE),MATCH(BB$3,职业模板!$C$3:$J$3,FALSE))*$F100*R100,"")</f>
        <v/>
      </c>
      <c r="BC100" s="1" t="str" cm="1">
        <f t="array" ref="BC100">IFERROR(INDEX(属性分配!$C$4:$J$4,MATCH(BC$3,属性分配!$C$3:$J$3,FALSE))*INDEX(职业模板!$C$5:$J$12,MATCH($C100,职业模板!$B$5:$B$12,FALSE),MATCH(BC$3,职业模板!$C$3:$J$3,FALSE))*$F100*S100,"")</f>
        <v/>
      </c>
      <c r="BD100" s="1" t="str" cm="1">
        <f t="array" ref="BD100">IFERROR(INDEX(属性分配!$C$4:$J$4,MATCH(BD$3,属性分配!$C$3:$J$3,FALSE))*INDEX(职业模板!$C$5:$J$12,MATCH($C100,职业模板!$B$5:$B$12,FALSE),MATCH(BD$3,职业模板!$C$3:$J$3,FALSE))*$F100*T100,"")</f>
        <v/>
      </c>
      <c r="BE100" s="1" t="str" cm="1">
        <f t="array" ref="BE100">IFERROR(INDEX(属性分配!$C$4:$J$4,MATCH(BE$3,属性分配!$C$3:$J$3,FALSE))*INDEX(职业模板!$C$5:$J$12,MATCH($C100,职业模板!$B$5:$B$12,FALSE),MATCH(BE$3,职业模板!$C$3:$J$3,FALSE))*$F100*U100,"")</f>
        <v/>
      </c>
      <c r="BF100" s="1" t="str" cm="1">
        <f t="array" ref="BF100">IFERROR(INDEX(属性分配!$C$11:$J$11,MATCH(BF$3,属性分配!$C$3:$J$3,FALSE))/职业模板!$E$16*AX100,"")</f>
        <v/>
      </c>
      <c r="BG100" s="1" t="str" cm="1">
        <f t="array" ref="BG100">IFERROR(INDEX(属性分配!$C$11:$J$11,MATCH(BG$3,属性分配!$C$3:$J$3,FALSE))/职业模板!$E$16*AY100,"")</f>
        <v/>
      </c>
      <c r="BH100" s="1" t="str" cm="1">
        <f t="array" ref="BH100">IFERROR(INDEX(属性分配!$C$11:$J$11,MATCH(BH$3,属性分配!$C$3:$J$3,FALSE))/职业模板!$E$16*AZ100,"")</f>
        <v/>
      </c>
      <c r="BI100" s="1" t="str" cm="1">
        <f t="array" ref="BI100">IFERROR(INDEX(属性分配!$C$11:$J$11,MATCH(BI$3,属性分配!$C$3:$J$3,FALSE))/职业模板!$E$16*BA100,"")</f>
        <v/>
      </c>
      <c r="BJ100" s="1" t="str" cm="1">
        <f t="array" ref="BJ100">IFERROR(INDEX(属性分配!$C$11:$J$11,MATCH(BJ$3,属性分配!$C$3:$J$3,FALSE))/职业模板!$E$16*BB100,"")</f>
        <v/>
      </c>
      <c r="BK100" s="1" t="str" cm="1">
        <f t="array" ref="BK100">IFERROR(INDEX(属性分配!$C$11:$J$11,MATCH(BK$3,属性分配!$C$3:$J$3,FALSE))/职业模板!$E$16*BC100,"")</f>
        <v/>
      </c>
      <c r="BL100" s="1" t="str" cm="1">
        <f t="array" ref="BL100">IFERROR(INDEX(属性分配!$C$11:$J$11,MATCH(BL$3,属性分配!$C$3:$J$3,FALSE))/职业模板!$E$16*BD100,"")</f>
        <v/>
      </c>
      <c r="BM100" s="1" t="str" cm="1">
        <f t="array" ref="BM100">IFERROR(INDEX(属性分配!$C$11:$J$11,MATCH(BM$3,属性分配!$C$3:$J$3,FALSE))/职业模板!$E$16*BE100,"")</f>
        <v/>
      </c>
      <c r="BN100" s="1" t="str" cm="1">
        <f t="array" ref="BN100">IFERROR(ROUND((AX100+BF100*职业模板!$E$16)*(1+INDEX(职业模板!$C$29:$J$34,MATCH($K100,职业模板!$B$29:$B$34,FALSE),MATCH(V$3,职业模板!$C$28:$J$28,FALSE))+INDEX(职业模板!$C$40:$J$60,MATCH($L100,职业模板!$B$40:$B$60,FALSE),MATCH(V$3,职业模板!$C$39:$J$39,FALSE))),2),"")</f>
        <v/>
      </c>
      <c r="BO100" s="1" t="str" cm="1">
        <f t="array" ref="BO100">IFERROR(ROUND((AY100+BG100*职业模板!$E$16)*(1+INDEX(职业模板!$C$29:$J$34,MATCH($K100,职业模板!$B$29:$B$34,FALSE),MATCH(W$3,职业模板!$C$28:$J$28,FALSE))+INDEX(职业模板!$C$40:$J$60,MATCH($L100,职业模板!$B$40:$B$60,FALSE),MATCH(W$3,职业模板!$C$39:$J$39,FALSE))),2),"")</f>
        <v/>
      </c>
      <c r="BP100" s="1" t="str" cm="1">
        <f t="array" ref="BP100">IFERROR(ROUND((AZ100+BH100*职业模板!$E$16)*(1+INDEX(职业模板!$C$29:$J$34,MATCH($K100,职业模板!$B$29:$B$34,FALSE),MATCH(X$3,职业模板!$C$28:$J$28,FALSE))+INDEX(职业模板!$C$40:$J$60,MATCH($L100,职业模板!$B$40:$B$60,FALSE),MATCH(X$3,职业模板!$C$39:$J$39,FALSE))),2),"")</f>
        <v/>
      </c>
      <c r="BQ100" s="1" t="str" cm="1">
        <f t="array" ref="BQ100">IFERROR(ROUND((BA100+BI100*职业模板!$E$16)*(1+INDEX(职业模板!$C$29:$J$34,MATCH($K100,职业模板!$B$29:$B$34,FALSE),MATCH(Y$3,职业模板!$C$28:$J$28,FALSE))+INDEX(职业模板!$C$40:$J$60,MATCH($L100,职业模板!$B$40:$B$60,FALSE),MATCH(Y$3,职业模板!$C$39:$J$39,FALSE))),2),"")</f>
        <v/>
      </c>
      <c r="BR100" s="1" t="str" cm="1">
        <f t="array" ref="BR100">IFERROR(ROUND((BB100+BJ100*职业模板!$E$16)*(1+INDEX(职业模板!$C$29:$J$34,MATCH($K100,职业模板!$B$29:$B$34,FALSE),MATCH(Z$3,职业模板!$C$28:$J$28,FALSE))+INDEX(职业模板!$C$40:$J$60,MATCH($L100,职业模板!$B$40:$B$60,FALSE),MATCH(Z$3,职业模板!$C$39:$J$39,FALSE))),2),"")</f>
        <v/>
      </c>
      <c r="BS100" s="1" t="str" cm="1">
        <f t="array" ref="BS100">IFERROR(ROUND((BC100+BK100*职业模板!$E$16)*(1+INDEX(职业模板!$C$29:$J$34,MATCH($K100,职业模板!$B$29:$B$34,FALSE),MATCH(AA$3,职业模板!$C$28:$J$28,FALSE))+INDEX(职业模板!$C$40:$J$60,MATCH($L100,职业模板!$B$40:$B$60,FALSE),MATCH(AA$3,职业模板!$C$39:$J$39,FALSE))),2),"")</f>
        <v/>
      </c>
      <c r="BT100" s="1" t="str" cm="1">
        <f t="array" ref="BT100">IFERROR(ROUND((BD100+BL100*职业模板!$E$16)*(1+INDEX(职业模板!$C$29:$J$34,MATCH($K100,职业模板!$B$29:$B$34,FALSE),MATCH(AB$3,职业模板!$C$28:$J$28,FALSE))+INDEX(职业模板!$C$40:$J$60,MATCH($L100,职业模板!$B$40:$B$60,FALSE),MATCH(AB$3,职业模板!$C$39:$J$39,FALSE))),2),"")</f>
        <v/>
      </c>
      <c r="BU100" s="1" t="str" cm="1">
        <f t="array" ref="BU100">IFERROR(ROUND((BE100+BM100*职业模板!$E$16)*(1+INDEX(职业模板!$C$29:$J$34,MATCH($K100,职业模板!$B$29:$B$34,FALSE),MATCH(AC$3,职业模板!$C$28:$J$28,FALSE))+INDEX(职业模板!$C$40:$J$60,MATCH($L100,职业模板!$B$40:$B$60,FALSE),MATCH(AC$3,职业模板!$C$39:$J$39,FALSE))),2),"")</f>
        <v/>
      </c>
      <c r="BV100" s="31" t="str" cm="1">
        <f t="array" ref="BV100">IF(SUMPRODUCT($BN100:$BR100,属性分配!$C$7:$G$7)=0,"",SUMPRODUCT($BN100:$BR100,属性分配!$C$7:$G$7))</f>
        <v/>
      </c>
      <c r="BW100" s="1" t="str" cm="1">
        <f t="array" ref="BW100">IFERROR((AX100+BF100*职业模板!$E$16)*(1+INDEX(职业模板!$C$34:$J$34,MATCH(V$3,职业模板!$C$28:$J$28,FALSE))+INDEX(职业模板!$C$60:$J$60,MATCH(V$3,职业模板!$C$39:$J$39,FALSE))),"")</f>
        <v/>
      </c>
      <c r="BX100" s="1" t="str" cm="1">
        <f t="array" ref="BX100">IFERROR((AY100+BG100*职业模板!$E$16)*(1+INDEX(职业模板!$C$34:$J$34,MATCH(W$3,职业模板!$C$28:$J$28,FALSE))+INDEX(职业模板!$C$60:$J$60,MATCH(W$3,职业模板!$C$39:$J$39,FALSE))),"")</f>
        <v/>
      </c>
      <c r="BY100" s="1" t="str" cm="1">
        <f t="array" ref="BY100">IFERROR((AZ100+BH100*职业模板!$E$16)*(1+INDEX(职业模板!$C$34:$J$34,MATCH(X$3,职业模板!$C$28:$J$28,FALSE))+INDEX(职业模板!$C$60:$J$60,MATCH(X$3,职业模板!$C$39:$J$39,FALSE))),"")</f>
        <v/>
      </c>
      <c r="BZ100" s="1" t="str" cm="1">
        <f t="array" ref="BZ100">IFERROR((BA100+BI100*职业模板!$E$16)*(1+INDEX(职业模板!$C$34:$J$34,MATCH(Y$3,职业模板!$C$28:$J$28,FALSE))+INDEX(职业模板!$C$60:$J$60,MATCH(Y$3,职业模板!$C$39:$J$39,FALSE))),"")</f>
        <v/>
      </c>
      <c r="CA100" s="1" t="str" cm="1">
        <f t="array" ref="CA100">IFERROR((BB100+BJ100*职业模板!$E$16)*(1+INDEX(职业模板!$C$34:$J$34,MATCH(Z$3,职业模板!$C$28:$J$28,FALSE))+INDEX(职业模板!$C$60:$J$60,MATCH(Z$3,职业模板!$C$39:$J$39,FALSE))),"")</f>
        <v/>
      </c>
      <c r="CB100" s="1" t="str" cm="1">
        <f t="array" ref="CB100">IFERROR((BC100+BK100*职业模板!$E$16)*(1+INDEX(职业模板!$C$34:$J$34,MATCH(AA$3,职业模板!$C$28:$J$28,FALSE))+INDEX(职业模板!$C$60:$J$60,MATCH(AA$3,职业模板!$C$39:$J$39,FALSE))),"")</f>
        <v/>
      </c>
      <c r="CC100" s="1" t="str" cm="1">
        <f t="array" ref="CC100">IFERROR((BD100+BL100*职业模板!$E$16)*(1+INDEX(职业模板!$C$34:$J$34,MATCH(AB$3,职业模板!$C$28:$J$28,FALSE))+INDEX(职业模板!$C$60:$J$60,MATCH(AB$3,职业模板!$C$39:$J$39,FALSE))),"")</f>
        <v/>
      </c>
      <c r="CD100" s="1" t="str" cm="1">
        <f t="array" ref="CD100">IFERROR((BE100+BM100*职业模板!$E$16)*(1+INDEX(职业模板!$C$34:$J$34,MATCH(AC$3,职业模板!$C$28:$J$28,FALSE))+INDEX(职业模板!$C$60:$J$60,MATCH(AC$3,职业模板!$C$39:$J$39,FALSE))),"")</f>
        <v/>
      </c>
      <c r="CE100" s="31" t="str" cm="1">
        <f t="array" ref="CE100">IF(SUMPRODUCT(BW100:CA100,属性分配!$C$7:$G$7)=0,"",SUMPRODUCT(BW100:CA100,属性分配!$C$7:$G$7))</f>
        <v/>
      </c>
    </row>
    <row r="101" spans="50:83" x14ac:dyDescent="0.15">
      <c r="AX101" s="1" t="str" cm="1">
        <f t="array" ref="AX101">IFERROR(INDEX(属性分配!$C$4:$J$4,MATCH(AX$3,属性分配!$C$3:$J$3,FALSE))*INDEX(职业模板!$C$5:$J$12,MATCH($C101,职业模板!$B$5:$B$12,FALSE),MATCH(AX$3,职业模板!$C$3:$J$3,FALSE))*$F101*N101,"")</f>
        <v/>
      </c>
      <c r="AY101" s="1" t="str" cm="1">
        <f t="array" ref="AY101">IFERROR(INDEX(属性分配!$C$4:$J$4,MATCH(AY$3,属性分配!$C$3:$J$3,FALSE))*INDEX(职业模板!$C$5:$J$12,MATCH($C101,职业模板!$B$5:$B$12,FALSE),MATCH(AY$3,职业模板!$C$3:$J$3,FALSE))*$F101*O101,"")</f>
        <v/>
      </c>
      <c r="AZ101" s="1" t="str" cm="1">
        <f t="array" ref="AZ101">IFERROR(INDEX(属性分配!$C$4:$J$4,MATCH(AZ$3,属性分配!$C$3:$J$3,FALSE))*INDEX(职业模板!$C$5:$J$12,MATCH($C101,职业模板!$B$5:$B$12,FALSE),MATCH(AZ$3,职业模板!$C$3:$J$3,FALSE))*$F101*P101,"")</f>
        <v/>
      </c>
      <c r="BA101" s="1" t="str" cm="1">
        <f t="array" ref="BA101">IFERROR(INDEX(属性分配!$C$4:$J$4,MATCH(BA$3,属性分配!$C$3:$J$3,FALSE))*INDEX(职业模板!$C$5:$J$12,MATCH($C101,职业模板!$B$5:$B$12,FALSE),MATCH(BA$3,职业模板!$C$3:$J$3,FALSE))*$F101*Q101,"")</f>
        <v/>
      </c>
      <c r="BB101" s="1" t="str" cm="1">
        <f t="array" ref="BB101">IFERROR(INDEX(属性分配!$C$4:$J$4,MATCH(BB$3,属性分配!$C$3:$J$3,FALSE))*INDEX(职业模板!$C$5:$J$12,MATCH($C101,职业模板!$B$5:$B$12,FALSE),MATCH(BB$3,职业模板!$C$3:$J$3,FALSE))*$F101*R101,"")</f>
        <v/>
      </c>
      <c r="BC101" s="1" t="str" cm="1">
        <f t="array" ref="BC101">IFERROR(INDEX(属性分配!$C$4:$J$4,MATCH(BC$3,属性分配!$C$3:$J$3,FALSE))*INDEX(职业模板!$C$5:$J$12,MATCH($C101,职业模板!$B$5:$B$12,FALSE),MATCH(BC$3,职业模板!$C$3:$J$3,FALSE))*$F101*S101,"")</f>
        <v/>
      </c>
      <c r="BD101" s="1" t="str" cm="1">
        <f t="array" ref="BD101">IFERROR(INDEX(属性分配!$C$4:$J$4,MATCH(BD$3,属性分配!$C$3:$J$3,FALSE))*INDEX(职业模板!$C$5:$J$12,MATCH($C101,职业模板!$B$5:$B$12,FALSE),MATCH(BD$3,职业模板!$C$3:$J$3,FALSE))*$F101*T101,"")</f>
        <v/>
      </c>
      <c r="BE101" s="1" t="str" cm="1">
        <f t="array" ref="BE101">IFERROR(INDEX(属性分配!$C$4:$J$4,MATCH(BE$3,属性分配!$C$3:$J$3,FALSE))*INDEX(职业模板!$C$5:$J$12,MATCH($C101,职业模板!$B$5:$B$12,FALSE),MATCH(BE$3,职业模板!$C$3:$J$3,FALSE))*$F101*U101,"")</f>
        <v/>
      </c>
      <c r="BF101" s="1" t="str" cm="1">
        <f t="array" ref="BF101">IFERROR(INDEX(属性分配!$C$11:$J$11,MATCH(BF$3,属性分配!$C$3:$J$3,FALSE))/职业模板!$E$16*AX101,"")</f>
        <v/>
      </c>
      <c r="BG101" s="1" t="str" cm="1">
        <f t="array" ref="BG101">IFERROR(INDEX(属性分配!$C$11:$J$11,MATCH(BG$3,属性分配!$C$3:$J$3,FALSE))/职业模板!$E$16*AY101,"")</f>
        <v/>
      </c>
      <c r="BH101" s="1" t="str" cm="1">
        <f t="array" ref="BH101">IFERROR(INDEX(属性分配!$C$11:$J$11,MATCH(BH$3,属性分配!$C$3:$J$3,FALSE))/职业模板!$E$16*AZ101,"")</f>
        <v/>
      </c>
      <c r="BI101" s="1" t="str" cm="1">
        <f t="array" ref="BI101">IFERROR(INDEX(属性分配!$C$11:$J$11,MATCH(BI$3,属性分配!$C$3:$J$3,FALSE))/职业模板!$E$16*BA101,"")</f>
        <v/>
      </c>
      <c r="BJ101" s="1" t="str" cm="1">
        <f t="array" ref="BJ101">IFERROR(INDEX(属性分配!$C$11:$J$11,MATCH(BJ$3,属性分配!$C$3:$J$3,FALSE))/职业模板!$E$16*BB101,"")</f>
        <v/>
      </c>
      <c r="BK101" s="1" t="str" cm="1">
        <f t="array" ref="BK101">IFERROR(INDEX(属性分配!$C$11:$J$11,MATCH(BK$3,属性分配!$C$3:$J$3,FALSE))/职业模板!$E$16*BC101,"")</f>
        <v/>
      </c>
      <c r="BL101" s="1" t="str" cm="1">
        <f t="array" ref="BL101">IFERROR(INDEX(属性分配!$C$11:$J$11,MATCH(BL$3,属性分配!$C$3:$J$3,FALSE))/职业模板!$E$16*BD101,"")</f>
        <v/>
      </c>
      <c r="BM101" s="1" t="str" cm="1">
        <f t="array" ref="BM101">IFERROR(INDEX(属性分配!$C$11:$J$11,MATCH(BM$3,属性分配!$C$3:$J$3,FALSE))/职业模板!$E$16*BE101,"")</f>
        <v/>
      </c>
      <c r="BN101" s="1" t="str" cm="1">
        <f t="array" ref="BN101">IFERROR(ROUND((AX101+BF101*职业模板!$E$16)*(1+INDEX(职业模板!$C$29:$J$34,MATCH($K101,职业模板!$B$29:$B$34,FALSE),MATCH(V$3,职业模板!$C$28:$J$28,FALSE))+INDEX(职业模板!$C$40:$J$60,MATCH($L101,职业模板!$B$40:$B$60,FALSE),MATCH(V$3,职业模板!$C$39:$J$39,FALSE))),2),"")</f>
        <v/>
      </c>
      <c r="BO101" s="1" t="str" cm="1">
        <f t="array" ref="BO101">IFERROR(ROUND((AY101+BG101*职业模板!$E$16)*(1+INDEX(职业模板!$C$29:$J$34,MATCH($K101,职业模板!$B$29:$B$34,FALSE),MATCH(W$3,职业模板!$C$28:$J$28,FALSE))+INDEX(职业模板!$C$40:$J$60,MATCH($L101,职业模板!$B$40:$B$60,FALSE),MATCH(W$3,职业模板!$C$39:$J$39,FALSE))),2),"")</f>
        <v/>
      </c>
      <c r="BP101" s="1" t="str" cm="1">
        <f t="array" ref="BP101">IFERROR(ROUND((AZ101+BH101*职业模板!$E$16)*(1+INDEX(职业模板!$C$29:$J$34,MATCH($K101,职业模板!$B$29:$B$34,FALSE),MATCH(X$3,职业模板!$C$28:$J$28,FALSE))+INDEX(职业模板!$C$40:$J$60,MATCH($L101,职业模板!$B$40:$B$60,FALSE),MATCH(X$3,职业模板!$C$39:$J$39,FALSE))),2),"")</f>
        <v/>
      </c>
      <c r="BQ101" s="1" t="str" cm="1">
        <f t="array" ref="BQ101">IFERROR(ROUND((BA101+BI101*职业模板!$E$16)*(1+INDEX(职业模板!$C$29:$J$34,MATCH($K101,职业模板!$B$29:$B$34,FALSE),MATCH(Y$3,职业模板!$C$28:$J$28,FALSE))+INDEX(职业模板!$C$40:$J$60,MATCH($L101,职业模板!$B$40:$B$60,FALSE),MATCH(Y$3,职业模板!$C$39:$J$39,FALSE))),2),"")</f>
        <v/>
      </c>
      <c r="BR101" s="1" t="str" cm="1">
        <f t="array" ref="BR101">IFERROR(ROUND((BB101+BJ101*职业模板!$E$16)*(1+INDEX(职业模板!$C$29:$J$34,MATCH($K101,职业模板!$B$29:$B$34,FALSE),MATCH(Z$3,职业模板!$C$28:$J$28,FALSE))+INDEX(职业模板!$C$40:$J$60,MATCH($L101,职业模板!$B$40:$B$60,FALSE),MATCH(Z$3,职业模板!$C$39:$J$39,FALSE))),2),"")</f>
        <v/>
      </c>
      <c r="BS101" s="1" t="str" cm="1">
        <f t="array" ref="BS101">IFERROR(ROUND((BC101+BK101*职业模板!$E$16)*(1+INDEX(职业模板!$C$29:$J$34,MATCH($K101,职业模板!$B$29:$B$34,FALSE),MATCH(AA$3,职业模板!$C$28:$J$28,FALSE))+INDEX(职业模板!$C$40:$J$60,MATCH($L101,职业模板!$B$40:$B$60,FALSE),MATCH(AA$3,职业模板!$C$39:$J$39,FALSE))),2),"")</f>
        <v/>
      </c>
      <c r="BT101" s="1" t="str" cm="1">
        <f t="array" ref="BT101">IFERROR(ROUND((BD101+BL101*职业模板!$E$16)*(1+INDEX(职业模板!$C$29:$J$34,MATCH($K101,职业模板!$B$29:$B$34,FALSE),MATCH(AB$3,职业模板!$C$28:$J$28,FALSE))+INDEX(职业模板!$C$40:$J$60,MATCH($L101,职业模板!$B$40:$B$60,FALSE),MATCH(AB$3,职业模板!$C$39:$J$39,FALSE))),2),"")</f>
        <v/>
      </c>
      <c r="BU101" s="1" t="str" cm="1">
        <f t="array" ref="BU101">IFERROR(ROUND((BE101+BM101*职业模板!$E$16)*(1+INDEX(职业模板!$C$29:$J$34,MATCH($K101,职业模板!$B$29:$B$34,FALSE),MATCH(AC$3,职业模板!$C$28:$J$28,FALSE))+INDEX(职业模板!$C$40:$J$60,MATCH($L101,职业模板!$B$40:$B$60,FALSE),MATCH(AC$3,职业模板!$C$39:$J$39,FALSE))),2),"")</f>
        <v/>
      </c>
      <c r="BV101" s="31" t="str" cm="1">
        <f t="array" ref="BV101">IF(SUMPRODUCT($BN101:$BR101,属性分配!$C$7:$G$7)=0,"",SUMPRODUCT($BN101:$BR101,属性分配!$C$7:$G$7))</f>
        <v/>
      </c>
      <c r="BW101" s="1" t="str" cm="1">
        <f t="array" ref="BW101">IFERROR((AX101+BF101*职业模板!$E$16)*(1+INDEX(职业模板!$C$34:$J$34,MATCH(V$3,职业模板!$C$28:$J$28,FALSE))+INDEX(职业模板!$C$60:$J$60,MATCH(V$3,职业模板!$C$39:$J$39,FALSE))),"")</f>
        <v/>
      </c>
      <c r="BX101" s="1" t="str" cm="1">
        <f t="array" ref="BX101">IFERROR((AY101+BG101*职业模板!$E$16)*(1+INDEX(职业模板!$C$34:$J$34,MATCH(W$3,职业模板!$C$28:$J$28,FALSE))+INDEX(职业模板!$C$60:$J$60,MATCH(W$3,职业模板!$C$39:$J$39,FALSE))),"")</f>
        <v/>
      </c>
      <c r="BY101" s="1" t="str" cm="1">
        <f t="array" ref="BY101">IFERROR((AZ101+BH101*职业模板!$E$16)*(1+INDEX(职业模板!$C$34:$J$34,MATCH(X$3,职业模板!$C$28:$J$28,FALSE))+INDEX(职业模板!$C$60:$J$60,MATCH(X$3,职业模板!$C$39:$J$39,FALSE))),"")</f>
        <v/>
      </c>
      <c r="BZ101" s="1" t="str" cm="1">
        <f t="array" ref="BZ101">IFERROR((BA101+BI101*职业模板!$E$16)*(1+INDEX(职业模板!$C$34:$J$34,MATCH(Y$3,职业模板!$C$28:$J$28,FALSE))+INDEX(职业模板!$C$60:$J$60,MATCH(Y$3,职业模板!$C$39:$J$39,FALSE))),"")</f>
        <v/>
      </c>
      <c r="CA101" s="1" t="str" cm="1">
        <f t="array" ref="CA101">IFERROR((BB101+BJ101*职业模板!$E$16)*(1+INDEX(职业模板!$C$34:$J$34,MATCH(Z$3,职业模板!$C$28:$J$28,FALSE))+INDEX(职业模板!$C$60:$J$60,MATCH(Z$3,职业模板!$C$39:$J$39,FALSE))),"")</f>
        <v/>
      </c>
      <c r="CB101" s="1" t="str" cm="1">
        <f t="array" ref="CB101">IFERROR((BC101+BK101*职业模板!$E$16)*(1+INDEX(职业模板!$C$34:$J$34,MATCH(AA$3,职业模板!$C$28:$J$28,FALSE))+INDEX(职业模板!$C$60:$J$60,MATCH(AA$3,职业模板!$C$39:$J$39,FALSE))),"")</f>
        <v/>
      </c>
      <c r="CC101" s="1" t="str" cm="1">
        <f t="array" ref="CC101">IFERROR((BD101+BL101*职业模板!$E$16)*(1+INDEX(职业模板!$C$34:$J$34,MATCH(AB$3,职业模板!$C$28:$J$28,FALSE))+INDEX(职业模板!$C$60:$J$60,MATCH(AB$3,职业模板!$C$39:$J$39,FALSE))),"")</f>
        <v/>
      </c>
      <c r="CD101" s="1" t="str" cm="1">
        <f t="array" ref="CD101">IFERROR((BE101+BM101*职业模板!$E$16)*(1+INDEX(职业模板!$C$34:$J$34,MATCH(AC$3,职业模板!$C$28:$J$28,FALSE))+INDEX(职业模板!$C$60:$J$60,MATCH(AC$3,职业模板!$C$39:$J$39,FALSE))),"")</f>
        <v/>
      </c>
      <c r="CE101" s="31" t="str" cm="1">
        <f t="array" ref="CE101">IF(SUMPRODUCT(BW101:CA101,属性分配!$C$7:$G$7)=0,"",SUMPRODUCT(BW101:CA101,属性分配!$C$7:$G$7))</f>
        <v/>
      </c>
    </row>
    <row r="102" spans="50:83" x14ac:dyDescent="0.15">
      <c r="AX102" s="1" t="str" cm="1">
        <f t="array" ref="AX102">IFERROR(INDEX(属性分配!$C$4:$J$4,MATCH(AX$3,属性分配!$C$3:$J$3,FALSE))*INDEX(职业模板!$C$5:$J$12,MATCH($C102,职业模板!$B$5:$B$12,FALSE),MATCH(AX$3,职业模板!$C$3:$J$3,FALSE))*$F102*N102,"")</f>
        <v/>
      </c>
      <c r="AY102" s="1" t="str" cm="1">
        <f t="array" ref="AY102">IFERROR(INDEX(属性分配!$C$4:$J$4,MATCH(AY$3,属性分配!$C$3:$J$3,FALSE))*INDEX(职业模板!$C$5:$J$12,MATCH($C102,职业模板!$B$5:$B$12,FALSE),MATCH(AY$3,职业模板!$C$3:$J$3,FALSE))*$F102*O102,"")</f>
        <v/>
      </c>
      <c r="AZ102" s="1" t="str" cm="1">
        <f t="array" ref="AZ102">IFERROR(INDEX(属性分配!$C$4:$J$4,MATCH(AZ$3,属性分配!$C$3:$J$3,FALSE))*INDEX(职业模板!$C$5:$J$12,MATCH($C102,职业模板!$B$5:$B$12,FALSE),MATCH(AZ$3,职业模板!$C$3:$J$3,FALSE))*$F102*P102,"")</f>
        <v/>
      </c>
      <c r="BA102" s="1" t="str" cm="1">
        <f t="array" ref="BA102">IFERROR(INDEX(属性分配!$C$4:$J$4,MATCH(BA$3,属性分配!$C$3:$J$3,FALSE))*INDEX(职业模板!$C$5:$J$12,MATCH($C102,职业模板!$B$5:$B$12,FALSE),MATCH(BA$3,职业模板!$C$3:$J$3,FALSE))*$F102*Q102,"")</f>
        <v/>
      </c>
      <c r="BB102" s="1" t="str" cm="1">
        <f t="array" ref="BB102">IFERROR(INDEX(属性分配!$C$4:$J$4,MATCH(BB$3,属性分配!$C$3:$J$3,FALSE))*INDEX(职业模板!$C$5:$J$12,MATCH($C102,职业模板!$B$5:$B$12,FALSE),MATCH(BB$3,职业模板!$C$3:$J$3,FALSE))*$F102*R102,"")</f>
        <v/>
      </c>
      <c r="BC102" s="1" t="str" cm="1">
        <f t="array" ref="BC102">IFERROR(INDEX(属性分配!$C$4:$J$4,MATCH(BC$3,属性分配!$C$3:$J$3,FALSE))*INDEX(职业模板!$C$5:$J$12,MATCH($C102,职业模板!$B$5:$B$12,FALSE),MATCH(BC$3,职业模板!$C$3:$J$3,FALSE))*$F102*S102,"")</f>
        <v/>
      </c>
      <c r="BD102" s="1" t="str" cm="1">
        <f t="array" ref="BD102">IFERROR(INDEX(属性分配!$C$4:$J$4,MATCH(BD$3,属性分配!$C$3:$J$3,FALSE))*INDEX(职业模板!$C$5:$J$12,MATCH($C102,职业模板!$B$5:$B$12,FALSE),MATCH(BD$3,职业模板!$C$3:$J$3,FALSE))*$F102*T102,"")</f>
        <v/>
      </c>
      <c r="BE102" s="1" t="str" cm="1">
        <f t="array" ref="BE102">IFERROR(INDEX(属性分配!$C$4:$J$4,MATCH(BE$3,属性分配!$C$3:$J$3,FALSE))*INDEX(职业模板!$C$5:$J$12,MATCH($C102,职业模板!$B$5:$B$12,FALSE),MATCH(BE$3,职业模板!$C$3:$J$3,FALSE))*$F102*U102,"")</f>
        <v/>
      </c>
      <c r="BF102" s="1" t="str" cm="1">
        <f t="array" ref="BF102">IFERROR(INDEX(属性分配!$C$11:$J$11,MATCH(BF$3,属性分配!$C$3:$J$3,FALSE))/职业模板!$E$16*AX102,"")</f>
        <v/>
      </c>
      <c r="BG102" s="1" t="str" cm="1">
        <f t="array" ref="BG102">IFERROR(INDEX(属性分配!$C$11:$J$11,MATCH(BG$3,属性分配!$C$3:$J$3,FALSE))/职业模板!$E$16*AY102,"")</f>
        <v/>
      </c>
      <c r="BH102" s="1" t="str" cm="1">
        <f t="array" ref="BH102">IFERROR(INDEX(属性分配!$C$11:$J$11,MATCH(BH$3,属性分配!$C$3:$J$3,FALSE))/职业模板!$E$16*AZ102,"")</f>
        <v/>
      </c>
      <c r="BI102" s="1" t="str" cm="1">
        <f t="array" ref="BI102">IFERROR(INDEX(属性分配!$C$11:$J$11,MATCH(BI$3,属性分配!$C$3:$J$3,FALSE))/职业模板!$E$16*BA102,"")</f>
        <v/>
      </c>
      <c r="BJ102" s="1" t="str" cm="1">
        <f t="array" ref="BJ102">IFERROR(INDEX(属性分配!$C$11:$J$11,MATCH(BJ$3,属性分配!$C$3:$J$3,FALSE))/职业模板!$E$16*BB102,"")</f>
        <v/>
      </c>
      <c r="BK102" s="1" t="str" cm="1">
        <f t="array" ref="BK102">IFERROR(INDEX(属性分配!$C$11:$J$11,MATCH(BK$3,属性分配!$C$3:$J$3,FALSE))/职业模板!$E$16*BC102,"")</f>
        <v/>
      </c>
      <c r="BL102" s="1" t="str" cm="1">
        <f t="array" ref="BL102">IFERROR(INDEX(属性分配!$C$11:$J$11,MATCH(BL$3,属性分配!$C$3:$J$3,FALSE))/职业模板!$E$16*BD102,"")</f>
        <v/>
      </c>
      <c r="BM102" s="1" t="str" cm="1">
        <f t="array" ref="BM102">IFERROR(INDEX(属性分配!$C$11:$J$11,MATCH(BM$3,属性分配!$C$3:$J$3,FALSE))/职业模板!$E$16*BE102,"")</f>
        <v/>
      </c>
      <c r="BN102" s="1" t="str" cm="1">
        <f t="array" ref="BN102">IFERROR(ROUND((AX102+BF102*职业模板!$E$16)*(1+INDEX(职业模板!$C$29:$J$34,MATCH($K102,职业模板!$B$29:$B$34,FALSE),MATCH(V$3,职业模板!$C$28:$J$28,FALSE))+INDEX(职业模板!$C$40:$J$60,MATCH($L102,职业模板!$B$40:$B$60,FALSE),MATCH(V$3,职业模板!$C$39:$J$39,FALSE))),2),"")</f>
        <v/>
      </c>
      <c r="BO102" s="1" t="str" cm="1">
        <f t="array" ref="BO102">IFERROR(ROUND((AY102+BG102*职业模板!$E$16)*(1+INDEX(职业模板!$C$29:$J$34,MATCH($K102,职业模板!$B$29:$B$34,FALSE),MATCH(W$3,职业模板!$C$28:$J$28,FALSE))+INDEX(职业模板!$C$40:$J$60,MATCH($L102,职业模板!$B$40:$B$60,FALSE),MATCH(W$3,职业模板!$C$39:$J$39,FALSE))),2),"")</f>
        <v/>
      </c>
      <c r="BP102" s="1" t="str" cm="1">
        <f t="array" ref="BP102">IFERROR(ROUND((AZ102+BH102*职业模板!$E$16)*(1+INDEX(职业模板!$C$29:$J$34,MATCH($K102,职业模板!$B$29:$B$34,FALSE),MATCH(X$3,职业模板!$C$28:$J$28,FALSE))+INDEX(职业模板!$C$40:$J$60,MATCH($L102,职业模板!$B$40:$B$60,FALSE),MATCH(X$3,职业模板!$C$39:$J$39,FALSE))),2),"")</f>
        <v/>
      </c>
      <c r="BQ102" s="1" t="str" cm="1">
        <f t="array" ref="BQ102">IFERROR(ROUND((BA102+BI102*职业模板!$E$16)*(1+INDEX(职业模板!$C$29:$J$34,MATCH($K102,职业模板!$B$29:$B$34,FALSE),MATCH(Y$3,职业模板!$C$28:$J$28,FALSE))+INDEX(职业模板!$C$40:$J$60,MATCH($L102,职业模板!$B$40:$B$60,FALSE),MATCH(Y$3,职业模板!$C$39:$J$39,FALSE))),2),"")</f>
        <v/>
      </c>
      <c r="BR102" s="1" t="str" cm="1">
        <f t="array" ref="BR102">IFERROR(ROUND((BB102+BJ102*职业模板!$E$16)*(1+INDEX(职业模板!$C$29:$J$34,MATCH($K102,职业模板!$B$29:$B$34,FALSE),MATCH(Z$3,职业模板!$C$28:$J$28,FALSE))+INDEX(职业模板!$C$40:$J$60,MATCH($L102,职业模板!$B$40:$B$60,FALSE),MATCH(Z$3,职业模板!$C$39:$J$39,FALSE))),2),"")</f>
        <v/>
      </c>
      <c r="BS102" s="1" t="str" cm="1">
        <f t="array" ref="BS102">IFERROR(ROUND((BC102+BK102*职业模板!$E$16)*(1+INDEX(职业模板!$C$29:$J$34,MATCH($K102,职业模板!$B$29:$B$34,FALSE),MATCH(AA$3,职业模板!$C$28:$J$28,FALSE))+INDEX(职业模板!$C$40:$J$60,MATCH($L102,职业模板!$B$40:$B$60,FALSE),MATCH(AA$3,职业模板!$C$39:$J$39,FALSE))),2),"")</f>
        <v/>
      </c>
      <c r="BT102" s="1" t="str" cm="1">
        <f t="array" ref="BT102">IFERROR(ROUND((BD102+BL102*职业模板!$E$16)*(1+INDEX(职业模板!$C$29:$J$34,MATCH($K102,职业模板!$B$29:$B$34,FALSE),MATCH(AB$3,职业模板!$C$28:$J$28,FALSE))+INDEX(职业模板!$C$40:$J$60,MATCH($L102,职业模板!$B$40:$B$60,FALSE),MATCH(AB$3,职业模板!$C$39:$J$39,FALSE))),2),"")</f>
        <v/>
      </c>
      <c r="BU102" s="1" t="str" cm="1">
        <f t="array" ref="BU102">IFERROR(ROUND((BE102+BM102*职业模板!$E$16)*(1+INDEX(职业模板!$C$29:$J$34,MATCH($K102,职业模板!$B$29:$B$34,FALSE),MATCH(AC$3,职业模板!$C$28:$J$28,FALSE))+INDEX(职业模板!$C$40:$J$60,MATCH($L102,职业模板!$B$40:$B$60,FALSE),MATCH(AC$3,职业模板!$C$39:$J$39,FALSE))),2),"")</f>
        <v/>
      </c>
      <c r="BV102" s="31" t="str" cm="1">
        <f t="array" ref="BV102">IF(SUMPRODUCT($BN102:$BR102,属性分配!$C$7:$G$7)=0,"",SUMPRODUCT($BN102:$BR102,属性分配!$C$7:$G$7))</f>
        <v/>
      </c>
      <c r="BW102" s="1" t="str" cm="1">
        <f t="array" ref="BW102">IFERROR((AX102+BF102*职业模板!$E$16)*(1+INDEX(职业模板!$C$34:$J$34,MATCH(V$3,职业模板!$C$28:$J$28,FALSE))+INDEX(职业模板!$C$60:$J$60,MATCH(V$3,职业模板!$C$39:$J$39,FALSE))),"")</f>
        <v/>
      </c>
      <c r="BX102" s="1" t="str" cm="1">
        <f t="array" ref="BX102">IFERROR((AY102+BG102*职业模板!$E$16)*(1+INDEX(职业模板!$C$34:$J$34,MATCH(W$3,职业模板!$C$28:$J$28,FALSE))+INDEX(职业模板!$C$60:$J$60,MATCH(W$3,职业模板!$C$39:$J$39,FALSE))),"")</f>
        <v/>
      </c>
      <c r="BY102" s="1" t="str" cm="1">
        <f t="array" ref="BY102">IFERROR((AZ102+BH102*职业模板!$E$16)*(1+INDEX(职业模板!$C$34:$J$34,MATCH(X$3,职业模板!$C$28:$J$28,FALSE))+INDEX(职业模板!$C$60:$J$60,MATCH(X$3,职业模板!$C$39:$J$39,FALSE))),"")</f>
        <v/>
      </c>
      <c r="BZ102" s="1" t="str" cm="1">
        <f t="array" ref="BZ102">IFERROR((BA102+BI102*职业模板!$E$16)*(1+INDEX(职业模板!$C$34:$J$34,MATCH(Y$3,职业模板!$C$28:$J$28,FALSE))+INDEX(职业模板!$C$60:$J$60,MATCH(Y$3,职业模板!$C$39:$J$39,FALSE))),"")</f>
        <v/>
      </c>
      <c r="CA102" s="1" t="str" cm="1">
        <f t="array" ref="CA102">IFERROR((BB102+BJ102*职业模板!$E$16)*(1+INDEX(职业模板!$C$34:$J$34,MATCH(Z$3,职业模板!$C$28:$J$28,FALSE))+INDEX(职业模板!$C$60:$J$60,MATCH(Z$3,职业模板!$C$39:$J$39,FALSE))),"")</f>
        <v/>
      </c>
      <c r="CB102" s="1" t="str" cm="1">
        <f t="array" ref="CB102">IFERROR((BC102+BK102*职业模板!$E$16)*(1+INDEX(职业模板!$C$34:$J$34,MATCH(AA$3,职业模板!$C$28:$J$28,FALSE))+INDEX(职业模板!$C$60:$J$60,MATCH(AA$3,职业模板!$C$39:$J$39,FALSE))),"")</f>
        <v/>
      </c>
      <c r="CC102" s="1" t="str" cm="1">
        <f t="array" ref="CC102">IFERROR((BD102+BL102*职业模板!$E$16)*(1+INDEX(职业模板!$C$34:$J$34,MATCH(AB$3,职业模板!$C$28:$J$28,FALSE))+INDEX(职业模板!$C$60:$J$60,MATCH(AB$3,职业模板!$C$39:$J$39,FALSE))),"")</f>
        <v/>
      </c>
      <c r="CD102" s="1" t="str" cm="1">
        <f t="array" ref="CD102">IFERROR((BE102+BM102*职业模板!$E$16)*(1+INDEX(职业模板!$C$34:$J$34,MATCH(AC$3,职业模板!$C$28:$J$28,FALSE))+INDEX(职业模板!$C$60:$J$60,MATCH(AC$3,职业模板!$C$39:$J$39,FALSE))),"")</f>
        <v/>
      </c>
      <c r="CE102" s="31" t="str" cm="1">
        <f t="array" ref="CE102">IF(SUMPRODUCT(BW102:CA102,属性分配!$C$7:$G$7)=0,"",SUMPRODUCT(BW102:CA102,属性分配!$C$7:$G$7))</f>
        <v/>
      </c>
    </row>
    <row r="103" spans="50:83" x14ac:dyDescent="0.15">
      <c r="AX103" s="1" t="str" cm="1">
        <f t="array" ref="AX103">IFERROR(INDEX(属性分配!$C$4:$J$4,MATCH(AX$3,属性分配!$C$3:$J$3,FALSE))*INDEX(职业模板!$C$5:$J$12,MATCH($C103,职业模板!$B$5:$B$12,FALSE),MATCH(AX$3,职业模板!$C$3:$J$3,FALSE))*$F103*N103,"")</f>
        <v/>
      </c>
      <c r="AY103" s="1" t="str" cm="1">
        <f t="array" ref="AY103">IFERROR(INDEX(属性分配!$C$4:$J$4,MATCH(AY$3,属性分配!$C$3:$J$3,FALSE))*INDEX(职业模板!$C$5:$J$12,MATCH($C103,职业模板!$B$5:$B$12,FALSE),MATCH(AY$3,职业模板!$C$3:$J$3,FALSE))*$F103*O103,"")</f>
        <v/>
      </c>
      <c r="AZ103" s="1" t="str" cm="1">
        <f t="array" ref="AZ103">IFERROR(INDEX(属性分配!$C$4:$J$4,MATCH(AZ$3,属性分配!$C$3:$J$3,FALSE))*INDEX(职业模板!$C$5:$J$12,MATCH($C103,职业模板!$B$5:$B$12,FALSE),MATCH(AZ$3,职业模板!$C$3:$J$3,FALSE))*$F103*P103,"")</f>
        <v/>
      </c>
      <c r="BA103" s="1" t="str" cm="1">
        <f t="array" ref="BA103">IFERROR(INDEX(属性分配!$C$4:$J$4,MATCH(BA$3,属性分配!$C$3:$J$3,FALSE))*INDEX(职业模板!$C$5:$J$12,MATCH($C103,职业模板!$B$5:$B$12,FALSE),MATCH(BA$3,职业模板!$C$3:$J$3,FALSE))*$F103*Q103,"")</f>
        <v/>
      </c>
      <c r="BB103" s="1" t="str" cm="1">
        <f t="array" ref="BB103">IFERROR(INDEX(属性分配!$C$4:$J$4,MATCH(BB$3,属性分配!$C$3:$J$3,FALSE))*INDEX(职业模板!$C$5:$J$12,MATCH($C103,职业模板!$B$5:$B$12,FALSE),MATCH(BB$3,职业模板!$C$3:$J$3,FALSE))*$F103*R103,"")</f>
        <v/>
      </c>
      <c r="BC103" s="1" t="str" cm="1">
        <f t="array" ref="BC103">IFERROR(INDEX(属性分配!$C$4:$J$4,MATCH(BC$3,属性分配!$C$3:$J$3,FALSE))*INDEX(职业模板!$C$5:$J$12,MATCH($C103,职业模板!$B$5:$B$12,FALSE),MATCH(BC$3,职业模板!$C$3:$J$3,FALSE))*$F103*S103,"")</f>
        <v/>
      </c>
      <c r="BD103" s="1" t="str" cm="1">
        <f t="array" ref="BD103">IFERROR(INDEX(属性分配!$C$4:$J$4,MATCH(BD$3,属性分配!$C$3:$J$3,FALSE))*INDEX(职业模板!$C$5:$J$12,MATCH($C103,职业模板!$B$5:$B$12,FALSE),MATCH(BD$3,职业模板!$C$3:$J$3,FALSE))*$F103*T103,"")</f>
        <v/>
      </c>
      <c r="BE103" s="1" t="str" cm="1">
        <f t="array" ref="BE103">IFERROR(INDEX(属性分配!$C$4:$J$4,MATCH(BE$3,属性分配!$C$3:$J$3,FALSE))*INDEX(职业模板!$C$5:$J$12,MATCH($C103,职业模板!$B$5:$B$12,FALSE),MATCH(BE$3,职业模板!$C$3:$J$3,FALSE))*$F103*U103,"")</f>
        <v/>
      </c>
      <c r="BF103" s="1" t="str" cm="1">
        <f t="array" ref="BF103">IFERROR(INDEX(属性分配!$C$11:$J$11,MATCH(BF$3,属性分配!$C$3:$J$3,FALSE))/职业模板!$E$16*AX103,"")</f>
        <v/>
      </c>
      <c r="BG103" s="1" t="str" cm="1">
        <f t="array" ref="BG103">IFERROR(INDEX(属性分配!$C$11:$J$11,MATCH(BG$3,属性分配!$C$3:$J$3,FALSE))/职业模板!$E$16*AY103,"")</f>
        <v/>
      </c>
      <c r="BH103" s="1" t="str" cm="1">
        <f t="array" ref="BH103">IFERROR(INDEX(属性分配!$C$11:$J$11,MATCH(BH$3,属性分配!$C$3:$J$3,FALSE))/职业模板!$E$16*AZ103,"")</f>
        <v/>
      </c>
      <c r="BI103" s="1" t="str" cm="1">
        <f t="array" ref="BI103">IFERROR(INDEX(属性分配!$C$11:$J$11,MATCH(BI$3,属性分配!$C$3:$J$3,FALSE))/职业模板!$E$16*BA103,"")</f>
        <v/>
      </c>
      <c r="BJ103" s="1" t="str" cm="1">
        <f t="array" ref="BJ103">IFERROR(INDEX(属性分配!$C$11:$J$11,MATCH(BJ$3,属性分配!$C$3:$J$3,FALSE))/职业模板!$E$16*BB103,"")</f>
        <v/>
      </c>
      <c r="BK103" s="1" t="str" cm="1">
        <f t="array" ref="BK103">IFERROR(INDEX(属性分配!$C$11:$J$11,MATCH(BK$3,属性分配!$C$3:$J$3,FALSE))/职业模板!$E$16*BC103,"")</f>
        <v/>
      </c>
      <c r="BL103" s="1" t="str" cm="1">
        <f t="array" ref="BL103">IFERROR(INDEX(属性分配!$C$11:$J$11,MATCH(BL$3,属性分配!$C$3:$J$3,FALSE))/职业模板!$E$16*BD103,"")</f>
        <v/>
      </c>
      <c r="BM103" s="1" t="str" cm="1">
        <f t="array" ref="BM103">IFERROR(INDEX(属性分配!$C$11:$J$11,MATCH(BM$3,属性分配!$C$3:$J$3,FALSE))/职业模板!$E$16*BE103,"")</f>
        <v/>
      </c>
      <c r="BN103" s="1" t="str" cm="1">
        <f t="array" ref="BN103">IFERROR(ROUND((AX103+BF103*职业模板!$E$16)*(1+INDEX(职业模板!$C$29:$J$34,MATCH($K103,职业模板!$B$29:$B$34,FALSE),MATCH(V$3,职业模板!$C$28:$J$28,FALSE))+INDEX(职业模板!$C$40:$J$60,MATCH($L103,职业模板!$B$40:$B$60,FALSE),MATCH(V$3,职业模板!$C$39:$J$39,FALSE))),2),"")</f>
        <v/>
      </c>
      <c r="BO103" s="1" t="str" cm="1">
        <f t="array" ref="BO103">IFERROR(ROUND((AY103+BG103*职业模板!$E$16)*(1+INDEX(职业模板!$C$29:$J$34,MATCH($K103,职业模板!$B$29:$B$34,FALSE),MATCH(W$3,职业模板!$C$28:$J$28,FALSE))+INDEX(职业模板!$C$40:$J$60,MATCH($L103,职业模板!$B$40:$B$60,FALSE),MATCH(W$3,职业模板!$C$39:$J$39,FALSE))),2),"")</f>
        <v/>
      </c>
      <c r="BP103" s="1" t="str" cm="1">
        <f t="array" ref="BP103">IFERROR(ROUND((AZ103+BH103*职业模板!$E$16)*(1+INDEX(职业模板!$C$29:$J$34,MATCH($K103,职业模板!$B$29:$B$34,FALSE),MATCH(X$3,职业模板!$C$28:$J$28,FALSE))+INDEX(职业模板!$C$40:$J$60,MATCH($L103,职业模板!$B$40:$B$60,FALSE),MATCH(X$3,职业模板!$C$39:$J$39,FALSE))),2),"")</f>
        <v/>
      </c>
      <c r="BQ103" s="1" t="str" cm="1">
        <f t="array" ref="BQ103">IFERROR(ROUND((BA103+BI103*职业模板!$E$16)*(1+INDEX(职业模板!$C$29:$J$34,MATCH($K103,职业模板!$B$29:$B$34,FALSE),MATCH(Y$3,职业模板!$C$28:$J$28,FALSE))+INDEX(职业模板!$C$40:$J$60,MATCH($L103,职业模板!$B$40:$B$60,FALSE),MATCH(Y$3,职业模板!$C$39:$J$39,FALSE))),2),"")</f>
        <v/>
      </c>
      <c r="BR103" s="1" t="str" cm="1">
        <f t="array" ref="BR103">IFERROR(ROUND((BB103+BJ103*职业模板!$E$16)*(1+INDEX(职业模板!$C$29:$J$34,MATCH($K103,职业模板!$B$29:$B$34,FALSE),MATCH(Z$3,职业模板!$C$28:$J$28,FALSE))+INDEX(职业模板!$C$40:$J$60,MATCH($L103,职业模板!$B$40:$B$60,FALSE),MATCH(Z$3,职业模板!$C$39:$J$39,FALSE))),2),"")</f>
        <v/>
      </c>
      <c r="BS103" s="1" t="str" cm="1">
        <f t="array" ref="BS103">IFERROR(ROUND((BC103+BK103*职业模板!$E$16)*(1+INDEX(职业模板!$C$29:$J$34,MATCH($K103,职业模板!$B$29:$B$34,FALSE),MATCH(AA$3,职业模板!$C$28:$J$28,FALSE))+INDEX(职业模板!$C$40:$J$60,MATCH($L103,职业模板!$B$40:$B$60,FALSE),MATCH(AA$3,职业模板!$C$39:$J$39,FALSE))),2),"")</f>
        <v/>
      </c>
      <c r="BT103" s="1" t="str" cm="1">
        <f t="array" ref="BT103">IFERROR(ROUND((BD103+BL103*职业模板!$E$16)*(1+INDEX(职业模板!$C$29:$J$34,MATCH($K103,职业模板!$B$29:$B$34,FALSE),MATCH(AB$3,职业模板!$C$28:$J$28,FALSE))+INDEX(职业模板!$C$40:$J$60,MATCH($L103,职业模板!$B$40:$B$60,FALSE),MATCH(AB$3,职业模板!$C$39:$J$39,FALSE))),2),"")</f>
        <v/>
      </c>
      <c r="BU103" s="1" t="str" cm="1">
        <f t="array" ref="BU103">IFERROR(ROUND((BE103+BM103*职业模板!$E$16)*(1+INDEX(职业模板!$C$29:$J$34,MATCH($K103,职业模板!$B$29:$B$34,FALSE),MATCH(AC$3,职业模板!$C$28:$J$28,FALSE))+INDEX(职业模板!$C$40:$J$60,MATCH($L103,职业模板!$B$40:$B$60,FALSE),MATCH(AC$3,职业模板!$C$39:$J$39,FALSE))),2),"")</f>
        <v/>
      </c>
      <c r="BV103" s="31" t="str" cm="1">
        <f t="array" ref="BV103">IF(SUMPRODUCT($BN103:$BR103,属性分配!$C$7:$G$7)=0,"",SUMPRODUCT($BN103:$BR103,属性分配!$C$7:$G$7))</f>
        <v/>
      </c>
      <c r="BW103" s="1" t="str" cm="1">
        <f t="array" ref="BW103">IFERROR((AX103+BF103*职业模板!$E$16)*(1+INDEX(职业模板!$C$34:$J$34,MATCH(V$3,职业模板!$C$28:$J$28,FALSE))+INDEX(职业模板!$C$60:$J$60,MATCH(V$3,职业模板!$C$39:$J$39,FALSE))),"")</f>
        <v/>
      </c>
      <c r="BX103" s="1" t="str" cm="1">
        <f t="array" ref="BX103">IFERROR((AY103+BG103*职业模板!$E$16)*(1+INDEX(职业模板!$C$34:$J$34,MATCH(W$3,职业模板!$C$28:$J$28,FALSE))+INDEX(职业模板!$C$60:$J$60,MATCH(W$3,职业模板!$C$39:$J$39,FALSE))),"")</f>
        <v/>
      </c>
      <c r="BY103" s="1" t="str" cm="1">
        <f t="array" ref="BY103">IFERROR((AZ103+BH103*职业模板!$E$16)*(1+INDEX(职业模板!$C$34:$J$34,MATCH(X$3,职业模板!$C$28:$J$28,FALSE))+INDEX(职业模板!$C$60:$J$60,MATCH(X$3,职业模板!$C$39:$J$39,FALSE))),"")</f>
        <v/>
      </c>
      <c r="BZ103" s="1" t="str" cm="1">
        <f t="array" ref="BZ103">IFERROR((BA103+BI103*职业模板!$E$16)*(1+INDEX(职业模板!$C$34:$J$34,MATCH(Y$3,职业模板!$C$28:$J$28,FALSE))+INDEX(职业模板!$C$60:$J$60,MATCH(Y$3,职业模板!$C$39:$J$39,FALSE))),"")</f>
        <v/>
      </c>
      <c r="CA103" s="1" t="str" cm="1">
        <f t="array" ref="CA103">IFERROR((BB103+BJ103*职业模板!$E$16)*(1+INDEX(职业模板!$C$34:$J$34,MATCH(Z$3,职业模板!$C$28:$J$28,FALSE))+INDEX(职业模板!$C$60:$J$60,MATCH(Z$3,职业模板!$C$39:$J$39,FALSE))),"")</f>
        <v/>
      </c>
      <c r="CB103" s="1" t="str" cm="1">
        <f t="array" ref="CB103">IFERROR((BC103+BK103*职业模板!$E$16)*(1+INDEX(职业模板!$C$34:$J$34,MATCH(AA$3,职业模板!$C$28:$J$28,FALSE))+INDEX(职业模板!$C$60:$J$60,MATCH(AA$3,职业模板!$C$39:$J$39,FALSE))),"")</f>
        <v/>
      </c>
      <c r="CC103" s="1" t="str" cm="1">
        <f t="array" ref="CC103">IFERROR((BD103+BL103*职业模板!$E$16)*(1+INDEX(职业模板!$C$34:$J$34,MATCH(AB$3,职业模板!$C$28:$J$28,FALSE))+INDEX(职业模板!$C$60:$J$60,MATCH(AB$3,职业模板!$C$39:$J$39,FALSE))),"")</f>
        <v/>
      </c>
      <c r="CD103" s="1" t="str" cm="1">
        <f t="array" ref="CD103">IFERROR((BE103+BM103*职业模板!$E$16)*(1+INDEX(职业模板!$C$34:$J$34,MATCH(AC$3,职业模板!$C$28:$J$28,FALSE))+INDEX(职业模板!$C$60:$J$60,MATCH(AC$3,职业模板!$C$39:$J$39,FALSE))),"")</f>
        <v/>
      </c>
      <c r="CE103" s="31" t="str" cm="1">
        <f t="array" ref="CE103">IF(SUMPRODUCT(BW103:CA103,属性分配!$C$7:$G$7)=0,"",SUMPRODUCT(BW103:CA103,属性分配!$C$7:$G$7))</f>
        <v/>
      </c>
    </row>
    <row r="104" spans="50:83" x14ac:dyDescent="0.15">
      <c r="AX104" s="1" t="str" cm="1">
        <f t="array" ref="AX104">IFERROR(INDEX(属性分配!$C$4:$J$4,MATCH(AX$3,属性分配!$C$3:$J$3,FALSE))*INDEX(职业模板!$C$5:$J$12,MATCH($C104,职业模板!$B$5:$B$12,FALSE),MATCH(AX$3,职业模板!$C$3:$J$3,FALSE))*$F104*N104,"")</f>
        <v/>
      </c>
      <c r="AY104" s="1" t="str" cm="1">
        <f t="array" ref="AY104">IFERROR(INDEX(属性分配!$C$4:$J$4,MATCH(AY$3,属性分配!$C$3:$J$3,FALSE))*INDEX(职业模板!$C$5:$J$12,MATCH($C104,职业模板!$B$5:$B$12,FALSE),MATCH(AY$3,职业模板!$C$3:$J$3,FALSE))*$F104*O104,"")</f>
        <v/>
      </c>
      <c r="AZ104" s="1" t="str" cm="1">
        <f t="array" ref="AZ104">IFERROR(INDEX(属性分配!$C$4:$J$4,MATCH(AZ$3,属性分配!$C$3:$J$3,FALSE))*INDEX(职业模板!$C$5:$J$12,MATCH($C104,职业模板!$B$5:$B$12,FALSE),MATCH(AZ$3,职业模板!$C$3:$J$3,FALSE))*$F104*P104,"")</f>
        <v/>
      </c>
      <c r="BA104" s="1" t="str" cm="1">
        <f t="array" ref="BA104">IFERROR(INDEX(属性分配!$C$4:$J$4,MATCH(BA$3,属性分配!$C$3:$J$3,FALSE))*INDEX(职业模板!$C$5:$J$12,MATCH($C104,职业模板!$B$5:$B$12,FALSE),MATCH(BA$3,职业模板!$C$3:$J$3,FALSE))*$F104*Q104,"")</f>
        <v/>
      </c>
      <c r="BB104" s="1" t="str" cm="1">
        <f t="array" ref="BB104">IFERROR(INDEX(属性分配!$C$4:$J$4,MATCH(BB$3,属性分配!$C$3:$J$3,FALSE))*INDEX(职业模板!$C$5:$J$12,MATCH($C104,职业模板!$B$5:$B$12,FALSE),MATCH(BB$3,职业模板!$C$3:$J$3,FALSE))*$F104*R104,"")</f>
        <v/>
      </c>
      <c r="BC104" s="1" t="str" cm="1">
        <f t="array" ref="BC104">IFERROR(INDEX(属性分配!$C$4:$J$4,MATCH(BC$3,属性分配!$C$3:$J$3,FALSE))*INDEX(职业模板!$C$5:$J$12,MATCH($C104,职业模板!$B$5:$B$12,FALSE),MATCH(BC$3,职业模板!$C$3:$J$3,FALSE))*$F104*S104,"")</f>
        <v/>
      </c>
      <c r="BD104" s="1" t="str" cm="1">
        <f t="array" ref="BD104">IFERROR(INDEX(属性分配!$C$4:$J$4,MATCH(BD$3,属性分配!$C$3:$J$3,FALSE))*INDEX(职业模板!$C$5:$J$12,MATCH($C104,职业模板!$B$5:$B$12,FALSE),MATCH(BD$3,职业模板!$C$3:$J$3,FALSE))*$F104*T104,"")</f>
        <v/>
      </c>
      <c r="BE104" s="1" t="str" cm="1">
        <f t="array" ref="BE104">IFERROR(INDEX(属性分配!$C$4:$J$4,MATCH(BE$3,属性分配!$C$3:$J$3,FALSE))*INDEX(职业模板!$C$5:$J$12,MATCH($C104,职业模板!$B$5:$B$12,FALSE),MATCH(BE$3,职业模板!$C$3:$J$3,FALSE))*$F104*U104,"")</f>
        <v/>
      </c>
      <c r="BF104" s="1" t="str" cm="1">
        <f t="array" ref="BF104">IFERROR(INDEX(属性分配!$C$11:$J$11,MATCH(BF$3,属性分配!$C$3:$J$3,FALSE))/职业模板!$E$16*AX104,"")</f>
        <v/>
      </c>
      <c r="BG104" s="1" t="str" cm="1">
        <f t="array" ref="BG104">IFERROR(INDEX(属性分配!$C$11:$J$11,MATCH(BG$3,属性分配!$C$3:$J$3,FALSE))/职业模板!$E$16*AY104,"")</f>
        <v/>
      </c>
      <c r="BH104" s="1" t="str" cm="1">
        <f t="array" ref="BH104">IFERROR(INDEX(属性分配!$C$11:$J$11,MATCH(BH$3,属性分配!$C$3:$J$3,FALSE))/职业模板!$E$16*AZ104,"")</f>
        <v/>
      </c>
      <c r="BI104" s="1" t="str" cm="1">
        <f t="array" ref="BI104">IFERROR(INDEX(属性分配!$C$11:$J$11,MATCH(BI$3,属性分配!$C$3:$J$3,FALSE))/职业模板!$E$16*BA104,"")</f>
        <v/>
      </c>
      <c r="BJ104" s="1" t="str" cm="1">
        <f t="array" ref="BJ104">IFERROR(INDEX(属性分配!$C$11:$J$11,MATCH(BJ$3,属性分配!$C$3:$J$3,FALSE))/职业模板!$E$16*BB104,"")</f>
        <v/>
      </c>
      <c r="BK104" s="1" t="str" cm="1">
        <f t="array" ref="BK104">IFERROR(INDEX(属性分配!$C$11:$J$11,MATCH(BK$3,属性分配!$C$3:$J$3,FALSE))/职业模板!$E$16*BC104,"")</f>
        <v/>
      </c>
      <c r="BL104" s="1" t="str" cm="1">
        <f t="array" ref="BL104">IFERROR(INDEX(属性分配!$C$11:$J$11,MATCH(BL$3,属性分配!$C$3:$J$3,FALSE))/职业模板!$E$16*BD104,"")</f>
        <v/>
      </c>
      <c r="BM104" s="1" t="str" cm="1">
        <f t="array" ref="BM104">IFERROR(INDEX(属性分配!$C$11:$J$11,MATCH(BM$3,属性分配!$C$3:$J$3,FALSE))/职业模板!$E$16*BE104,"")</f>
        <v/>
      </c>
      <c r="BN104" s="1" t="str" cm="1">
        <f t="array" ref="BN104">IFERROR(ROUND((AX104+BF104*职业模板!$E$16)*(1+INDEX(职业模板!$C$29:$J$34,MATCH($K104,职业模板!$B$29:$B$34,FALSE),MATCH(V$3,职业模板!$C$28:$J$28,FALSE))+INDEX(职业模板!$C$40:$J$60,MATCH($L104,职业模板!$B$40:$B$60,FALSE),MATCH(V$3,职业模板!$C$39:$J$39,FALSE))),2),"")</f>
        <v/>
      </c>
      <c r="BO104" s="1" t="str" cm="1">
        <f t="array" ref="BO104">IFERROR(ROUND((AY104+BG104*职业模板!$E$16)*(1+INDEX(职业模板!$C$29:$J$34,MATCH($K104,职业模板!$B$29:$B$34,FALSE),MATCH(W$3,职业模板!$C$28:$J$28,FALSE))+INDEX(职业模板!$C$40:$J$60,MATCH($L104,职业模板!$B$40:$B$60,FALSE),MATCH(W$3,职业模板!$C$39:$J$39,FALSE))),2),"")</f>
        <v/>
      </c>
      <c r="BP104" s="1" t="str" cm="1">
        <f t="array" ref="BP104">IFERROR(ROUND((AZ104+BH104*职业模板!$E$16)*(1+INDEX(职业模板!$C$29:$J$34,MATCH($K104,职业模板!$B$29:$B$34,FALSE),MATCH(X$3,职业模板!$C$28:$J$28,FALSE))+INDEX(职业模板!$C$40:$J$60,MATCH($L104,职业模板!$B$40:$B$60,FALSE),MATCH(X$3,职业模板!$C$39:$J$39,FALSE))),2),"")</f>
        <v/>
      </c>
      <c r="BQ104" s="1" t="str" cm="1">
        <f t="array" ref="BQ104">IFERROR(ROUND((BA104+BI104*职业模板!$E$16)*(1+INDEX(职业模板!$C$29:$J$34,MATCH($K104,职业模板!$B$29:$B$34,FALSE),MATCH(Y$3,职业模板!$C$28:$J$28,FALSE))+INDEX(职业模板!$C$40:$J$60,MATCH($L104,职业模板!$B$40:$B$60,FALSE),MATCH(Y$3,职业模板!$C$39:$J$39,FALSE))),2),"")</f>
        <v/>
      </c>
      <c r="BR104" s="1" t="str" cm="1">
        <f t="array" ref="BR104">IFERROR(ROUND((BB104+BJ104*职业模板!$E$16)*(1+INDEX(职业模板!$C$29:$J$34,MATCH($K104,职业模板!$B$29:$B$34,FALSE),MATCH(Z$3,职业模板!$C$28:$J$28,FALSE))+INDEX(职业模板!$C$40:$J$60,MATCH($L104,职业模板!$B$40:$B$60,FALSE),MATCH(Z$3,职业模板!$C$39:$J$39,FALSE))),2),"")</f>
        <v/>
      </c>
      <c r="BS104" s="1" t="str" cm="1">
        <f t="array" ref="BS104">IFERROR(ROUND((BC104+BK104*职业模板!$E$16)*(1+INDEX(职业模板!$C$29:$J$34,MATCH($K104,职业模板!$B$29:$B$34,FALSE),MATCH(AA$3,职业模板!$C$28:$J$28,FALSE))+INDEX(职业模板!$C$40:$J$60,MATCH($L104,职业模板!$B$40:$B$60,FALSE),MATCH(AA$3,职业模板!$C$39:$J$39,FALSE))),2),"")</f>
        <v/>
      </c>
      <c r="BT104" s="1" t="str" cm="1">
        <f t="array" ref="BT104">IFERROR(ROUND((BD104+BL104*职业模板!$E$16)*(1+INDEX(职业模板!$C$29:$J$34,MATCH($K104,职业模板!$B$29:$B$34,FALSE),MATCH(AB$3,职业模板!$C$28:$J$28,FALSE))+INDEX(职业模板!$C$40:$J$60,MATCH($L104,职业模板!$B$40:$B$60,FALSE),MATCH(AB$3,职业模板!$C$39:$J$39,FALSE))),2),"")</f>
        <v/>
      </c>
      <c r="BU104" s="1" t="str" cm="1">
        <f t="array" ref="BU104">IFERROR(ROUND((BE104+BM104*职业模板!$E$16)*(1+INDEX(职业模板!$C$29:$J$34,MATCH($K104,职业模板!$B$29:$B$34,FALSE),MATCH(AC$3,职业模板!$C$28:$J$28,FALSE))+INDEX(职业模板!$C$40:$J$60,MATCH($L104,职业模板!$B$40:$B$60,FALSE),MATCH(AC$3,职业模板!$C$39:$J$39,FALSE))),2),"")</f>
        <v/>
      </c>
      <c r="BV104" s="31" t="str" cm="1">
        <f t="array" ref="BV104">IF(SUMPRODUCT($BN104:$BR104,属性分配!$C$7:$G$7)=0,"",SUMPRODUCT($BN104:$BR104,属性分配!$C$7:$G$7))</f>
        <v/>
      </c>
      <c r="BW104" s="1" t="str" cm="1">
        <f t="array" ref="BW104">IFERROR((AX104+BF104*职业模板!$E$16)*(1+INDEX(职业模板!$C$34:$J$34,MATCH(V$3,职业模板!$C$28:$J$28,FALSE))+INDEX(职业模板!$C$60:$J$60,MATCH(V$3,职业模板!$C$39:$J$39,FALSE))),"")</f>
        <v/>
      </c>
      <c r="BX104" s="1" t="str" cm="1">
        <f t="array" ref="BX104">IFERROR((AY104+BG104*职业模板!$E$16)*(1+INDEX(职业模板!$C$34:$J$34,MATCH(W$3,职业模板!$C$28:$J$28,FALSE))+INDEX(职业模板!$C$60:$J$60,MATCH(W$3,职业模板!$C$39:$J$39,FALSE))),"")</f>
        <v/>
      </c>
      <c r="BY104" s="1" t="str" cm="1">
        <f t="array" ref="BY104">IFERROR((AZ104+BH104*职业模板!$E$16)*(1+INDEX(职业模板!$C$34:$J$34,MATCH(X$3,职业模板!$C$28:$J$28,FALSE))+INDEX(职业模板!$C$60:$J$60,MATCH(X$3,职业模板!$C$39:$J$39,FALSE))),"")</f>
        <v/>
      </c>
      <c r="BZ104" s="1" t="str" cm="1">
        <f t="array" ref="BZ104">IFERROR((BA104+BI104*职业模板!$E$16)*(1+INDEX(职业模板!$C$34:$J$34,MATCH(Y$3,职业模板!$C$28:$J$28,FALSE))+INDEX(职业模板!$C$60:$J$60,MATCH(Y$3,职业模板!$C$39:$J$39,FALSE))),"")</f>
        <v/>
      </c>
      <c r="CA104" s="1" t="str" cm="1">
        <f t="array" ref="CA104">IFERROR((BB104+BJ104*职业模板!$E$16)*(1+INDEX(职业模板!$C$34:$J$34,MATCH(Z$3,职业模板!$C$28:$J$28,FALSE))+INDEX(职业模板!$C$60:$J$60,MATCH(Z$3,职业模板!$C$39:$J$39,FALSE))),"")</f>
        <v/>
      </c>
      <c r="CB104" s="1" t="str" cm="1">
        <f t="array" ref="CB104">IFERROR((BC104+BK104*职业模板!$E$16)*(1+INDEX(职业模板!$C$34:$J$34,MATCH(AA$3,职业模板!$C$28:$J$28,FALSE))+INDEX(职业模板!$C$60:$J$60,MATCH(AA$3,职业模板!$C$39:$J$39,FALSE))),"")</f>
        <v/>
      </c>
      <c r="CC104" s="1" t="str" cm="1">
        <f t="array" ref="CC104">IFERROR((BD104+BL104*职业模板!$E$16)*(1+INDEX(职业模板!$C$34:$J$34,MATCH(AB$3,职业模板!$C$28:$J$28,FALSE))+INDEX(职业模板!$C$60:$J$60,MATCH(AB$3,职业模板!$C$39:$J$39,FALSE))),"")</f>
        <v/>
      </c>
      <c r="CD104" s="1" t="str" cm="1">
        <f t="array" ref="CD104">IFERROR((BE104+BM104*职业模板!$E$16)*(1+INDEX(职业模板!$C$34:$J$34,MATCH(AC$3,职业模板!$C$28:$J$28,FALSE))+INDEX(职业模板!$C$60:$J$60,MATCH(AC$3,职业模板!$C$39:$J$39,FALSE))),"")</f>
        <v/>
      </c>
      <c r="CE104" s="31" t="str" cm="1">
        <f t="array" ref="CE104">IF(SUMPRODUCT(BW104:CA104,属性分配!$C$7:$G$7)=0,"",SUMPRODUCT(BW104:CA104,属性分配!$C$7:$G$7))</f>
        <v/>
      </c>
    </row>
    <row r="105" spans="50:83" x14ac:dyDescent="0.15">
      <c r="AX105" s="1" t="str" cm="1">
        <f t="array" ref="AX105">IFERROR(INDEX(属性分配!$C$4:$J$4,MATCH(AX$3,属性分配!$C$3:$J$3,FALSE))*INDEX(职业模板!$C$5:$J$12,MATCH($C105,职业模板!$B$5:$B$12,FALSE),MATCH(AX$3,职业模板!$C$3:$J$3,FALSE))*$F105*N105,"")</f>
        <v/>
      </c>
      <c r="AY105" s="1" t="str" cm="1">
        <f t="array" ref="AY105">IFERROR(INDEX(属性分配!$C$4:$J$4,MATCH(AY$3,属性分配!$C$3:$J$3,FALSE))*INDEX(职业模板!$C$5:$J$12,MATCH($C105,职业模板!$B$5:$B$12,FALSE),MATCH(AY$3,职业模板!$C$3:$J$3,FALSE))*$F105*O105,"")</f>
        <v/>
      </c>
      <c r="AZ105" s="1" t="str" cm="1">
        <f t="array" ref="AZ105">IFERROR(INDEX(属性分配!$C$4:$J$4,MATCH(AZ$3,属性分配!$C$3:$J$3,FALSE))*INDEX(职业模板!$C$5:$J$12,MATCH($C105,职业模板!$B$5:$B$12,FALSE),MATCH(AZ$3,职业模板!$C$3:$J$3,FALSE))*$F105*P105,"")</f>
        <v/>
      </c>
      <c r="BA105" s="1" t="str" cm="1">
        <f t="array" ref="BA105">IFERROR(INDEX(属性分配!$C$4:$J$4,MATCH(BA$3,属性分配!$C$3:$J$3,FALSE))*INDEX(职业模板!$C$5:$J$12,MATCH($C105,职业模板!$B$5:$B$12,FALSE),MATCH(BA$3,职业模板!$C$3:$J$3,FALSE))*$F105*Q105,"")</f>
        <v/>
      </c>
      <c r="BB105" s="1" t="str" cm="1">
        <f t="array" ref="BB105">IFERROR(INDEX(属性分配!$C$4:$J$4,MATCH(BB$3,属性分配!$C$3:$J$3,FALSE))*INDEX(职业模板!$C$5:$J$12,MATCH($C105,职业模板!$B$5:$B$12,FALSE),MATCH(BB$3,职业模板!$C$3:$J$3,FALSE))*$F105*R105,"")</f>
        <v/>
      </c>
      <c r="BC105" s="1" t="str" cm="1">
        <f t="array" ref="BC105">IFERROR(INDEX(属性分配!$C$4:$J$4,MATCH(BC$3,属性分配!$C$3:$J$3,FALSE))*INDEX(职业模板!$C$5:$J$12,MATCH($C105,职业模板!$B$5:$B$12,FALSE),MATCH(BC$3,职业模板!$C$3:$J$3,FALSE))*$F105*S105,"")</f>
        <v/>
      </c>
      <c r="BD105" s="1" t="str" cm="1">
        <f t="array" ref="BD105">IFERROR(INDEX(属性分配!$C$4:$J$4,MATCH(BD$3,属性分配!$C$3:$J$3,FALSE))*INDEX(职业模板!$C$5:$J$12,MATCH($C105,职业模板!$B$5:$B$12,FALSE),MATCH(BD$3,职业模板!$C$3:$J$3,FALSE))*$F105*T105,"")</f>
        <v/>
      </c>
      <c r="BE105" s="1" t="str" cm="1">
        <f t="array" ref="BE105">IFERROR(INDEX(属性分配!$C$4:$J$4,MATCH(BE$3,属性分配!$C$3:$J$3,FALSE))*INDEX(职业模板!$C$5:$J$12,MATCH($C105,职业模板!$B$5:$B$12,FALSE),MATCH(BE$3,职业模板!$C$3:$J$3,FALSE))*$F105*U105,"")</f>
        <v/>
      </c>
      <c r="BF105" s="1" t="str" cm="1">
        <f t="array" ref="BF105">IFERROR(INDEX(属性分配!$C$11:$J$11,MATCH(BF$3,属性分配!$C$3:$J$3,FALSE))/职业模板!$E$16*AX105,"")</f>
        <v/>
      </c>
      <c r="BG105" s="1" t="str" cm="1">
        <f t="array" ref="BG105">IFERROR(INDEX(属性分配!$C$11:$J$11,MATCH(BG$3,属性分配!$C$3:$J$3,FALSE))/职业模板!$E$16*AY105,"")</f>
        <v/>
      </c>
      <c r="BH105" s="1" t="str" cm="1">
        <f t="array" ref="BH105">IFERROR(INDEX(属性分配!$C$11:$J$11,MATCH(BH$3,属性分配!$C$3:$J$3,FALSE))/职业模板!$E$16*AZ105,"")</f>
        <v/>
      </c>
      <c r="BI105" s="1" t="str" cm="1">
        <f t="array" ref="BI105">IFERROR(INDEX(属性分配!$C$11:$J$11,MATCH(BI$3,属性分配!$C$3:$J$3,FALSE))/职业模板!$E$16*BA105,"")</f>
        <v/>
      </c>
      <c r="BJ105" s="1" t="str" cm="1">
        <f t="array" ref="BJ105">IFERROR(INDEX(属性分配!$C$11:$J$11,MATCH(BJ$3,属性分配!$C$3:$J$3,FALSE))/职业模板!$E$16*BB105,"")</f>
        <v/>
      </c>
      <c r="BK105" s="1" t="str" cm="1">
        <f t="array" ref="BK105">IFERROR(INDEX(属性分配!$C$11:$J$11,MATCH(BK$3,属性分配!$C$3:$J$3,FALSE))/职业模板!$E$16*BC105,"")</f>
        <v/>
      </c>
      <c r="BL105" s="1" t="str" cm="1">
        <f t="array" ref="BL105">IFERROR(INDEX(属性分配!$C$11:$J$11,MATCH(BL$3,属性分配!$C$3:$J$3,FALSE))/职业模板!$E$16*BD105,"")</f>
        <v/>
      </c>
      <c r="BM105" s="1" t="str" cm="1">
        <f t="array" ref="BM105">IFERROR(INDEX(属性分配!$C$11:$J$11,MATCH(BM$3,属性分配!$C$3:$J$3,FALSE))/职业模板!$E$16*BE105,"")</f>
        <v/>
      </c>
      <c r="BN105" s="1" t="str" cm="1">
        <f t="array" ref="BN105">IFERROR(ROUND((AX105+BF105*职业模板!$E$16)*(1+INDEX(职业模板!$C$29:$J$34,MATCH($K105,职业模板!$B$29:$B$34,FALSE),MATCH(V$3,职业模板!$C$28:$J$28,FALSE))+INDEX(职业模板!$C$40:$J$60,MATCH($L105,职业模板!$B$40:$B$60,FALSE),MATCH(V$3,职业模板!$C$39:$J$39,FALSE))),2),"")</f>
        <v/>
      </c>
      <c r="BO105" s="1" t="str" cm="1">
        <f t="array" ref="BO105">IFERROR(ROUND((AY105+BG105*职业模板!$E$16)*(1+INDEX(职业模板!$C$29:$J$34,MATCH($K105,职业模板!$B$29:$B$34,FALSE),MATCH(W$3,职业模板!$C$28:$J$28,FALSE))+INDEX(职业模板!$C$40:$J$60,MATCH($L105,职业模板!$B$40:$B$60,FALSE),MATCH(W$3,职业模板!$C$39:$J$39,FALSE))),2),"")</f>
        <v/>
      </c>
      <c r="BP105" s="1" t="str" cm="1">
        <f t="array" ref="BP105">IFERROR(ROUND((AZ105+BH105*职业模板!$E$16)*(1+INDEX(职业模板!$C$29:$J$34,MATCH($K105,职业模板!$B$29:$B$34,FALSE),MATCH(X$3,职业模板!$C$28:$J$28,FALSE))+INDEX(职业模板!$C$40:$J$60,MATCH($L105,职业模板!$B$40:$B$60,FALSE),MATCH(X$3,职业模板!$C$39:$J$39,FALSE))),2),"")</f>
        <v/>
      </c>
      <c r="BQ105" s="1" t="str" cm="1">
        <f t="array" ref="BQ105">IFERROR(ROUND((BA105+BI105*职业模板!$E$16)*(1+INDEX(职业模板!$C$29:$J$34,MATCH($K105,职业模板!$B$29:$B$34,FALSE),MATCH(Y$3,职业模板!$C$28:$J$28,FALSE))+INDEX(职业模板!$C$40:$J$60,MATCH($L105,职业模板!$B$40:$B$60,FALSE),MATCH(Y$3,职业模板!$C$39:$J$39,FALSE))),2),"")</f>
        <v/>
      </c>
      <c r="BR105" s="1" t="str" cm="1">
        <f t="array" ref="BR105">IFERROR(ROUND((BB105+BJ105*职业模板!$E$16)*(1+INDEX(职业模板!$C$29:$J$34,MATCH($K105,职业模板!$B$29:$B$34,FALSE),MATCH(Z$3,职业模板!$C$28:$J$28,FALSE))+INDEX(职业模板!$C$40:$J$60,MATCH($L105,职业模板!$B$40:$B$60,FALSE),MATCH(Z$3,职业模板!$C$39:$J$39,FALSE))),2),"")</f>
        <v/>
      </c>
      <c r="BS105" s="1" t="str" cm="1">
        <f t="array" ref="BS105">IFERROR(ROUND((BC105+BK105*职业模板!$E$16)*(1+INDEX(职业模板!$C$29:$J$34,MATCH($K105,职业模板!$B$29:$B$34,FALSE),MATCH(AA$3,职业模板!$C$28:$J$28,FALSE))+INDEX(职业模板!$C$40:$J$60,MATCH($L105,职业模板!$B$40:$B$60,FALSE),MATCH(AA$3,职业模板!$C$39:$J$39,FALSE))),2),"")</f>
        <v/>
      </c>
      <c r="BT105" s="1" t="str" cm="1">
        <f t="array" ref="BT105">IFERROR(ROUND((BD105+BL105*职业模板!$E$16)*(1+INDEX(职业模板!$C$29:$J$34,MATCH($K105,职业模板!$B$29:$B$34,FALSE),MATCH(AB$3,职业模板!$C$28:$J$28,FALSE))+INDEX(职业模板!$C$40:$J$60,MATCH($L105,职业模板!$B$40:$B$60,FALSE),MATCH(AB$3,职业模板!$C$39:$J$39,FALSE))),2),"")</f>
        <v/>
      </c>
      <c r="BU105" s="1" t="str" cm="1">
        <f t="array" ref="BU105">IFERROR(ROUND((BE105+BM105*职业模板!$E$16)*(1+INDEX(职业模板!$C$29:$J$34,MATCH($K105,职业模板!$B$29:$B$34,FALSE),MATCH(AC$3,职业模板!$C$28:$J$28,FALSE))+INDEX(职业模板!$C$40:$J$60,MATCH($L105,职业模板!$B$40:$B$60,FALSE),MATCH(AC$3,职业模板!$C$39:$J$39,FALSE))),2),"")</f>
        <v/>
      </c>
      <c r="BV105" s="31" t="str" cm="1">
        <f t="array" ref="BV105">IF(SUMPRODUCT($BN105:$BR105,属性分配!$C$7:$G$7)=0,"",SUMPRODUCT($BN105:$BR105,属性分配!$C$7:$G$7))</f>
        <v/>
      </c>
      <c r="BW105" s="1" t="str" cm="1">
        <f t="array" ref="BW105">IFERROR((AX105+BF105*职业模板!$E$16)*(1+INDEX(职业模板!$C$34:$J$34,MATCH(V$3,职业模板!$C$28:$J$28,FALSE))+INDEX(职业模板!$C$60:$J$60,MATCH(V$3,职业模板!$C$39:$J$39,FALSE))),"")</f>
        <v/>
      </c>
      <c r="BX105" s="1" t="str" cm="1">
        <f t="array" ref="BX105">IFERROR((AY105+BG105*职业模板!$E$16)*(1+INDEX(职业模板!$C$34:$J$34,MATCH(W$3,职业模板!$C$28:$J$28,FALSE))+INDEX(职业模板!$C$60:$J$60,MATCH(W$3,职业模板!$C$39:$J$39,FALSE))),"")</f>
        <v/>
      </c>
      <c r="BY105" s="1" t="str" cm="1">
        <f t="array" ref="BY105">IFERROR((AZ105+BH105*职业模板!$E$16)*(1+INDEX(职业模板!$C$34:$J$34,MATCH(X$3,职业模板!$C$28:$J$28,FALSE))+INDEX(职业模板!$C$60:$J$60,MATCH(X$3,职业模板!$C$39:$J$39,FALSE))),"")</f>
        <v/>
      </c>
      <c r="BZ105" s="1" t="str" cm="1">
        <f t="array" ref="BZ105">IFERROR((BA105+BI105*职业模板!$E$16)*(1+INDEX(职业模板!$C$34:$J$34,MATCH(Y$3,职业模板!$C$28:$J$28,FALSE))+INDEX(职业模板!$C$60:$J$60,MATCH(Y$3,职业模板!$C$39:$J$39,FALSE))),"")</f>
        <v/>
      </c>
      <c r="CA105" s="1" t="str" cm="1">
        <f t="array" ref="CA105">IFERROR((BB105+BJ105*职业模板!$E$16)*(1+INDEX(职业模板!$C$34:$J$34,MATCH(Z$3,职业模板!$C$28:$J$28,FALSE))+INDEX(职业模板!$C$60:$J$60,MATCH(Z$3,职业模板!$C$39:$J$39,FALSE))),"")</f>
        <v/>
      </c>
      <c r="CB105" s="1" t="str" cm="1">
        <f t="array" ref="CB105">IFERROR((BC105+BK105*职业模板!$E$16)*(1+INDEX(职业模板!$C$34:$J$34,MATCH(AA$3,职业模板!$C$28:$J$28,FALSE))+INDEX(职业模板!$C$60:$J$60,MATCH(AA$3,职业模板!$C$39:$J$39,FALSE))),"")</f>
        <v/>
      </c>
      <c r="CC105" s="1" t="str" cm="1">
        <f t="array" ref="CC105">IFERROR((BD105+BL105*职业模板!$E$16)*(1+INDEX(职业模板!$C$34:$J$34,MATCH(AB$3,职业模板!$C$28:$J$28,FALSE))+INDEX(职业模板!$C$60:$J$60,MATCH(AB$3,职业模板!$C$39:$J$39,FALSE))),"")</f>
        <v/>
      </c>
      <c r="CD105" s="1" t="str" cm="1">
        <f t="array" ref="CD105">IFERROR((BE105+BM105*职业模板!$E$16)*(1+INDEX(职业模板!$C$34:$J$34,MATCH(AC$3,职业模板!$C$28:$J$28,FALSE))+INDEX(职业模板!$C$60:$J$60,MATCH(AC$3,职业模板!$C$39:$J$39,FALSE))),"")</f>
        <v/>
      </c>
      <c r="CE105" s="31" t="str" cm="1">
        <f t="array" ref="CE105">IF(SUMPRODUCT(BW105:CA105,属性分配!$C$7:$G$7)=0,"",SUMPRODUCT(BW105:CA105,属性分配!$C$7:$G$7))</f>
        <v/>
      </c>
    </row>
    <row r="106" spans="50:83" x14ac:dyDescent="0.15">
      <c r="AX106" s="1" t="str" cm="1">
        <f t="array" ref="AX106">IFERROR(INDEX(属性分配!$C$4:$J$4,MATCH(AX$3,属性分配!$C$3:$J$3,FALSE))*INDEX(职业模板!$C$5:$J$12,MATCH($C106,职业模板!$B$5:$B$12,FALSE),MATCH(AX$3,职业模板!$C$3:$J$3,FALSE))*$F106*N106,"")</f>
        <v/>
      </c>
      <c r="AY106" s="1" t="str" cm="1">
        <f t="array" ref="AY106">IFERROR(INDEX(属性分配!$C$4:$J$4,MATCH(AY$3,属性分配!$C$3:$J$3,FALSE))*INDEX(职业模板!$C$5:$J$12,MATCH($C106,职业模板!$B$5:$B$12,FALSE),MATCH(AY$3,职业模板!$C$3:$J$3,FALSE))*$F106*O106,"")</f>
        <v/>
      </c>
      <c r="AZ106" s="1" t="str" cm="1">
        <f t="array" ref="AZ106">IFERROR(INDEX(属性分配!$C$4:$J$4,MATCH(AZ$3,属性分配!$C$3:$J$3,FALSE))*INDEX(职业模板!$C$5:$J$12,MATCH($C106,职业模板!$B$5:$B$12,FALSE),MATCH(AZ$3,职业模板!$C$3:$J$3,FALSE))*$F106*P106,"")</f>
        <v/>
      </c>
      <c r="BA106" s="1" t="str" cm="1">
        <f t="array" ref="BA106">IFERROR(INDEX(属性分配!$C$4:$J$4,MATCH(BA$3,属性分配!$C$3:$J$3,FALSE))*INDEX(职业模板!$C$5:$J$12,MATCH($C106,职业模板!$B$5:$B$12,FALSE),MATCH(BA$3,职业模板!$C$3:$J$3,FALSE))*$F106*Q106,"")</f>
        <v/>
      </c>
      <c r="BB106" s="1" t="str" cm="1">
        <f t="array" ref="BB106">IFERROR(INDEX(属性分配!$C$4:$J$4,MATCH(BB$3,属性分配!$C$3:$J$3,FALSE))*INDEX(职业模板!$C$5:$J$12,MATCH($C106,职业模板!$B$5:$B$12,FALSE),MATCH(BB$3,职业模板!$C$3:$J$3,FALSE))*$F106*R106,"")</f>
        <v/>
      </c>
      <c r="BC106" s="1" t="str" cm="1">
        <f t="array" ref="BC106">IFERROR(INDEX(属性分配!$C$4:$J$4,MATCH(BC$3,属性分配!$C$3:$J$3,FALSE))*INDEX(职业模板!$C$5:$J$12,MATCH($C106,职业模板!$B$5:$B$12,FALSE),MATCH(BC$3,职业模板!$C$3:$J$3,FALSE))*$F106*S106,"")</f>
        <v/>
      </c>
      <c r="BD106" s="1" t="str" cm="1">
        <f t="array" ref="BD106">IFERROR(INDEX(属性分配!$C$4:$J$4,MATCH(BD$3,属性分配!$C$3:$J$3,FALSE))*INDEX(职业模板!$C$5:$J$12,MATCH($C106,职业模板!$B$5:$B$12,FALSE),MATCH(BD$3,职业模板!$C$3:$J$3,FALSE))*$F106*T106,"")</f>
        <v/>
      </c>
      <c r="BE106" s="1" t="str" cm="1">
        <f t="array" ref="BE106">IFERROR(INDEX(属性分配!$C$4:$J$4,MATCH(BE$3,属性分配!$C$3:$J$3,FALSE))*INDEX(职业模板!$C$5:$J$12,MATCH($C106,职业模板!$B$5:$B$12,FALSE),MATCH(BE$3,职业模板!$C$3:$J$3,FALSE))*$F106*U106,"")</f>
        <v/>
      </c>
      <c r="BF106" s="1" t="str" cm="1">
        <f t="array" ref="BF106">IFERROR(INDEX(属性分配!$C$11:$J$11,MATCH(BF$3,属性分配!$C$3:$J$3,FALSE))/职业模板!$E$16*AX106,"")</f>
        <v/>
      </c>
      <c r="BG106" s="1" t="str" cm="1">
        <f t="array" ref="BG106">IFERROR(INDEX(属性分配!$C$11:$J$11,MATCH(BG$3,属性分配!$C$3:$J$3,FALSE))/职业模板!$E$16*AY106,"")</f>
        <v/>
      </c>
      <c r="BH106" s="1" t="str" cm="1">
        <f t="array" ref="BH106">IFERROR(INDEX(属性分配!$C$11:$J$11,MATCH(BH$3,属性分配!$C$3:$J$3,FALSE))/职业模板!$E$16*AZ106,"")</f>
        <v/>
      </c>
      <c r="BI106" s="1" t="str" cm="1">
        <f t="array" ref="BI106">IFERROR(INDEX(属性分配!$C$11:$J$11,MATCH(BI$3,属性分配!$C$3:$J$3,FALSE))/职业模板!$E$16*BA106,"")</f>
        <v/>
      </c>
      <c r="BJ106" s="1" t="str" cm="1">
        <f t="array" ref="BJ106">IFERROR(INDEX(属性分配!$C$11:$J$11,MATCH(BJ$3,属性分配!$C$3:$J$3,FALSE))/职业模板!$E$16*BB106,"")</f>
        <v/>
      </c>
      <c r="BK106" s="1" t="str" cm="1">
        <f t="array" ref="BK106">IFERROR(INDEX(属性分配!$C$11:$J$11,MATCH(BK$3,属性分配!$C$3:$J$3,FALSE))/职业模板!$E$16*BC106,"")</f>
        <v/>
      </c>
      <c r="BL106" s="1" t="str" cm="1">
        <f t="array" ref="BL106">IFERROR(INDEX(属性分配!$C$11:$J$11,MATCH(BL$3,属性分配!$C$3:$J$3,FALSE))/职业模板!$E$16*BD106,"")</f>
        <v/>
      </c>
      <c r="BM106" s="1" t="str" cm="1">
        <f t="array" ref="BM106">IFERROR(INDEX(属性分配!$C$11:$J$11,MATCH(BM$3,属性分配!$C$3:$J$3,FALSE))/职业模板!$E$16*BE106,"")</f>
        <v/>
      </c>
      <c r="BN106" s="1" t="str" cm="1">
        <f t="array" ref="BN106">IFERROR(ROUND((AX106+BF106*职业模板!$E$16)*(1+INDEX(职业模板!$C$29:$J$34,MATCH($K106,职业模板!$B$29:$B$34,FALSE),MATCH(V$3,职业模板!$C$28:$J$28,FALSE))+INDEX(职业模板!$C$40:$J$60,MATCH($L106,职业模板!$B$40:$B$60,FALSE),MATCH(V$3,职业模板!$C$39:$J$39,FALSE))),2),"")</f>
        <v/>
      </c>
      <c r="BO106" s="1" t="str" cm="1">
        <f t="array" ref="BO106">IFERROR(ROUND((AY106+BG106*职业模板!$E$16)*(1+INDEX(职业模板!$C$29:$J$34,MATCH($K106,职业模板!$B$29:$B$34,FALSE),MATCH(W$3,职业模板!$C$28:$J$28,FALSE))+INDEX(职业模板!$C$40:$J$60,MATCH($L106,职业模板!$B$40:$B$60,FALSE),MATCH(W$3,职业模板!$C$39:$J$39,FALSE))),2),"")</f>
        <v/>
      </c>
      <c r="BP106" s="1" t="str" cm="1">
        <f t="array" ref="BP106">IFERROR(ROUND((AZ106+BH106*职业模板!$E$16)*(1+INDEX(职业模板!$C$29:$J$34,MATCH($K106,职业模板!$B$29:$B$34,FALSE),MATCH(X$3,职业模板!$C$28:$J$28,FALSE))+INDEX(职业模板!$C$40:$J$60,MATCH($L106,职业模板!$B$40:$B$60,FALSE),MATCH(X$3,职业模板!$C$39:$J$39,FALSE))),2),"")</f>
        <v/>
      </c>
      <c r="BQ106" s="1" t="str" cm="1">
        <f t="array" ref="BQ106">IFERROR(ROUND((BA106+BI106*职业模板!$E$16)*(1+INDEX(职业模板!$C$29:$J$34,MATCH($K106,职业模板!$B$29:$B$34,FALSE),MATCH(Y$3,职业模板!$C$28:$J$28,FALSE))+INDEX(职业模板!$C$40:$J$60,MATCH($L106,职业模板!$B$40:$B$60,FALSE),MATCH(Y$3,职业模板!$C$39:$J$39,FALSE))),2),"")</f>
        <v/>
      </c>
      <c r="BR106" s="1" t="str" cm="1">
        <f t="array" ref="BR106">IFERROR(ROUND((BB106+BJ106*职业模板!$E$16)*(1+INDEX(职业模板!$C$29:$J$34,MATCH($K106,职业模板!$B$29:$B$34,FALSE),MATCH(Z$3,职业模板!$C$28:$J$28,FALSE))+INDEX(职业模板!$C$40:$J$60,MATCH($L106,职业模板!$B$40:$B$60,FALSE),MATCH(Z$3,职业模板!$C$39:$J$39,FALSE))),2),"")</f>
        <v/>
      </c>
      <c r="BS106" s="1" t="str" cm="1">
        <f t="array" ref="BS106">IFERROR(ROUND((BC106+BK106*职业模板!$E$16)*(1+INDEX(职业模板!$C$29:$J$34,MATCH($K106,职业模板!$B$29:$B$34,FALSE),MATCH(AA$3,职业模板!$C$28:$J$28,FALSE))+INDEX(职业模板!$C$40:$J$60,MATCH($L106,职业模板!$B$40:$B$60,FALSE),MATCH(AA$3,职业模板!$C$39:$J$39,FALSE))),2),"")</f>
        <v/>
      </c>
      <c r="BT106" s="1" t="str" cm="1">
        <f t="array" ref="BT106">IFERROR(ROUND((BD106+BL106*职业模板!$E$16)*(1+INDEX(职业模板!$C$29:$J$34,MATCH($K106,职业模板!$B$29:$B$34,FALSE),MATCH(AB$3,职业模板!$C$28:$J$28,FALSE))+INDEX(职业模板!$C$40:$J$60,MATCH($L106,职业模板!$B$40:$B$60,FALSE),MATCH(AB$3,职业模板!$C$39:$J$39,FALSE))),2),"")</f>
        <v/>
      </c>
      <c r="BU106" s="1" t="str" cm="1">
        <f t="array" ref="BU106">IFERROR(ROUND((BE106+BM106*职业模板!$E$16)*(1+INDEX(职业模板!$C$29:$J$34,MATCH($K106,职业模板!$B$29:$B$34,FALSE),MATCH(AC$3,职业模板!$C$28:$J$28,FALSE))+INDEX(职业模板!$C$40:$J$60,MATCH($L106,职业模板!$B$40:$B$60,FALSE),MATCH(AC$3,职业模板!$C$39:$J$39,FALSE))),2),"")</f>
        <v/>
      </c>
      <c r="BV106" s="31" t="str" cm="1">
        <f t="array" ref="BV106">IF(SUMPRODUCT($BN106:$BR106,属性分配!$C$7:$G$7)=0,"",SUMPRODUCT($BN106:$BR106,属性分配!$C$7:$G$7))</f>
        <v/>
      </c>
      <c r="BW106" s="1" t="str" cm="1">
        <f t="array" ref="BW106">IFERROR((AX106+BF106*职业模板!$E$16)*(1+INDEX(职业模板!$C$34:$J$34,MATCH(V$3,职业模板!$C$28:$J$28,FALSE))+INDEX(职业模板!$C$60:$J$60,MATCH(V$3,职业模板!$C$39:$J$39,FALSE))),"")</f>
        <v/>
      </c>
      <c r="BX106" s="1" t="str" cm="1">
        <f t="array" ref="BX106">IFERROR((AY106+BG106*职业模板!$E$16)*(1+INDEX(职业模板!$C$34:$J$34,MATCH(W$3,职业模板!$C$28:$J$28,FALSE))+INDEX(职业模板!$C$60:$J$60,MATCH(W$3,职业模板!$C$39:$J$39,FALSE))),"")</f>
        <v/>
      </c>
      <c r="BY106" s="1" t="str" cm="1">
        <f t="array" ref="BY106">IFERROR((AZ106+BH106*职业模板!$E$16)*(1+INDEX(职业模板!$C$34:$J$34,MATCH(X$3,职业模板!$C$28:$J$28,FALSE))+INDEX(职业模板!$C$60:$J$60,MATCH(X$3,职业模板!$C$39:$J$39,FALSE))),"")</f>
        <v/>
      </c>
      <c r="BZ106" s="1" t="str" cm="1">
        <f t="array" ref="BZ106">IFERROR((BA106+BI106*职业模板!$E$16)*(1+INDEX(职业模板!$C$34:$J$34,MATCH(Y$3,职业模板!$C$28:$J$28,FALSE))+INDEX(职业模板!$C$60:$J$60,MATCH(Y$3,职业模板!$C$39:$J$39,FALSE))),"")</f>
        <v/>
      </c>
      <c r="CA106" s="1" t="str" cm="1">
        <f t="array" ref="CA106">IFERROR((BB106+BJ106*职业模板!$E$16)*(1+INDEX(职业模板!$C$34:$J$34,MATCH(Z$3,职业模板!$C$28:$J$28,FALSE))+INDEX(职业模板!$C$60:$J$60,MATCH(Z$3,职业模板!$C$39:$J$39,FALSE))),"")</f>
        <v/>
      </c>
      <c r="CB106" s="1" t="str" cm="1">
        <f t="array" ref="CB106">IFERROR((BC106+BK106*职业模板!$E$16)*(1+INDEX(职业模板!$C$34:$J$34,MATCH(AA$3,职业模板!$C$28:$J$28,FALSE))+INDEX(职业模板!$C$60:$J$60,MATCH(AA$3,职业模板!$C$39:$J$39,FALSE))),"")</f>
        <v/>
      </c>
      <c r="CC106" s="1" t="str" cm="1">
        <f t="array" ref="CC106">IFERROR((BD106+BL106*职业模板!$E$16)*(1+INDEX(职业模板!$C$34:$J$34,MATCH(AB$3,职业模板!$C$28:$J$28,FALSE))+INDEX(职业模板!$C$60:$J$60,MATCH(AB$3,职业模板!$C$39:$J$39,FALSE))),"")</f>
        <v/>
      </c>
      <c r="CD106" s="1" t="str" cm="1">
        <f t="array" ref="CD106">IFERROR((BE106+BM106*职业模板!$E$16)*(1+INDEX(职业模板!$C$34:$J$34,MATCH(AC$3,职业模板!$C$28:$J$28,FALSE))+INDEX(职业模板!$C$60:$J$60,MATCH(AC$3,职业模板!$C$39:$J$39,FALSE))),"")</f>
        <v/>
      </c>
      <c r="CE106" s="31" t="str" cm="1">
        <f t="array" ref="CE106">IF(SUMPRODUCT(BW106:CA106,属性分配!$C$7:$G$7)=0,"",SUMPRODUCT(BW106:CA106,属性分配!$C$7:$G$7))</f>
        <v/>
      </c>
    </row>
    <row r="107" spans="50:83" x14ac:dyDescent="0.15">
      <c r="AX107" s="1" t="str" cm="1">
        <f t="array" ref="AX107">IFERROR(INDEX(属性分配!$C$4:$J$4,MATCH(AX$3,属性分配!$C$3:$J$3,FALSE))*INDEX(职业模板!$C$5:$J$12,MATCH($C107,职业模板!$B$5:$B$12,FALSE),MATCH(AX$3,职业模板!$C$3:$J$3,FALSE))*$F107*N107,"")</f>
        <v/>
      </c>
      <c r="AY107" s="1" t="str" cm="1">
        <f t="array" ref="AY107">IFERROR(INDEX(属性分配!$C$4:$J$4,MATCH(AY$3,属性分配!$C$3:$J$3,FALSE))*INDEX(职业模板!$C$5:$J$12,MATCH($C107,职业模板!$B$5:$B$12,FALSE),MATCH(AY$3,职业模板!$C$3:$J$3,FALSE))*$F107*O107,"")</f>
        <v/>
      </c>
      <c r="AZ107" s="1" t="str" cm="1">
        <f t="array" ref="AZ107">IFERROR(INDEX(属性分配!$C$4:$J$4,MATCH(AZ$3,属性分配!$C$3:$J$3,FALSE))*INDEX(职业模板!$C$5:$J$12,MATCH($C107,职业模板!$B$5:$B$12,FALSE),MATCH(AZ$3,职业模板!$C$3:$J$3,FALSE))*$F107*P107,"")</f>
        <v/>
      </c>
      <c r="BA107" s="1" t="str" cm="1">
        <f t="array" ref="BA107">IFERROR(INDEX(属性分配!$C$4:$J$4,MATCH(BA$3,属性分配!$C$3:$J$3,FALSE))*INDEX(职业模板!$C$5:$J$12,MATCH($C107,职业模板!$B$5:$B$12,FALSE),MATCH(BA$3,职业模板!$C$3:$J$3,FALSE))*$F107*Q107,"")</f>
        <v/>
      </c>
      <c r="BB107" s="1" t="str" cm="1">
        <f t="array" ref="BB107">IFERROR(INDEX(属性分配!$C$4:$J$4,MATCH(BB$3,属性分配!$C$3:$J$3,FALSE))*INDEX(职业模板!$C$5:$J$12,MATCH($C107,职业模板!$B$5:$B$12,FALSE),MATCH(BB$3,职业模板!$C$3:$J$3,FALSE))*$F107*R107,"")</f>
        <v/>
      </c>
      <c r="BC107" s="1" t="str" cm="1">
        <f t="array" ref="BC107">IFERROR(INDEX(属性分配!$C$4:$J$4,MATCH(BC$3,属性分配!$C$3:$J$3,FALSE))*INDEX(职业模板!$C$5:$J$12,MATCH($C107,职业模板!$B$5:$B$12,FALSE),MATCH(BC$3,职业模板!$C$3:$J$3,FALSE))*$F107*S107,"")</f>
        <v/>
      </c>
      <c r="BD107" s="1" t="str" cm="1">
        <f t="array" ref="BD107">IFERROR(INDEX(属性分配!$C$4:$J$4,MATCH(BD$3,属性分配!$C$3:$J$3,FALSE))*INDEX(职业模板!$C$5:$J$12,MATCH($C107,职业模板!$B$5:$B$12,FALSE),MATCH(BD$3,职业模板!$C$3:$J$3,FALSE))*$F107*T107,"")</f>
        <v/>
      </c>
      <c r="BE107" s="1" t="str" cm="1">
        <f t="array" ref="BE107">IFERROR(INDEX(属性分配!$C$4:$J$4,MATCH(BE$3,属性分配!$C$3:$J$3,FALSE))*INDEX(职业模板!$C$5:$J$12,MATCH($C107,职业模板!$B$5:$B$12,FALSE),MATCH(BE$3,职业模板!$C$3:$J$3,FALSE))*$F107*U107,"")</f>
        <v/>
      </c>
      <c r="BF107" s="1" t="str" cm="1">
        <f t="array" ref="BF107">IFERROR(INDEX(属性分配!$C$11:$J$11,MATCH(BF$3,属性分配!$C$3:$J$3,FALSE))/职业模板!$E$16*AX107,"")</f>
        <v/>
      </c>
      <c r="BG107" s="1" t="str" cm="1">
        <f t="array" ref="BG107">IFERROR(INDEX(属性分配!$C$11:$J$11,MATCH(BG$3,属性分配!$C$3:$J$3,FALSE))/职业模板!$E$16*AY107,"")</f>
        <v/>
      </c>
      <c r="BH107" s="1" t="str" cm="1">
        <f t="array" ref="BH107">IFERROR(INDEX(属性分配!$C$11:$J$11,MATCH(BH$3,属性分配!$C$3:$J$3,FALSE))/职业模板!$E$16*AZ107,"")</f>
        <v/>
      </c>
      <c r="BI107" s="1" t="str" cm="1">
        <f t="array" ref="BI107">IFERROR(INDEX(属性分配!$C$11:$J$11,MATCH(BI$3,属性分配!$C$3:$J$3,FALSE))/职业模板!$E$16*BA107,"")</f>
        <v/>
      </c>
      <c r="BJ107" s="1" t="str" cm="1">
        <f t="array" ref="BJ107">IFERROR(INDEX(属性分配!$C$11:$J$11,MATCH(BJ$3,属性分配!$C$3:$J$3,FALSE))/职业模板!$E$16*BB107,"")</f>
        <v/>
      </c>
      <c r="BK107" s="1" t="str" cm="1">
        <f t="array" ref="BK107">IFERROR(INDEX(属性分配!$C$11:$J$11,MATCH(BK$3,属性分配!$C$3:$J$3,FALSE))/职业模板!$E$16*BC107,"")</f>
        <v/>
      </c>
      <c r="BL107" s="1" t="str" cm="1">
        <f t="array" ref="BL107">IFERROR(INDEX(属性分配!$C$11:$J$11,MATCH(BL$3,属性分配!$C$3:$J$3,FALSE))/职业模板!$E$16*BD107,"")</f>
        <v/>
      </c>
      <c r="BM107" s="1" t="str" cm="1">
        <f t="array" ref="BM107">IFERROR(INDEX(属性分配!$C$11:$J$11,MATCH(BM$3,属性分配!$C$3:$J$3,FALSE))/职业模板!$E$16*BE107,"")</f>
        <v/>
      </c>
      <c r="BN107" s="1" t="str" cm="1">
        <f t="array" ref="BN107">IFERROR(ROUND((AX107+BF107*职业模板!$E$16)*(1+INDEX(职业模板!$C$29:$J$34,MATCH($K107,职业模板!$B$29:$B$34,FALSE),MATCH(V$3,职业模板!$C$28:$J$28,FALSE))+INDEX(职业模板!$C$40:$J$60,MATCH($L107,职业模板!$B$40:$B$60,FALSE),MATCH(V$3,职业模板!$C$39:$J$39,FALSE))),2),"")</f>
        <v/>
      </c>
      <c r="BO107" s="1" t="str" cm="1">
        <f t="array" ref="BO107">IFERROR(ROUND((AY107+BG107*职业模板!$E$16)*(1+INDEX(职业模板!$C$29:$J$34,MATCH($K107,职业模板!$B$29:$B$34,FALSE),MATCH(W$3,职业模板!$C$28:$J$28,FALSE))+INDEX(职业模板!$C$40:$J$60,MATCH($L107,职业模板!$B$40:$B$60,FALSE),MATCH(W$3,职业模板!$C$39:$J$39,FALSE))),2),"")</f>
        <v/>
      </c>
      <c r="BP107" s="1" t="str" cm="1">
        <f t="array" ref="BP107">IFERROR(ROUND((AZ107+BH107*职业模板!$E$16)*(1+INDEX(职业模板!$C$29:$J$34,MATCH($K107,职业模板!$B$29:$B$34,FALSE),MATCH(X$3,职业模板!$C$28:$J$28,FALSE))+INDEX(职业模板!$C$40:$J$60,MATCH($L107,职业模板!$B$40:$B$60,FALSE),MATCH(X$3,职业模板!$C$39:$J$39,FALSE))),2),"")</f>
        <v/>
      </c>
      <c r="BQ107" s="1" t="str" cm="1">
        <f t="array" ref="BQ107">IFERROR(ROUND((BA107+BI107*职业模板!$E$16)*(1+INDEX(职业模板!$C$29:$J$34,MATCH($K107,职业模板!$B$29:$B$34,FALSE),MATCH(Y$3,职业模板!$C$28:$J$28,FALSE))+INDEX(职业模板!$C$40:$J$60,MATCH($L107,职业模板!$B$40:$B$60,FALSE),MATCH(Y$3,职业模板!$C$39:$J$39,FALSE))),2),"")</f>
        <v/>
      </c>
      <c r="BR107" s="1" t="str" cm="1">
        <f t="array" ref="BR107">IFERROR(ROUND((BB107+BJ107*职业模板!$E$16)*(1+INDEX(职业模板!$C$29:$J$34,MATCH($K107,职业模板!$B$29:$B$34,FALSE),MATCH(Z$3,职业模板!$C$28:$J$28,FALSE))+INDEX(职业模板!$C$40:$J$60,MATCH($L107,职业模板!$B$40:$B$60,FALSE),MATCH(Z$3,职业模板!$C$39:$J$39,FALSE))),2),"")</f>
        <v/>
      </c>
      <c r="BS107" s="1" t="str" cm="1">
        <f t="array" ref="BS107">IFERROR(ROUND((BC107+BK107*职业模板!$E$16)*(1+INDEX(职业模板!$C$29:$J$34,MATCH($K107,职业模板!$B$29:$B$34,FALSE),MATCH(AA$3,职业模板!$C$28:$J$28,FALSE))+INDEX(职业模板!$C$40:$J$60,MATCH($L107,职业模板!$B$40:$B$60,FALSE),MATCH(AA$3,职业模板!$C$39:$J$39,FALSE))),2),"")</f>
        <v/>
      </c>
      <c r="BT107" s="1" t="str" cm="1">
        <f t="array" ref="BT107">IFERROR(ROUND((BD107+BL107*职业模板!$E$16)*(1+INDEX(职业模板!$C$29:$J$34,MATCH($K107,职业模板!$B$29:$B$34,FALSE),MATCH(AB$3,职业模板!$C$28:$J$28,FALSE))+INDEX(职业模板!$C$40:$J$60,MATCH($L107,职业模板!$B$40:$B$60,FALSE),MATCH(AB$3,职业模板!$C$39:$J$39,FALSE))),2),"")</f>
        <v/>
      </c>
      <c r="BU107" s="1" t="str" cm="1">
        <f t="array" ref="BU107">IFERROR(ROUND((BE107+BM107*职业模板!$E$16)*(1+INDEX(职业模板!$C$29:$J$34,MATCH($K107,职业模板!$B$29:$B$34,FALSE),MATCH(AC$3,职业模板!$C$28:$J$28,FALSE))+INDEX(职业模板!$C$40:$J$60,MATCH($L107,职业模板!$B$40:$B$60,FALSE),MATCH(AC$3,职业模板!$C$39:$J$39,FALSE))),2),"")</f>
        <v/>
      </c>
      <c r="BV107" s="31" t="str" cm="1">
        <f t="array" ref="BV107">IF(SUMPRODUCT($BN107:$BR107,属性分配!$C$7:$G$7)=0,"",SUMPRODUCT($BN107:$BR107,属性分配!$C$7:$G$7))</f>
        <v/>
      </c>
      <c r="BW107" s="1" t="str" cm="1">
        <f t="array" ref="BW107">IFERROR((AX107+BF107*职业模板!$E$16)*(1+INDEX(职业模板!$C$34:$J$34,MATCH(V$3,职业模板!$C$28:$J$28,FALSE))+INDEX(职业模板!$C$60:$J$60,MATCH(V$3,职业模板!$C$39:$J$39,FALSE))),"")</f>
        <v/>
      </c>
      <c r="BX107" s="1" t="str" cm="1">
        <f t="array" ref="BX107">IFERROR((AY107+BG107*职业模板!$E$16)*(1+INDEX(职业模板!$C$34:$J$34,MATCH(W$3,职业模板!$C$28:$J$28,FALSE))+INDEX(职业模板!$C$60:$J$60,MATCH(W$3,职业模板!$C$39:$J$39,FALSE))),"")</f>
        <v/>
      </c>
      <c r="BY107" s="1" t="str" cm="1">
        <f t="array" ref="BY107">IFERROR((AZ107+BH107*职业模板!$E$16)*(1+INDEX(职业模板!$C$34:$J$34,MATCH(X$3,职业模板!$C$28:$J$28,FALSE))+INDEX(职业模板!$C$60:$J$60,MATCH(X$3,职业模板!$C$39:$J$39,FALSE))),"")</f>
        <v/>
      </c>
      <c r="BZ107" s="1" t="str" cm="1">
        <f t="array" ref="BZ107">IFERROR((BA107+BI107*职业模板!$E$16)*(1+INDEX(职业模板!$C$34:$J$34,MATCH(Y$3,职业模板!$C$28:$J$28,FALSE))+INDEX(职业模板!$C$60:$J$60,MATCH(Y$3,职业模板!$C$39:$J$39,FALSE))),"")</f>
        <v/>
      </c>
      <c r="CA107" s="1" t="str" cm="1">
        <f t="array" ref="CA107">IFERROR((BB107+BJ107*职业模板!$E$16)*(1+INDEX(职业模板!$C$34:$J$34,MATCH(Z$3,职业模板!$C$28:$J$28,FALSE))+INDEX(职业模板!$C$60:$J$60,MATCH(Z$3,职业模板!$C$39:$J$39,FALSE))),"")</f>
        <v/>
      </c>
      <c r="CB107" s="1" t="str" cm="1">
        <f t="array" ref="CB107">IFERROR((BC107+BK107*职业模板!$E$16)*(1+INDEX(职业模板!$C$34:$J$34,MATCH(AA$3,职业模板!$C$28:$J$28,FALSE))+INDEX(职业模板!$C$60:$J$60,MATCH(AA$3,职业模板!$C$39:$J$39,FALSE))),"")</f>
        <v/>
      </c>
      <c r="CC107" s="1" t="str" cm="1">
        <f t="array" ref="CC107">IFERROR((BD107+BL107*职业模板!$E$16)*(1+INDEX(职业模板!$C$34:$J$34,MATCH(AB$3,职业模板!$C$28:$J$28,FALSE))+INDEX(职业模板!$C$60:$J$60,MATCH(AB$3,职业模板!$C$39:$J$39,FALSE))),"")</f>
        <v/>
      </c>
      <c r="CD107" s="1" t="str" cm="1">
        <f t="array" ref="CD107">IFERROR((BE107+BM107*职业模板!$E$16)*(1+INDEX(职业模板!$C$34:$J$34,MATCH(AC$3,职业模板!$C$28:$J$28,FALSE))+INDEX(职业模板!$C$60:$J$60,MATCH(AC$3,职业模板!$C$39:$J$39,FALSE))),"")</f>
        <v/>
      </c>
      <c r="CE107" s="31" t="str" cm="1">
        <f t="array" ref="CE107">IF(SUMPRODUCT(BW107:CA107,属性分配!$C$7:$G$7)=0,"",SUMPRODUCT(BW107:CA107,属性分配!$C$7:$G$7))</f>
        <v/>
      </c>
    </row>
    <row r="108" spans="50:83" x14ac:dyDescent="0.15">
      <c r="AX108" s="1" t="str" cm="1">
        <f t="array" ref="AX108">IFERROR(INDEX(属性分配!$C$4:$J$4,MATCH(AX$3,属性分配!$C$3:$J$3,FALSE))*INDEX(职业模板!$C$5:$J$12,MATCH($C108,职业模板!$B$5:$B$12,FALSE),MATCH(AX$3,职业模板!$C$3:$J$3,FALSE))*$F108*N108,"")</f>
        <v/>
      </c>
      <c r="AY108" s="1" t="str" cm="1">
        <f t="array" ref="AY108">IFERROR(INDEX(属性分配!$C$4:$J$4,MATCH(AY$3,属性分配!$C$3:$J$3,FALSE))*INDEX(职业模板!$C$5:$J$12,MATCH($C108,职业模板!$B$5:$B$12,FALSE),MATCH(AY$3,职业模板!$C$3:$J$3,FALSE))*$F108*O108,"")</f>
        <v/>
      </c>
      <c r="AZ108" s="1" t="str" cm="1">
        <f t="array" ref="AZ108">IFERROR(INDEX(属性分配!$C$4:$J$4,MATCH(AZ$3,属性分配!$C$3:$J$3,FALSE))*INDEX(职业模板!$C$5:$J$12,MATCH($C108,职业模板!$B$5:$B$12,FALSE),MATCH(AZ$3,职业模板!$C$3:$J$3,FALSE))*$F108*P108,"")</f>
        <v/>
      </c>
      <c r="BA108" s="1" t="str" cm="1">
        <f t="array" ref="BA108">IFERROR(INDEX(属性分配!$C$4:$J$4,MATCH(BA$3,属性分配!$C$3:$J$3,FALSE))*INDEX(职业模板!$C$5:$J$12,MATCH($C108,职业模板!$B$5:$B$12,FALSE),MATCH(BA$3,职业模板!$C$3:$J$3,FALSE))*$F108*Q108,"")</f>
        <v/>
      </c>
      <c r="BB108" s="1" t="str" cm="1">
        <f t="array" ref="BB108">IFERROR(INDEX(属性分配!$C$4:$J$4,MATCH(BB$3,属性分配!$C$3:$J$3,FALSE))*INDEX(职业模板!$C$5:$J$12,MATCH($C108,职业模板!$B$5:$B$12,FALSE),MATCH(BB$3,职业模板!$C$3:$J$3,FALSE))*$F108*R108,"")</f>
        <v/>
      </c>
      <c r="BC108" s="1" t="str" cm="1">
        <f t="array" ref="BC108">IFERROR(INDEX(属性分配!$C$4:$J$4,MATCH(BC$3,属性分配!$C$3:$J$3,FALSE))*INDEX(职业模板!$C$5:$J$12,MATCH($C108,职业模板!$B$5:$B$12,FALSE),MATCH(BC$3,职业模板!$C$3:$J$3,FALSE))*$F108*S108,"")</f>
        <v/>
      </c>
      <c r="BD108" s="1" t="str" cm="1">
        <f t="array" ref="BD108">IFERROR(INDEX(属性分配!$C$4:$J$4,MATCH(BD$3,属性分配!$C$3:$J$3,FALSE))*INDEX(职业模板!$C$5:$J$12,MATCH($C108,职业模板!$B$5:$B$12,FALSE),MATCH(BD$3,职业模板!$C$3:$J$3,FALSE))*$F108*T108,"")</f>
        <v/>
      </c>
      <c r="BE108" s="1" t="str" cm="1">
        <f t="array" ref="BE108">IFERROR(INDEX(属性分配!$C$4:$J$4,MATCH(BE$3,属性分配!$C$3:$J$3,FALSE))*INDEX(职业模板!$C$5:$J$12,MATCH($C108,职业模板!$B$5:$B$12,FALSE),MATCH(BE$3,职业模板!$C$3:$J$3,FALSE))*$F108*U108,"")</f>
        <v/>
      </c>
      <c r="BF108" s="1" t="str" cm="1">
        <f t="array" ref="BF108">IFERROR(INDEX(属性分配!$C$11:$J$11,MATCH(BF$3,属性分配!$C$3:$J$3,FALSE))/职业模板!$E$16*AX108,"")</f>
        <v/>
      </c>
      <c r="BG108" s="1" t="str" cm="1">
        <f t="array" ref="BG108">IFERROR(INDEX(属性分配!$C$11:$J$11,MATCH(BG$3,属性分配!$C$3:$J$3,FALSE))/职业模板!$E$16*AY108,"")</f>
        <v/>
      </c>
      <c r="BH108" s="1" t="str" cm="1">
        <f t="array" ref="BH108">IFERROR(INDEX(属性分配!$C$11:$J$11,MATCH(BH$3,属性分配!$C$3:$J$3,FALSE))/职业模板!$E$16*AZ108,"")</f>
        <v/>
      </c>
      <c r="BI108" s="1" t="str" cm="1">
        <f t="array" ref="BI108">IFERROR(INDEX(属性分配!$C$11:$J$11,MATCH(BI$3,属性分配!$C$3:$J$3,FALSE))/职业模板!$E$16*BA108,"")</f>
        <v/>
      </c>
      <c r="BJ108" s="1" t="str" cm="1">
        <f t="array" ref="BJ108">IFERROR(INDEX(属性分配!$C$11:$J$11,MATCH(BJ$3,属性分配!$C$3:$J$3,FALSE))/职业模板!$E$16*BB108,"")</f>
        <v/>
      </c>
      <c r="BK108" s="1" t="str" cm="1">
        <f t="array" ref="BK108">IFERROR(INDEX(属性分配!$C$11:$J$11,MATCH(BK$3,属性分配!$C$3:$J$3,FALSE))/职业模板!$E$16*BC108,"")</f>
        <v/>
      </c>
      <c r="BL108" s="1" t="str" cm="1">
        <f t="array" ref="BL108">IFERROR(INDEX(属性分配!$C$11:$J$11,MATCH(BL$3,属性分配!$C$3:$J$3,FALSE))/职业模板!$E$16*BD108,"")</f>
        <v/>
      </c>
      <c r="BM108" s="1" t="str" cm="1">
        <f t="array" ref="BM108">IFERROR(INDEX(属性分配!$C$11:$J$11,MATCH(BM$3,属性分配!$C$3:$J$3,FALSE))/职业模板!$E$16*BE108,"")</f>
        <v/>
      </c>
      <c r="BN108" s="1" t="str" cm="1">
        <f t="array" ref="BN108">IFERROR(ROUND((AX108+BF108*职业模板!$E$16)*(1+INDEX(职业模板!$C$29:$J$34,MATCH($K108,职业模板!$B$29:$B$34,FALSE),MATCH(V$3,职业模板!$C$28:$J$28,FALSE))+INDEX(职业模板!$C$40:$J$60,MATCH($L108,职业模板!$B$40:$B$60,FALSE),MATCH(V$3,职业模板!$C$39:$J$39,FALSE))),2),"")</f>
        <v/>
      </c>
      <c r="BO108" s="1" t="str" cm="1">
        <f t="array" ref="BO108">IFERROR(ROUND((AY108+BG108*职业模板!$E$16)*(1+INDEX(职业模板!$C$29:$J$34,MATCH($K108,职业模板!$B$29:$B$34,FALSE),MATCH(W$3,职业模板!$C$28:$J$28,FALSE))+INDEX(职业模板!$C$40:$J$60,MATCH($L108,职业模板!$B$40:$B$60,FALSE),MATCH(W$3,职业模板!$C$39:$J$39,FALSE))),2),"")</f>
        <v/>
      </c>
      <c r="BP108" s="1" t="str" cm="1">
        <f t="array" ref="BP108">IFERROR(ROUND((AZ108+BH108*职业模板!$E$16)*(1+INDEX(职业模板!$C$29:$J$34,MATCH($K108,职业模板!$B$29:$B$34,FALSE),MATCH(X$3,职业模板!$C$28:$J$28,FALSE))+INDEX(职业模板!$C$40:$J$60,MATCH($L108,职业模板!$B$40:$B$60,FALSE),MATCH(X$3,职业模板!$C$39:$J$39,FALSE))),2),"")</f>
        <v/>
      </c>
      <c r="BQ108" s="1" t="str" cm="1">
        <f t="array" ref="BQ108">IFERROR(ROUND((BA108+BI108*职业模板!$E$16)*(1+INDEX(职业模板!$C$29:$J$34,MATCH($K108,职业模板!$B$29:$B$34,FALSE),MATCH(Y$3,职业模板!$C$28:$J$28,FALSE))+INDEX(职业模板!$C$40:$J$60,MATCH($L108,职业模板!$B$40:$B$60,FALSE),MATCH(Y$3,职业模板!$C$39:$J$39,FALSE))),2),"")</f>
        <v/>
      </c>
      <c r="BR108" s="1" t="str" cm="1">
        <f t="array" ref="BR108">IFERROR(ROUND((BB108+BJ108*职业模板!$E$16)*(1+INDEX(职业模板!$C$29:$J$34,MATCH($K108,职业模板!$B$29:$B$34,FALSE),MATCH(Z$3,职业模板!$C$28:$J$28,FALSE))+INDEX(职业模板!$C$40:$J$60,MATCH($L108,职业模板!$B$40:$B$60,FALSE),MATCH(Z$3,职业模板!$C$39:$J$39,FALSE))),2),"")</f>
        <v/>
      </c>
      <c r="BS108" s="1" t="str" cm="1">
        <f t="array" ref="BS108">IFERROR(ROUND((BC108+BK108*职业模板!$E$16)*(1+INDEX(职业模板!$C$29:$J$34,MATCH($K108,职业模板!$B$29:$B$34,FALSE),MATCH(AA$3,职业模板!$C$28:$J$28,FALSE))+INDEX(职业模板!$C$40:$J$60,MATCH($L108,职业模板!$B$40:$B$60,FALSE),MATCH(AA$3,职业模板!$C$39:$J$39,FALSE))),2),"")</f>
        <v/>
      </c>
      <c r="BT108" s="1" t="str" cm="1">
        <f t="array" ref="BT108">IFERROR(ROUND((BD108+BL108*职业模板!$E$16)*(1+INDEX(职业模板!$C$29:$J$34,MATCH($K108,职业模板!$B$29:$B$34,FALSE),MATCH(AB$3,职业模板!$C$28:$J$28,FALSE))+INDEX(职业模板!$C$40:$J$60,MATCH($L108,职业模板!$B$40:$B$60,FALSE),MATCH(AB$3,职业模板!$C$39:$J$39,FALSE))),2),"")</f>
        <v/>
      </c>
      <c r="BU108" s="1" t="str" cm="1">
        <f t="array" ref="BU108">IFERROR(ROUND((BE108+BM108*职业模板!$E$16)*(1+INDEX(职业模板!$C$29:$J$34,MATCH($K108,职业模板!$B$29:$B$34,FALSE),MATCH(AC$3,职业模板!$C$28:$J$28,FALSE))+INDEX(职业模板!$C$40:$J$60,MATCH($L108,职业模板!$B$40:$B$60,FALSE),MATCH(AC$3,职业模板!$C$39:$J$39,FALSE))),2),"")</f>
        <v/>
      </c>
      <c r="BV108" s="31" t="str" cm="1">
        <f t="array" ref="BV108">IF(SUMPRODUCT($BN108:$BR108,属性分配!$C$7:$G$7)=0,"",SUMPRODUCT($BN108:$BR108,属性分配!$C$7:$G$7))</f>
        <v/>
      </c>
      <c r="BW108" s="1" t="str" cm="1">
        <f t="array" ref="BW108">IFERROR((AX108+BF108*职业模板!$E$16)*(1+INDEX(职业模板!$C$34:$J$34,MATCH(V$3,职业模板!$C$28:$J$28,FALSE))+INDEX(职业模板!$C$60:$J$60,MATCH(V$3,职业模板!$C$39:$J$39,FALSE))),"")</f>
        <v/>
      </c>
      <c r="BX108" s="1" t="str" cm="1">
        <f t="array" ref="BX108">IFERROR((AY108+BG108*职业模板!$E$16)*(1+INDEX(职业模板!$C$34:$J$34,MATCH(W$3,职业模板!$C$28:$J$28,FALSE))+INDEX(职业模板!$C$60:$J$60,MATCH(W$3,职业模板!$C$39:$J$39,FALSE))),"")</f>
        <v/>
      </c>
      <c r="BY108" s="1" t="str" cm="1">
        <f t="array" ref="BY108">IFERROR((AZ108+BH108*职业模板!$E$16)*(1+INDEX(职业模板!$C$34:$J$34,MATCH(X$3,职业模板!$C$28:$J$28,FALSE))+INDEX(职业模板!$C$60:$J$60,MATCH(X$3,职业模板!$C$39:$J$39,FALSE))),"")</f>
        <v/>
      </c>
      <c r="BZ108" s="1" t="str" cm="1">
        <f t="array" ref="BZ108">IFERROR((BA108+BI108*职业模板!$E$16)*(1+INDEX(职业模板!$C$34:$J$34,MATCH(Y$3,职业模板!$C$28:$J$28,FALSE))+INDEX(职业模板!$C$60:$J$60,MATCH(Y$3,职业模板!$C$39:$J$39,FALSE))),"")</f>
        <v/>
      </c>
      <c r="CA108" s="1" t="str" cm="1">
        <f t="array" ref="CA108">IFERROR((BB108+BJ108*职业模板!$E$16)*(1+INDEX(职业模板!$C$34:$J$34,MATCH(Z$3,职业模板!$C$28:$J$28,FALSE))+INDEX(职业模板!$C$60:$J$60,MATCH(Z$3,职业模板!$C$39:$J$39,FALSE))),"")</f>
        <v/>
      </c>
      <c r="CB108" s="1" t="str" cm="1">
        <f t="array" ref="CB108">IFERROR((BC108+BK108*职业模板!$E$16)*(1+INDEX(职业模板!$C$34:$J$34,MATCH(AA$3,职业模板!$C$28:$J$28,FALSE))+INDEX(职业模板!$C$60:$J$60,MATCH(AA$3,职业模板!$C$39:$J$39,FALSE))),"")</f>
        <v/>
      </c>
      <c r="CC108" s="1" t="str" cm="1">
        <f t="array" ref="CC108">IFERROR((BD108+BL108*职业模板!$E$16)*(1+INDEX(职业模板!$C$34:$J$34,MATCH(AB$3,职业模板!$C$28:$J$28,FALSE))+INDEX(职业模板!$C$60:$J$60,MATCH(AB$3,职业模板!$C$39:$J$39,FALSE))),"")</f>
        <v/>
      </c>
      <c r="CD108" s="1" t="str" cm="1">
        <f t="array" ref="CD108">IFERROR((BE108+BM108*职业模板!$E$16)*(1+INDEX(职业模板!$C$34:$J$34,MATCH(AC$3,职业模板!$C$28:$J$28,FALSE))+INDEX(职业模板!$C$60:$J$60,MATCH(AC$3,职业模板!$C$39:$J$39,FALSE))),"")</f>
        <v/>
      </c>
      <c r="CE108" s="31" t="str" cm="1">
        <f t="array" ref="CE108">IF(SUMPRODUCT(BW108:CA108,属性分配!$C$7:$G$7)=0,"",SUMPRODUCT(BW108:CA108,属性分配!$C$7:$G$7))</f>
        <v/>
      </c>
    </row>
    <row r="109" spans="50:83" x14ac:dyDescent="0.15">
      <c r="AX109" s="1" t="str" cm="1">
        <f t="array" ref="AX109">IFERROR(INDEX(属性分配!$C$4:$J$4,MATCH(AX$3,属性分配!$C$3:$J$3,FALSE))*INDEX(职业模板!$C$5:$J$12,MATCH($C109,职业模板!$B$5:$B$12,FALSE),MATCH(AX$3,职业模板!$C$3:$J$3,FALSE))*$F109*N109,"")</f>
        <v/>
      </c>
      <c r="AY109" s="1" t="str" cm="1">
        <f t="array" ref="AY109">IFERROR(INDEX(属性分配!$C$4:$J$4,MATCH(AY$3,属性分配!$C$3:$J$3,FALSE))*INDEX(职业模板!$C$5:$J$12,MATCH($C109,职业模板!$B$5:$B$12,FALSE),MATCH(AY$3,职业模板!$C$3:$J$3,FALSE))*$F109*O109,"")</f>
        <v/>
      </c>
      <c r="AZ109" s="1" t="str" cm="1">
        <f t="array" ref="AZ109">IFERROR(INDEX(属性分配!$C$4:$J$4,MATCH(AZ$3,属性分配!$C$3:$J$3,FALSE))*INDEX(职业模板!$C$5:$J$12,MATCH($C109,职业模板!$B$5:$B$12,FALSE),MATCH(AZ$3,职业模板!$C$3:$J$3,FALSE))*$F109*P109,"")</f>
        <v/>
      </c>
      <c r="BA109" s="1" t="str" cm="1">
        <f t="array" ref="BA109">IFERROR(INDEX(属性分配!$C$4:$J$4,MATCH(BA$3,属性分配!$C$3:$J$3,FALSE))*INDEX(职业模板!$C$5:$J$12,MATCH($C109,职业模板!$B$5:$B$12,FALSE),MATCH(BA$3,职业模板!$C$3:$J$3,FALSE))*$F109*Q109,"")</f>
        <v/>
      </c>
      <c r="BB109" s="1" t="str" cm="1">
        <f t="array" ref="BB109">IFERROR(INDEX(属性分配!$C$4:$J$4,MATCH(BB$3,属性分配!$C$3:$J$3,FALSE))*INDEX(职业模板!$C$5:$J$12,MATCH($C109,职业模板!$B$5:$B$12,FALSE),MATCH(BB$3,职业模板!$C$3:$J$3,FALSE))*$F109*R109,"")</f>
        <v/>
      </c>
      <c r="BC109" s="1" t="str" cm="1">
        <f t="array" ref="BC109">IFERROR(INDEX(属性分配!$C$4:$J$4,MATCH(BC$3,属性分配!$C$3:$J$3,FALSE))*INDEX(职业模板!$C$5:$J$12,MATCH($C109,职业模板!$B$5:$B$12,FALSE),MATCH(BC$3,职业模板!$C$3:$J$3,FALSE))*$F109*S109,"")</f>
        <v/>
      </c>
      <c r="BD109" s="1" t="str" cm="1">
        <f t="array" ref="BD109">IFERROR(INDEX(属性分配!$C$4:$J$4,MATCH(BD$3,属性分配!$C$3:$J$3,FALSE))*INDEX(职业模板!$C$5:$J$12,MATCH($C109,职业模板!$B$5:$B$12,FALSE),MATCH(BD$3,职业模板!$C$3:$J$3,FALSE))*$F109*T109,"")</f>
        <v/>
      </c>
      <c r="BE109" s="1" t="str" cm="1">
        <f t="array" ref="BE109">IFERROR(INDEX(属性分配!$C$4:$J$4,MATCH(BE$3,属性分配!$C$3:$J$3,FALSE))*INDEX(职业模板!$C$5:$J$12,MATCH($C109,职业模板!$B$5:$B$12,FALSE),MATCH(BE$3,职业模板!$C$3:$J$3,FALSE))*$F109*U109,"")</f>
        <v/>
      </c>
      <c r="BF109" s="1" t="str" cm="1">
        <f t="array" ref="BF109">IFERROR(INDEX(属性分配!$C$11:$J$11,MATCH(BF$3,属性分配!$C$3:$J$3,FALSE))/职业模板!$E$16*AX109,"")</f>
        <v/>
      </c>
      <c r="BG109" s="1" t="str" cm="1">
        <f t="array" ref="BG109">IFERROR(INDEX(属性分配!$C$11:$J$11,MATCH(BG$3,属性分配!$C$3:$J$3,FALSE))/职业模板!$E$16*AY109,"")</f>
        <v/>
      </c>
      <c r="BH109" s="1" t="str" cm="1">
        <f t="array" ref="BH109">IFERROR(INDEX(属性分配!$C$11:$J$11,MATCH(BH$3,属性分配!$C$3:$J$3,FALSE))/职业模板!$E$16*AZ109,"")</f>
        <v/>
      </c>
      <c r="BI109" s="1" t="str" cm="1">
        <f t="array" ref="BI109">IFERROR(INDEX(属性分配!$C$11:$J$11,MATCH(BI$3,属性分配!$C$3:$J$3,FALSE))/职业模板!$E$16*BA109,"")</f>
        <v/>
      </c>
      <c r="BJ109" s="1" t="str" cm="1">
        <f t="array" ref="BJ109">IFERROR(INDEX(属性分配!$C$11:$J$11,MATCH(BJ$3,属性分配!$C$3:$J$3,FALSE))/职业模板!$E$16*BB109,"")</f>
        <v/>
      </c>
      <c r="BK109" s="1" t="str" cm="1">
        <f t="array" ref="BK109">IFERROR(INDEX(属性分配!$C$11:$J$11,MATCH(BK$3,属性分配!$C$3:$J$3,FALSE))/职业模板!$E$16*BC109,"")</f>
        <v/>
      </c>
      <c r="BL109" s="1" t="str" cm="1">
        <f t="array" ref="BL109">IFERROR(INDEX(属性分配!$C$11:$J$11,MATCH(BL$3,属性分配!$C$3:$J$3,FALSE))/职业模板!$E$16*BD109,"")</f>
        <v/>
      </c>
      <c r="BM109" s="1" t="str" cm="1">
        <f t="array" ref="BM109">IFERROR(INDEX(属性分配!$C$11:$J$11,MATCH(BM$3,属性分配!$C$3:$J$3,FALSE))/职业模板!$E$16*BE109,"")</f>
        <v/>
      </c>
      <c r="BN109" s="1" t="str" cm="1">
        <f t="array" ref="BN109">IFERROR(ROUND((AX109+BF109*职业模板!$E$16)*(1+INDEX(职业模板!$C$29:$J$34,MATCH($K109,职业模板!$B$29:$B$34,FALSE),MATCH(V$3,职业模板!$C$28:$J$28,FALSE))+INDEX(职业模板!$C$40:$J$60,MATCH($L109,职业模板!$B$40:$B$60,FALSE),MATCH(V$3,职业模板!$C$39:$J$39,FALSE))),2),"")</f>
        <v/>
      </c>
      <c r="BO109" s="1" t="str" cm="1">
        <f t="array" ref="BO109">IFERROR(ROUND((AY109+BG109*职业模板!$E$16)*(1+INDEX(职业模板!$C$29:$J$34,MATCH($K109,职业模板!$B$29:$B$34,FALSE),MATCH(W$3,职业模板!$C$28:$J$28,FALSE))+INDEX(职业模板!$C$40:$J$60,MATCH($L109,职业模板!$B$40:$B$60,FALSE),MATCH(W$3,职业模板!$C$39:$J$39,FALSE))),2),"")</f>
        <v/>
      </c>
      <c r="BP109" s="1" t="str" cm="1">
        <f t="array" ref="BP109">IFERROR(ROUND((AZ109+BH109*职业模板!$E$16)*(1+INDEX(职业模板!$C$29:$J$34,MATCH($K109,职业模板!$B$29:$B$34,FALSE),MATCH(X$3,职业模板!$C$28:$J$28,FALSE))+INDEX(职业模板!$C$40:$J$60,MATCH($L109,职业模板!$B$40:$B$60,FALSE),MATCH(X$3,职业模板!$C$39:$J$39,FALSE))),2),"")</f>
        <v/>
      </c>
      <c r="BQ109" s="1" t="str" cm="1">
        <f t="array" ref="BQ109">IFERROR(ROUND((BA109+BI109*职业模板!$E$16)*(1+INDEX(职业模板!$C$29:$J$34,MATCH($K109,职业模板!$B$29:$B$34,FALSE),MATCH(Y$3,职业模板!$C$28:$J$28,FALSE))+INDEX(职业模板!$C$40:$J$60,MATCH($L109,职业模板!$B$40:$B$60,FALSE),MATCH(Y$3,职业模板!$C$39:$J$39,FALSE))),2),"")</f>
        <v/>
      </c>
      <c r="BR109" s="1" t="str" cm="1">
        <f t="array" ref="BR109">IFERROR(ROUND((BB109+BJ109*职业模板!$E$16)*(1+INDEX(职业模板!$C$29:$J$34,MATCH($K109,职业模板!$B$29:$B$34,FALSE),MATCH(Z$3,职业模板!$C$28:$J$28,FALSE))+INDEX(职业模板!$C$40:$J$60,MATCH($L109,职业模板!$B$40:$B$60,FALSE),MATCH(Z$3,职业模板!$C$39:$J$39,FALSE))),2),"")</f>
        <v/>
      </c>
      <c r="BS109" s="1" t="str" cm="1">
        <f t="array" ref="BS109">IFERROR(ROUND((BC109+BK109*职业模板!$E$16)*(1+INDEX(职业模板!$C$29:$J$34,MATCH($K109,职业模板!$B$29:$B$34,FALSE),MATCH(AA$3,职业模板!$C$28:$J$28,FALSE))+INDEX(职业模板!$C$40:$J$60,MATCH($L109,职业模板!$B$40:$B$60,FALSE),MATCH(AA$3,职业模板!$C$39:$J$39,FALSE))),2),"")</f>
        <v/>
      </c>
      <c r="BT109" s="1" t="str" cm="1">
        <f t="array" ref="BT109">IFERROR(ROUND((BD109+BL109*职业模板!$E$16)*(1+INDEX(职业模板!$C$29:$J$34,MATCH($K109,职业模板!$B$29:$B$34,FALSE),MATCH(AB$3,职业模板!$C$28:$J$28,FALSE))+INDEX(职业模板!$C$40:$J$60,MATCH($L109,职业模板!$B$40:$B$60,FALSE),MATCH(AB$3,职业模板!$C$39:$J$39,FALSE))),2),"")</f>
        <v/>
      </c>
      <c r="BU109" s="1" t="str" cm="1">
        <f t="array" ref="BU109">IFERROR(ROUND((BE109+BM109*职业模板!$E$16)*(1+INDEX(职业模板!$C$29:$J$34,MATCH($K109,职业模板!$B$29:$B$34,FALSE),MATCH(AC$3,职业模板!$C$28:$J$28,FALSE))+INDEX(职业模板!$C$40:$J$60,MATCH($L109,职业模板!$B$40:$B$60,FALSE),MATCH(AC$3,职业模板!$C$39:$J$39,FALSE))),2),"")</f>
        <v/>
      </c>
      <c r="BV109" s="31" t="str" cm="1">
        <f t="array" ref="BV109">IF(SUMPRODUCT($BN109:$BR109,属性分配!$C$7:$G$7)=0,"",SUMPRODUCT($BN109:$BR109,属性分配!$C$7:$G$7))</f>
        <v/>
      </c>
      <c r="BW109" s="1" t="str" cm="1">
        <f t="array" ref="BW109">IFERROR((AX109+BF109*职业模板!$E$16)*(1+INDEX(职业模板!$C$34:$J$34,MATCH(V$3,职业模板!$C$28:$J$28,FALSE))+INDEX(职业模板!$C$60:$J$60,MATCH(V$3,职业模板!$C$39:$J$39,FALSE))),"")</f>
        <v/>
      </c>
      <c r="BX109" s="1" t="str" cm="1">
        <f t="array" ref="BX109">IFERROR((AY109+BG109*职业模板!$E$16)*(1+INDEX(职业模板!$C$34:$J$34,MATCH(W$3,职业模板!$C$28:$J$28,FALSE))+INDEX(职业模板!$C$60:$J$60,MATCH(W$3,职业模板!$C$39:$J$39,FALSE))),"")</f>
        <v/>
      </c>
      <c r="BY109" s="1" t="str" cm="1">
        <f t="array" ref="BY109">IFERROR((AZ109+BH109*职业模板!$E$16)*(1+INDEX(职业模板!$C$34:$J$34,MATCH(X$3,职业模板!$C$28:$J$28,FALSE))+INDEX(职业模板!$C$60:$J$60,MATCH(X$3,职业模板!$C$39:$J$39,FALSE))),"")</f>
        <v/>
      </c>
      <c r="BZ109" s="1" t="str" cm="1">
        <f t="array" ref="BZ109">IFERROR((BA109+BI109*职业模板!$E$16)*(1+INDEX(职业模板!$C$34:$J$34,MATCH(Y$3,职业模板!$C$28:$J$28,FALSE))+INDEX(职业模板!$C$60:$J$60,MATCH(Y$3,职业模板!$C$39:$J$39,FALSE))),"")</f>
        <v/>
      </c>
      <c r="CA109" s="1" t="str" cm="1">
        <f t="array" ref="CA109">IFERROR((BB109+BJ109*职业模板!$E$16)*(1+INDEX(职业模板!$C$34:$J$34,MATCH(Z$3,职业模板!$C$28:$J$28,FALSE))+INDEX(职业模板!$C$60:$J$60,MATCH(Z$3,职业模板!$C$39:$J$39,FALSE))),"")</f>
        <v/>
      </c>
      <c r="CB109" s="1" t="str" cm="1">
        <f t="array" ref="CB109">IFERROR((BC109+BK109*职业模板!$E$16)*(1+INDEX(职业模板!$C$34:$J$34,MATCH(AA$3,职业模板!$C$28:$J$28,FALSE))+INDEX(职业模板!$C$60:$J$60,MATCH(AA$3,职业模板!$C$39:$J$39,FALSE))),"")</f>
        <v/>
      </c>
      <c r="CC109" s="1" t="str" cm="1">
        <f t="array" ref="CC109">IFERROR((BD109+BL109*职业模板!$E$16)*(1+INDEX(职业模板!$C$34:$J$34,MATCH(AB$3,职业模板!$C$28:$J$28,FALSE))+INDEX(职业模板!$C$60:$J$60,MATCH(AB$3,职业模板!$C$39:$J$39,FALSE))),"")</f>
        <v/>
      </c>
      <c r="CD109" s="1" t="str" cm="1">
        <f t="array" ref="CD109">IFERROR((BE109+BM109*职业模板!$E$16)*(1+INDEX(职业模板!$C$34:$J$34,MATCH(AC$3,职业模板!$C$28:$J$28,FALSE))+INDEX(职业模板!$C$60:$J$60,MATCH(AC$3,职业模板!$C$39:$J$39,FALSE))),"")</f>
        <v/>
      </c>
      <c r="CE109" s="31" t="str" cm="1">
        <f t="array" ref="CE109">IF(SUMPRODUCT(BW109:CA109,属性分配!$C$7:$G$7)=0,"",SUMPRODUCT(BW109:CA109,属性分配!$C$7:$G$7))</f>
        <v/>
      </c>
    </row>
    <row r="110" spans="50:83" x14ac:dyDescent="0.15">
      <c r="AX110" s="1" t="str" cm="1">
        <f t="array" ref="AX110">IFERROR(INDEX(属性分配!$C$4:$J$4,MATCH(AX$3,属性分配!$C$3:$J$3,FALSE))*INDEX(职业模板!$C$5:$J$12,MATCH($C110,职业模板!$B$5:$B$12,FALSE),MATCH(AX$3,职业模板!$C$3:$J$3,FALSE))*$F110*N110,"")</f>
        <v/>
      </c>
      <c r="AY110" s="1" t="str" cm="1">
        <f t="array" ref="AY110">IFERROR(INDEX(属性分配!$C$4:$J$4,MATCH(AY$3,属性分配!$C$3:$J$3,FALSE))*INDEX(职业模板!$C$5:$J$12,MATCH($C110,职业模板!$B$5:$B$12,FALSE),MATCH(AY$3,职业模板!$C$3:$J$3,FALSE))*$F110*O110,"")</f>
        <v/>
      </c>
      <c r="AZ110" s="1" t="str" cm="1">
        <f t="array" ref="AZ110">IFERROR(INDEX(属性分配!$C$4:$J$4,MATCH(AZ$3,属性分配!$C$3:$J$3,FALSE))*INDEX(职业模板!$C$5:$J$12,MATCH($C110,职业模板!$B$5:$B$12,FALSE),MATCH(AZ$3,职业模板!$C$3:$J$3,FALSE))*$F110*P110,"")</f>
        <v/>
      </c>
      <c r="BA110" s="1" t="str" cm="1">
        <f t="array" ref="BA110">IFERROR(INDEX(属性分配!$C$4:$J$4,MATCH(BA$3,属性分配!$C$3:$J$3,FALSE))*INDEX(职业模板!$C$5:$J$12,MATCH($C110,职业模板!$B$5:$B$12,FALSE),MATCH(BA$3,职业模板!$C$3:$J$3,FALSE))*$F110*Q110,"")</f>
        <v/>
      </c>
      <c r="BB110" s="1" t="str" cm="1">
        <f t="array" ref="BB110">IFERROR(INDEX(属性分配!$C$4:$J$4,MATCH(BB$3,属性分配!$C$3:$J$3,FALSE))*INDEX(职业模板!$C$5:$J$12,MATCH($C110,职业模板!$B$5:$B$12,FALSE),MATCH(BB$3,职业模板!$C$3:$J$3,FALSE))*$F110*R110,"")</f>
        <v/>
      </c>
      <c r="BC110" s="1" t="str" cm="1">
        <f t="array" ref="BC110">IFERROR(INDEX(属性分配!$C$4:$J$4,MATCH(BC$3,属性分配!$C$3:$J$3,FALSE))*INDEX(职业模板!$C$5:$J$12,MATCH($C110,职业模板!$B$5:$B$12,FALSE),MATCH(BC$3,职业模板!$C$3:$J$3,FALSE))*$F110*S110,"")</f>
        <v/>
      </c>
      <c r="BD110" s="1" t="str" cm="1">
        <f t="array" ref="BD110">IFERROR(INDEX(属性分配!$C$4:$J$4,MATCH(BD$3,属性分配!$C$3:$J$3,FALSE))*INDEX(职业模板!$C$5:$J$12,MATCH($C110,职业模板!$B$5:$B$12,FALSE),MATCH(BD$3,职业模板!$C$3:$J$3,FALSE))*$F110*T110,"")</f>
        <v/>
      </c>
      <c r="BE110" s="1" t="str" cm="1">
        <f t="array" ref="BE110">IFERROR(INDEX(属性分配!$C$4:$J$4,MATCH(BE$3,属性分配!$C$3:$J$3,FALSE))*INDEX(职业模板!$C$5:$J$12,MATCH($C110,职业模板!$B$5:$B$12,FALSE),MATCH(BE$3,职业模板!$C$3:$J$3,FALSE))*$F110*U110,"")</f>
        <v/>
      </c>
      <c r="BF110" s="1" t="str" cm="1">
        <f t="array" ref="BF110">IFERROR(INDEX(属性分配!$C$11:$J$11,MATCH(BF$3,属性分配!$C$3:$J$3,FALSE))/职业模板!$E$16*AX110,"")</f>
        <v/>
      </c>
      <c r="BG110" s="1" t="str" cm="1">
        <f t="array" ref="BG110">IFERROR(INDEX(属性分配!$C$11:$J$11,MATCH(BG$3,属性分配!$C$3:$J$3,FALSE))/职业模板!$E$16*AY110,"")</f>
        <v/>
      </c>
      <c r="BH110" s="1" t="str" cm="1">
        <f t="array" ref="BH110">IFERROR(INDEX(属性分配!$C$11:$J$11,MATCH(BH$3,属性分配!$C$3:$J$3,FALSE))/职业模板!$E$16*AZ110,"")</f>
        <v/>
      </c>
      <c r="BI110" s="1" t="str" cm="1">
        <f t="array" ref="BI110">IFERROR(INDEX(属性分配!$C$11:$J$11,MATCH(BI$3,属性分配!$C$3:$J$3,FALSE))/职业模板!$E$16*BA110,"")</f>
        <v/>
      </c>
      <c r="BJ110" s="1" t="str" cm="1">
        <f t="array" ref="BJ110">IFERROR(INDEX(属性分配!$C$11:$J$11,MATCH(BJ$3,属性分配!$C$3:$J$3,FALSE))/职业模板!$E$16*BB110,"")</f>
        <v/>
      </c>
      <c r="BK110" s="1" t="str" cm="1">
        <f t="array" ref="BK110">IFERROR(INDEX(属性分配!$C$11:$J$11,MATCH(BK$3,属性分配!$C$3:$J$3,FALSE))/职业模板!$E$16*BC110,"")</f>
        <v/>
      </c>
      <c r="BL110" s="1" t="str" cm="1">
        <f t="array" ref="BL110">IFERROR(INDEX(属性分配!$C$11:$J$11,MATCH(BL$3,属性分配!$C$3:$J$3,FALSE))/职业模板!$E$16*BD110,"")</f>
        <v/>
      </c>
      <c r="BM110" s="1" t="str" cm="1">
        <f t="array" ref="BM110">IFERROR(INDEX(属性分配!$C$11:$J$11,MATCH(BM$3,属性分配!$C$3:$J$3,FALSE))/职业模板!$E$16*BE110,"")</f>
        <v/>
      </c>
      <c r="BN110" s="1" t="str" cm="1">
        <f t="array" ref="BN110">IFERROR(ROUND((AX110+BF110*职业模板!$E$16)*(1+INDEX(职业模板!$C$29:$J$34,MATCH($K110,职业模板!$B$29:$B$34,FALSE),MATCH(V$3,职业模板!$C$28:$J$28,FALSE))+INDEX(职业模板!$C$40:$J$60,MATCH($L110,职业模板!$B$40:$B$60,FALSE),MATCH(V$3,职业模板!$C$39:$J$39,FALSE))),2),"")</f>
        <v/>
      </c>
      <c r="BO110" s="1" t="str" cm="1">
        <f t="array" ref="BO110">IFERROR(ROUND((AY110+BG110*职业模板!$E$16)*(1+INDEX(职业模板!$C$29:$J$34,MATCH($K110,职业模板!$B$29:$B$34,FALSE),MATCH(W$3,职业模板!$C$28:$J$28,FALSE))+INDEX(职业模板!$C$40:$J$60,MATCH($L110,职业模板!$B$40:$B$60,FALSE),MATCH(W$3,职业模板!$C$39:$J$39,FALSE))),2),"")</f>
        <v/>
      </c>
      <c r="BP110" s="1" t="str" cm="1">
        <f t="array" ref="BP110">IFERROR(ROUND((AZ110+BH110*职业模板!$E$16)*(1+INDEX(职业模板!$C$29:$J$34,MATCH($K110,职业模板!$B$29:$B$34,FALSE),MATCH(X$3,职业模板!$C$28:$J$28,FALSE))+INDEX(职业模板!$C$40:$J$60,MATCH($L110,职业模板!$B$40:$B$60,FALSE),MATCH(X$3,职业模板!$C$39:$J$39,FALSE))),2),"")</f>
        <v/>
      </c>
      <c r="BQ110" s="1" t="str" cm="1">
        <f t="array" ref="BQ110">IFERROR(ROUND((BA110+BI110*职业模板!$E$16)*(1+INDEX(职业模板!$C$29:$J$34,MATCH($K110,职业模板!$B$29:$B$34,FALSE),MATCH(Y$3,职业模板!$C$28:$J$28,FALSE))+INDEX(职业模板!$C$40:$J$60,MATCH($L110,职业模板!$B$40:$B$60,FALSE),MATCH(Y$3,职业模板!$C$39:$J$39,FALSE))),2),"")</f>
        <v/>
      </c>
      <c r="BR110" s="1" t="str" cm="1">
        <f t="array" ref="BR110">IFERROR(ROUND((BB110+BJ110*职业模板!$E$16)*(1+INDEX(职业模板!$C$29:$J$34,MATCH($K110,职业模板!$B$29:$B$34,FALSE),MATCH(Z$3,职业模板!$C$28:$J$28,FALSE))+INDEX(职业模板!$C$40:$J$60,MATCH($L110,职业模板!$B$40:$B$60,FALSE),MATCH(Z$3,职业模板!$C$39:$J$39,FALSE))),2),"")</f>
        <v/>
      </c>
      <c r="BS110" s="1" t="str" cm="1">
        <f t="array" ref="BS110">IFERROR(ROUND((BC110+BK110*职业模板!$E$16)*(1+INDEX(职业模板!$C$29:$J$34,MATCH($K110,职业模板!$B$29:$B$34,FALSE),MATCH(AA$3,职业模板!$C$28:$J$28,FALSE))+INDEX(职业模板!$C$40:$J$60,MATCH($L110,职业模板!$B$40:$B$60,FALSE),MATCH(AA$3,职业模板!$C$39:$J$39,FALSE))),2),"")</f>
        <v/>
      </c>
      <c r="BT110" s="1" t="str" cm="1">
        <f t="array" ref="BT110">IFERROR(ROUND((BD110+BL110*职业模板!$E$16)*(1+INDEX(职业模板!$C$29:$J$34,MATCH($K110,职业模板!$B$29:$B$34,FALSE),MATCH(AB$3,职业模板!$C$28:$J$28,FALSE))+INDEX(职业模板!$C$40:$J$60,MATCH($L110,职业模板!$B$40:$B$60,FALSE),MATCH(AB$3,职业模板!$C$39:$J$39,FALSE))),2),"")</f>
        <v/>
      </c>
      <c r="BU110" s="1" t="str" cm="1">
        <f t="array" ref="BU110">IFERROR(ROUND((BE110+BM110*职业模板!$E$16)*(1+INDEX(职业模板!$C$29:$J$34,MATCH($K110,职业模板!$B$29:$B$34,FALSE),MATCH(AC$3,职业模板!$C$28:$J$28,FALSE))+INDEX(职业模板!$C$40:$J$60,MATCH($L110,职业模板!$B$40:$B$60,FALSE),MATCH(AC$3,职业模板!$C$39:$J$39,FALSE))),2),"")</f>
        <v/>
      </c>
      <c r="BV110" s="31" t="str" cm="1">
        <f t="array" ref="BV110">IF(SUMPRODUCT($BN110:$BR110,属性分配!$C$7:$G$7)=0,"",SUMPRODUCT($BN110:$BR110,属性分配!$C$7:$G$7))</f>
        <v/>
      </c>
      <c r="BW110" s="1" t="str" cm="1">
        <f t="array" ref="BW110">IFERROR((AX110+BF110*职业模板!$E$16)*(1+INDEX(职业模板!$C$34:$J$34,MATCH(V$3,职业模板!$C$28:$J$28,FALSE))+INDEX(职业模板!$C$60:$J$60,MATCH(V$3,职业模板!$C$39:$J$39,FALSE))),"")</f>
        <v/>
      </c>
      <c r="BX110" s="1" t="str" cm="1">
        <f t="array" ref="BX110">IFERROR((AY110+BG110*职业模板!$E$16)*(1+INDEX(职业模板!$C$34:$J$34,MATCH(W$3,职业模板!$C$28:$J$28,FALSE))+INDEX(职业模板!$C$60:$J$60,MATCH(W$3,职业模板!$C$39:$J$39,FALSE))),"")</f>
        <v/>
      </c>
      <c r="BY110" s="1" t="str" cm="1">
        <f t="array" ref="BY110">IFERROR((AZ110+BH110*职业模板!$E$16)*(1+INDEX(职业模板!$C$34:$J$34,MATCH(X$3,职业模板!$C$28:$J$28,FALSE))+INDEX(职业模板!$C$60:$J$60,MATCH(X$3,职业模板!$C$39:$J$39,FALSE))),"")</f>
        <v/>
      </c>
      <c r="BZ110" s="1" t="str" cm="1">
        <f t="array" ref="BZ110">IFERROR((BA110+BI110*职业模板!$E$16)*(1+INDEX(职业模板!$C$34:$J$34,MATCH(Y$3,职业模板!$C$28:$J$28,FALSE))+INDEX(职业模板!$C$60:$J$60,MATCH(Y$3,职业模板!$C$39:$J$39,FALSE))),"")</f>
        <v/>
      </c>
      <c r="CA110" s="1" t="str" cm="1">
        <f t="array" ref="CA110">IFERROR((BB110+BJ110*职业模板!$E$16)*(1+INDEX(职业模板!$C$34:$J$34,MATCH(Z$3,职业模板!$C$28:$J$28,FALSE))+INDEX(职业模板!$C$60:$J$60,MATCH(Z$3,职业模板!$C$39:$J$39,FALSE))),"")</f>
        <v/>
      </c>
      <c r="CB110" s="1" t="str" cm="1">
        <f t="array" ref="CB110">IFERROR((BC110+BK110*职业模板!$E$16)*(1+INDEX(职业模板!$C$34:$J$34,MATCH(AA$3,职业模板!$C$28:$J$28,FALSE))+INDEX(职业模板!$C$60:$J$60,MATCH(AA$3,职业模板!$C$39:$J$39,FALSE))),"")</f>
        <v/>
      </c>
      <c r="CC110" s="1" t="str" cm="1">
        <f t="array" ref="CC110">IFERROR((BD110+BL110*职业模板!$E$16)*(1+INDEX(职业模板!$C$34:$J$34,MATCH(AB$3,职业模板!$C$28:$J$28,FALSE))+INDEX(职业模板!$C$60:$J$60,MATCH(AB$3,职业模板!$C$39:$J$39,FALSE))),"")</f>
        <v/>
      </c>
      <c r="CD110" s="1" t="str" cm="1">
        <f t="array" ref="CD110">IFERROR((BE110+BM110*职业模板!$E$16)*(1+INDEX(职业模板!$C$34:$J$34,MATCH(AC$3,职业模板!$C$28:$J$28,FALSE))+INDEX(职业模板!$C$60:$J$60,MATCH(AC$3,职业模板!$C$39:$J$39,FALSE))),"")</f>
        <v/>
      </c>
      <c r="CE110" s="31" t="str" cm="1">
        <f t="array" ref="CE110">IF(SUMPRODUCT(BW110:CA110,属性分配!$C$7:$G$7)=0,"",SUMPRODUCT(BW110:CA110,属性分配!$C$7:$G$7))</f>
        <v/>
      </c>
    </row>
    <row r="111" spans="50:83" x14ac:dyDescent="0.15">
      <c r="AX111" s="1" t="str" cm="1">
        <f t="array" ref="AX111">IFERROR(INDEX(属性分配!$C$4:$J$4,MATCH(AX$3,属性分配!$C$3:$J$3,FALSE))*INDEX(职业模板!$C$5:$J$12,MATCH($C111,职业模板!$B$5:$B$12,FALSE),MATCH(AX$3,职业模板!$C$3:$J$3,FALSE))*$F111*N111,"")</f>
        <v/>
      </c>
      <c r="AY111" s="1" t="str" cm="1">
        <f t="array" ref="AY111">IFERROR(INDEX(属性分配!$C$4:$J$4,MATCH(AY$3,属性分配!$C$3:$J$3,FALSE))*INDEX(职业模板!$C$5:$J$12,MATCH($C111,职业模板!$B$5:$B$12,FALSE),MATCH(AY$3,职业模板!$C$3:$J$3,FALSE))*$F111*O111,"")</f>
        <v/>
      </c>
      <c r="AZ111" s="1" t="str" cm="1">
        <f t="array" ref="AZ111">IFERROR(INDEX(属性分配!$C$4:$J$4,MATCH(AZ$3,属性分配!$C$3:$J$3,FALSE))*INDEX(职业模板!$C$5:$J$12,MATCH($C111,职业模板!$B$5:$B$12,FALSE),MATCH(AZ$3,职业模板!$C$3:$J$3,FALSE))*$F111*P111,"")</f>
        <v/>
      </c>
      <c r="BA111" s="1" t="str" cm="1">
        <f t="array" ref="BA111">IFERROR(INDEX(属性分配!$C$4:$J$4,MATCH(BA$3,属性分配!$C$3:$J$3,FALSE))*INDEX(职业模板!$C$5:$J$12,MATCH($C111,职业模板!$B$5:$B$12,FALSE),MATCH(BA$3,职业模板!$C$3:$J$3,FALSE))*$F111*Q111,"")</f>
        <v/>
      </c>
      <c r="BB111" s="1" t="str" cm="1">
        <f t="array" ref="BB111">IFERROR(INDEX(属性分配!$C$4:$J$4,MATCH(BB$3,属性分配!$C$3:$J$3,FALSE))*INDEX(职业模板!$C$5:$J$12,MATCH($C111,职业模板!$B$5:$B$12,FALSE),MATCH(BB$3,职业模板!$C$3:$J$3,FALSE))*$F111*R111,"")</f>
        <v/>
      </c>
      <c r="BC111" s="1" t="str" cm="1">
        <f t="array" ref="BC111">IFERROR(INDEX(属性分配!$C$4:$J$4,MATCH(BC$3,属性分配!$C$3:$J$3,FALSE))*INDEX(职业模板!$C$5:$J$12,MATCH($C111,职业模板!$B$5:$B$12,FALSE),MATCH(BC$3,职业模板!$C$3:$J$3,FALSE))*$F111*S111,"")</f>
        <v/>
      </c>
      <c r="BD111" s="1" t="str" cm="1">
        <f t="array" ref="BD111">IFERROR(INDEX(属性分配!$C$4:$J$4,MATCH(BD$3,属性分配!$C$3:$J$3,FALSE))*INDEX(职业模板!$C$5:$J$12,MATCH($C111,职业模板!$B$5:$B$12,FALSE),MATCH(BD$3,职业模板!$C$3:$J$3,FALSE))*$F111*T111,"")</f>
        <v/>
      </c>
      <c r="BE111" s="1" t="str" cm="1">
        <f t="array" ref="BE111">IFERROR(INDEX(属性分配!$C$4:$J$4,MATCH(BE$3,属性分配!$C$3:$J$3,FALSE))*INDEX(职业模板!$C$5:$J$12,MATCH($C111,职业模板!$B$5:$B$12,FALSE),MATCH(BE$3,职业模板!$C$3:$J$3,FALSE))*$F111*U111,"")</f>
        <v/>
      </c>
      <c r="BF111" s="1" t="str" cm="1">
        <f t="array" ref="BF111">IFERROR(INDEX(属性分配!$C$11:$J$11,MATCH(BF$3,属性分配!$C$3:$J$3,FALSE))/职业模板!$E$16*AX111,"")</f>
        <v/>
      </c>
      <c r="BG111" s="1" t="str" cm="1">
        <f t="array" ref="BG111">IFERROR(INDEX(属性分配!$C$11:$J$11,MATCH(BG$3,属性分配!$C$3:$J$3,FALSE))/职业模板!$E$16*AY111,"")</f>
        <v/>
      </c>
      <c r="BH111" s="1" t="str" cm="1">
        <f t="array" ref="BH111">IFERROR(INDEX(属性分配!$C$11:$J$11,MATCH(BH$3,属性分配!$C$3:$J$3,FALSE))/职业模板!$E$16*AZ111,"")</f>
        <v/>
      </c>
      <c r="BI111" s="1" t="str" cm="1">
        <f t="array" ref="BI111">IFERROR(INDEX(属性分配!$C$11:$J$11,MATCH(BI$3,属性分配!$C$3:$J$3,FALSE))/职业模板!$E$16*BA111,"")</f>
        <v/>
      </c>
      <c r="BJ111" s="1" t="str" cm="1">
        <f t="array" ref="BJ111">IFERROR(INDEX(属性分配!$C$11:$J$11,MATCH(BJ$3,属性分配!$C$3:$J$3,FALSE))/职业模板!$E$16*BB111,"")</f>
        <v/>
      </c>
      <c r="BK111" s="1" t="str" cm="1">
        <f t="array" ref="BK111">IFERROR(INDEX(属性分配!$C$11:$J$11,MATCH(BK$3,属性分配!$C$3:$J$3,FALSE))/职业模板!$E$16*BC111,"")</f>
        <v/>
      </c>
      <c r="BL111" s="1" t="str" cm="1">
        <f t="array" ref="BL111">IFERROR(INDEX(属性分配!$C$11:$J$11,MATCH(BL$3,属性分配!$C$3:$J$3,FALSE))/职业模板!$E$16*BD111,"")</f>
        <v/>
      </c>
      <c r="BM111" s="1" t="str" cm="1">
        <f t="array" ref="BM111">IFERROR(INDEX(属性分配!$C$11:$J$11,MATCH(BM$3,属性分配!$C$3:$J$3,FALSE))/职业模板!$E$16*BE111,"")</f>
        <v/>
      </c>
      <c r="BN111" s="1" t="str" cm="1">
        <f t="array" ref="BN111">IFERROR(ROUND((AX111+BF111*职业模板!$E$16)*(1+INDEX(职业模板!$C$29:$J$34,MATCH($K111,职业模板!$B$29:$B$34,FALSE),MATCH(V$3,职业模板!$C$28:$J$28,FALSE))+INDEX(职业模板!$C$40:$J$60,MATCH($L111,职业模板!$B$40:$B$60,FALSE),MATCH(V$3,职业模板!$C$39:$J$39,FALSE))),2),"")</f>
        <v/>
      </c>
      <c r="BO111" s="1" t="str" cm="1">
        <f t="array" ref="BO111">IFERROR(ROUND((AY111+BG111*职业模板!$E$16)*(1+INDEX(职业模板!$C$29:$J$34,MATCH($K111,职业模板!$B$29:$B$34,FALSE),MATCH(W$3,职业模板!$C$28:$J$28,FALSE))+INDEX(职业模板!$C$40:$J$60,MATCH($L111,职业模板!$B$40:$B$60,FALSE),MATCH(W$3,职业模板!$C$39:$J$39,FALSE))),2),"")</f>
        <v/>
      </c>
      <c r="BP111" s="1" t="str" cm="1">
        <f t="array" ref="BP111">IFERROR(ROUND((AZ111+BH111*职业模板!$E$16)*(1+INDEX(职业模板!$C$29:$J$34,MATCH($K111,职业模板!$B$29:$B$34,FALSE),MATCH(X$3,职业模板!$C$28:$J$28,FALSE))+INDEX(职业模板!$C$40:$J$60,MATCH($L111,职业模板!$B$40:$B$60,FALSE),MATCH(X$3,职业模板!$C$39:$J$39,FALSE))),2),"")</f>
        <v/>
      </c>
      <c r="BQ111" s="1" t="str" cm="1">
        <f t="array" ref="BQ111">IFERROR(ROUND((BA111+BI111*职业模板!$E$16)*(1+INDEX(职业模板!$C$29:$J$34,MATCH($K111,职业模板!$B$29:$B$34,FALSE),MATCH(Y$3,职业模板!$C$28:$J$28,FALSE))+INDEX(职业模板!$C$40:$J$60,MATCH($L111,职业模板!$B$40:$B$60,FALSE),MATCH(Y$3,职业模板!$C$39:$J$39,FALSE))),2),"")</f>
        <v/>
      </c>
      <c r="BR111" s="1" t="str" cm="1">
        <f t="array" ref="BR111">IFERROR(ROUND((BB111+BJ111*职业模板!$E$16)*(1+INDEX(职业模板!$C$29:$J$34,MATCH($K111,职业模板!$B$29:$B$34,FALSE),MATCH(Z$3,职业模板!$C$28:$J$28,FALSE))+INDEX(职业模板!$C$40:$J$60,MATCH($L111,职业模板!$B$40:$B$60,FALSE),MATCH(Z$3,职业模板!$C$39:$J$39,FALSE))),2),"")</f>
        <v/>
      </c>
      <c r="BS111" s="1" t="str" cm="1">
        <f t="array" ref="BS111">IFERROR(ROUND((BC111+BK111*职业模板!$E$16)*(1+INDEX(职业模板!$C$29:$J$34,MATCH($K111,职业模板!$B$29:$B$34,FALSE),MATCH(AA$3,职业模板!$C$28:$J$28,FALSE))+INDEX(职业模板!$C$40:$J$60,MATCH($L111,职业模板!$B$40:$B$60,FALSE),MATCH(AA$3,职业模板!$C$39:$J$39,FALSE))),2),"")</f>
        <v/>
      </c>
      <c r="BT111" s="1" t="str" cm="1">
        <f t="array" ref="BT111">IFERROR(ROUND((BD111+BL111*职业模板!$E$16)*(1+INDEX(职业模板!$C$29:$J$34,MATCH($K111,职业模板!$B$29:$B$34,FALSE),MATCH(AB$3,职业模板!$C$28:$J$28,FALSE))+INDEX(职业模板!$C$40:$J$60,MATCH($L111,职业模板!$B$40:$B$60,FALSE),MATCH(AB$3,职业模板!$C$39:$J$39,FALSE))),2),"")</f>
        <v/>
      </c>
      <c r="BU111" s="1" t="str" cm="1">
        <f t="array" ref="BU111">IFERROR(ROUND((BE111+BM111*职业模板!$E$16)*(1+INDEX(职业模板!$C$29:$J$34,MATCH($K111,职业模板!$B$29:$B$34,FALSE),MATCH(AC$3,职业模板!$C$28:$J$28,FALSE))+INDEX(职业模板!$C$40:$J$60,MATCH($L111,职业模板!$B$40:$B$60,FALSE),MATCH(AC$3,职业模板!$C$39:$J$39,FALSE))),2),"")</f>
        <v/>
      </c>
      <c r="BV111" s="31" t="str" cm="1">
        <f t="array" ref="BV111">IF(SUMPRODUCT($BN111:$BR111,属性分配!$C$7:$G$7)=0,"",SUMPRODUCT($BN111:$BR111,属性分配!$C$7:$G$7))</f>
        <v/>
      </c>
      <c r="BW111" s="1" t="str" cm="1">
        <f t="array" ref="BW111">IFERROR((AX111+BF111*职业模板!$E$16)*(1+INDEX(职业模板!$C$34:$J$34,MATCH(V$3,职业模板!$C$28:$J$28,FALSE))+INDEX(职业模板!$C$60:$J$60,MATCH(V$3,职业模板!$C$39:$J$39,FALSE))),"")</f>
        <v/>
      </c>
      <c r="BX111" s="1" t="str" cm="1">
        <f t="array" ref="BX111">IFERROR((AY111+BG111*职业模板!$E$16)*(1+INDEX(职业模板!$C$34:$J$34,MATCH(W$3,职业模板!$C$28:$J$28,FALSE))+INDEX(职业模板!$C$60:$J$60,MATCH(W$3,职业模板!$C$39:$J$39,FALSE))),"")</f>
        <v/>
      </c>
      <c r="BY111" s="1" t="str" cm="1">
        <f t="array" ref="BY111">IFERROR((AZ111+BH111*职业模板!$E$16)*(1+INDEX(职业模板!$C$34:$J$34,MATCH(X$3,职业模板!$C$28:$J$28,FALSE))+INDEX(职业模板!$C$60:$J$60,MATCH(X$3,职业模板!$C$39:$J$39,FALSE))),"")</f>
        <v/>
      </c>
      <c r="BZ111" s="1" t="str" cm="1">
        <f t="array" ref="BZ111">IFERROR((BA111+BI111*职业模板!$E$16)*(1+INDEX(职业模板!$C$34:$J$34,MATCH(Y$3,职业模板!$C$28:$J$28,FALSE))+INDEX(职业模板!$C$60:$J$60,MATCH(Y$3,职业模板!$C$39:$J$39,FALSE))),"")</f>
        <v/>
      </c>
      <c r="CA111" s="1" t="str" cm="1">
        <f t="array" ref="CA111">IFERROR((BB111+BJ111*职业模板!$E$16)*(1+INDEX(职业模板!$C$34:$J$34,MATCH(Z$3,职业模板!$C$28:$J$28,FALSE))+INDEX(职业模板!$C$60:$J$60,MATCH(Z$3,职业模板!$C$39:$J$39,FALSE))),"")</f>
        <v/>
      </c>
      <c r="CB111" s="1" t="str" cm="1">
        <f t="array" ref="CB111">IFERROR((BC111+BK111*职业模板!$E$16)*(1+INDEX(职业模板!$C$34:$J$34,MATCH(AA$3,职业模板!$C$28:$J$28,FALSE))+INDEX(职业模板!$C$60:$J$60,MATCH(AA$3,职业模板!$C$39:$J$39,FALSE))),"")</f>
        <v/>
      </c>
      <c r="CC111" s="1" t="str" cm="1">
        <f t="array" ref="CC111">IFERROR((BD111+BL111*职业模板!$E$16)*(1+INDEX(职业模板!$C$34:$J$34,MATCH(AB$3,职业模板!$C$28:$J$28,FALSE))+INDEX(职业模板!$C$60:$J$60,MATCH(AB$3,职业模板!$C$39:$J$39,FALSE))),"")</f>
        <v/>
      </c>
      <c r="CD111" s="1" t="str" cm="1">
        <f t="array" ref="CD111">IFERROR((BE111+BM111*职业模板!$E$16)*(1+INDEX(职业模板!$C$34:$J$34,MATCH(AC$3,职业模板!$C$28:$J$28,FALSE))+INDEX(职业模板!$C$60:$J$60,MATCH(AC$3,职业模板!$C$39:$J$39,FALSE))),"")</f>
        <v/>
      </c>
      <c r="CE111" s="31" t="str" cm="1">
        <f t="array" ref="CE111">IF(SUMPRODUCT(BW111:CA111,属性分配!$C$7:$G$7)=0,"",SUMPRODUCT(BW111:CA111,属性分配!$C$7:$G$7))</f>
        <v/>
      </c>
    </row>
    <row r="112" spans="50:83" x14ac:dyDescent="0.15">
      <c r="AX112" s="1" t="str" cm="1">
        <f t="array" ref="AX112">IFERROR(INDEX(属性分配!$C$4:$J$4,MATCH(AX$3,属性分配!$C$3:$J$3,FALSE))*INDEX(职业模板!$C$5:$J$12,MATCH($C112,职业模板!$B$5:$B$12,FALSE),MATCH(AX$3,职业模板!$C$3:$J$3,FALSE))*$F112*N112,"")</f>
        <v/>
      </c>
      <c r="AY112" s="1" t="str" cm="1">
        <f t="array" ref="AY112">IFERROR(INDEX(属性分配!$C$4:$J$4,MATCH(AY$3,属性分配!$C$3:$J$3,FALSE))*INDEX(职业模板!$C$5:$J$12,MATCH($C112,职业模板!$B$5:$B$12,FALSE),MATCH(AY$3,职业模板!$C$3:$J$3,FALSE))*$F112*O112,"")</f>
        <v/>
      </c>
      <c r="AZ112" s="1" t="str" cm="1">
        <f t="array" ref="AZ112">IFERROR(INDEX(属性分配!$C$4:$J$4,MATCH(AZ$3,属性分配!$C$3:$J$3,FALSE))*INDEX(职业模板!$C$5:$J$12,MATCH($C112,职业模板!$B$5:$B$12,FALSE),MATCH(AZ$3,职业模板!$C$3:$J$3,FALSE))*$F112*P112,"")</f>
        <v/>
      </c>
      <c r="BA112" s="1" t="str" cm="1">
        <f t="array" ref="BA112">IFERROR(INDEX(属性分配!$C$4:$J$4,MATCH(BA$3,属性分配!$C$3:$J$3,FALSE))*INDEX(职业模板!$C$5:$J$12,MATCH($C112,职业模板!$B$5:$B$12,FALSE),MATCH(BA$3,职业模板!$C$3:$J$3,FALSE))*$F112*Q112,"")</f>
        <v/>
      </c>
      <c r="BB112" s="1" t="str" cm="1">
        <f t="array" ref="BB112">IFERROR(INDEX(属性分配!$C$4:$J$4,MATCH(BB$3,属性分配!$C$3:$J$3,FALSE))*INDEX(职业模板!$C$5:$J$12,MATCH($C112,职业模板!$B$5:$B$12,FALSE),MATCH(BB$3,职业模板!$C$3:$J$3,FALSE))*$F112*R112,"")</f>
        <v/>
      </c>
      <c r="BC112" s="1" t="str" cm="1">
        <f t="array" ref="BC112">IFERROR(INDEX(属性分配!$C$4:$J$4,MATCH(BC$3,属性分配!$C$3:$J$3,FALSE))*INDEX(职业模板!$C$5:$J$12,MATCH($C112,职业模板!$B$5:$B$12,FALSE),MATCH(BC$3,职业模板!$C$3:$J$3,FALSE))*$F112*S112,"")</f>
        <v/>
      </c>
      <c r="BD112" s="1" t="str" cm="1">
        <f t="array" ref="BD112">IFERROR(INDEX(属性分配!$C$4:$J$4,MATCH(BD$3,属性分配!$C$3:$J$3,FALSE))*INDEX(职业模板!$C$5:$J$12,MATCH($C112,职业模板!$B$5:$B$12,FALSE),MATCH(BD$3,职业模板!$C$3:$J$3,FALSE))*$F112*T112,"")</f>
        <v/>
      </c>
      <c r="BE112" s="1" t="str" cm="1">
        <f t="array" ref="BE112">IFERROR(INDEX(属性分配!$C$4:$J$4,MATCH(BE$3,属性分配!$C$3:$J$3,FALSE))*INDEX(职业模板!$C$5:$J$12,MATCH($C112,职业模板!$B$5:$B$12,FALSE),MATCH(BE$3,职业模板!$C$3:$J$3,FALSE))*$F112*U112,"")</f>
        <v/>
      </c>
      <c r="BF112" s="1" t="str" cm="1">
        <f t="array" ref="BF112">IFERROR(INDEX(属性分配!$C$11:$J$11,MATCH(BF$3,属性分配!$C$3:$J$3,FALSE))/职业模板!$E$16*AX112,"")</f>
        <v/>
      </c>
      <c r="BG112" s="1" t="str" cm="1">
        <f t="array" ref="BG112">IFERROR(INDEX(属性分配!$C$11:$J$11,MATCH(BG$3,属性分配!$C$3:$J$3,FALSE))/职业模板!$E$16*AY112,"")</f>
        <v/>
      </c>
      <c r="BH112" s="1" t="str" cm="1">
        <f t="array" ref="BH112">IFERROR(INDEX(属性分配!$C$11:$J$11,MATCH(BH$3,属性分配!$C$3:$J$3,FALSE))/职业模板!$E$16*AZ112,"")</f>
        <v/>
      </c>
      <c r="BI112" s="1" t="str" cm="1">
        <f t="array" ref="BI112">IFERROR(INDEX(属性分配!$C$11:$J$11,MATCH(BI$3,属性分配!$C$3:$J$3,FALSE))/职业模板!$E$16*BA112,"")</f>
        <v/>
      </c>
      <c r="BJ112" s="1" t="str" cm="1">
        <f t="array" ref="BJ112">IFERROR(INDEX(属性分配!$C$11:$J$11,MATCH(BJ$3,属性分配!$C$3:$J$3,FALSE))/职业模板!$E$16*BB112,"")</f>
        <v/>
      </c>
      <c r="BK112" s="1" t="str" cm="1">
        <f t="array" ref="BK112">IFERROR(INDEX(属性分配!$C$11:$J$11,MATCH(BK$3,属性分配!$C$3:$J$3,FALSE))/职业模板!$E$16*BC112,"")</f>
        <v/>
      </c>
      <c r="BL112" s="1" t="str" cm="1">
        <f t="array" ref="BL112">IFERROR(INDEX(属性分配!$C$11:$J$11,MATCH(BL$3,属性分配!$C$3:$J$3,FALSE))/职业模板!$E$16*BD112,"")</f>
        <v/>
      </c>
      <c r="BM112" s="1" t="str" cm="1">
        <f t="array" ref="BM112">IFERROR(INDEX(属性分配!$C$11:$J$11,MATCH(BM$3,属性分配!$C$3:$J$3,FALSE))/职业模板!$E$16*BE112,"")</f>
        <v/>
      </c>
      <c r="BN112" s="1" t="str" cm="1">
        <f t="array" ref="BN112">IFERROR(ROUND((AX112+BF112*职业模板!$E$16)*(1+INDEX(职业模板!$C$29:$J$34,MATCH($K112,职业模板!$B$29:$B$34,FALSE),MATCH(V$3,职业模板!$C$28:$J$28,FALSE))+INDEX(职业模板!$C$40:$J$60,MATCH($L112,职业模板!$B$40:$B$60,FALSE),MATCH(V$3,职业模板!$C$39:$J$39,FALSE))),2),"")</f>
        <v/>
      </c>
      <c r="BO112" s="1" t="str" cm="1">
        <f t="array" ref="BO112">IFERROR(ROUND((AY112+BG112*职业模板!$E$16)*(1+INDEX(职业模板!$C$29:$J$34,MATCH($K112,职业模板!$B$29:$B$34,FALSE),MATCH(W$3,职业模板!$C$28:$J$28,FALSE))+INDEX(职业模板!$C$40:$J$60,MATCH($L112,职业模板!$B$40:$B$60,FALSE),MATCH(W$3,职业模板!$C$39:$J$39,FALSE))),2),"")</f>
        <v/>
      </c>
      <c r="BP112" s="1" t="str" cm="1">
        <f t="array" ref="BP112">IFERROR(ROUND((AZ112+BH112*职业模板!$E$16)*(1+INDEX(职业模板!$C$29:$J$34,MATCH($K112,职业模板!$B$29:$B$34,FALSE),MATCH(X$3,职业模板!$C$28:$J$28,FALSE))+INDEX(职业模板!$C$40:$J$60,MATCH($L112,职业模板!$B$40:$B$60,FALSE),MATCH(X$3,职业模板!$C$39:$J$39,FALSE))),2),"")</f>
        <v/>
      </c>
      <c r="BQ112" s="1" t="str" cm="1">
        <f t="array" ref="BQ112">IFERROR(ROUND((BA112+BI112*职业模板!$E$16)*(1+INDEX(职业模板!$C$29:$J$34,MATCH($K112,职业模板!$B$29:$B$34,FALSE),MATCH(Y$3,职业模板!$C$28:$J$28,FALSE))+INDEX(职业模板!$C$40:$J$60,MATCH($L112,职业模板!$B$40:$B$60,FALSE),MATCH(Y$3,职业模板!$C$39:$J$39,FALSE))),2),"")</f>
        <v/>
      </c>
      <c r="BR112" s="1" t="str" cm="1">
        <f t="array" ref="BR112">IFERROR(ROUND((BB112+BJ112*职业模板!$E$16)*(1+INDEX(职业模板!$C$29:$J$34,MATCH($K112,职业模板!$B$29:$B$34,FALSE),MATCH(Z$3,职业模板!$C$28:$J$28,FALSE))+INDEX(职业模板!$C$40:$J$60,MATCH($L112,职业模板!$B$40:$B$60,FALSE),MATCH(Z$3,职业模板!$C$39:$J$39,FALSE))),2),"")</f>
        <v/>
      </c>
      <c r="BS112" s="1" t="str" cm="1">
        <f t="array" ref="BS112">IFERROR(ROUND((BC112+BK112*职业模板!$E$16)*(1+INDEX(职业模板!$C$29:$J$34,MATCH($K112,职业模板!$B$29:$B$34,FALSE),MATCH(AA$3,职业模板!$C$28:$J$28,FALSE))+INDEX(职业模板!$C$40:$J$60,MATCH($L112,职业模板!$B$40:$B$60,FALSE),MATCH(AA$3,职业模板!$C$39:$J$39,FALSE))),2),"")</f>
        <v/>
      </c>
      <c r="BT112" s="1" t="str" cm="1">
        <f t="array" ref="BT112">IFERROR(ROUND((BD112+BL112*职业模板!$E$16)*(1+INDEX(职业模板!$C$29:$J$34,MATCH($K112,职业模板!$B$29:$B$34,FALSE),MATCH(AB$3,职业模板!$C$28:$J$28,FALSE))+INDEX(职业模板!$C$40:$J$60,MATCH($L112,职业模板!$B$40:$B$60,FALSE),MATCH(AB$3,职业模板!$C$39:$J$39,FALSE))),2),"")</f>
        <v/>
      </c>
      <c r="BU112" s="1" t="str" cm="1">
        <f t="array" ref="BU112">IFERROR(ROUND((BE112+BM112*职业模板!$E$16)*(1+INDEX(职业模板!$C$29:$J$34,MATCH($K112,职业模板!$B$29:$B$34,FALSE),MATCH(AC$3,职业模板!$C$28:$J$28,FALSE))+INDEX(职业模板!$C$40:$J$60,MATCH($L112,职业模板!$B$40:$B$60,FALSE),MATCH(AC$3,职业模板!$C$39:$J$39,FALSE))),2),"")</f>
        <v/>
      </c>
      <c r="BV112" s="31" t="str" cm="1">
        <f t="array" ref="BV112">IF(SUMPRODUCT($BN112:$BR112,属性分配!$C$7:$G$7)=0,"",SUMPRODUCT($BN112:$BR112,属性分配!$C$7:$G$7))</f>
        <v/>
      </c>
      <c r="BW112" s="1" t="str" cm="1">
        <f t="array" ref="BW112">IFERROR((AX112+BF112*职业模板!$E$16)*(1+INDEX(职业模板!$C$34:$J$34,MATCH(V$3,职业模板!$C$28:$J$28,FALSE))+INDEX(职业模板!$C$60:$J$60,MATCH(V$3,职业模板!$C$39:$J$39,FALSE))),"")</f>
        <v/>
      </c>
      <c r="BX112" s="1" t="str" cm="1">
        <f t="array" ref="BX112">IFERROR((AY112+BG112*职业模板!$E$16)*(1+INDEX(职业模板!$C$34:$J$34,MATCH(W$3,职业模板!$C$28:$J$28,FALSE))+INDEX(职业模板!$C$60:$J$60,MATCH(W$3,职业模板!$C$39:$J$39,FALSE))),"")</f>
        <v/>
      </c>
      <c r="BY112" s="1" t="str" cm="1">
        <f t="array" ref="BY112">IFERROR((AZ112+BH112*职业模板!$E$16)*(1+INDEX(职业模板!$C$34:$J$34,MATCH(X$3,职业模板!$C$28:$J$28,FALSE))+INDEX(职业模板!$C$60:$J$60,MATCH(X$3,职业模板!$C$39:$J$39,FALSE))),"")</f>
        <v/>
      </c>
      <c r="BZ112" s="1" t="str" cm="1">
        <f t="array" ref="BZ112">IFERROR((BA112+BI112*职业模板!$E$16)*(1+INDEX(职业模板!$C$34:$J$34,MATCH(Y$3,职业模板!$C$28:$J$28,FALSE))+INDEX(职业模板!$C$60:$J$60,MATCH(Y$3,职业模板!$C$39:$J$39,FALSE))),"")</f>
        <v/>
      </c>
      <c r="CA112" s="1" t="str" cm="1">
        <f t="array" ref="CA112">IFERROR((BB112+BJ112*职业模板!$E$16)*(1+INDEX(职业模板!$C$34:$J$34,MATCH(Z$3,职业模板!$C$28:$J$28,FALSE))+INDEX(职业模板!$C$60:$J$60,MATCH(Z$3,职业模板!$C$39:$J$39,FALSE))),"")</f>
        <v/>
      </c>
      <c r="CB112" s="1" t="str" cm="1">
        <f t="array" ref="CB112">IFERROR((BC112+BK112*职业模板!$E$16)*(1+INDEX(职业模板!$C$34:$J$34,MATCH(AA$3,职业模板!$C$28:$J$28,FALSE))+INDEX(职业模板!$C$60:$J$60,MATCH(AA$3,职业模板!$C$39:$J$39,FALSE))),"")</f>
        <v/>
      </c>
      <c r="CC112" s="1" t="str" cm="1">
        <f t="array" ref="CC112">IFERROR((BD112+BL112*职业模板!$E$16)*(1+INDEX(职业模板!$C$34:$J$34,MATCH(AB$3,职业模板!$C$28:$J$28,FALSE))+INDEX(职业模板!$C$60:$J$60,MATCH(AB$3,职业模板!$C$39:$J$39,FALSE))),"")</f>
        <v/>
      </c>
      <c r="CD112" s="1" t="str" cm="1">
        <f t="array" ref="CD112">IFERROR((BE112+BM112*职业模板!$E$16)*(1+INDEX(职业模板!$C$34:$J$34,MATCH(AC$3,职业模板!$C$28:$J$28,FALSE))+INDEX(职业模板!$C$60:$J$60,MATCH(AC$3,职业模板!$C$39:$J$39,FALSE))),"")</f>
        <v/>
      </c>
      <c r="CE112" s="31" t="str" cm="1">
        <f t="array" ref="CE112">IF(SUMPRODUCT(BW112:CA112,属性分配!$C$7:$G$7)=0,"",SUMPRODUCT(BW112:CA112,属性分配!$C$7:$G$7))</f>
        <v/>
      </c>
    </row>
    <row r="113" spans="50:83" x14ac:dyDescent="0.15">
      <c r="AX113" s="1" t="str" cm="1">
        <f t="array" ref="AX113">IFERROR(INDEX(属性分配!$C$4:$J$4,MATCH(AX$3,属性分配!$C$3:$J$3,FALSE))*INDEX(职业模板!$C$5:$J$12,MATCH($C113,职业模板!$B$5:$B$12,FALSE),MATCH(AX$3,职业模板!$C$3:$J$3,FALSE))*$F113*N113,"")</f>
        <v/>
      </c>
      <c r="AY113" s="1" t="str" cm="1">
        <f t="array" ref="AY113">IFERROR(INDEX(属性分配!$C$4:$J$4,MATCH(AY$3,属性分配!$C$3:$J$3,FALSE))*INDEX(职业模板!$C$5:$J$12,MATCH($C113,职业模板!$B$5:$B$12,FALSE),MATCH(AY$3,职业模板!$C$3:$J$3,FALSE))*$F113*O113,"")</f>
        <v/>
      </c>
      <c r="AZ113" s="1" t="str" cm="1">
        <f t="array" ref="AZ113">IFERROR(INDEX(属性分配!$C$4:$J$4,MATCH(AZ$3,属性分配!$C$3:$J$3,FALSE))*INDEX(职业模板!$C$5:$J$12,MATCH($C113,职业模板!$B$5:$B$12,FALSE),MATCH(AZ$3,职业模板!$C$3:$J$3,FALSE))*$F113*P113,"")</f>
        <v/>
      </c>
      <c r="BA113" s="1" t="str" cm="1">
        <f t="array" ref="BA113">IFERROR(INDEX(属性分配!$C$4:$J$4,MATCH(BA$3,属性分配!$C$3:$J$3,FALSE))*INDEX(职业模板!$C$5:$J$12,MATCH($C113,职业模板!$B$5:$B$12,FALSE),MATCH(BA$3,职业模板!$C$3:$J$3,FALSE))*$F113*Q113,"")</f>
        <v/>
      </c>
      <c r="BB113" s="1" t="str" cm="1">
        <f t="array" ref="BB113">IFERROR(INDEX(属性分配!$C$4:$J$4,MATCH(BB$3,属性分配!$C$3:$J$3,FALSE))*INDEX(职业模板!$C$5:$J$12,MATCH($C113,职业模板!$B$5:$B$12,FALSE),MATCH(BB$3,职业模板!$C$3:$J$3,FALSE))*$F113*R113,"")</f>
        <v/>
      </c>
      <c r="BC113" s="1" t="str" cm="1">
        <f t="array" ref="BC113">IFERROR(INDEX(属性分配!$C$4:$J$4,MATCH(BC$3,属性分配!$C$3:$J$3,FALSE))*INDEX(职业模板!$C$5:$J$12,MATCH($C113,职业模板!$B$5:$B$12,FALSE),MATCH(BC$3,职业模板!$C$3:$J$3,FALSE))*$F113*S113,"")</f>
        <v/>
      </c>
      <c r="BD113" s="1" t="str" cm="1">
        <f t="array" ref="BD113">IFERROR(INDEX(属性分配!$C$4:$J$4,MATCH(BD$3,属性分配!$C$3:$J$3,FALSE))*INDEX(职业模板!$C$5:$J$12,MATCH($C113,职业模板!$B$5:$B$12,FALSE),MATCH(BD$3,职业模板!$C$3:$J$3,FALSE))*$F113*T113,"")</f>
        <v/>
      </c>
      <c r="BE113" s="1" t="str" cm="1">
        <f t="array" ref="BE113">IFERROR(INDEX(属性分配!$C$4:$J$4,MATCH(BE$3,属性分配!$C$3:$J$3,FALSE))*INDEX(职业模板!$C$5:$J$12,MATCH($C113,职业模板!$B$5:$B$12,FALSE),MATCH(BE$3,职业模板!$C$3:$J$3,FALSE))*$F113*U113,"")</f>
        <v/>
      </c>
      <c r="BF113" s="1" t="str" cm="1">
        <f t="array" ref="BF113">IFERROR(INDEX(属性分配!$C$11:$J$11,MATCH(BF$3,属性分配!$C$3:$J$3,FALSE))/职业模板!$E$16*AX113,"")</f>
        <v/>
      </c>
      <c r="BG113" s="1" t="str" cm="1">
        <f t="array" ref="BG113">IFERROR(INDEX(属性分配!$C$11:$J$11,MATCH(BG$3,属性分配!$C$3:$J$3,FALSE))/职业模板!$E$16*AY113,"")</f>
        <v/>
      </c>
      <c r="BH113" s="1" t="str" cm="1">
        <f t="array" ref="BH113">IFERROR(INDEX(属性分配!$C$11:$J$11,MATCH(BH$3,属性分配!$C$3:$J$3,FALSE))/职业模板!$E$16*AZ113,"")</f>
        <v/>
      </c>
      <c r="BI113" s="1" t="str" cm="1">
        <f t="array" ref="BI113">IFERROR(INDEX(属性分配!$C$11:$J$11,MATCH(BI$3,属性分配!$C$3:$J$3,FALSE))/职业模板!$E$16*BA113,"")</f>
        <v/>
      </c>
      <c r="BJ113" s="1" t="str" cm="1">
        <f t="array" ref="BJ113">IFERROR(INDEX(属性分配!$C$11:$J$11,MATCH(BJ$3,属性分配!$C$3:$J$3,FALSE))/职业模板!$E$16*BB113,"")</f>
        <v/>
      </c>
      <c r="BK113" s="1" t="str" cm="1">
        <f t="array" ref="BK113">IFERROR(INDEX(属性分配!$C$11:$J$11,MATCH(BK$3,属性分配!$C$3:$J$3,FALSE))/职业模板!$E$16*BC113,"")</f>
        <v/>
      </c>
      <c r="BL113" s="1" t="str" cm="1">
        <f t="array" ref="BL113">IFERROR(INDEX(属性分配!$C$11:$J$11,MATCH(BL$3,属性分配!$C$3:$J$3,FALSE))/职业模板!$E$16*BD113,"")</f>
        <v/>
      </c>
      <c r="BM113" s="1" t="str" cm="1">
        <f t="array" ref="BM113">IFERROR(INDEX(属性分配!$C$11:$J$11,MATCH(BM$3,属性分配!$C$3:$J$3,FALSE))/职业模板!$E$16*BE113,"")</f>
        <v/>
      </c>
      <c r="BN113" s="1" t="str" cm="1">
        <f t="array" ref="BN113">IFERROR(ROUND((AX113+BF113*职业模板!$E$16)*(1+INDEX(职业模板!$C$29:$J$34,MATCH($K113,职业模板!$B$29:$B$34,FALSE),MATCH(V$3,职业模板!$C$28:$J$28,FALSE))+INDEX(职业模板!$C$40:$J$60,MATCH($L113,职业模板!$B$40:$B$60,FALSE),MATCH(V$3,职业模板!$C$39:$J$39,FALSE))),2),"")</f>
        <v/>
      </c>
      <c r="BO113" s="1" t="str" cm="1">
        <f t="array" ref="BO113">IFERROR(ROUND((AY113+BG113*职业模板!$E$16)*(1+INDEX(职业模板!$C$29:$J$34,MATCH($K113,职业模板!$B$29:$B$34,FALSE),MATCH(W$3,职业模板!$C$28:$J$28,FALSE))+INDEX(职业模板!$C$40:$J$60,MATCH($L113,职业模板!$B$40:$B$60,FALSE),MATCH(W$3,职业模板!$C$39:$J$39,FALSE))),2),"")</f>
        <v/>
      </c>
      <c r="BP113" s="1" t="str" cm="1">
        <f t="array" ref="BP113">IFERROR(ROUND((AZ113+BH113*职业模板!$E$16)*(1+INDEX(职业模板!$C$29:$J$34,MATCH($K113,职业模板!$B$29:$B$34,FALSE),MATCH(X$3,职业模板!$C$28:$J$28,FALSE))+INDEX(职业模板!$C$40:$J$60,MATCH($L113,职业模板!$B$40:$B$60,FALSE),MATCH(X$3,职业模板!$C$39:$J$39,FALSE))),2),"")</f>
        <v/>
      </c>
      <c r="BQ113" s="1" t="str" cm="1">
        <f t="array" ref="BQ113">IFERROR(ROUND((BA113+BI113*职业模板!$E$16)*(1+INDEX(职业模板!$C$29:$J$34,MATCH($K113,职业模板!$B$29:$B$34,FALSE),MATCH(Y$3,职业模板!$C$28:$J$28,FALSE))+INDEX(职业模板!$C$40:$J$60,MATCH($L113,职业模板!$B$40:$B$60,FALSE),MATCH(Y$3,职业模板!$C$39:$J$39,FALSE))),2),"")</f>
        <v/>
      </c>
      <c r="BR113" s="1" t="str" cm="1">
        <f t="array" ref="BR113">IFERROR(ROUND((BB113+BJ113*职业模板!$E$16)*(1+INDEX(职业模板!$C$29:$J$34,MATCH($K113,职业模板!$B$29:$B$34,FALSE),MATCH(Z$3,职业模板!$C$28:$J$28,FALSE))+INDEX(职业模板!$C$40:$J$60,MATCH($L113,职业模板!$B$40:$B$60,FALSE),MATCH(Z$3,职业模板!$C$39:$J$39,FALSE))),2),"")</f>
        <v/>
      </c>
      <c r="BS113" s="1" t="str" cm="1">
        <f t="array" ref="BS113">IFERROR(ROUND((BC113+BK113*职业模板!$E$16)*(1+INDEX(职业模板!$C$29:$J$34,MATCH($K113,职业模板!$B$29:$B$34,FALSE),MATCH(AA$3,职业模板!$C$28:$J$28,FALSE))+INDEX(职业模板!$C$40:$J$60,MATCH($L113,职业模板!$B$40:$B$60,FALSE),MATCH(AA$3,职业模板!$C$39:$J$39,FALSE))),2),"")</f>
        <v/>
      </c>
      <c r="BT113" s="1" t="str" cm="1">
        <f t="array" ref="BT113">IFERROR(ROUND((BD113+BL113*职业模板!$E$16)*(1+INDEX(职业模板!$C$29:$J$34,MATCH($K113,职业模板!$B$29:$B$34,FALSE),MATCH(AB$3,职业模板!$C$28:$J$28,FALSE))+INDEX(职业模板!$C$40:$J$60,MATCH($L113,职业模板!$B$40:$B$60,FALSE),MATCH(AB$3,职业模板!$C$39:$J$39,FALSE))),2),"")</f>
        <v/>
      </c>
      <c r="BU113" s="1" t="str" cm="1">
        <f t="array" ref="BU113">IFERROR(ROUND((BE113+BM113*职业模板!$E$16)*(1+INDEX(职业模板!$C$29:$J$34,MATCH($K113,职业模板!$B$29:$B$34,FALSE),MATCH(AC$3,职业模板!$C$28:$J$28,FALSE))+INDEX(职业模板!$C$40:$J$60,MATCH($L113,职业模板!$B$40:$B$60,FALSE),MATCH(AC$3,职业模板!$C$39:$J$39,FALSE))),2),"")</f>
        <v/>
      </c>
      <c r="BV113" s="31" t="str" cm="1">
        <f t="array" ref="BV113">IF(SUMPRODUCT($BN113:$BR113,属性分配!$C$7:$G$7)=0,"",SUMPRODUCT($BN113:$BR113,属性分配!$C$7:$G$7))</f>
        <v/>
      </c>
      <c r="BW113" s="1" t="str" cm="1">
        <f t="array" ref="BW113">IFERROR((AX113+BF113*职业模板!$E$16)*(1+INDEX(职业模板!$C$34:$J$34,MATCH(V$3,职业模板!$C$28:$J$28,FALSE))+INDEX(职业模板!$C$60:$J$60,MATCH(V$3,职业模板!$C$39:$J$39,FALSE))),"")</f>
        <v/>
      </c>
      <c r="BX113" s="1" t="str" cm="1">
        <f t="array" ref="BX113">IFERROR((AY113+BG113*职业模板!$E$16)*(1+INDEX(职业模板!$C$34:$J$34,MATCH(W$3,职业模板!$C$28:$J$28,FALSE))+INDEX(职业模板!$C$60:$J$60,MATCH(W$3,职业模板!$C$39:$J$39,FALSE))),"")</f>
        <v/>
      </c>
      <c r="BY113" s="1" t="str" cm="1">
        <f t="array" ref="BY113">IFERROR((AZ113+BH113*职业模板!$E$16)*(1+INDEX(职业模板!$C$34:$J$34,MATCH(X$3,职业模板!$C$28:$J$28,FALSE))+INDEX(职业模板!$C$60:$J$60,MATCH(X$3,职业模板!$C$39:$J$39,FALSE))),"")</f>
        <v/>
      </c>
      <c r="BZ113" s="1" t="str" cm="1">
        <f t="array" ref="BZ113">IFERROR((BA113+BI113*职业模板!$E$16)*(1+INDEX(职业模板!$C$34:$J$34,MATCH(Y$3,职业模板!$C$28:$J$28,FALSE))+INDEX(职业模板!$C$60:$J$60,MATCH(Y$3,职业模板!$C$39:$J$39,FALSE))),"")</f>
        <v/>
      </c>
      <c r="CA113" s="1" t="str" cm="1">
        <f t="array" ref="CA113">IFERROR((BB113+BJ113*职业模板!$E$16)*(1+INDEX(职业模板!$C$34:$J$34,MATCH(Z$3,职业模板!$C$28:$J$28,FALSE))+INDEX(职业模板!$C$60:$J$60,MATCH(Z$3,职业模板!$C$39:$J$39,FALSE))),"")</f>
        <v/>
      </c>
      <c r="CB113" s="1" t="str" cm="1">
        <f t="array" ref="CB113">IFERROR((BC113+BK113*职业模板!$E$16)*(1+INDEX(职业模板!$C$34:$J$34,MATCH(AA$3,职业模板!$C$28:$J$28,FALSE))+INDEX(职业模板!$C$60:$J$60,MATCH(AA$3,职业模板!$C$39:$J$39,FALSE))),"")</f>
        <v/>
      </c>
      <c r="CC113" s="1" t="str" cm="1">
        <f t="array" ref="CC113">IFERROR((BD113+BL113*职业模板!$E$16)*(1+INDEX(职业模板!$C$34:$J$34,MATCH(AB$3,职业模板!$C$28:$J$28,FALSE))+INDEX(职业模板!$C$60:$J$60,MATCH(AB$3,职业模板!$C$39:$J$39,FALSE))),"")</f>
        <v/>
      </c>
      <c r="CD113" s="1" t="str" cm="1">
        <f t="array" ref="CD113">IFERROR((BE113+BM113*职业模板!$E$16)*(1+INDEX(职业模板!$C$34:$J$34,MATCH(AC$3,职业模板!$C$28:$J$28,FALSE))+INDEX(职业模板!$C$60:$J$60,MATCH(AC$3,职业模板!$C$39:$J$39,FALSE))),"")</f>
        <v/>
      </c>
      <c r="CE113" s="31" t="str" cm="1">
        <f t="array" ref="CE113">IF(SUMPRODUCT(BW113:CA113,属性分配!$C$7:$G$7)=0,"",SUMPRODUCT(BW113:CA113,属性分配!$C$7:$G$7))</f>
        <v/>
      </c>
    </row>
    <row r="114" spans="50:83" x14ac:dyDescent="0.15">
      <c r="AX114" s="1" t="str" cm="1">
        <f t="array" ref="AX114">IFERROR(INDEX(属性分配!$C$4:$J$4,MATCH(AX$3,属性分配!$C$3:$J$3,FALSE))*INDEX(职业模板!$C$5:$J$12,MATCH($C114,职业模板!$B$5:$B$12,FALSE),MATCH(AX$3,职业模板!$C$3:$J$3,FALSE))*$F114*N114,"")</f>
        <v/>
      </c>
      <c r="AY114" s="1" t="str" cm="1">
        <f t="array" ref="AY114">IFERROR(INDEX(属性分配!$C$4:$J$4,MATCH(AY$3,属性分配!$C$3:$J$3,FALSE))*INDEX(职业模板!$C$5:$J$12,MATCH($C114,职业模板!$B$5:$B$12,FALSE),MATCH(AY$3,职业模板!$C$3:$J$3,FALSE))*$F114*O114,"")</f>
        <v/>
      </c>
      <c r="AZ114" s="1" t="str" cm="1">
        <f t="array" ref="AZ114">IFERROR(INDEX(属性分配!$C$4:$J$4,MATCH(AZ$3,属性分配!$C$3:$J$3,FALSE))*INDEX(职业模板!$C$5:$J$12,MATCH($C114,职业模板!$B$5:$B$12,FALSE),MATCH(AZ$3,职业模板!$C$3:$J$3,FALSE))*$F114*P114,"")</f>
        <v/>
      </c>
      <c r="BA114" s="1" t="str" cm="1">
        <f t="array" ref="BA114">IFERROR(INDEX(属性分配!$C$4:$J$4,MATCH(BA$3,属性分配!$C$3:$J$3,FALSE))*INDEX(职业模板!$C$5:$J$12,MATCH($C114,职业模板!$B$5:$B$12,FALSE),MATCH(BA$3,职业模板!$C$3:$J$3,FALSE))*$F114*Q114,"")</f>
        <v/>
      </c>
      <c r="BB114" s="1" t="str" cm="1">
        <f t="array" ref="BB114">IFERROR(INDEX(属性分配!$C$4:$J$4,MATCH(BB$3,属性分配!$C$3:$J$3,FALSE))*INDEX(职业模板!$C$5:$J$12,MATCH($C114,职业模板!$B$5:$B$12,FALSE),MATCH(BB$3,职业模板!$C$3:$J$3,FALSE))*$F114*R114,"")</f>
        <v/>
      </c>
      <c r="BC114" s="1" t="str" cm="1">
        <f t="array" ref="BC114">IFERROR(INDEX(属性分配!$C$4:$J$4,MATCH(BC$3,属性分配!$C$3:$J$3,FALSE))*INDEX(职业模板!$C$5:$J$12,MATCH($C114,职业模板!$B$5:$B$12,FALSE),MATCH(BC$3,职业模板!$C$3:$J$3,FALSE))*$F114*S114,"")</f>
        <v/>
      </c>
      <c r="BD114" s="1" t="str" cm="1">
        <f t="array" ref="BD114">IFERROR(INDEX(属性分配!$C$4:$J$4,MATCH(BD$3,属性分配!$C$3:$J$3,FALSE))*INDEX(职业模板!$C$5:$J$12,MATCH($C114,职业模板!$B$5:$B$12,FALSE),MATCH(BD$3,职业模板!$C$3:$J$3,FALSE))*$F114*T114,"")</f>
        <v/>
      </c>
      <c r="BE114" s="1" t="str" cm="1">
        <f t="array" ref="BE114">IFERROR(INDEX(属性分配!$C$4:$J$4,MATCH(BE$3,属性分配!$C$3:$J$3,FALSE))*INDEX(职业模板!$C$5:$J$12,MATCH($C114,职业模板!$B$5:$B$12,FALSE),MATCH(BE$3,职业模板!$C$3:$J$3,FALSE))*$F114*U114,"")</f>
        <v/>
      </c>
      <c r="BF114" s="1" t="str" cm="1">
        <f t="array" ref="BF114">IFERROR(INDEX(属性分配!$C$11:$J$11,MATCH(BF$3,属性分配!$C$3:$J$3,FALSE))/职业模板!$E$16*AX114,"")</f>
        <v/>
      </c>
      <c r="BG114" s="1" t="str" cm="1">
        <f t="array" ref="BG114">IFERROR(INDEX(属性分配!$C$11:$J$11,MATCH(BG$3,属性分配!$C$3:$J$3,FALSE))/职业模板!$E$16*AY114,"")</f>
        <v/>
      </c>
      <c r="BH114" s="1" t="str" cm="1">
        <f t="array" ref="BH114">IFERROR(INDEX(属性分配!$C$11:$J$11,MATCH(BH$3,属性分配!$C$3:$J$3,FALSE))/职业模板!$E$16*AZ114,"")</f>
        <v/>
      </c>
      <c r="BI114" s="1" t="str" cm="1">
        <f t="array" ref="BI114">IFERROR(INDEX(属性分配!$C$11:$J$11,MATCH(BI$3,属性分配!$C$3:$J$3,FALSE))/职业模板!$E$16*BA114,"")</f>
        <v/>
      </c>
      <c r="BJ114" s="1" t="str" cm="1">
        <f t="array" ref="BJ114">IFERROR(INDEX(属性分配!$C$11:$J$11,MATCH(BJ$3,属性分配!$C$3:$J$3,FALSE))/职业模板!$E$16*BB114,"")</f>
        <v/>
      </c>
      <c r="BK114" s="1" t="str" cm="1">
        <f t="array" ref="BK114">IFERROR(INDEX(属性分配!$C$11:$J$11,MATCH(BK$3,属性分配!$C$3:$J$3,FALSE))/职业模板!$E$16*BC114,"")</f>
        <v/>
      </c>
      <c r="BL114" s="1" t="str" cm="1">
        <f t="array" ref="BL114">IFERROR(INDEX(属性分配!$C$11:$J$11,MATCH(BL$3,属性分配!$C$3:$J$3,FALSE))/职业模板!$E$16*BD114,"")</f>
        <v/>
      </c>
      <c r="BM114" s="1" t="str" cm="1">
        <f t="array" ref="BM114">IFERROR(INDEX(属性分配!$C$11:$J$11,MATCH(BM$3,属性分配!$C$3:$J$3,FALSE))/职业模板!$E$16*BE114,"")</f>
        <v/>
      </c>
      <c r="BN114" s="1" t="str" cm="1">
        <f t="array" ref="BN114">IFERROR(ROUND((AX114+BF114*职业模板!$E$16)*(1+INDEX(职业模板!$C$29:$J$34,MATCH($K114,职业模板!$B$29:$B$34,FALSE),MATCH(V$3,职业模板!$C$28:$J$28,FALSE))+INDEX(职业模板!$C$40:$J$60,MATCH($L114,职业模板!$B$40:$B$60,FALSE),MATCH(V$3,职业模板!$C$39:$J$39,FALSE))),2),"")</f>
        <v/>
      </c>
      <c r="BO114" s="1" t="str" cm="1">
        <f t="array" ref="BO114">IFERROR(ROUND((AY114+BG114*职业模板!$E$16)*(1+INDEX(职业模板!$C$29:$J$34,MATCH($K114,职业模板!$B$29:$B$34,FALSE),MATCH(W$3,职业模板!$C$28:$J$28,FALSE))+INDEX(职业模板!$C$40:$J$60,MATCH($L114,职业模板!$B$40:$B$60,FALSE),MATCH(W$3,职业模板!$C$39:$J$39,FALSE))),2),"")</f>
        <v/>
      </c>
      <c r="BP114" s="1" t="str" cm="1">
        <f t="array" ref="BP114">IFERROR(ROUND((AZ114+BH114*职业模板!$E$16)*(1+INDEX(职业模板!$C$29:$J$34,MATCH($K114,职业模板!$B$29:$B$34,FALSE),MATCH(X$3,职业模板!$C$28:$J$28,FALSE))+INDEX(职业模板!$C$40:$J$60,MATCH($L114,职业模板!$B$40:$B$60,FALSE),MATCH(X$3,职业模板!$C$39:$J$39,FALSE))),2),"")</f>
        <v/>
      </c>
      <c r="BQ114" s="1" t="str" cm="1">
        <f t="array" ref="BQ114">IFERROR(ROUND((BA114+BI114*职业模板!$E$16)*(1+INDEX(职业模板!$C$29:$J$34,MATCH($K114,职业模板!$B$29:$B$34,FALSE),MATCH(Y$3,职业模板!$C$28:$J$28,FALSE))+INDEX(职业模板!$C$40:$J$60,MATCH($L114,职业模板!$B$40:$B$60,FALSE),MATCH(Y$3,职业模板!$C$39:$J$39,FALSE))),2),"")</f>
        <v/>
      </c>
      <c r="BR114" s="1" t="str" cm="1">
        <f t="array" ref="BR114">IFERROR(ROUND((BB114+BJ114*职业模板!$E$16)*(1+INDEX(职业模板!$C$29:$J$34,MATCH($K114,职业模板!$B$29:$B$34,FALSE),MATCH(Z$3,职业模板!$C$28:$J$28,FALSE))+INDEX(职业模板!$C$40:$J$60,MATCH($L114,职业模板!$B$40:$B$60,FALSE),MATCH(Z$3,职业模板!$C$39:$J$39,FALSE))),2),"")</f>
        <v/>
      </c>
      <c r="BS114" s="1" t="str" cm="1">
        <f t="array" ref="BS114">IFERROR(ROUND((BC114+BK114*职业模板!$E$16)*(1+INDEX(职业模板!$C$29:$J$34,MATCH($K114,职业模板!$B$29:$B$34,FALSE),MATCH(AA$3,职业模板!$C$28:$J$28,FALSE))+INDEX(职业模板!$C$40:$J$60,MATCH($L114,职业模板!$B$40:$B$60,FALSE),MATCH(AA$3,职业模板!$C$39:$J$39,FALSE))),2),"")</f>
        <v/>
      </c>
      <c r="BT114" s="1" t="str" cm="1">
        <f t="array" ref="BT114">IFERROR(ROUND((BD114+BL114*职业模板!$E$16)*(1+INDEX(职业模板!$C$29:$J$34,MATCH($K114,职业模板!$B$29:$B$34,FALSE),MATCH(AB$3,职业模板!$C$28:$J$28,FALSE))+INDEX(职业模板!$C$40:$J$60,MATCH($L114,职业模板!$B$40:$B$60,FALSE),MATCH(AB$3,职业模板!$C$39:$J$39,FALSE))),2),"")</f>
        <v/>
      </c>
      <c r="BU114" s="1" t="str" cm="1">
        <f t="array" ref="BU114">IFERROR(ROUND((BE114+BM114*职业模板!$E$16)*(1+INDEX(职业模板!$C$29:$J$34,MATCH($K114,职业模板!$B$29:$B$34,FALSE),MATCH(AC$3,职业模板!$C$28:$J$28,FALSE))+INDEX(职业模板!$C$40:$J$60,MATCH($L114,职业模板!$B$40:$B$60,FALSE),MATCH(AC$3,职业模板!$C$39:$J$39,FALSE))),2),"")</f>
        <v/>
      </c>
      <c r="BV114" s="31" t="str" cm="1">
        <f t="array" ref="BV114">IF(SUMPRODUCT($BN114:$BR114,属性分配!$C$7:$G$7)=0,"",SUMPRODUCT($BN114:$BR114,属性分配!$C$7:$G$7))</f>
        <v/>
      </c>
      <c r="BW114" s="1" t="str" cm="1">
        <f t="array" ref="BW114">IFERROR((AX114+BF114*职业模板!$E$16)*(1+INDEX(职业模板!$C$34:$J$34,MATCH(V$3,职业模板!$C$28:$J$28,FALSE))+INDEX(职业模板!$C$60:$J$60,MATCH(V$3,职业模板!$C$39:$J$39,FALSE))),"")</f>
        <v/>
      </c>
      <c r="BX114" s="1" t="str" cm="1">
        <f t="array" ref="BX114">IFERROR((AY114+BG114*职业模板!$E$16)*(1+INDEX(职业模板!$C$34:$J$34,MATCH(W$3,职业模板!$C$28:$J$28,FALSE))+INDEX(职业模板!$C$60:$J$60,MATCH(W$3,职业模板!$C$39:$J$39,FALSE))),"")</f>
        <v/>
      </c>
      <c r="BY114" s="1" t="str" cm="1">
        <f t="array" ref="BY114">IFERROR((AZ114+BH114*职业模板!$E$16)*(1+INDEX(职业模板!$C$34:$J$34,MATCH(X$3,职业模板!$C$28:$J$28,FALSE))+INDEX(职业模板!$C$60:$J$60,MATCH(X$3,职业模板!$C$39:$J$39,FALSE))),"")</f>
        <v/>
      </c>
      <c r="BZ114" s="1" t="str" cm="1">
        <f t="array" ref="BZ114">IFERROR((BA114+BI114*职业模板!$E$16)*(1+INDEX(职业模板!$C$34:$J$34,MATCH(Y$3,职业模板!$C$28:$J$28,FALSE))+INDEX(职业模板!$C$60:$J$60,MATCH(Y$3,职业模板!$C$39:$J$39,FALSE))),"")</f>
        <v/>
      </c>
      <c r="CA114" s="1" t="str" cm="1">
        <f t="array" ref="CA114">IFERROR((BB114+BJ114*职业模板!$E$16)*(1+INDEX(职业模板!$C$34:$J$34,MATCH(Z$3,职业模板!$C$28:$J$28,FALSE))+INDEX(职业模板!$C$60:$J$60,MATCH(Z$3,职业模板!$C$39:$J$39,FALSE))),"")</f>
        <v/>
      </c>
      <c r="CB114" s="1" t="str" cm="1">
        <f t="array" ref="CB114">IFERROR((BC114+BK114*职业模板!$E$16)*(1+INDEX(职业模板!$C$34:$J$34,MATCH(AA$3,职业模板!$C$28:$J$28,FALSE))+INDEX(职业模板!$C$60:$J$60,MATCH(AA$3,职业模板!$C$39:$J$39,FALSE))),"")</f>
        <v/>
      </c>
      <c r="CC114" s="1" t="str" cm="1">
        <f t="array" ref="CC114">IFERROR((BD114+BL114*职业模板!$E$16)*(1+INDEX(职业模板!$C$34:$J$34,MATCH(AB$3,职业模板!$C$28:$J$28,FALSE))+INDEX(职业模板!$C$60:$J$60,MATCH(AB$3,职业模板!$C$39:$J$39,FALSE))),"")</f>
        <v/>
      </c>
      <c r="CD114" s="1" t="str" cm="1">
        <f t="array" ref="CD114">IFERROR((BE114+BM114*职业模板!$E$16)*(1+INDEX(职业模板!$C$34:$J$34,MATCH(AC$3,职业模板!$C$28:$J$28,FALSE))+INDEX(职业模板!$C$60:$J$60,MATCH(AC$3,职业模板!$C$39:$J$39,FALSE))),"")</f>
        <v/>
      </c>
      <c r="CE114" s="31" t="str" cm="1">
        <f t="array" ref="CE114">IF(SUMPRODUCT(BW114:CA114,属性分配!$C$7:$G$7)=0,"",SUMPRODUCT(BW114:CA114,属性分配!$C$7:$G$7))</f>
        <v/>
      </c>
    </row>
    <row r="115" spans="50:83" x14ac:dyDescent="0.15">
      <c r="AX115" s="1" t="str" cm="1">
        <f t="array" ref="AX115">IFERROR(INDEX(属性分配!$C$4:$J$4,MATCH(AX$3,属性分配!$C$3:$J$3,FALSE))*INDEX(职业模板!$C$5:$J$12,MATCH($C115,职业模板!$B$5:$B$12,FALSE),MATCH(AX$3,职业模板!$C$3:$J$3,FALSE))*$F115*N115,"")</f>
        <v/>
      </c>
      <c r="AY115" s="1" t="str" cm="1">
        <f t="array" ref="AY115">IFERROR(INDEX(属性分配!$C$4:$J$4,MATCH(AY$3,属性分配!$C$3:$J$3,FALSE))*INDEX(职业模板!$C$5:$J$12,MATCH($C115,职业模板!$B$5:$B$12,FALSE),MATCH(AY$3,职业模板!$C$3:$J$3,FALSE))*$F115*O115,"")</f>
        <v/>
      </c>
      <c r="AZ115" s="1" t="str" cm="1">
        <f t="array" ref="AZ115">IFERROR(INDEX(属性分配!$C$4:$J$4,MATCH(AZ$3,属性分配!$C$3:$J$3,FALSE))*INDEX(职业模板!$C$5:$J$12,MATCH($C115,职业模板!$B$5:$B$12,FALSE),MATCH(AZ$3,职业模板!$C$3:$J$3,FALSE))*$F115*P115,"")</f>
        <v/>
      </c>
      <c r="BA115" s="1" t="str" cm="1">
        <f t="array" ref="BA115">IFERROR(INDEX(属性分配!$C$4:$J$4,MATCH(BA$3,属性分配!$C$3:$J$3,FALSE))*INDEX(职业模板!$C$5:$J$12,MATCH($C115,职业模板!$B$5:$B$12,FALSE),MATCH(BA$3,职业模板!$C$3:$J$3,FALSE))*$F115*Q115,"")</f>
        <v/>
      </c>
      <c r="BB115" s="1" t="str" cm="1">
        <f t="array" ref="BB115">IFERROR(INDEX(属性分配!$C$4:$J$4,MATCH(BB$3,属性分配!$C$3:$J$3,FALSE))*INDEX(职业模板!$C$5:$J$12,MATCH($C115,职业模板!$B$5:$B$12,FALSE),MATCH(BB$3,职业模板!$C$3:$J$3,FALSE))*$F115*R115,"")</f>
        <v/>
      </c>
      <c r="BC115" s="1" t="str" cm="1">
        <f t="array" ref="BC115">IFERROR(INDEX(属性分配!$C$4:$J$4,MATCH(BC$3,属性分配!$C$3:$J$3,FALSE))*INDEX(职业模板!$C$5:$J$12,MATCH($C115,职业模板!$B$5:$B$12,FALSE),MATCH(BC$3,职业模板!$C$3:$J$3,FALSE))*$F115*S115,"")</f>
        <v/>
      </c>
      <c r="BD115" s="1" t="str" cm="1">
        <f t="array" ref="BD115">IFERROR(INDEX(属性分配!$C$4:$J$4,MATCH(BD$3,属性分配!$C$3:$J$3,FALSE))*INDEX(职业模板!$C$5:$J$12,MATCH($C115,职业模板!$B$5:$B$12,FALSE),MATCH(BD$3,职业模板!$C$3:$J$3,FALSE))*$F115*T115,"")</f>
        <v/>
      </c>
      <c r="BE115" s="1" t="str" cm="1">
        <f t="array" ref="BE115">IFERROR(INDEX(属性分配!$C$4:$J$4,MATCH(BE$3,属性分配!$C$3:$J$3,FALSE))*INDEX(职业模板!$C$5:$J$12,MATCH($C115,职业模板!$B$5:$B$12,FALSE),MATCH(BE$3,职业模板!$C$3:$J$3,FALSE))*$F115*U115,"")</f>
        <v/>
      </c>
      <c r="BF115" s="1" t="str" cm="1">
        <f t="array" ref="BF115">IFERROR(INDEX(属性分配!$C$11:$J$11,MATCH(BF$3,属性分配!$C$3:$J$3,FALSE))/职业模板!$E$16*AX115,"")</f>
        <v/>
      </c>
      <c r="BG115" s="1" t="str" cm="1">
        <f t="array" ref="BG115">IFERROR(INDEX(属性分配!$C$11:$J$11,MATCH(BG$3,属性分配!$C$3:$J$3,FALSE))/职业模板!$E$16*AY115,"")</f>
        <v/>
      </c>
      <c r="BH115" s="1" t="str" cm="1">
        <f t="array" ref="BH115">IFERROR(INDEX(属性分配!$C$11:$J$11,MATCH(BH$3,属性分配!$C$3:$J$3,FALSE))/职业模板!$E$16*AZ115,"")</f>
        <v/>
      </c>
      <c r="BI115" s="1" t="str" cm="1">
        <f t="array" ref="BI115">IFERROR(INDEX(属性分配!$C$11:$J$11,MATCH(BI$3,属性分配!$C$3:$J$3,FALSE))/职业模板!$E$16*BA115,"")</f>
        <v/>
      </c>
      <c r="BJ115" s="1" t="str" cm="1">
        <f t="array" ref="BJ115">IFERROR(INDEX(属性分配!$C$11:$J$11,MATCH(BJ$3,属性分配!$C$3:$J$3,FALSE))/职业模板!$E$16*BB115,"")</f>
        <v/>
      </c>
      <c r="BK115" s="1" t="str" cm="1">
        <f t="array" ref="BK115">IFERROR(INDEX(属性分配!$C$11:$J$11,MATCH(BK$3,属性分配!$C$3:$J$3,FALSE))/职业模板!$E$16*BC115,"")</f>
        <v/>
      </c>
      <c r="BL115" s="1" t="str" cm="1">
        <f t="array" ref="BL115">IFERROR(INDEX(属性分配!$C$11:$J$11,MATCH(BL$3,属性分配!$C$3:$J$3,FALSE))/职业模板!$E$16*BD115,"")</f>
        <v/>
      </c>
      <c r="BM115" s="1" t="str" cm="1">
        <f t="array" ref="BM115">IFERROR(INDEX(属性分配!$C$11:$J$11,MATCH(BM$3,属性分配!$C$3:$J$3,FALSE))/职业模板!$E$16*BE115,"")</f>
        <v/>
      </c>
      <c r="BN115" s="1" t="str" cm="1">
        <f t="array" ref="BN115">IFERROR(ROUND((AX115+BF115*职业模板!$E$16)*(1+INDEX(职业模板!$C$29:$J$34,MATCH($K115,职业模板!$B$29:$B$34,FALSE),MATCH(V$3,职业模板!$C$28:$J$28,FALSE))+INDEX(职业模板!$C$40:$J$60,MATCH($L115,职业模板!$B$40:$B$60,FALSE),MATCH(V$3,职业模板!$C$39:$J$39,FALSE))),2),"")</f>
        <v/>
      </c>
      <c r="BO115" s="1" t="str" cm="1">
        <f t="array" ref="BO115">IFERROR(ROUND((AY115+BG115*职业模板!$E$16)*(1+INDEX(职业模板!$C$29:$J$34,MATCH($K115,职业模板!$B$29:$B$34,FALSE),MATCH(W$3,职业模板!$C$28:$J$28,FALSE))+INDEX(职业模板!$C$40:$J$60,MATCH($L115,职业模板!$B$40:$B$60,FALSE),MATCH(W$3,职业模板!$C$39:$J$39,FALSE))),2),"")</f>
        <v/>
      </c>
      <c r="BP115" s="1" t="str" cm="1">
        <f t="array" ref="BP115">IFERROR(ROUND((AZ115+BH115*职业模板!$E$16)*(1+INDEX(职业模板!$C$29:$J$34,MATCH($K115,职业模板!$B$29:$B$34,FALSE),MATCH(X$3,职业模板!$C$28:$J$28,FALSE))+INDEX(职业模板!$C$40:$J$60,MATCH($L115,职业模板!$B$40:$B$60,FALSE),MATCH(X$3,职业模板!$C$39:$J$39,FALSE))),2),"")</f>
        <v/>
      </c>
      <c r="BQ115" s="1" t="str" cm="1">
        <f t="array" ref="BQ115">IFERROR(ROUND((BA115+BI115*职业模板!$E$16)*(1+INDEX(职业模板!$C$29:$J$34,MATCH($K115,职业模板!$B$29:$B$34,FALSE),MATCH(Y$3,职业模板!$C$28:$J$28,FALSE))+INDEX(职业模板!$C$40:$J$60,MATCH($L115,职业模板!$B$40:$B$60,FALSE),MATCH(Y$3,职业模板!$C$39:$J$39,FALSE))),2),"")</f>
        <v/>
      </c>
      <c r="BR115" s="1" t="str" cm="1">
        <f t="array" ref="BR115">IFERROR(ROUND((BB115+BJ115*职业模板!$E$16)*(1+INDEX(职业模板!$C$29:$J$34,MATCH($K115,职业模板!$B$29:$B$34,FALSE),MATCH(Z$3,职业模板!$C$28:$J$28,FALSE))+INDEX(职业模板!$C$40:$J$60,MATCH($L115,职业模板!$B$40:$B$60,FALSE),MATCH(Z$3,职业模板!$C$39:$J$39,FALSE))),2),"")</f>
        <v/>
      </c>
      <c r="BS115" s="1" t="str" cm="1">
        <f t="array" ref="BS115">IFERROR(ROUND((BC115+BK115*职业模板!$E$16)*(1+INDEX(职业模板!$C$29:$J$34,MATCH($K115,职业模板!$B$29:$B$34,FALSE),MATCH(AA$3,职业模板!$C$28:$J$28,FALSE))+INDEX(职业模板!$C$40:$J$60,MATCH($L115,职业模板!$B$40:$B$60,FALSE),MATCH(AA$3,职业模板!$C$39:$J$39,FALSE))),2),"")</f>
        <v/>
      </c>
      <c r="BT115" s="1" t="str" cm="1">
        <f t="array" ref="BT115">IFERROR(ROUND((BD115+BL115*职业模板!$E$16)*(1+INDEX(职业模板!$C$29:$J$34,MATCH($K115,职业模板!$B$29:$B$34,FALSE),MATCH(AB$3,职业模板!$C$28:$J$28,FALSE))+INDEX(职业模板!$C$40:$J$60,MATCH($L115,职业模板!$B$40:$B$60,FALSE),MATCH(AB$3,职业模板!$C$39:$J$39,FALSE))),2),"")</f>
        <v/>
      </c>
      <c r="BU115" s="1" t="str" cm="1">
        <f t="array" ref="BU115">IFERROR(ROUND((BE115+BM115*职业模板!$E$16)*(1+INDEX(职业模板!$C$29:$J$34,MATCH($K115,职业模板!$B$29:$B$34,FALSE),MATCH(AC$3,职业模板!$C$28:$J$28,FALSE))+INDEX(职业模板!$C$40:$J$60,MATCH($L115,职业模板!$B$40:$B$60,FALSE),MATCH(AC$3,职业模板!$C$39:$J$39,FALSE))),2),"")</f>
        <v/>
      </c>
      <c r="BV115" s="31" t="str" cm="1">
        <f t="array" ref="BV115">IF(SUMPRODUCT($BN115:$BR115,属性分配!$C$7:$G$7)=0,"",SUMPRODUCT($BN115:$BR115,属性分配!$C$7:$G$7))</f>
        <v/>
      </c>
      <c r="BW115" s="1" t="str" cm="1">
        <f t="array" ref="BW115">IFERROR((AX115+BF115*职业模板!$E$16)*(1+INDEX(职业模板!$C$34:$J$34,MATCH(V$3,职业模板!$C$28:$J$28,FALSE))+INDEX(职业模板!$C$60:$J$60,MATCH(V$3,职业模板!$C$39:$J$39,FALSE))),"")</f>
        <v/>
      </c>
      <c r="BX115" s="1" t="str" cm="1">
        <f t="array" ref="BX115">IFERROR((AY115+BG115*职业模板!$E$16)*(1+INDEX(职业模板!$C$34:$J$34,MATCH(W$3,职业模板!$C$28:$J$28,FALSE))+INDEX(职业模板!$C$60:$J$60,MATCH(W$3,职业模板!$C$39:$J$39,FALSE))),"")</f>
        <v/>
      </c>
      <c r="BY115" s="1" t="str" cm="1">
        <f t="array" ref="BY115">IFERROR((AZ115+BH115*职业模板!$E$16)*(1+INDEX(职业模板!$C$34:$J$34,MATCH(X$3,职业模板!$C$28:$J$28,FALSE))+INDEX(职业模板!$C$60:$J$60,MATCH(X$3,职业模板!$C$39:$J$39,FALSE))),"")</f>
        <v/>
      </c>
      <c r="BZ115" s="1" t="str" cm="1">
        <f t="array" ref="BZ115">IFERROR((BA115+BI115*职业模板!$E$16)*(1+INDEX(职业模板!$C$34:$J$34,MATCH(Y$3,职业模板!$C$28:$J$28,FALSE))+INDEX(职业模板!$C$60:$J$60,MATCH(Y$3,职业模板!$C$39:$J$39,FALSE))),"")</f>
        <v/>
      </c>
      <c r="CA115" s="1" t="str" cm="1">
        <f t="array" ref="CA115">IFERROR((BB115+BJ115*职业模板!$E$16)*(1+INDEX(职业模板!$C$34:$J$34,MATCH(Z$3,职业模板!$C$28:$J$28,FALSE))+INDEX(职业模板!$C$60:$J$60,MATCH(Z$3,职业模板!$C$39:$J$39,FALSE))),"")</f>
        <v/>
      </c>
      <c r="CB115" s="1" t="str" cm="1">
        <f t="array" ref="CB115">IFERROR((BC115+BK115*职业模板!$E$16)*(1+INDEX(职业模板!$C$34:$J$34,MATCH(AA$3,职业模板!$C$28:$J$28,FALSE))+INDEX(职业模板!$C$60:$J$60,MATCH(AA$3,职业模板!$C$39:$J$39,FALSE))),"")</f>
        <v/>
      </c>
      <c r="CC115" s="1" t="str" cm="1">
        <f t="array" ref="CC115">IFERROR((BD115+BL115*职业模板!$E$16)*(1+INDEX(职业模板!$C$34:$J$34,MATCH(AB$3,职业模板!$C$28:$J$28,FALSE))+INDEX(职业模板!$C$60:$J$60,MATCH(AB$3,职业模板!$C$39:$J$39,FALSE))),"")</f>
        <v/>
      </c>
      <c r="CD115" s="1" t="str" cm="1">
        <f t="array" ref="CD115">IFERROR((BE115+BM115*职业模板!$E$16)*(1+INDEX(职业模板!$C$34:$J$34,MATCH(AC$3,职业模板!$C$28:$J$28,FALSE))+INDEX(职业模板!$C$60:$J$60,MATCH(AC$3,职业模板!$C$39:$J$39,FALSE))),"")</f>
        <v/>
      </c>
      <c r="CE115" s="31" t="str" cm="1">
        <f t="array" ref="CE115">IF(SUMPRODUCT(BW115:CA115,属性分配!$C$7:$G$7)=0,"",SUMPRODUCT(BW115:CA115,属性分配!$C$7:$G$7))</f>
        <v/>
      </c>
    </row>
    <row r="116" spans="50:83" x14ac:dyDescent="0.15">
      <c r="AX116" s="1" t="str" cm="1">
        <f t="array" ref="AX116">IFERROR(INDEX(属性分配!$C$4:$J$4,MATCH(AX$3,属性分配!$C$3:$J$3,FALSE))*INDEX(职业模板!$C$5:$J$12,MATCH($C116,职业模板!$B$5:$B$12,FALSE),MATCH(AX$3,职业模板!$C$3:$J$3,FALSE))*$F116*N116,"")</f>
        <v/>
      </c>
      <c r="AY116" s="1" t="str" cm="1">
        <f t="array" ref="AY116">IFERROR(INDEX(属性分配!$C$4:$J$4,MATCH(AY$3,属性分配!$C$3:$J$3,FALSE))*INDEX(职业模板!$C$5:$J$12,MATCH($C116,职业模板!$B$5:$B$12,FALSE),MATCH(AY$3,职业模板!$C$3:$J$3,FALSE))*$F116*O116,"")</f>
        <v/>
      </c>
      <c r="AZ116" s="1" t="str" cm="1">
        <f t="array" ref="AZ116">IFERROR(INDEX(属性分配!$C$4:$J$4,MATCH(AZ$3,属性分配!$C$3:$J$3,FALSE))*INDEX(职业模板!$C$5:$J$12,MATCH($C116,职业模板!$B$5:$B$12,FALSE),MATCH(AZ$3,职业模板!$C$3:$J$3,FALSE))*$F116*P116,"")</f>
        <v/>
      </c>
      <c r="BA116" s="1" t="str" cm="1">
        <f t="array" ref="BA116">IFERROR(INDEX(属性分配!$C$4:$J$4,MATCH(BA$3,属性分配!$C$3:$J$3,FALSE))*INDEX(职业模板!$C$5:$J$12,MATCH($C116,职业模板!$B$5:$B$12,FALSE),MATCH(BA$3,职业模板!$C$3:$J$3,FALSE))*$F116*Q116,"")</f>
        <v/>
      </c>
      <c r="BB116" s="1" t="str" cm="1">
        <f t="array" ref="BB116">IFERROR(INDEX(属性分配!$C$4:$J$4,MATCH(BB$3,属性分配!$C$3:$J$3,FALSE))*INDEX(职业模板!$C$5:$J$12,MATCH($C116,职业模板!$B$5:$B$12,FALSE),MATCH(BB$3,职业模板!$C$3:$J$3,FALSE))*$F116*R116,"")</f>
        <v/>
      </c>
      <c r="BC116" s="1" t="str" cm="1">
        <f t="array" ref="BC116">IFERROR(INDEX(属性分配!$C$4:$J$4,MATCH(BC$3,属性分配!$C$3:$J$3,FALSE))*INDEX(职业模板!$C$5:$J$12,MATCH($C116,职业模板!$B$5:$B$12,FALSE),MATCH(BC$3,职业模板!$C$3:$J$3,FALSE))*$F116*S116,"")</f>
        <v/>
      </c>
      <c r="BD116" s="1" t="str" cm="1">
        <f t="array" ref="BD116">IFERROR(INDEX(属性分配!$C$4:$J$4,MATCH(BD$3,属性分配!$C$3:$J$3,FALSE))*INDEX(职业模板!$C$5:$J$12,MATCH($C116,职业模板!$B$5:$B$12,FALSE),MATCH(BD$3,职业模板!$C$3:$J$3,FALSE))*$F116*T116,"")</f>
        <v/>
      </c>
      <c r="BE116" s="1" t="str" cm="1">
        <f t="array" ref="BE116">IFERROR(INDEX(属性分配!$C$4:$J$4,MATCH(BE$3,属性分配!$C$3:$J$3,FALSE))*INDEX(职业模板!$C$5:$J$12,MATCH($C116,职业模板!$B$5:$B$12,FALSE),MATCH(BE$3,职业模板!$C$3:$J$3,FALSE))*$F116*U116,"")</f>
        <v/>
      </c>
      <c r="BF116" s="1" t="str" cm="1">
        <f t="array" ref="BF116">IFERROR(INDEX(属性分配!$C$11:$J$11,MATCH(BF$3,属性分配!$C$3:$J$3,FALSE))/职业模板!$E$16*AX116,"")</f>
        <v/>
      </c>
      <c r="BG116" s="1" t="str" cm="1">
        <f t="array" ref="BG116">IFERROR(INDEX(属性分配!$C$11:$J$11,MATCH(BG$3,属性分配!$C$3:$J$3,FALSE))/职业模板!$E$16*AY116,"")</f>
        <v/>
      </c>
      <c r="BH116" s="1" t="str" cm="1">
        <f t="array" ref="BH116">IFERROR(INDEX(属性分配!$C$11:$J$11,MATCH(BH$3,属性分配!$C$3:$J$3,FALSE))/职业模板!$E$16*AZ116,"")</f>
        <v/>
      </c>
      <c r="BI116" s="1" t="str" cm="1">
        <f t="array" ref="BI116">IFERROR(INDEX(属性分配!$C$11:$J$11,MATCH(BI$3,属性分配!$C$3:$J$3,FALSE))/职业模板!$E$16*BA116,"")</f>
        <v/>
      </c>
      <c r="BJ116" s="1" t="str" cm="1">
        <f t="array" ref="BJ116">IFERROR(INDEX(属性分配!$C$11:$J$11,MATCH(BJ$3,属性分配!$C$3:$J$3,FALSE))/职业模板!$E$16*BB116,"")</f>
        <v/>
      </c>
      <c r="BK116" s="1" t="str" cm="1">
        <f t="array" ref="BK116">IFERROR(INDEX(属性分配!$C$11:$J$11,MATCH(BK$3,属性分配!$C$3:$J$3,FALSE))/职业模板!$E$16*BC116,"")</f>
        <v/>
      </c>
      <c r="BL116" s="1" t="str" cm="1">
        <f t="array" ref="BL116">IFERROR(INDEX(属性分配!$C$11:$J$11,MATCH(BL$3,属性分配!$C$3:$J$3,FALSE))/职业模板!$E$16*BD116,"")</f>
        <v/>
      </c>
      <c r="BM116" s="1" t="str" cm="1">
        <f t="array" ref="BM116">IFERROR(INDEX(属性分配!$C$11:$J$11,MATCH(BM$3,属性分配!$C$3:$J$3,FALSE))/职业模板!$E$16*BE116,"")</f>
        <v/>
      </c>
      <c r="BN116" s="1" t="str" cm="1">
        <f t="array" ref="BN116">IFERROR(ROUND((AX116+BF116*职业模板!$E$16)*(1+INDEX(职业模板!$C$29:$J$34,MATCH($K116,职业模板!$B$29:$B$34,FALSE),MATCH(V$3,职业模板!$C$28:$J$28,FALSE))+INDEX(职业模板!$C$40:$J$60,MATCH($L116,职业模板!$B$40:$B$60,FALSE),MATCH(V$3,职业模板!$C$39:$J$39,FALSE))),2),"")</f>
        <v/>
      </c>
      <c r="BO116" s="1" t="str" cm="1">
        <f t="array" ref="BO116">IFERROR(ROUND((AY116+BG116*职业模板!$E$16)*(1+INDEX(职业模板!$C$29:$J$34,MATCH($K116,职业模板!$B$29:$B$34,FALSE),MATCH(W$3,职业模板!$C$28:$J$28,FALSE))+INDEX(职业模板!$C$40:$J$60,MATCH($L116,职业模板!$B$40:$B$60,FALSE),MATCH(W$3,职业模板!$C$39:$J$39,FALSE))),2),"")</f>
        <v/>
      </c>
      <c r="BP116" s="1" t="str" cm="1">
        <f t="array" ref="BP116">IFERROR(ROUND((AZ116+BH116*职业模板!$E$16)*(1+INDEX(职业模板!$C$29:$J$34,MATCH($K116,职业模板!$B$29:$B$34,FALSE),MATCH(X$3,职业模板!$C$28:$J$28,FALSE))+INDEX(职业模板!$C$40:$J$60,MATCH($L116,职业模板!$B$40:$B$60,FALSE),MATCH(X$3,职业模板!$C$39:$J$39,FALSE))),2),"")</f>
        <v/>
      </c>
      <c r="BQ116" s="1" t="str" cm="1">
        <f t="array" ref="BQ116">IFERROR(ROUND((BA116+BI116*职业模板!$E$16)*(1+INDEX(职业模板!$C$29:$J$34,MATCH($K116,职业模板!$B$29:$B$34,FALSE),MATCH(Y$3,职业模板!$C$28:$J$28,FALSE))+INDEX(职业模板!$C$40:$J$60,MATCH($L116,职业模板!$B$40:$B$60,FALSE),MATCH(Y$3,职业模板!$C$39:$J$39,FALSE))),2),"")</f>
        <v/>
      </c>
      <c r="BR116" s="1" t="str" cm="1">
        <f t="array" ref="BR116">IFERROR(ROUND((BB116+BJ116*职业模板!$E$16)*(1+INDEX(职业模板!$C$29:$J$34,MATCH($K116,职业模板!$B$29:$B$34,FALSE),MATCH(Z$3,职业模板!$C$28:$J$28,FALSE))+INDEX(职业模板!$C$40:$J$60,MATCH($L116,职业模板!$B$40:$B$60,FALSE),MATCH(Z$3,职业模板!$C$39:$J$39,FALSE))),2),"")</f>
        <v/>
      </c>
      <c r="BS116" s="1" t="str" cm="1">
        <f t="array" ref="BS116">IFERROR(ROUND((BC116+BK116*职业模板!$E$16)*(1+INDEX(职业模板!$C$29:$J$34,MATCH($K116,职业模板!$B$29:$B$34,FALSE),MATCH(AA$3,职业模板!$C$28:$J$28,FALSE))+INDEX(职业模板!$C$40:$J$60,MATCH($L116,职业模板!$B$40:$B$60,FALSE),MATCH(AA$3,职业模板!$C$39:$J$39,FALSE))),2),"")</f>
        <v/>
      </c>
      <c r="BT116" s="1" t="str" cm="1">
        <f t="array" ref="BT116">IFERROR(ROUND((BD116+BL116*职业模板!$E$16)*(1+INDEX(职业模板!$C$29:$J$34,MATCH($K116,职业模板!$B$29:$B$34,FALSE),MATCH(AB$3,职业模板!$C$28:$J$28,FALSE))+INDEX(职业模板!$C$40:$J$60,MATCH($L116,职业模板!$B$40:$B$60,FALSE),MATCH(AB$3,职业模板!$C$39:$J$39,FALSE))),2),"")</f>
        <v/>
      </c>
      <c r="BU116" s="1" t="str" cm="1">
        <f t="array" ref="BU116">IFERROR(ROUND((BE116+BM116*职业模板!$E$16)*(1+INDEX(职业模板!$C$29:$J$34,MATCH($K116,职业模板!$B$29:$B$34,FALSE),MATCH(AC$3,职业模板!$C$28:$J$28,FALSE))+INDEX(职业模板!$C$40:$J$60,MATCH($L116,职业模板!$B$40:$B$60,FALSE),MATCH(AC$3,职业模板!$C$39:$J$39,FALSE))),2),"")</f>
        <v/>
      </c>
      <c r="BV116" s="31" t="str" cm="1">
        <f t="array" ref="BV116">IF(SUMPRODUCT($BN116:$BR116,属性分配!$C$7:$G$7)=0,"",SUMPRODUCT($BN116:$BR116,属性分配!$C$7:$G$7))</f>
        <v/>
      </c>
      <c r="BW116" s="1" t="str" cm="1">
        <f t="array" ref="BW116">IFERROR((AX116+BF116*职业模板!$E$16)*(1+INDEX(职业模板!$C$34:$J$34,MATCH(V$3,职业模板!$C$28:$J$28,FALSE))+INDEX(职业模板!$C$60:$J$60,MATCH(V$3,职业模板!$C$39:$J$39,FALSE))),"")</f>
        <v/>
      </c>
      <c r="BX116" s="1" t="str" cm="1">
        <f t="array" ref="BX116">IFERROR((AY116+BG116*职业模板!$E$16)*(1+INDEX(职业模板!$C$34:$J$34,MATCH(W$3,职业模板!$C$28:$J$28,FALSE))+INDEX(职业模板!$C$60:$J$60,MATCH(W$3,职业模板!$C$39:$J$39,FALSE))),"")</f>
        <v/>
      </c>
      <c r="BY116" s="1" t="str" cm="1">
        <f t="array" ref="BY116">IFERROR((AZ116+BH116*职业模板!$E$16)*(1+INDEX(职业模板!$C$34:$J$34,MATCH(X$3,职业模板!$C$28:$J$28,FALSE))+INDEX(职业模板!$C$60:$J$60,MATCH(X$3,职业模板!$C$39:$J$39,FALSE))),"")</f>
        <v/>
      </c>
      <c r="BZ116" s="1" t="str" cm="1">
        <f t="array" ref="BZ116">IFERROR((BA116+BI116*职业模板!$E$16)*(1+INDEX(职业模板!$C$34:$J$34,MATCH(Y$3,职业模板!$C$28:$J$28,FALSE))+INDEX(职业模板!$C$60:$J$60,MATCH(Y$3,职业模板!$C$39:$J$39,FALSE))),"")</f>
        <v/>
      </c>
      <c r="CA116" s="1" t="str" cm="1">
        <f t="array" ref="CA116">IFERROR((BB116+BJ116*职业模板!$E$16)*(1+INDEX(职业模板!$C$34:$J$34,MATCH(Z$3,职业模板!$C$28:$J$28,FALSE))+INDEX(职业模板!$C$60:$J$60,MATCH(Z$3,职业模板!$C$39:$J$39,FALSE))),"")</f>
        <v/>
      </c>
      <c r="CB116" s="1" t="str" cm="1">
        <f t="array" ref="CB116">IFERROR((BC116+BK116*职业模板!$E$16)*(1+INDEX(职业模板!$C$34:$J$34,MATCH(AA$3,职业模板!$C$28:$J$28,FALSE))+INDEX(职业模板!$C$60:$J$60,MATCH(AA$3,职业模板!$C$39:$J$39,FALSE))),"")</f>
        <v/>
      </c>
      <c r="CC116" s="1" t="str" cm="1">
        <f t="array" ref="CC116">IFERROR((BD116+BL116*职业模板!$E$16)*(1+INDEX(职业模板!$C$34:$J$34,MATCH(AB$3,职业模板!$C$28:$J$28,FALSE))+INDEX(职业模板!$C$60:$J$60,MATCH(AB$3,职业模板!$C$39:$J$39,FALSE))),"")</f>
        <v/>
      </c>
      <c r="CD116" s="1" t="str" cm="1">
        <f t="array" ref="CD116">IFERROR((BE116+BM116*职业模板!$E$16)*(1+INDEX(职业模板!$C$34:$J$34,MATCH(AC$3,职业模板!$C$28:$J$28,FALSE))+INDEX(职业模板!$C$60:$J$60,MATCH(AC$3,职业模板!$C$39:$J$39,FALSE))),"")</f>
        <v/>
      </c>
      <c r="CE116" s="31" t="str" cm="1">
        <f t="array" ref="CE116">IF(SUMPRODUCT(BW116:CA116,属性分配!$C$7:$G$7)=0,"",SUMPRODUCT(BW116:CA116,属性分配!$C$7:$G$7))</f>
        <v/>
      </c>
    </row>
    <row r="117" spans="50:83" x14ac:dyDescent="0.15">
      <c r="AX117" s="1" t="str" cm="1">
        <f t="array" ref="AX117">IFERROR(INDEX(属性分配!$C$4:$J$4,MATCH(AX$3,属性分配!$C$3:$J$3,FALSE))*INDEX(职业模板!$C$5:$J$12,MATCH($C117,职业模板!$B$5:$B$12,FALSE),MATCH(AX$3,职业模板!$C$3:$J$3,FALSE))*$F117*N117,"")</f>
        <v/>
      </c>
      <c r="AY117" s="1" t="str" cm="1">
        <f t="array" ref="AY117">IFERROR(INDEX(属性分配!$C$4:$J$4,MATCH(AY$3,属性分配!$C$3:$J$3,FALSE))*INDEX(职业模板!$C$5:$J$12,MATCH($C117,职业模板!$B$5:$B$12,FALSE),MATCH(AY$3,职业模板!$C$3:$J$3,FALSE))*$F117*O117,"")</f>
        <v/>
      </c>
      <c r="AZ117" s="1" t="str" cm="1">
        <f t="array" ref="AZ117">IFERROR(INDEX(属性分配!$C$4:$J$4,MATCH(AZ$3,属性分配!$C$3:$J$3,FALSE))*INDEX(职业模板!$C$5:$J$12,MATCH($C117,职业模板!$B$5:$B$12,FALSE),MATCH(AZ$3,职业模板!$C$3:$J$3,FALSE))*$F117*P117,"")</f>
        <v/>
      </c>
      <c r="BA117" s="1" t="str" cm="1">
        <f t="array" ref="BA117">IFERROR(INDEX(属性分配!$C$4:$J$4,MATCH(BA$3,属性分配!$C$3:$J$3,FALSE))*INDEX(职业模板!$C$5:$J$12,MATCH($C117,职业模板!$B$5:$B$12,FALSE),MATCH(BA$3,职业模板!$C$3:$J$3,FALSE))*$F117*Q117,"")</f>
        <v/>
      </c>
      <c r="BB117" s="1" t="str" cm="1">
        <f t="array" ref="BB117">IFERROR(INDEX(属性分配!$C$4:$J$4,MATCH(BB$3,属性分配!$C$3:$J$3,FALSE))*INDEX(职业模板!$C$5:$J$12,MATCH($C117,职业模板!$B$5:$B$12,FALSE),MATCH(BB$3,职业模板!$C$3:$J$3,FALSE))*$F117*R117,"")</f>
        <v/>
      </c>
      <c r="BC117" s="1" t="str" cm="1">
        <f t="array" ref="BC117">IFERROR(INDEX(属性分配!$C$4:$J$4,MATCH(BC$3,属性分配!$C$3:$J$3,FALSE))*INDEX(职业模板!$C$5:$J$12,MATCH($C117,职业模板!$B$5:$B$12,FALSE),MATCH(BC$3,职业模板!$C$3:$J$3,FALSE))*$F117*S117,"")</f>
        <v/>
      </c>
      <c r="BD117" s="1" t="str" cm="1">
        <f t="array" ref="BD117">IFERROR(INDEX(属性分配!$C$4:$J$4,MATCH(BD$3,属性分配!$C$3:$J$3,FALSE))*INDEX(职业模板!$C$5:$J$12,MATCH($C117,职业模板!$B$5:$B$12,FALSE),MATCH(BD$3,职业模板!$C$3:$J$3,FALSE))*$F117*T117,"")</f>
        <v/>
      </c>
      <c r="BE117" s="1" t="str" cm="1">
        <f t="array" ref="BE117">IFERROR(INDEX(属性分配!$C$4:$J$4,MATCH(BE$3,属性分配!$C$3:$J$3,FALSE))*INDEX(职业模板!$C$5:$J$12,MATCH($C117,职业模板!$B$5:$B$12,FALSE),MATCH(BE$3,职业模板!$C$3:$J$3,FALSE))*$F117*U117,"")</f>
        <v/>
      </c>
      <c r="BF117" s="1" t="str" cm="1">
        <f t="array" ref="BF117">IFERROR(INDEX(属性分配!$C$11:$J$11,MATCH(BF$3,属性分配!$C$3:$J$3,FALSE))/职业模板!$E$16*AX117,"")</f>
        <v/>
      </c>
      <c r="BG117" s="1" t="str" cm="1">
        <f t="array" ref="BG117">IFERROR(INDEX(属性分配!$C$11:$J$11,MATCH(BG$3,属性分配!$C$3:$J$3,FALSE))/职业模板!$E$16*AY117,"")</f>
        <v/>
      </c>
      <c r="BH117" s="1" t="str" cm="1">
        <f t="array" ref="BH117">IFERROR(INDEX(属性分配!$C$11:$J$11,MATCH(BH$3,属性分配!$C$3:$J$3,FALSE))/职业模板!$E$16*AZ117,"")</f>
        <v/>
      </c>
      <c r="BI117" s="1" t="str" cm="1">
        <f t="array" ref="BI117">IFERROR(INDEX(属性分配!$C$11:$J$11,MATCH(BI$3,属性分配!$C$3:$J$3,FALSE))/职业模板!$E$16*BA117,"")</f>
        <v/>
      </c>
      <c r="BJ117" s="1" t="str" cm="1">
        <f t="array" ref="BJ117">IFERROR(INDEX(属性分配!$C$11:$J$11,MATCH(BJ$3,属性分配!$C$3:$J$3,FALSE))/职业模板!$E$16*BB117,"")</f>
        <v/>
      </c>
      <c r="BK117" s="1" t="str" cm="1">
        <f t="array" ref="BK117">IFERROR(INDEX(属性分配!$C$11:$J$11,MATCH(BK$3,属性分配!$C$3:$J$3,FALSE))/职业模板!$E$16*BC117,"")</f>
        <v/>
      </c>
      <c r="BL117" s="1" t="str" cm="1">
        <f t="array" ref="BL117">IFERROR(INDEX(属性分配!$C$11:$J$11,MATCH(BL$3,属性分配!$C$3:$J$3,FALSE))/职业模板!$E$16*BD117,"")</f>
        <v/>
      </c>
      <c r="BM117" s="1" t="str" cm="1">
        <f t="array" ref="BM117">IFERROR(INDEX(属性分配!$C$11:$J$11,MATCH(BM$3,属性分配!$C$3:$J$3,FALSE))/职业模板!$E$16*BE117,"")</f>
        <v/>
      </c>
      <c r="BN117" s="1" t="str" cm="1">
        <f t="array" ref="BN117">IFERROR(ROUND((AX117+BF117*职业模板!$E$16)*(1+INDEX(职业模板!$C$29:$J$34,MATCH($K117,职业模板!$B$29:$B$34,FALSE),MATCH(V$3,职业模板!$C$28:$J$28,FALSE))+INDEX(职业模板!$C$40:$J$60,MATCH($L117,职业模板!$B$40:$B$60,FALSE),MATCH(V$3,职业模板!$C$39:$J$39,FALSE))),2),"")</f>
        <v/>
      </c>
      <c r="BO117" s="1" t="str" cm="1">
        <f t="array" ref="BO117">IFERROR(ROUND((AY117+BG117*职业模板!$E$16)*(1+INDEX(职业模板!$C$29:$J$34,MATCH($K117,职业模板!$B$29:$B$34,FALSE),MATCH(W$3,职业模板!$C$28:$J$28,FALSE))+INDEX(职业模板!$C$40:$J$60,MATCH($L117,职业模板!$B$40:$B$60,FALSE),MATCH(W$3,职业模板!$C$39:$J$39,FALSE))),2),"")</f>
        <v/>
      </c>
      <c r="BP117" s="1" t="str" cm="1">
        <f t="array" ref="BP117">IFERROR(ROUND((AZ117+BH117*职业模板!$E$16)*(1+INDEX(职业模板!$C$29:$J$34,MATCH($K117,职业模板!$B$29:$B$34,FALSE),MATCH(X$3,职业模板!$C$28:$J$28,FALSE))+INDEX(职业模板!$C$40:$J$60,MATCH($L117,职业模板!$B$40:$B$60,FALSE),MATCH(X$3,职业模板!$C$39:$J$39,FALSE))),2),"")</f>
        <v/>
      </c>
      <c r="BQ117" s="1" t="str" cm="1">
        <f t="array" ref="BQ117">IFERROR(ROUND((BA117+BI117*职业模板!$E$16)*(1+INDEX(职业模板!$C$29:$J$34,MATCH($K117,职业模板!$B$29:$B$34,FALSE),MATCH(Y$3,职业模板!$C$28:$J$28,FALSE))+INDEX(职业模板!$C$40:$J$60,MATCH($L117,职业模板!$B$40:$B$60,FALSE),MATCH(Y$3,职业模板!$C$39:$J$39,FALSE))),2),"")</f>
        <v/>
      </c>
      <c r="BR117" s="1" t="str" cm="1">
        <f t="array" ref="BR117">IFERROR(ROUND((BB117+BJ117*职业模板!$E$16)*(1+INDEX(职业模板!$C$29:$J$34,MATCH($K117,职业模板!$B$29:$B$34,FALSE),MATCH(Z$3,职业模板!$C$28:$J$28,FALSE))+INDEX(职业模板!$C$40:$J$60,MATCH($L117,职业模板!$B$40:$B$60,FALSE),MATCH(Z$3,职业模板!$C$39:$J$39,FALSE))),2),"")</f>
        <v/>
      </c>
      <c r="BS117" s="1" t="str" cm="1">
        <f t="array" ref="BS117">IFERROR(ROUND((BC117+BK117*职业模板!$E$16)*(1+INDEX(职业模板!$C$29:$J$34,MATCH($K117,职业模板!$B$29:$B$34,FALSE),MATCH(AA$3,职业模板!$C$28:$J$28,FALSE))+INDEX(职业模板!$C$40:$J$60,MATCH($L117,职业模板!$B$40:$B$60,FALSE),MATCH(AA$3,职业模板!$C$39:$J$39,FALSE))),2),"")</f>
        <v/>
      </c>
      <c r="BT117" s="1" t="str" cm="1">
        <f t="array" ref="BT117">IFERROR(ROUND((BD117+BL117*职业模板!$E$16)*(1+INDEX(职业模板!$C$29:$J$34,MATCH($K117,职业模板!$B$29:$B$34,FALSE),MATCH(AB$3,职业模板!$C$28:$J$28,FALSE))+INDEX(职业模板!$C$40:$J$60,MATCH($L117,职业模板!$B$40:$B$60,FALSE),MATCH(AB$3,职业模板!$C$39:$J$39,FALSE))),2),"")</f>
        <v/>
      </c>
      <c r="BU117" s="1" t="str" cm="1">
        <f t="array" ref="BU117">IFERROR(ROUND((BE117+BM117*职业模板!$E$16)*(1+INDEX(职业模板!$C$29:$J$34,MATCH($K117,职业模板!$B$29:$B$34,FALSE),MATCH(AC$3,职业模板!$C$28:$J$28,FALSE))+INDEX(职业模板!$C$40:$J$60,MATCH($L117,职业模板!$B$40:$B$60,FALSE),MATCH(AC$3,职业模板!$C$39:$J$39,FALSE))),2),"")</f>
        <v/>
      </c>
      <c r="BV117" s="31" t="str" cm="1">
        <f t="array" ref="BV117">IF(SUMPRODUCT($BN117:$BR117,属性分配!$C$7:$G$7)=0,"",SUMPRODUCT($BN117:$BR117,属性分配!$C$7:$G$7))</f>
        <v/>
      </c>
      <c r="BW117" s="1" t="str" cm="1">
        <f t="array" ref="BW117">IFERROR((AX117+BF117*职业模板!$E$16)*(1+INDEX(职业模板!$C$34:$J$34,MATCH(V$3,职业模板!$C$28:$J$28,FALSE))+INDEX(职业模板!$C$60:$J$60,MATCH(V$3,职业模板!$C$39:$J$39,FALSE))),"")</f>
        <v/>
      </c>
      <c r="BX117" s="1" t="str" cm="1">
        <f t="array" ref="BX117">IFERROR((AY117+BG117*职业模板!$E$16)*(1+INDEX(职业模板!$C$34:$J$34,MATCH(W$3,职业模板!$C$28:$J$28,FALSE))+INDEX(职业模板!$C$60:$J$60,MATCH(W$3,职业模板!$C$39:$J$39,FALSE))),"")</f>
        <v/>
      </c>
      <c r="BY117" s="1" t="str" cm="1">
        <f t="array" ref="BY117">IFERROR((AZ117+BH117*职业模板!$E$16)*(1+INDEX(职业模板!$C$34:$J$34,MATCH(X$3,职业模板!$C$28:$J$28,FALSE))+INDEX(职业模板!$C$60:$J$60,MATCH(X$3,职业模板!$C$39:$J$39,FALSE))),"")</f>
        <v/>
      </c>
      <c r="BZ117" s="1" t="str" cm="1">
        <f t="array" ref="BZ117">IFERROR((BA117+BI117*职业模板!$E$16)*(1+INDEX(职业模板!$C$34:$J$34,MATCH(Y$3,职业模板!$C$28:$J$28,FALSE))+INDEX(职业模板!$C$60:$J$60,MATCH(Y$3,职业模板!$C$39:$J$39,FALSE))),"")</f>
        <v/>
      </c>
      <c r="CA117" s="1" t="str" cm="1">
        <f t="array" ref="CA117">IFERROR((BB117+BJ117*职业模板!$E$16)*(1+INDEX(职业模板!$C$34:$J$34,MATCH(Z$3,职业模板!$C$28:$J$28,FALSE))+INDEX(职业模板!$C$60:$J$60,MATCH(Z$3,职业模板!$C$39:$J$39,FALSE))),"")</f>
        <v/>
      </c>
      <c r="CB117" s="1" t="str" cm="1">
        <f t="array" ref="CB117">IFERROR((BC117+BK117*职业模板!$E$16)*(1+INDEX(职业模板!$C$34:$J$34,MATCH(AA$3,职业模板!$C$28:$J$28,FALSE))+INDEX(职业模板!$C$60:$J$60,MATCH(AA$3,职业模板!$C$39:$J$39,FALSE))),"")</f>
        <v/>
      </c>
      <c r="CC117" s="1" t="str" cm="1">
        <f t="array" ref="CC117">IFERROR((BD117+BL117*职业模板!$E$16)*(1+INDEX(职业模板!$C$34:$J$34,MATCH(AB$3,职业模板!$C$28:$J$28,FALSE))+INDEX(职业模板!$C$60:$J$60,MATCH(AB$3,职业模板!$C$39:$J$39,FALSE))),"")</f>
        <v/>
      </c>
      <c r="CD117" s="1" t="str" cm="1">
        <f t="array" ref="CD117">IFERROR((BE117+BM117*职业模板!$E$16)*(1+INDEX(职业模板!$C$34:$J$34,MATCH(AC$3,职业模板!$C$28:$J$28,FALSE))+INDEX(职业模板!$C$60:$J$60,MATCH(AC$3,职业模板!$C$39:$J$39,FALSE))),"")</f>
        <v/>
      </c>
      <c r="CE117" s="31" t="str" cm="1">
        <f t="array" ref="CE117">IF(SUMPRODUCT(BW117:CA117,属性分配!$C$7:$G$7)=0,"",SUMPRODUCT(BW117:CA117,属性分配!$C$7:$G$7))</f>
        <v/>
      </c>
    </row>
    <row r="118" spans="50:83" x14ac:dyDescent="0.15">
      <c r="AX118" s="1" t="str" cm="1">
        <f t="array" ref="AX118">IFERROR(INDEX(属性分配!$C$4:$J$4,MATCH(AX$3,属性分配!$C$3:$J$3,FALSE))*INDEX(职业模板!$C$5:$J$12,MATCH($C118,职业模板!$B$5:$B$12,FALSE),MATCH(AX$3,职业模板!$C$3:$J$3,FALSE))*$F118*N118,"")</f>
        <v/>
      </c>
      <c r="AY118" s="1" t="str" cm="1">
        <f t="array" ref="AY118">IFERROR(INDEX(属性分配!$C$4:$J$4,MATCH(AY$3,属性分配!$C$3:$J$3,FALSE))*INDEX(职业模板!$C$5:$J$12,MATCH($C118,职业模板!$B$5:$B$12,FALSE),MATCH(AY$3,职业模板!$C$3:$J$3,FALSE))*$F118*O118,"")</f>
        <v/>
      </c>
      <c r="AZ118" s="1" t="str" cm="1">
        <f t="array" ref="AZ118">IFERROR(INDEX(属性分配!$C$4:$J$4,MATCH(AZ$3,属性分配!$C$3:$J$3,FALSE))*INDEX(职业模板!$C$5:$J$12,MATCH($C118,职业模板!$B$5:$B$12,FALSE),MATCH(AZ$3,职业模板!$C$3:$J$3,FALSE))*$F118*P118,"")</f>
        <v/>
      </c>
      <c r="BA118" s="1" t="str" cm="1">
        <f t="array" ref="BA118">IFERROR(INDEX(属性分配!$C$4:$J$4,MATCH(BA$3,属性分配!$C$3:$J$3,FALSE))*INDEX(职业模板!$C$5:$J$12,MATCH($C118,职业模板!$B$5:$B$12,FALSE),MATCH(BA$3,职业模板!$C$3:$J$3,FALSE))*$F118*Q118,"")</f>
        <v/>
      </c>
      <c r="BB118" s="1" t="str" cm="1">
        <f t="array" ref="BB118">IFERROR(INDEX(属性分配!$C$4:$J$4,MATCH(BB$3,属性分配!$C$3:$J$3,FALSE))*INDEX(职业模板!$C$5:$J$12,MATCH($C118,职业模板!$B$5:$B$12,FALSE),MATCH(BB$3,职业模板!$C$3:$J$3,FALSE))*$F118*R118,"")</f>
        <v/>
      </c>
      <c r="BC118" s="1" t="str" cm="1">
        <f t="array" ref="BC118">IFERROR(INDEX(属性分配!$C$4:$J$4,MATCH(BC$3,属性分配!$C$3:$J$3,FALSE))*INDEX(职业模板!$C$5:$J$12,MATCH($C118,职业模板!$B$5:$B$12,FALSE),MATCH(BC$3,职业模板!$C$3:$J$3,FALSE))*$F118*S118,"")</f>
        <v/>
      </c>
      <c r="BD118" s="1" t="str" cm="1">
        <f t="array" ref="BD118">IFERROR(INDEX(属性分配!$C$4:$J$4,MATCH(BD$3,属性分配!$C$3:$J$3,FALSE))*INDEX(职业模板!$C$5:$J$12,MATCH($C118,职业模板!$B$5:$B$12,FALSE),MATCH(BD$3,职业模板!$C$3:$J$3,FALSE))*$F118*T118,"")</f>
        <v/>
      </c>
      <c r="BE118" s="1" t="str" cm="1">
        <f t="array" ref="BE118">IFERROR(INDEX(属性分配!$C$4:$J$4,MATCH(BE$3,属性分配!$C$3:$J$3,FALSE))*INDEX(职业模板!$C$5:$J$12,MATCH($C118,职业模板!$B$5:$B$12,FALSE),MATCH(BE$3,职业模板!$C$3:$J$3,FALSE))*$F118*U118,"")</f>
        <v/>
      </c>
      <c r="BF118" s="1" t="str" cm="1">
        <f t="array" ref="BF118">IFERROR(INDEX(属性分配!$C$11:$J$11,MATCH(BF$3,属性分配!$C$3:$J$3,FALSE))/职业模板!$E$16*AX118,"")</f>
        <v/>
      </c>
      <c r="BG118" s="1" t="str" cm="1">
        <f t="array" ref="BG118">IFERROR(INDEX(属性分配!$C$11:$J$11,MATCH(BG$3,属性分配!$C$3:$J$3,FALSE))/职业模板!$E$16*AY118,"")</f>
        <v/>
      </c>
      <c r="BH118" s="1" t="str" cm="1">
        <f t="array" ref="BH118">IFERROR(INDEX(属性分配!$C$11:$J$11,MATCH(BH$3,属性分配!$C$3:$J$3,FALSE))/职业模板!$E$16*AZ118,"")</f>
        <v/>
      </c>
      <c r="BI118" s="1" t="str" cm="1">
        <f t="array" ref="BI118">IFERROR(INDEX(属性分配!$C$11:$J$11,MATCH(BI$3,属性分配!$C$3:$J$3,FALSE))/职业模板!$E$16*BA118,"")</f>
        <v/>
      </c>
      <c r="BJ118" s="1" t="str" cm="1">
        <f t="array" ref="BJ118">IFERROR(INDEX(属性分配!$C$11:$J$11,MATCH(BJ$3,属性分配!$C$3:$J$3,FALSE))/职业模板!$E$16*BB118,"")</f>
        <v/>
      </c>
      <c r="BK118" s="1" t="str" cm="1">
        <f t="array" ref="BK118">IFERROR(INDEX(属性分配!$C$11:$J$11,MATCH(BK$3,属性分配!$C$3:$J$3,FALSE))/职业模板!$E$16*BC118,"")</f>
        <v/>
      </c>
      <c r="BL118" s="1" t="str" cm="1">
        <f t="array" ref="BL118">IFERROR(INDEX(属性分配!$C$11:$J$11,MATCH(BL$3,属性分配!$C$3:$J$3,FALSE))/职业模板!$E$16*BD118,"")</f>
        <v/>
      </c>
      <c r="BM118" s="1" t="str" cm="1">
        <f t="array" ref="BM118">IFERROR(INDEX(属性分配!$C$11:$J$11,MATCH(BM$3,属性分配!$C$3:$J$3,FALSE))/职业模板!$E$16*BE118,"")</f>
        <v/>
      </c>
      <c r="BN118" s="1" t="str" cm="1">
        <f t="array" ref="BN118">IFERROR(ROUND((AX118+BF118*职业模板!$E$16)*(1+INDEX(职业模板!$C$29:$J$34,MATCH($K118,职业模板!$B$29:$B$34,FALSE),MATCH(V$3,职业模板!$C$28:$J$28,FALSE))+INDEX(职业模板!$C$40:$J$60,MATCH($L118,职业模板!$B$40:$B$60,FALSE),MATCH(V$3,职业模板!$C$39:$J$39,FALSE))),2),"")</f>
        <v/>
      </c>
      <c r="BO118" s="1" t="str" cm="1">
        <f t="array" ref="BO118">IFERROR(ROUND((AY118+BG118*职业模板!$E$16)*(1+INDEX(职业模板!$C$29:$J$34,MATCH($K118,职业模板!$B$29:$B$34,FALSE),MATCH(W$3,职业模板!$C$28:$J$28,FALSE))+INDEX(职业模板!$C$40:$J$60,MATCH($L118,职业模板!$B$40:$B$60,FALSE),MATCH(W$3,职业模板!$C$39:$J$39,FALSE))),2),"")</f>
        <v/>
      </c>
      <c r="BP118" s="1" t="str" cm="1">
        <f t="array" ref="BP118">IFERROR(ROUND((AZ118+BH118*职业模板!$E$16)*(1+INDEX(职业模板!$C$29:$J$34,MATCH($K118,职业模板!$B$29:$B$34,FALSE),MATCH(X$3,职业模板!$C$28:$J$28,FALSE))+INDEX(职业模板!$C$40:$J$60,MATCH($L118,职业模板!$B$40:$B$60,FALSE),MATCH(X$3,职业模板!$C$39:$J$39,FALSE))),2),"")</f>
        <v/>
      </c>
      <c r="BQ118" s="1" t="str" cm="1">
        <f t="array" ref="BQ118">IFERROR(ROUND((BA118+BI118*职业模板!$E$16)*(1+INDEX(职业模板!$C$29:$J$34,MATCH($K118,职业模板!$B$29:$B$34,FALSE),MATCH(Y$3,职业模板!$C$28:$J$28,FALSE))+INDEX(职业模板!$C$40:$J$60,MATCH($L118,职业模板!$B$40:$B$60,FALSE),MATCH(Y$3,职业模板!$C$39:$J$39,FALSE))),2),"")</f>
        <v/>
      </c>
      <c r="BR118" s="1" t="str" cm="1">
        <f t="array" ref="BR118">IFERROR(ROUND((BB118+BJ118*职业模板!$E$16)*(1+INDEX(职业模板!$C$29:$J$34,MATCH($K118,职业模板!$B$29:$B$34,FALSE),MATCH(Z$3,职业模板!$C$28:$J$28,FALSE))+INDEX(职业模板!$C$40:$J$60,MATCH($L118,职业模板!$B$40:$B$60,FALSE),MATCH(Z$3,职业模板!$C$39:$J$39,FALSE))),2),"")</f>
        <v/>
      </c>
      <c r="BS118" s="1" t="str" cm="1">
        <f t="array" ref="BS118">IFERROR(ROUND((BC118+BK118*职业模板!$E$16)*(1+INDEX(职业模板!$C$29:$J$34,MATCH($K118,职业模板!$B$29:$B$34,FALSE),MATCH(AA$3,职业模板!$C$28:$J$28,FALSE))+INDEX(职业模板!$C$40:$J$60,MATCH($L118,职业模板!$B$40:$B$60,FALSE),MATCH(AA$3,职业模板!$C$39:$J$39,FALSE))),2),"")</f>
        <v/>
      </c>
      <c r="BT118" s="1" t="str" cm="1">
        <f t="array" ref="BT118">IFERROR(ROUND((BD118+BL118*职业模板!$E$16)*(1+INDEX(职业模板!$C$29:$J$34,MATCH($K118,职业模板!$B$29:$B$34,FALSE),MATCH(AB$3,职业模板!$C$28:$J$28,FALSE))+INDEX(职业模板!$C$40:$J$60,MATCH($L118,职业模板!$B$40:$B$60,FALSE),MATCH(AB$3,职业模板!$C$39:$J$39,FALSE))),2),"")</f>
        <v/>
      </c>
      <c r="BU118" s="1" t="str" cm="1">
        <f t="array" ref="BU118">IFERROR(ROUND((BE118+BM118*职业模板!$E$16)*(1+INDEX(职业模板!$C$29:$J$34,MATCH($K118,职业模板!$B$29:$B$34,FALSE),MATCH(AC$3,职业模板!$C$28:$J$28,FALSE))+INDEX(职业模板!$C$40:$J$60,MATCH($L118,职业模板!$B$40:$B$60,FALSE),MATCH(AC$3,职业模板!$C$39:$J$39,FALSE))),2),"")</f>
        <v/>
      </c>
      <c r="BV118" s="31" t="str" cm="1">
        <f t="array" ref="BV118">IF(SUMPRODUCT($BN118:$BR118,属性分配!$C$7:$G$7)=0,"",SUMPRODUCT($BN118:$BR118,属性分配!$C$7:$G$7))</f>
        <v/>
      </c>
      <c r="BW118" s="1" t="str" cm="1">
        <f t="array" ref="BW118">IFERROR((AX118+BF118*职业模板!$E$16)*(1+INDEX(职业模板!$C$34:$J$34,MATCH(V$3,职业模板!$C$28:$J$28,FALSE))+INDEX(职业模板!$C$60:$J$60,MATCH(V$3,职业模板!$C$39:$J$39,FALSE))),"")</f>
        <v/>
      </c>
      <c r="BX118" s="1" t="str" cm="1">
        <f t="array" ref="BX118">IFERROR((AY118+BG118*职业模板!$E$16)*(1+INDEX(职业模板!$C$34:$J$34,MATCH(W$3,职业模板!$C$28:$J$28,FALSE))+INDEX(职业模板!$C$60:$J$60,MATCH(W$3,职业模板!$C$39:$J$39,FALSE))),"")</f>
        <v/>
      </c>
      <c r="BY118" s="1" t="str" cm="1">
        <f t="array" ref="BY118">IFERROR((AZ118+BH118*职业模板!$E$16)*(1+INDEX(职业模板!$C$34:$J$34,MATCH(X$3,职业模板!$C$28:$J$28,FALSE))+INDEX(职业模板!$C$60:$J$60,MATCH(X$3,职业模板!$C$39:$J$39,FALSE))),"")</f>
        <v/>
      </c>
      <c r="BZ118" s="1" t="str" cm="1">
        <f t="array" ref="BZ118">IFERROR((BA118+BI118*职业模板!$E$16)*(1+INDEX(职业模板!$C$34:$J$34,MATCH(Y$3,职业模板!$C$28:$J$28,FALSE))+INDEX(职业模板!$C$60:$J$60,MATCH(Y$3,职业模板!$C$39:$J$39,FALSE))),"")</f>
        <v/>
      </c>
      <c r="CA118" s="1" t="str" cm="1">
        <f t="array" ref="CA118">IFERROR((BB118+BJ118*职业模板!$E$16)*(1+INDEX(职业模板!$C$34:$J$34,MATCH(Z$3,职业模板!$C$28:$J$28,FALSE))+INDEX(职业模板!$C$60:$J$60,MATCH(Z$3,职业模板!$C$39:$J$39,FALSE))),"")</f>
        <v/>
      </c>
      <c r="CB118" s="1" t="str" cm="1">
        <f t="array" ref="CB118">IFERROR((BC118+BK118*职业模板!$E$16)*(1+INDEX(职业模板!$C$34:$J$34,MATCH(AA$3,职业模板!$C$28:$J$28,FALSE))+INDEX(职业模板!$C$60:$J$60,MATCH(AA$3,职业模板!$C$39:$J$39,FALSE))),"")</f>
        <v/>
      </c>
      <c r="CC118" s="1" t="str" cm="1">
        <f t="array" ref="CC118">IFERROR((BD118+BL118*职业模板!$E$16)*(1+INDEX(职业模板!$C$34:$J$34,MATCH(AB$3,职业模板!$C$28:$J$28,FALSE))+INDEX(职业模板!$C$60:$J$60,MATCH(AB$3,职业模板!$C$39:$J$39,FALSE))),"")</f>
        <v/>
      </c>
      <c r="CD118" s="1" t="str" cm="1">
        <f t="array" ref="CD118">IFERROR((BE118+BM118*职业模板!$E$16)*(1+INDEX(职业模板!$C$34:$J$34,MATCH(AC$3,职业模板!$C$28:$J$28,FALSE))+INDEX(职业模板!$C$60:$J$60,MATCH(AC$3,职业模板!$C$39:$J$39,FALSE))),"")</f>
        <v/>
      </c>
      <c r="CE118" s="31" t="str" cm="1">
        <f t="array" ref="CE118">IF(SUMPRODUCT(BW118:CA118,属性分配!$C$7:$G$7)=0,"",SUMPRODUCT(BW118:CA118,属性分配!$C$7:$G$7))</f>
        <v/>
      </c>
    </row>
    <row r="119" spans="50:83" x14ac:dyDescent="0.15">
      <c r="AX119" s="1" t="str" cm="1">
        <f t="array" ref="AX119">IFERROR(INDEX(属性分配!$C$4:$J$4,MATCH(AX$3,属性分配!$C$3:$J$3,FALSE))*INDEX(职业模板!$C$5:$J$12,MATCH($C119,职业模板!$B$5:$B$12,FALSE),MATCH(AX$3,职业模板!$C$3:$J$3,FALSE))*$F119*N119,"")</f>
        <v/>
      </c>
      <c r="AY119" s="1" t="str" cm="1">
        <f t="array" ref="AY119">IFERROR(INDEX(属性分配!$C$4:$J$4,MATCH(AY$3,属性分配!$C$3:$J$3,FALSE))*INDEX(职业模板!$C$5:$J$12,MATCH($C119,职业模板!$B$5:$B$12,FALSE),MATCH(AY$3,职业模板!$C$3:$J$3,FALSE))*$F119*O119,"")</f>
        <v/>
      </c>
      <c r="AZ119" s="1" t="str" cm="1">
        <f t="array" ref="AZ119">IFERROR(INDEX(属性分配!$C$4:$J$4,MATCH(AZ$3,属性分配!$C$3:$J$3,FALSE))*INDEX(职业模板!$C$5:$J$12,MATCH($C119,职业模板!$B$5:$B$12,FALSE),MATCH(AZ$3,职业模板!$C$3:$J$3,FALSE))*$F119*P119,"")</f>
        <v/>
      </c>
      <c r="BA119" s="1" t="str" cm="1">
        <f t="array" ref="BA119">IFERROR(INDEX(属性分配!$C$4:$J$4,MATCH(BA$3,属性分配!$C$3:$J$3,FALSE))*INDEX(职业模板!$C$5:$J$12,MATCH($C119,职业模板!$B$5:$B$12,FALSE),MATCH(BA$3,职业模板!$C$3:$J$3,FALSE))*$F119*Q119,"")</f>
        <v/>
      </c>
      <c r="BB119" s="1" t="str" cm="1">
        <f t="array" ref="BB119">IFERROR(INDEX(属性分配!$C$4:$J$4,MATCH(BB$3,属性分配!$C$3:$J$3,FALSE))*INDEX(职业模板!$C$5:$J$12,MATCH($C119,职业模板!$B$5:$B$12,FALSE),MATCH(BB$3,职业模板!$C$3:$J$3,FALSE))*$F119*R119,"")</f>
        <v/>
      </c>
      <c r="BC119" s="1" t="str" cm="1">
        <f t="array" ref="BC119">IFERROR(INDEX(属性分配!$C$4:$J$4,MATCH(BC$3,属性分配!$C$3:$J$3,FALSE))*INDEX(职业模板!$C$5:$J$12,MATCH($C119,职业模板!$B$5:$B$12,FALSE),MATCH(BC$3,职业模板!$C$3:$J$3,FALSE))*$F119*S119,"")</f>
        <v/>
      </c>
      <c r="BD119" s="1" t="str" cm="1">
        <f t="array" ref="BD119">IFERROR(INDEX(属性分配!$C$4:$J$4,MATCH(BD$3,属性分配!$C$3:$J$3,FALSE))*INDEX(职业模板!$C$5:$J$12,MATCH($C119,职业模板!$B$5:$B$12,FALSE),MATCH(BD$3,职业模板!$C$3:$J$3,FALSE))*$F119*T119,"")</f>
        <v/>
      </c>
      <c r="BE119" s="1" t="str" cm="1">
        <f t="array" ref="BE119">IFERROR(INDEX(属性分配!$C$4:$J$4,MATCH(BE$3,属性分配!$C$3:$J$3,FALSE))*INDEX(职业模板!$C$5:$J$12,MATCH($C119,职业模板!$B$5:$B$12,FALSE),MATCH(BE$3,职业模板!$C$3:$J$3,FALSE))*$F119*U119,"")</f>
        <v/>
      </c>
      <c r="BF119" s="1" t="str" cm="1">
        <f t="array" ref="BF119">IFERROR(INDEX(属性分配!$C$11:$J$11,MATCH(BF$3,属性分配!$C$3:$J$3,FALSE))/职业模板!$E$16*AX119,"")</f>
        <v/>
      </c>
      <c r="BG119" s="1" t="str" cm="1">
        <f t="array" ref="BG119">IFERROR(INDEX(属性分配!$C$11:$J$11,MATCH(BG$3,属性分配!$C$3:$J$3,FALSE))/职业模板!$E$16*AY119,"")</f>
        <v/>
      </c>
      <c r="BH119" s="1" t="str" cm="1">
        <f t="array" ref="BH119">IFERROR(INDEX(属性分配!$C$11:$J$11,MATCH(BH$3,属性分配!$C$3:$J$3,FALSE))/职业模板!$E$16*AZ119,"")</f>
        <v/>
      </c>
      <c r="BI119" s="1" t="str" cm="1">
        <f t="array" ref="BI119">IFERROR(INDEX(属性分配!$C$11:$J$11,MATCH(BI$3,属性分配!$C$3:$J$3,FALSE))/职业模板!$E$16*BA119,"")</f>
        <v/>
      </c>
      <c r="BJ119" s="1" t="str" cm="1">
        <f t="array" ref="BJ119">IFERROR(INDEX(属性分配!$C$11:$J$11,MATCH(BJ$3,属性分配!$C$3:$J$3,FALSE))/职业模板!$E$16*BB119,"")</f>
        <v/>
      </c>
      <c r="BK119" s="1" t="str" cm="1">
        <f t="array" ref="BK119">IFERROR(INDEX(属性分配!$C$11:$J$11,MATCH(BK$3,属性分配!$C$3:$J$3,FALSE))/职业模板!$E$16*BC119,"")</f>
        <v/>
      </c>
      <c r="BL119" s="1" t="str" cm="1">
        <f t="array" ref="BL119">IFERROR(INDEX(属性分配!$C$11:$J$11,MATCH(BL$3,属性分配!$C$3:$J$3,FALSE))/职业模板!$E$16*BD119,"")</f>
        <v/>
      </c>
      <c r="BM119" s="1" t="str" cm="1">
        <f t="array" ref="BM119">IFERROR(INDEX(属性分配!$C$11:$J$11,MATCH(BM$3,属性分配!$C$3:$J$3,FALSE))/职业模板!$E$16*BE119,"")</f>
        <v/>
      </c>
      <c r="BN119" s="1" t="str" cm="1">
        <f t="array" ref="BN119">IFERROR(ROUND((AX119+BF119*职业模板!$E$16)*(1+INDEX(职业模板!$C$29:$J$34,MATCH($K119,职业模板!$B$29:$B$34,FALSE),MATCH(V$3,职业模板!$C$28:$J$28,FALSE))+INDEX(职业模板!$C$40:$J$60,MATCH($L119,职业模板!$B$40:$B$60,FALSE),MATCH(V$3,职业模板!$C$39:$J$39,FALSE))),2),"")</f>
        <v/>
      </c>
      <c r="BO119" s="1" t="str" cm="1">
        <f t="array" ref="BO119">IFERROR(ROUND((AY119+BG119*职业模板!$E$16)*(1+INDEX(职业模板!$C$29:$J$34,MATCH($K119,职业模板!$B$29:$B$34,FALSE),MATCH(W$3,职业模板!$C$28:$J$28,FALSE))+INDEX(职业模板!$C$40:$J$60,MATCH($L119,职业模板!$B$40:$B$60,FALSE),MATCH(W$3,职业模板!$C$39:$J$39,FALSE))),2),"")</f>
        <v/>
      </c>
      <c r="BP119" s="1" t="str" cm="1">
        <f t="array" ref="BP119">IFERROR(ROUND((AZ119+BH119*职业模板!$E$16)*(1+INDEX(职业模板!$C$29:$J$34,MATCH($K119,职业模板!$B$29:$B$34,FALSE),MATCH(X$3,职业模板!$C$28:$J$28,FALSE))+INDEX(职业模板!$C$40:$J$60,MATCH($L119,职业模板!$B$40:$B$60,FALSE),MATCH(X$3,职业模板!$C$39:$J$39,FALSE))),2),"")</f>
        <v/>
      </c>
      <c r="BQ119" s="1" t="str" cm="1">
        <f t="array" ref="BQ119">IFERROR(ROUND((BA119+BI119*职业模板!$E$16)*(1+INDEX(职业模板!$C$29:$J$34,MATCH($K119,职业模板!$B$29:$B$34,FALSE),MATCH(Y$3,职业模板!$C$28:$J$28,FALSE))+INDEX(职业模板!$C$40:$J$60,MATCH($L119,职业模板!$B$40:$B$60,FALSE),MATCH(Y$3,职业模板!$C$39:$J$39,FALSE))),2),"")</f>
        <v/>
      </c>
      <c r="BR119" s="1" t="str" cm="1">
        <f t="array" ref="BR119">IFERROR(ROUND((BB119+BJ119*职业模板!$E$16)*(1+INDEX(职业模板!$C$29:$J$34,MATCH($K119,职业模板!$B$29:$B$34,FALSE),MATCH(Z$3,职业模板!$C$28:$J$28,FALSE))+INDEX(职业模板!$C$40:$J$60,MATCH($L119,职业模板!$B$40:$B$60,FALSE),MATCH(Z$3,职业模板!$C$39:$J$39,FALSE))),2),"")</f>
        <v/>
      </c>
      <c r="BS119" s="1" t="str" cm="1">
        <f t="array" ref="BS119">IFERROR(ROUND((BC119+BK119*职业模板!$E$16)*(1+INDEX(职业模板!$C$29:$J$34,MATCH($K119,职业模板!$B$29:$B$34,FALSE),MATCH(AA$3,职业模板!$C$28:$J$28,FALSE))+INDEX(职业模板!$C$40:$J$60,MATCH($L119,职业模板!$B$40:$B$60,FALSE),MATCH(AA$3,职业模板!$C$39:$J$39,FALSE))),2),"")</f>
        <v/>
      </c>
      <c r="BT119" s="1" t="str" cm="1">
        <f t="array" ref="BT119">IFERROR(ROUND((BD119+BL119*职业模板!$E$16)*(1+INDEX(职业模板!$C$29:$J$34,MATCH($K119,职业模板!$B$29:$B$34,FALSE),MATCH(AB$3,职业模板!$C$28:$J$28,FALSE))+INDEX(职业模板!$C$40:$J$60,MATCH($L119,职业模板!$B$40:$B$60,FALSE),MATCH(AB$3,职业模板!$C$39:$J$39,FALSE))),2),"")</f>
        <v/>
      </c>
      <c r="BU119" s="1" t="str" cm="1">
        <f t="array" ref="BU119">IFERROR(ROUND((BE119+BM119*职业模板!$E$16)*(1+INDEX(职业模板!$C$29:$J$34,MATCH($K119,职业模板!$B$29:$B$34,FALSE),MATCH(AC$3,职业模板!$C$28:$J$28,FALSE))+INDEX(职业模板!$C$40:$J$60,MATCH($L119,职业模板!$B$40:$B$60,FALSE),MATCH(AC$3,职业模板!$C$39:$J$39,FALSE))),2),"")</f>
        <v/>
      </c>
      <c r="BV119" s="31" t="str" cm="1">
        <f t="array" ref="BV119">IF(SUMPRODUCT($BN119:$BR119,属性分配!$C$7:$G$7)=0,"",SUMPRODUCT($BN119:$BR119,属性分配!$C$7:$G$7))</f>
        <v/>
      </c>
      <c r="BW119" s="1" t="str" cm="1">
        <f t="array" ref="BW119">IFERROR((AX119+BF119*职业模板!$E$16)*(1+INDEX(职业模板!$C$34:$J$34,MATCH(V$3,职业模板!$C$28:$J$28,FALSE))+INDEX(职业模板!$C$60:$J$60,MATCH(V$3,职业模板!$C$39:$J$39,FALSE))),"")</f>
        <v/>
      </c>
      <c r="BX119" s="1" t="str" cm="1">
        <f t="array" ref="BX119">IFERROR((AY119+BG119*职业模板!$E$16)*(1+INDEX(职业模板!$C$34:$J$34,MATCH(W$3,职业模板!$C$28:$J$28,FALSE))+INDEX(职业模板!$C$60:$J$60,MATCH(W$3,职业模板!$C$39:$J$39,FALSE))),"")</f>
        <v/>
      </c>
      <c r="BY119" s="1" t="str" cm="1">
        <f t="array" ref="BY119">IFERROR((AZ119+BH119*职业模板!$E$16)*(1+INDEX(职业模板!$C$34:$J$34,MATCH(X$3,职业模板!$C$28:$J$28,FALSE))+INDEX(职业模板!$C$60:$J$60,MATCH(X$3,职业模板!$C$39:$J$39,FALSE))),"")</f>
        <v/>
      </c>
      <c r="BZ119" s="1" t="str" cm="1">
        <f t="array" ref="BZ119">IFERROR((BA119+BI119*职业模板!$E$16)*(1+INDEX(职业模板!$C$34:$J$34,MATCH(Y$3,职业模板!$C$28:$J$28,FALSE))+INDEX(职业模板!$C$60:$J$60,MATCH(Y$3,职业模板!$C$39:$J$39,FALSE))),"")</f>
        <v/>
      </c>
      <c r="CA119" s="1" t="str" cm="1">
        <f t="array" ref="CA119">IFERROR((BB119+BJ119*职业模板!$E$16)*(1+INDEX(职业模板!$C$34:$J$34,MATCH(Z$3,职业模板!$C$28:$J$28,FALSE))+INDEX(职业模板!$C$60:$J$60,MATCH(Z$3,职业模板!$C$39:$J$39,FALSE))),"")</f>
        <v/>
      </c>
      <c r="CB119" s="1" t="str" cm="1">
        <f t="array" ref="CB119">IFERROR((BC119+BK119*职业模板!$E$16)*(1+INDEX(职业模板!$C$34:$J$34,MATCH(AA$3,职业模板!$C$28:$J$28,FALSE))+INDEX(职业模板!$C$60:$J$60,MATCH(AA$3,职业模板!$C$39:$J$39,FALSE))),"")</f>
        <v/>
      </c>
      <c r="CC119" s="1" t="str" cm="1">
        <f t="array" ref="CC119">IFERROR((BD119+BL119*职业模板!$E$16)*(1+INDEX(职业模板!$C$34:$J$34,MATCH(AB$3,职业模板!$C$28:$J$28,FALSE))+INDEX(职业模板!$C$60:$J$60,MATCH(AB$3,职业模板!$C$39:$J$39,FALSE))),"")</f>
        <v/>
      </c>
      <c r="CD119" s="1" t="str" cm="1">
        <f t="array" ref="CD119">IFERROR((BE119+BM119*职业模板!$E$16)*(1+INDEX(职业模板!$C$34:$J$34,MATCH(AC$3,职业模板!$C$28:$J$28,FALSE))+INDEX(职业模板!$C$60:$J$60,MATCH(AC$3,职业模板!$C$39:$J$39,FALSE))),"")</f>
        <v/>
      </c>
      <c r="CE119" s="31" t="str" cm="1">
        <f t="array" ref="CE119">IF(SUMPRODUCT(BW119:CA119,属性分配!$C$7:$G$7)=0,"",SUMPRODUCT(BW119:CA119,属性分配!$C$7:$G$7))</f>
        <v/>
      </c>
    </row>
    <row r="120" spans="50:83" x14ac:dyDescent="0.15">
      <c r="AX120" s="1" t="str" cm="1">
        <f t="array" ref="AX120">IFERROR(INDEX(属性分配!$C$4:$J$4,MATCH(AX$3,属性分配!$C$3:$J$3,FALSE))*INDEX(职业模板!$C$5:$J$12,MATCH($C120,职业模板!$B$5:$B$12,FALSE),MATCH(AX$3,职业模板!$C$3:$J$3,FALSE))*$F120*N120,"")</f>
        <v/>
      </c>
      <c r="AY120" s="1" t="str" cm="1">
        <f t="array" ref="AY120">IFERROR(INDEX(属性分配!$C$4:$J$4,MATCH(AY$3,属性分配!$C$3:$J$3,FALSE))*INDEX(职业模板!$C$5:$J$12,MATCH($C120,职业模板!$B$5:$B$12,FALSE),MATCH(AY$3,职业模板!$C$3:$J$3,FALSE))*$F120*O120,"")</f>
        <v/>
      </c>
      <c r="AZ120" s="1" t="str" cm="1">
        <f t="array" ref="AZ120">IFERROR(INDEX(属性分配!$C$4:$J$4,MATCH(AZ$3,属性分配!$C$3:$J$3,FALSE))*INDEX(职业模板!$C$5:$J$12,MATCH($C120,职业模板!$B$5:$B$12,FALSE),MATCH(AZ$3,职业模板!$C$3:$J$3,FALSE))*$F120*P120,"")</f>
        <v/>
      </c>
      <c r="BA120" s="1" t="str" cm="1">
        <f t="array" ref="BA120">IFERROR(INDEX(属性分配!$C$4:$J$4,MATCH(BA$3,属性分配!$C$3:$J$3,FALSE))*INDEX(职业模板!$C$5:$J$12,MATCH($C120,职业模板!$B$5:$B$12,FALSE),MATCH(BA$3,职业模板!$C$3:$J$3,FALSE))*$F120*Q120,"")</f>
        <v/>
      </c>
      <c r="BB120" s="1" t="str" cm="1">
        <f t="array" ref="BB120">IFERROR(INDEX(属性分配!$C$4:$J$4,MATCH(BB$3,属性分配!$C$3:$J$3,FALSE))*INDEX(职业模板!$C$5:$J$12,MATCH($C120,职业模板!$B$5:$B$12,FALSE),MATCH(BB$3,职业模板!$C$3:$J$3,FALSE))*$F120*R120,"")</f>
        <v/>
      </c>
      <c r="BC120" s="1" t="str" cm="1">
        <f t="array" ref="BC120">IFERROR(INDEX(属性分配!$C$4:$J$4,MATCH(BC$3,属性分配!$C$3:$J$3,FALSE))*INDEX(职业模板!$C$5:$J$12,MATCH($C120,职业模板!$B$5:$B$12,FALSE),MATCH(BC$3,职业模板!$C$3:$J$3,FALSE))*$F120*S120,"")</f>
        <v/>
      </c>
      <c r="BD120" s="1" t="str" cm="1">
        <f t="array" ref="BD120">IFERROR(INDEX(属性分配!$C$4:$J$4,MATCH(BD$3,属性分配!$C$3:$J$3,FALSE))*INDEX(职业模板!$C$5:$J$12,MATCH($C120,职业模板!$B$5:$B$12,FALSE),MATCH(BD$3,职业模板!$C$3:$J$3,FALSE))*$F120*T120,"")</f>
        <v/>
      </c>
      <c r="BE120" s="1" t="str" cm="1">
        <f t="array" ref="BE120">IFERROR(INDEX(属性分配!$C$4:$J$4,MATCH(BE$3,属性分配!$C$3:$J$3,FALSE))*INDEX(职业模板!$C$5:$J$12,MATCH($C120,职业模板!$B$5:$B$12,FALSE),MATCH(BE$3,职业模板!$C$3:$J$3,FALSE))*$F120*U120,"")</f>
        <v/>
      </c>
      <c r="BF120" s="1" t="str" cm="1">
        <f t="array" ref="BF120">IFERROR(INDEX(属性分配!$C$11:$J$11,MATCH(BF$3,属性分配!$C$3:$J$3,FALSE))/职业模板!$E$16*AX120,"")</f>
        <v/>
      </c>
      <c r="BG120" s="1" t="str" cm="1">
        <f t="array" ref="BG120">IFERROR(INDEX(属性分配!$C$11:$J$11,MATCH(BG$3,属性分配!$C$3:$J$3,FALSE))/职业模板!$E$16*AY120,"")</f>
        <v/>
      </c>
      <c r="BH120" s="1" t="str" cm="1">
        <f t="array" ref="BH120">IFERROR(INDEX(属性分配!$C$11:$J$11,MATCH(BH$3,属性分配!$C$3:$J$3,FALSE))/职业模板!$E$16*AZ120,"")</f>
        <v/>
      </c>
      <c r="BI120" s="1" t="str" cm="1">
        <f t="array" ref="BI120">IFERROR(INDEX(属性分配!$C$11:$J$11,MATCH(BI$3,属性分配!$C$3:$J$3,FALSE))/职业模板!$E$16*BA120,"")</f>
        <v/>
      </c>
      <c r="BJ120" s="1" t="str" cm="1">
        <f t="array" ref="BJ120">IFERROR(INDEX(属性分配!$C$11:$J$11,MATCH(BJ$3,属性分配!$C$3:$J$3,FALSE))/职业模板!$E$16*BB120,"")</f>
        <v/>
      </c>
      <c r="BK120" s="1" t="str" cm="1">
        <f t="array" ref="BK120">IFERROR(INDEX(属性分配!$C$11:$J$11,MATCH(BK$3,属性分配!$C$3:$J$3,FALSE))/职业模板!$E$16*BC120,"")</f>
        <v/>
      </c>
      <c r="BL120" s="1" t="str" cm="1">
        <f t="array" ref="BL120">IFERROR(INDEX(属性分配!$C$11:$J$11,MATCH(BL$3,属性分配!$C$3:$J$3,FALSE))/职业模板!$E$16*BD120,"")</f>
        <v/>
      </c>
      <c r="BM120" s="1" t="str" cm="1">
        <f t="array" ref="BM120">IFERROR(INDEX(属性分配!$C$11:$J$11,MATCH(BM$3,属性分配!$C$3:$J$3,FALSE))/职业模板!$E$16*BE120,"")</f>
        <v/>
      </c>
      <c r="BN120" s="1" t="str" cm="1">
        <f t="array" ref="BN120">IFERROR(ROUND((AX120+BF120*职业模板!$E$16)*(1+INDEX(职业模板!$C$29:$J$34,MATCH($K120,职业模板!$B$29:$B$34,FALSE),MATCH(V$3,职业模板!$C$28:$J$28,FALSE))+INDEX(职业模板!$C$40:$J$60,MATCH($L120,职业模板!$B$40:$B$60,FALSE),MATCH(V$3,职业模板!$C$39:$J$39,FALSE))),2),"")</f>
        <v/>
      </c>
      <c r="BO120" s="1" t="str" cm="1">
        <f t="array" ref="BO120">IFERROR(ROUND((AY120+BG120*职业模板!$E$16)*(1+INDEX(职业模板!$C$29:$J$34,MATCH($K120,职业模板!$B$29:$B$34,FALSE),MATCH(W$3,职业模板!$C$28:$J$28,FALSE))+INDEX(职业模板!$C$40:$J$60,MATCH($L120,职业模板!$B$40:$B$60,FALSE),MATCH(W$3,职业模板!$C$39:$J$39,FALSE))),2),"")</f>
        <v/>
      </c>
      <c r="BP120" s="1" t="str" cm="1">
        <f t="array" ref="BP120">IFERROR(ROUND((AZ120+BH120*职业模板!$E$16)*(1+INDEX(职业模板!$C$29:$J$34,MATCH($K120,职业模板!$B$29:$B$34,FALSE),MATCH(X$3,职业模板!$C$28:$J$28,FALSE))+INDEX(职业模板!$C$40:$J$60,MATCH($L120,职业模板!$B$40:$B$60,FALSE),MATCH(X$3,职业模板!$C$39:$J$39,FALSE))),2),"")</f>
        <v/>
      </c>
      <c r="BQ120" s="1" t="str" cm="1">
        <f t="array" ref="BQ120">IFERROR(ROUND((BA120+BI120*职业模板!$E$16)*(1+INDEX(职业模板!$C$29:$J$34,MATCH($K120,职业模板!$B$29:$B$34,FALSE),MATCH(Y$3,职业模板!$C$28:$J$28,FALSE))+INDEX(职业模板!$C$40:$J$60,MATCH($L120,职业模板!$B$40:$B$60,FALSE),MATCH(Y$3,职业模板!$C$39:$J$39,FALSE))),2),"")</f>
        <v/>
      </c>
      <c r="BR120" s="1" t="str" cm="1">
        <f t="array" ref="BR120">IFERROR(ROUND((BB120+BJ120*职业模板!$E$16)*(1+INDEX(职业模板!$C$29:$J$34,MATCH($K120,职业模板!$B$29:$B$34,FALSE),MATCH(Z$3,职业模板!$C$28:$J$28,FALSE))+INDEX(职业模板!$C$40:$J$60,MATCH($L120,职业模板!$B$40:$B$60,FALSE),MATCH(Z$3,职业模板!$C$39:$J$39,FALSE))),2),"")</f>
        <v/>
      </c>
      <c r="BS120" s="1" t="str" cm="1">
        <f t="array" ref="BS120">IFERROR(ROUND((BC120+BK120*职业模板!$E$16)*(1+INDEX(职业模板!$C$29:$J$34,MATCH($K120,职业模板!$B$29:$B$34,FALSE),MATCH(AA$3,职业模板!$C$28:$J$28,FALSE))+INDEX(职业模板!$C$40:$J$60,MATCH($L120,职业模板!$B$40:$B$60,FALSE),MATCH(AA$3,职业模板!$C$39:$J$39,FALSE))),2),"")</f>
        <v/>
      </c>
      <c r="BT120" s="1" t="str" cm="1">
        <f t="array" ref="BT120">IFERROR(ROUND((BD120+BL120*职业模板!$E$16)*(1+INDEX(职业模板!$C$29:$J$34,MATCH($K120,职业模板!$B$29:$B$34,FALSE),MATCH(AB$3,职业模板!$C$28:$J$28,FALSE))+INDEX(职业模板!$C$40:$J$60,MATCH($L120,职业模板!$B$40:$B$60,FALSE),MATCH(AB$3,职业模板!$C$39:$J$39,FALSE))),2),"")</f>
        <v/>
      </c>
      <c r="BU120" s="1" t="str" cm="1">
        <f t="array" ref="BU120">IFERROR(ROUND((BE120+BM120*职业模板!$E$16)*(1+INDEX(职业模板!$C$29:$J$34,MATCH($K120,职业模板!$B$29:$B$34,FALSE),MATCH(AC$3,职业模板!$C$28:$J$28,FALSE))+INDEX(职业模板!$C$40:$J$60,MATCH($L120,职业模板!$B$40:$B$60,FALSE),MATCH(AC$3,职业模板!$C$39:$J$39,FALSE))),2),"")</f>
        <v/>
      </c>
      <c r="BV120" s="31" t="str" cm="1">
        <f t="array" ref="BV120">IF(SUMPRODUCT($BN120:$BR120,属性分配!$C$7:$G$7)=0,"",SUMPRODUCT($BN120:$BR120,属性分配!$C$7:$G$7))</f>
        <v/>
      </c>
      <c r="BW120" s="1" t="str" cm="1">
        <f t="array" ref="BW120">IFERROR((AX120+BF120*职业模板!$E$16)*(1+INDEX(职业模板!$C$34:$J$34,MATCH(V$3,职业模板!$C$28:$J$28,FALSE))+INDEX(职业模板!$C$60:$J$60,MATCH(V$3,职业模板!$C$39:$J$39,FALSE))),"")</f>
        <v/>
      </c>
      <c r="BX120" s="1" t="str" cm="1">
        <f t="array" ref="BX120">IFERROR((AY120+BG120*职业模板!$E$16)*(1+INDEX(职业模板!$C$34:$J$34,MATCH(W$3,职业模板!$C$28:$J$28,FALSE))+INDEX(职业模板!$C$60:$J$60,MATCH(W$3,职业模板!$C$39:$J$39,FALSE))),"")</f>
        <v/>
      </c>
      <c r="BY120" s="1" t="str" cm="1">
        <f t="array" ref="BY120">IFERROR((AZ120+BH120*职业模板!$E$16)*(1+INDEX(职业模板!$C$34:$J$34,MATCH(X$3,职业模板!$C$28:$J$28,FALSE))+INDEX(职业模板!$C$60:$J$60,MATCH(X$3,职业模板!$C$39:$J$39,FALSE))),"")</f>
        <v/>
      </c>
      <c r="BZ120" s="1" t="str" cm="1">
        <f t="array" ref="BZ120">IFERROR((BA120+BI120*职业模板!$E$16)*(1+INDEX(职业模板!$C$34:$J$34,MATCH(Y$3,职业模板!$C$28:$J$28,FALSE))+INDEX(职业模板!$C$60:$J$60,MATCH(Y$3,职业模板!$C$39:$J$39,FALSE))),"")</f>
        <v/>
      </c>
      <c r="CA120" s="1" t="str" cm="1">
        <f t="array" ref="CA120">IFERROR((BB120+BJ120*职业模板!$E$16)*(1+INDEX(职业模板!$C$34:$J$34,MATCH(Z$3,职业模板!$C$28:$J$28,FALSE))+INDEX(职业模板!$C$60:$J$60,MATCH(Z$3,职业模板!$C$39:$J$39,FALSE))),"")</f>
        <v/>
      </c>
      <c r="CB120" s="1" t="str" cm="1">
        <f t="array" ref="CB120">IFERROR((BC120+BK120*职业模板!$E$16)*(1+INDEX(职业模板!$C$34:$J$34,MATCH(AA$3,职业模板!$C$28:$J$28,FALSE))+INDEX(职业模板!$C$60:$J$60,MATCH(AA$3,职业模板!$C$39:$J$39,FALSE))),"")</f>
        <v/>
      </c>
      <c r="CC120" s="1" t="str" cm="1">
        <f t="array" ref="CC120">IFERROR((BD120+BL120*职业模板!$E$16)*(1+INDEX(职业模板!$C$34:$J$34,MATCH(AB$3,职业模板!$C$28:$J$28,FALSE))+INDEX(职业模板!$C$60:$J$60,MATCH(AB$3,职业模板!$C$39:$J$39,FALSE))),"")</f>
        <v/>
      </c>
      <c r="CD120" s="1" t="str" cm="1">
        <f t="array" ref="CD120">IFERROR((BE120+BM120*职业模板!$E$16)*(1+INDEX(职业模板!$C$34:$J$34,MATCH(AC$3,职业模板!$C$28:$J$28,FALSE))+INDEX(职业模板!$C$60:$J$60,MATCH(AC$3,职业模板!$C$39:$J$39,FALSE))),"")</f>
        <v/>
      </c>
      <c r="CE120" s="31" t="str" cm="1">
        <f t="array" ref="CE120">IF(SUMPRODUCT(BW120:CA120,属性分配!$C$7:$G$7)=0,"",SUMPRODUCT(BW120:CA120,属性分配!$C$7:$G$7))</f>
        <v/>
      </c>
    </row>
    <row r="121" spans="50:83" x14ac:dyDescent="0.15">
      <c r="AX121" s="1" t="str" cm="1">
        <f t="array" ref="AX121">IFERROR(INDEX(属性分配!$C$4:$J$4,MATCH(AX$3,属性分配!$C$3:$J$3,FALSE))*INDEX(职业模板!$C$5:$J$12,MATCH($C121,职业模板!$B$5:$B$12,FALSE),MATCH(AX$3,职业模板!$C$3:$J$3,FALSE))*$F121*N121,"")</f>
        <v/>
      </c>
      <c r="AY121" s="1" t="str" cm="1">
        <f t="array" ref="AY121">IFERROR(INDEX(属性分配!$C$4:$J$4,MATCH(AY$3,属性分配!$C$3:$J$3,FALSE))*INDEX(职业模板!$C$5:$J$12,MATCH($C121,职业模板!$B$5:$B$12,FALSE),MATCH(AY$3,职业模板!$C$3:$J$3,FALSE))*$F121*O121,"")</f>
        <v/>
      </c>
      <c r="AZ121" s="1" t="str" cm="1">
        <f t="array" ref="AZ121">IFERROR(INDEX(属性分配!$C$4:$J$4,MATCH(AZ$3,属性分配!$C$3:$J$3,FALSE))*INDEX(职业模板!$C$5:$J$12,MATCH($C121,职业模板!$B$5:$B$12,FALSE),MATCH(AZ$3,职业模板!$C$3:$J$3,FALSE))*$F121*P121,"")</f>
        <v/>
      </c>
      <c r="BA121" s="1" t="str" cm="1">
        <f t="array" ref="BA121">IFERROR(INDEX(属性分配!$C$4:$J$4,MATCH(BA$3,属性分配!$C$3:$J$3,FALSE))*INDEX(职业模板!$C$5:$J$12,MATCH($C121,职业模板!$B$5:$B$12,FALSE),MATCH(BA$3,职业模板!$C$3:$J$3,FALSE))*$F121*Q121,"")</f>
        <v/>
      </c>
      <c r="BB121" s="1" t="str" cm="1">
        <f t="array" ref="BB121">IFERROR(INDEX(属性分配!$C$4:$J$4,MATCH(BB$3,属性分配!$C$3:$J$3,FALSE))*INDEX(职业模板!$C$5:$J$12,MATCH($C121,职业模板!$B$5:$B$12,FALSE),MATCH(BB$3,职业模板!$C$3:$J$3,FALSE))*$F121*R121,"")</f>
        <v/>
      </c>
      <c r="BC121" s="1" t="str" cm="1">
        <f t="array" ref="BC121">IFERROR(INDEX(属性分配!$C$4:$J$4,MATCH(BC$3,属性分配!$C$3:$J$3,FALSE))*INDEX(职业模板!$C$5:$J$12,MATCH($C121,职业模板!$B$5:$B$12,FALSE),MATCH(BC$3,职业模板!$C$3:$J$3,FALSE))*$F121*S121,"")</f>
        <v/>
      </c>
      <c r="BD121" s="1" t="str" cm="1">
        <f t="array" ref="BD121">IFERROR(INDEX(属性分配!$C$4:$J$4,MATCH(BD$3,属性分配!$C$3:$J$3,FALSE))*INDEX(职业模板!$C$5:$J$12,MATCH($C121,职业模板!$B$5:$B$12,FALSE),MATCH(BD$3,职业模板!$C$3:$J$3,FALSE))*$F121*T121,"")</f>
        <v/>
      </c>
      <c r="BE121" s="1" t="str" cm="1">
        <f t="array" ref="BE121">IFERROR(INDEX(属性分配!$C$4:$J$4,MATCH(BE$3,属性分配!$C$3:$J$3,FALSE))*INDEX(职业模板!$C$5:$J$12,MATCH($C121,职业模板!$B$5:$B$12,FALSE),MATCH(BE$3,职业模板!$C$3:$J$3,FALSE))*$F121*U121,"")</f>
        <v/>
      </c>
      <c r="BF121" s="1" t="str" cm="1">
        <f t="array" ref="BF121">IFERROR(INDEX(属性分配!$C$11:$J$11,MATCH(BF$3,属性分配!$C$3:$J$3,FALSE))/职业模板!$E$16*AX121,"")</f>
        <v/>
      </c>
      <c r="BG121" s="1" t="str" cm="1">
        <f t="array" ref="BG121">IFERROR(INDEX(属性分配!$C$11:$J$11,MATCH(BG$3,属性分配!$C$3:$J$3,FALSE))/职业模板!$E$16*AY121,"")</f>
        <v/>
      </c>
      <c r="BH121" s="1" t="str" cm="1">
        <f t="array" ref="BH121">IFERROR(INDEX(属性分配!$C$11:$J$11,MATCH(BH$3,属性分配!$C$3:$J$3,FALSE))/职业模板!$E$16*AZ121,"")</f>
        <v/>
      </c>
      <c r="BI121" s="1" t="str" cm="1">
        <f t="array" ref="BI121">IFERROR(INDEX(属性分配!$C$11:$J$11,MATCH(BI$3,属性分配!$C$3:$J$3,FALSE))/职业模板!$E$16*BA121,"")</f>
        <v/>
      </c>
      <c r="BJ121" s="1" t="str" cm="1">
        <f t="array" ref="BJ121">IFERROR(INDEX(属性分配!$C$11:$J$11,MATCH(BJ$3,属性分配!$C$3:$J$3,FALSE))/职业模板!$E$16*BB121,"")</f>
        <v/>
      </c>
      <c r="BK121" s="1" t="str" cm="1">
        <f t="array" ref="BK121">IFERROR(INDEX(属性分配!$C$11:$J$11,MATCH(BK$3,属性分配!$C$3:$J$3,FALSE))/职业模板!$E$16*BC121,"")</f>
        <v/>
      </c>
      <c r="BL121" s="1" t="str" cm="1">
        <f t="array" ref="BL121">IFERROR(INDEX(属性分配!$C$11:$J$11,MATCH(BL$3,属性分配!$C$3:$J$3,FALSE))/职业模板!$E$16*BD121,"")</f>
        <v/>
      </c>
      <c r="BM121" s="1" t="str" cm="1">
        <f t="array" ref="BM121">IFERROR(INDEX(属性分配!$C$11:$J$11,MATCH(BM$3,属性分配!$C$3:$J$3,FALSE))/职业模板!$E$16*BE121,"")</f>
        <v/>
      </c>
      <c r="BN121" s="1" t="str" cm="1">
        <f t="array" ref="BN121">IFERROR(ROUND((AX121+BF121*职业模板!$E$16)*(1+INDEX(职业模板!$C$29:$J$34,MATCH($K121,职业模板!$B$29:$B$34,FALSE),MATCH(V$3,职业模板!$C$28:$J$28,FALSE))+INDEX(职业模板!$C$40:$J$60,MATCH($L121,职业模板!$B$40:$B$60,FALSE),MATCH(V$3,职业模板!$C$39:$J$39,FALSE))),2),"")</f>
        <v/>
      </c>
      <c r="BO121" s="1" t="str" cm="1">
        <f t="array" ref="BO121">IFERROR(ROUND((AY121+BG121*职业模板!$E$16)*(1+INDEX(职业模板!$C$29:$J$34,MATCH($K121,职业模板!$B$29:$B$34,FALSE),MATCH(W$3,职业模板!$C$28:$J$28,FALSE))+INDEX(职业模板!$C$40:$J$60,MATCH($L121,职业模板!$B$40:$B$60,FALSE),MATCH(W$3,职业模板!$C$39:$J$39,FALSE))),2),"")</f>
        <v/>
      </c>
      <c r="BP121" s="1" t="str" cm="1">
        <f t="array" ref="BP121">IFERROR(ROUND((AZ121+BH121*职业模板!$E$16)*(1+INDEX(职业模板!$C$29:$J$34,MATCH($K121,职业模板!$B$29:$B$34,FALSE),MATCH(X$3,职业模板!$C$28:$J$28,FALSE))+INDEX(职业模板!$C$40:$J$60,MATCH($L121,职业模板!$B$40:$B$60,FALSE),MATCH(X$3,职业模板!$C$39:$J$39,FALSE))),2),"")</f>
        <v/>
      </c>
      <c r="BQ121" s="1" t="str" cm="1">
        <f t="array" ref="BQ121">IFERROR(ROUND((BA121+BI121*职业模板!$E$16)*(1+INDEX(职业模板!$C$29:$J$34,MATCH($K121,职业模板!$B$29:$B$34,FALSE),MATCH(Y$3,职业模板!$C$28:$J$28,FALSE))+INDEX(职业模板!$C$40:$J$60,MATCH($L121,职业模板!$B$40:$B$60,FALSE),MATCH(Y$3,职业模板!$C$39:$J$39,FALSE))),2),"")</f>
        <v/>
      </c>
      <c r="BR121" s="1" t="str" cm="1">
        <f t="array" ref="BR121">IFERROR(ROUND((BB121+BJ121*职业模板!$E$16)*(1+INDEX(职业模板!$C$29:$J$34,MATCH($K121,职业模板!$B$29:$B$34,FALSE),MATCH(Z$3,职业模板!$C$28:$J$28,FALSE))+INDEX(职业模板!$C$40:$J$60,MATCH($L121,职业模板!$B$40:$B$60,FALSE),MATCH(Z$3,职业模板!$C$39:$J$39,FALSE))),2),"")</f>
        <v/>
      </c>
      <c r="BS121" s="1" t="str" cm="1">
        <f t="array" ref="BS121">IFERROR(ROUND((BC121+BK121*职业模板!$E$16)*(1+INDEX(职业模板!$C$29:$J$34,MATCH($K121,职业模板!$B$29:$B$34,FALSE),MATCH(AA$3,职业模板!$C$28:$J$28,FALSE))+INDEX(职业模板!$C$40:$J$60,MATCH($L121,职业模板!$B$40:$B$60,FALSE),MATCH(AA$3,职业模板!$C$39:$J$39,FALSE))),2),"")</f>
        <v/>
      </c>
      <c r="BT121" s="1" t="str" cm="1">
        <f t="array" ref="BT121">IFERROR(ROUND((BD121+BL121*职业模板!$E$16)*(1+INDEX(职业模板!$C$29:$J$34,MATCH($K121,职业模板!$B$29:$B$34,FALSE),MATCH(AB$3,职业模板!$C$28:$J$28,FALSE))+INDEX(职业模板!$C$40:$J$60,MATCH($L121,职业模板!$B$40:$B$60,FALSE),MATCH(AB$3,职业模板!$C$39:$J$39,FALSE))),2),"")</f>
        <v/>
      </c>
      <c r="BU121" s="1" t="str" cm="1">
        <f t="array" ref="BU121">IFERROR(ROUND((BE121+BM121*职业模板!$E$16)*(1+INDEX(职业模板!$C$29:$J$34,MATCH($K121,职业模板!$B$29:$B$34,FALSE),MATCH(AC$3,职业模板!$C$28:$J$28,FALSE))+INDEX(职业模板!$C$40:$J$60,MATCH($L121,职业模板!$B$40:$B$60,FALSE),MATCH(AC$3,职业模板!$C$39:$J$39,FALSE))),2),"")</f>
        <v/>
      </c>
      <c r="BV121" s="31" t="str" cm="1">
        <f t="array" ref="BV121">IF(SUMPRODUCT($BN121:$BR121,属性分配!$C$7:$G$7)=0,"",SUMPRODUCT($BN121:$BR121,属性分配!$C$7:$G$7))</f>
        <v/>
      </c>
      <c r="BW121" s="1" t="str" cm="1">
        <f t="array" ref="BW121">IFERROR((AX121+BF121*职业模板!$E$16)*(1+INDEX(职业模板!$C$34:$J$34,MATCH(V$3,职业模板!$C$28:$J$28,FALSE))+INDEX(职业模板!$C$60:$J$60,MATCH(V$3,职业模板!$C$39:$J$39,FALSE))),"")</f>
        <v/>
      </c>
      <c r="BX121" s="1" t="str" cm="1">
        <f t="array" ref="BX121">IFERROR((AY121+BG121*职业模板!$E$16)*(1+INDEX(职业模板!$C$34:$J$34,MATCH(W$3,职业模板!$C$28:$J$28,FALSE))+INDEX(职业模板!$C$60:$J$60,MATCH(W$3,职业模板!$C$39:$J$39,FALSE))),"")</f>
        <v/>
      </c>
      <c r="BY121" s="1" t="str" cm="1">
        <f t="array" ref="BY121">IFERROR((AZ121+BH121*职业模板!$E$16)*(1+INDEX(职业模板!$C$34:$J$34,MATCH(X$3,职业模板!$C$28:$J$28,FALSE))+INDEX(职业模板!$C$60:$J$60,MATCH(X$3,职业模板!$C$39:$J$39,FALSE))),"")</f>
        <v/>
      </c>
      <c r="BZ121" s="1" t="str" cm="1">
        <f t="array" ref="BZ121">IFERROR((BA121+BI121*职业模板!$E$16)*(1+INDEX(职业模板!$C$34:$J$34,MATCH(Y$3,职业模板!$C$28:$J$28,FALSE))+INDEX(职业模板!$C$60:$J$60,MATCH(Y$3,职业模板!$C$39:$J$39,FALSE))),"")</f>
        <v/>
      </c>
      <c r="CA121" s="1" t="str" cm="1">
        <f t="array" ref="CA121">IFERROR((BB121+BJ121*职业模板!$E$16)*(1+INDEX(职业模板!$C$34:$J$34,MATCH(Z$3,职业模板!$C$28:$J$28,FALSE))+INDEX(职业模板!$C$60:$J$60,MATCH(Z$3,职业模板!$C$39:$J$39,FALSE))),"")</f>
        <v/>
      </c>
      <c r="CB121" s="1" t="str" cm="1">
        <f t="array" ref="CB121">IFERROR((BC121+BK121*职业模板!$E$16)*(1+INDEX(职业模板!$C$34:$J$34,MATCH(AA$3,职业模板!$C$28:$J$28,FALSE))+INDEX(职业模板!$C$60:$J$60,MATCH(AA$3,职业模板!$C$39:$J$39,FALSE))),"")</f>
        <v/>
      </c>
      <c r="CC121" s="1" t="str" cm="1">
        <f t="array" ref="CC121">IFERROR((BD121+BL121*职业模板!$E$16)*(1+INDEX(职业模板!$C$34:$J$34,MATCH(AB$3,职业模板!$C$28:$J$28,FALSE))+INDEX(职业模板!$C$60:$J$60,MATCH(AB$3,职业模板!$C$39:$J$39,FALSE))),"")</f>
        <v/>
      </c>
      <c r="CD121" s="1" t="str" cm="1">
        <f t="array" ref="CD121">IFERROR((BE121+BM121*职业模板!$E$16)*(1+INDEX(职业模板!$C$34:$J$34,MATCH(AC$3,职业模板!$C$28:$J$28,FALSE))+INDEX(职业模板!$C$60:$J$60,MATCH(AC$3,职业模板!$C$39:$J$39,FALSE))),"")</f>
        <v/>
      </c>
      <c r="CE121" s="31" t="str" cm="1">
        <f t="array" ref="CE121">IF(SUMPRODUCT(BW121:CA121,属性分配!$C$7:$G$7)=0,"",SUMPRODUCT(BW121:CA121,属性分配!$C$7:$G$7))</f>
        <v/>
      </c>
    </row>
    <row r="122" spans="50:83" x14ac:dyDescent="0.15">
      <c r="AX122" s="1" t="str" cm="1">
        <f t="array" ref="AX122">IFERROR(INDEX(属性分配!$C$4:$J$4,MATCH(AX$3,属性分配!$C$3:$J$3,FALSE))*INDEX(职业模板!$C$5:$J$12,MATCH($C122,职业模板!$B$5:$B$12,FALSE),MATCH(AX$3,职业模板!$C$3:$J$3,FALSE))*$F122*N122,"")</f>
        <v/>
      </c>
      <c r="AY122" s="1" t="str" cm="1">
        <f t="array" ref="AY122">IFERROR(INDEX(属性分配!$C$4:$J$4,MATCH(AY$3,属性分配!$C$3:$J$3,FALSE))*INDEX(职业模板!$C$5:$J$12,MATCH($C122,职业模板!$B$5:$B$12,FALSE),MATCH(AY$3,职业模板!$C$3:$J$3,FALSE))*$F122*O122,"")</f>
        <v/>
      </c>
      <c r="AZ122" s="1" t="str" cm="1">
        <f t="array" ref="AZ122">IFERROR(INDEX(属性分配!$C$4:$J$4,MATCH(AZ$3,属性分配!$C$3:$J$3,FALSE))*INDEX(职业模板!$C$5:$J$12,MATCH($C122,职业模板!$B$5:$B$12,FALSE),MATCH(AZ$3,职业模板!$C$3:$J$3,FALSE))*$F122*P122,"")</f>
        <v/>
      </c>
      <c r="BA122" s="1" t="str" cm="1">
        <f t="array" ref="BA122">IFERROR(INDEX(属性分配!$C$4:$J$4,MATCH(BA$3,属性分配!$C$3:$J$3,FALSE))*INDEX(职业模板!$C$5:$J$12,MATCH($C122,职业模板!$B$5:$B$12,FALSE),MATCH(BA$3,职业模板!$C$3:$J$3,FALSE))*$F122*Q122,"")</f>
        <v/>
      </c>
      <c r="BB122" s="1" t="str" cm="1">
        <f t="array" ref="BB122">IFERROR(INDEX(属性分配!$C$4:$J$4,MATCH(BB$3,属性分配!$C$3:$J$3,FALSE))*INDEX(职业模板!$C$5:$J$12,MATCH($C122,职业模板!$B$5:$B$12,FALSE),MATCH(BB$3,职业模板!$C$3:$J$3,FALSE))*$F122*R122,"")</f>
        <v/>
      </c>
      <c r="BC122" s="1" t="str" cm="1">
        <f t="array" ref="BC122">IFERROR(INDEX(属性分配!$C$4:$J$4,MATCH(BC$3,属性分配!$C$3:$J$3,FALSE))*INDEX(职业模板!$C$5:$J$12,MATCH($C122,职业模板!$B$5:$B$12,FALSE),MATCH(BC$3,职业模板!$C$3:$J$3,FALSE))*$F122*S122,"")</f>
        <v/>
      </c>
      <c r="BD122" s="1" t="str" cm="1">
        <f t="array" ref="BD122">IFERROR(INDEX(属性分配!$C$4:$J$4,MATCH(BD$3,属性分配!$C$3:$J$3,FALSE))*INDEX(职业模板!$C$5:$J$12,MATCH($C122,职业模板!$B$5:$B$12,FALSE),MATCH(BD$3,职业模板!$C$3:$J$3,FALSE))*$F122*T122,"")</f>
        <v/>
      </c>
      <c r="BE122" s="1" t="str" cm="1">
        <f t="array" ref="BE122">IFERROR(INDEX(属性分配!$C$4:$J$4,MATCH(BE$3,属性分配!$C$3:$J$3,FALSE))*INDEX(职业模板!$C$5:$J$12,MATCH($C122,职业模板!$B$5:$B$12,FALSE),MATCH(BE$3,职业模板!$C$3:$J$3,FALSE))*$F122*U122,"")</f>
        <v/>
      </c>
      <c r="BF122" s="1" t="str" cm="1">
        <f t="array" ref="BF122">IFERROR(INDEX(属性分配!$C$11:$J$11,MATCH(BF$3,属性分配!$C$3:$J$3,FALSE))/职业模板!$E$16*AX122,"")</f>
        <v/>
      </c>
      <c r="BG122" s="1" t="str" cm="1">
        <f t="array" ref="BG122">IFERROR(INDEX(属性分配!$C$11:$J$11,MATCH(BG$3,属性分配!$C$3:$J$3,FALSE))/职业模板!$E$16*AY122,"")</f>
        <v/>
      </c>
      <c r="BH122" s="1" t="str" cm="1">
        <f t="array" ref="BH122">IFERROR(INDEX(属性分配!$C$11:$J$11,MATCH(BH$3,属性分配!$C$3:$J$3,FALSE))/职业模板!$E$16*AZ122,"")</f>
        <v/>
      </c>
      <c r="BI122" s="1" t="str" cm="1">
        <f t="array" ref="BI122">IFERROR(INDEX(属性分配!$C$11:$J$11,MATCH(BI$3,属性分配!$C$3:$J$3,FALSE))/职业模板!$E$16*BA122,"")</f>
        <v/>
      </c>
      <c r="BJ122" s="1" t="str" cm="1">
        <f t="array" ref="BJ122">IFERROR(INDEX(属性分配!$C$11:$J$11,MATCH(BJ$3,属性分配!$C$3:$J$3,FALSE))/职业模板!$E$16*BB122,"")</f>
        <v/>
      </c>
      <c r="BK122" s="1" t="str" cm="1">
        <f t="array" ref="BK122">IFERROR(INDEX(属性分配!$C$11:$J$11,MATCH(BK$3,属性分配!$C$3:$J$3,FALSE))/职业模板!$E$16*BC122,"")</f>
        <v/>
      </c>
      <c r="BL122" s="1" t="str" cm="1">
        <f t="array" ref="BL122">IFERROR(INDEX(属性分配!$C$11:$J$11,MATCH(BL$3,属性分配!$C$3:$J$3,FALSE))/职业模板!$E$16*BD122,"")</f>
        <v/>
      </c>
      <c r="BM122" s="1" t="str" cm="1">
        <f t="array" ref="BM122">IFERROR(INDEX(属性分配!$C$11:$J$11,MATCH(BM$3,属性分配!$C$3:$J$3,FALSE))/职业模板!$E$16*BE122,"")</f>
        <v/>
      </c>
      <c r="BN122" s="1" t="str" cm="1">
        <f t="array" ref="BN122">IFERROR(ROUND((AX122+BF122*职业模板!$E$16)*(1+INDEX(职业模板!$C$29:$J$34,MATCH($K122,职业模板!$B$29:$B$34,FALSE),MATCH(V$3,职业模板!$C$28:$J$28,FALSE))+INDEX(职业模板!$C$40:$J$60,MATCH($L122,职业模板!$B$40:$B$60,FALSE),MATCH(V$3,职业模板!$C$39:$J$39,FALSE))),2),"")</f>
        <v/>
      </c>
      <c r="BO122" s="1" t="str" cm="1">
        <f t="array" ref="BO122">IFERROR(ROUND((AY122+BG122*职业模板!$E$16)*(1+INDEX(职业模板!$C$29:$J$34,MATCH($K122,职业模板!$B$29:$B$34,FALSE),MATCH(W$3,职业模板!$C$28:$J$28,FALSE))+INDEX(职业模板!$C$40:$J$60,MATCH($L122,职业模板!$B$40:$B$60,FALSE),MATCH(W$3,职业模板!$C$39:$J$39,FALSE))),2),"")</f>
        <v/>
      </c>
      <c r="BP122" s="1" t="str" cm="1">
        <f t="array" ref="BP122">IFERROR(ROUND((AZ122+BH122*职业模板!$E$16)*(1+INDEX(职业模板!$C$29:$J$34,MATCH($K122,职业模板!$B$29:$B$34,FALSE),MATCH(X$3,职业模板!$C$28:$J$28,FALSE))+INDEX(职业模板!$C$40:$J$60,MATCH($L122,职业模板!$B$40:$B$60,FALSE),MATCH(X$3,职业模板!$C$39:$J$39,FALSE))),2),"")</f>
        <v/>
      </c>
      <c r="BQ122" s="1" t="str" cm="1">
        <f t="array" ref="BQ122">IFERROR(ROUND((BA122+BI122*职业模板!$E$16)*(1+INDEX(职业模板!$C$29:$J$34,MATCH($K122,职业模板!$B$29:$B$34,FALSE),MATCH(Y$3,职业模板!$C$28:$J$28,FALSE))+INDEX(职业模板!$C$40:$J$60,MATCH($L122,职业模板!$B$40:$B$60,FALSE),MATCH(Y$3,职业模板!$C$39:$J$39,FALSE))),2),"")</f>
        <v/>
      </c>
      <c r="BR122" s="1" t="str" cm="1">
        <f t="array" ref="BR122">IFERROR(ROUND((BB122+BJ122*职业模板!$E$16)*(1+INDEX(职业模板!$C$29:$J$34,MATCH($K122,职业模板!$B$29:$B$34,FALSE),MATCH(Z$3,职业模板!$C$28:$J$28,FALSE))+INDEX(职业模板!$C$40:$J$60,MATCH($L122,职业模板!$B$40:$B$60,FALSE),MATCH(Z$3,职业模板!$C$39:$J$39,FALSE))),2),"")</f>
        <v/>
      </c>
      <c r="BS122" s="1" t="str" cm="1">
        <f t="array" ref="BS122">IFERROR(ROUND((BC122+BK122*职业模板!$E$16)*(1+INDEX(职业模板!$C$29:$J$34,MATCH($K122,职业模板!$B$29:$B$34,FALSE),MATCH(AA$3,职业模板!$C$28:$J$28,FALSE))+INDEX(职业模板!$C$40:$J$60,MATCH($L122,职业模板!$B$40:$B$60,FALSE),MATCH(AA$3,职业模板!$C$39:$J$39,FALSE))),2),"")</f>
        <v/>
      </c>
      <c r="BT122" s="1" t="str" cm="1">
        <f t="array" ref="BT122">IFERROR(ROUND((BD122+BL122*职业模板!$E$16)*(1+INDEX(职业模板!$C$29:$J$34,MATCH($K122,职业模板!$B$29:$B$34,FALSE),MATCH(AB$3,职业模板!$C$28:$J$28,FALSE))+INDEX(职业模板!$C$40:$J$60,MATCH($L122,职业模板!$B$40:$B$60,FALSE),MATCH(AB$3,职业模板!$C$39:$J$39,FALSE))),2),"")</f>
        <v/>
      </c>
      <c r="BU122" s="1" t="str" cm="1">
        <f t="array" ref="BU122">IFERROR(ROUND((BE122+BM122*职业模板!$E$16)*(1+INDEX(职业模板!$C$29:$J$34,MATCH($K122,职业模板!$B$29:$B$34,FALSE),MATCH(AC$3,职业模板!$C$28:$J$28,FALSE))+INDEX(职业模板!$C$40:$J$60,MATCH($L122,职业模板!$B$40:$B$60,FALSE),MATCH(AC$3,职业模板!$C$39:$J$39,FALSE))),2),"")</f>
        <v/>
      </c>
      <c r="BV122" s="31" t="str" cm="1">
        <f t="array" ref="BV122">IF(SUMPRODUCT($BN122:$BR122,属性分配!$C$7:$G$7)=0,"",SUMPRODUCT($BN122:$BR122,属性分配!$C$7:$G$7))</f>
        <v/>
      </c>
      <c r="BW122" s="1" t="str" cm="1">
        <f t="array" ref="BW122">IFERROR((AX122+BF122*职业模板!$E$16)*(1+INDEX(职业模板!$C$34:$J$34,MATCH(V$3,职业模板!$C$28:$J$28,FALSE))+INDEX(职业模板!$C$60:$J$60,MATCH(V$3,职业模板!$C$39:$J$39,FALSE))),"")</f>
        <v/>
      </c>
      <c r="BX122" s="1" t="str" cm="1">
        <f t="array" ref="BX122">IFERROR((AY122+BG122*职业模板!$E$16)*(1+INDEX(职业模板!$C$34:$J$34,MATCH(W$3,职业模板!$C$28:$J$28,FALSE))+INDEX(职业模板!$C$60:$J$60,MATCH(W$3,职业模板!$C$39:$J$39,FALSE))),"")</f>
        <v/>
      </c>
      <c r="BY122" s="1" t="str" cm="1">
        <f t="array" ref="BY122">IFERROR((AZ122+BH122*职业模板!$E$16)*(1+INDEX(职业模板!$C$34:$J$34,MATCH(X$3,职业模板!$C$28:$J$28,FALSE))+INDEX(职业模板!$C$60:$J$60,MATCH(X$3,职业模板!$C$39:$J$39,FALSE))),"")</f>
        <v/>
      </c>
      <c r="BZ122" s="1" t="str" cm="1">
        <f t="array" ref="BZ122">IFERROR((BA122+BI122*职业模板!$E$16)*(1+INDEX(职业模板!$C$34:$J$34,MATCH(Y$3,职业模板!$C$28:$J$28,FALSE))+INDEX(职业模板!$C$60:$J$60,MATCH(Y$3,职业模板!$C$39:$J$39,FALSE))),"")</f>
        <v/>
      </c>
      <c r="CA122" s="1" t="str" cm="1">
        <f t="array" ref="CA122">IFERROR((BB122+BJ122*职业模板!$E$16)*(1+INDEX(职业模板!$C$34:$J$34,MATCH(Z$3,职业模板!$C$28:$J$28,FALSE))+INDEX(职业模板!$C$60:$J$60,MATCH(Z$3,职业模板!$C$39:$J$39,FALSE))),"")</f>
        <v/>
      </c>
      <c r="CB122" s="1" t="str" cm="1">
        <f t="array" ref="CB122">IFERROR((BC122+BK122*职业模板!$E$16)*(1+INDEX(职业模板!$C$34:$J$34,MATCH(AA$3,职业模板!$C$28:$J$28,FALSE))+INDEX(职业模板!$C$60:$J$60,MATCH(AA$3,职业模板!$C$39:$J$39,FALSE))),"")</f>
        <v/>
      </c>
      <c r="CC122" s="1" t="str" cm="1">
        <f t="array" ref="CC122">IFERROR((BD122+BL122*职业模板!$E$16)*(1+INDEX(职业模板!$C$34:$J$34,MATCH(AB$3,职业模板!$C$28:$J$28,FALSE))+INDEX(职业模板!$C$60:$J$60,MATCH(AB$3,职业模板!$C$39:$J$39,FALSE))),"")</f>
        <v/>
      </c>
      <c r="CD122" s="1" t="str" cm="1">
        <f t="array" ref="CD122">IFERROR((BE122+BM122*职业模板!$E$16)*(1+INDEX(职业模板!$C$34:$J$34,MATCH(AC$3,职业模板!$C$28:$J$28,FALSE))+INDEX(职业模板!$C$60:$J$60,MATCH(AC$3,职业模板!$C$39:$J$39,FALSE))),"")</f>
        <v/>
      </c>
      <c r="CE122" s="31" t="str" cm="1">
        <f t="array" ref="CE122">IF(SUMPRODUCT(BW122:CA122,属性分配!$C$7:$G$7)=0,"",SUMPRODUCT(BW122:CA122,属性分配!$C$7:$G$7))</f>
        <v/>
      </c>
    </row>
    <row r="123" spans="50:83" x14ac:dyDescent="0.15">
      <c r="AX123" s="1" t="str" cm="1">
        <f t="array" ref="AX123">IFERROR(INDEX(属性分配!$C$4:$J$4,MATCH(AX$3,属性分配!$C$3:$J$3,FALSE))*INDEX(职业模板!$C$5:$J$12,MATCH($C123,职业模板!$B$5:$B$12,FALSE),MATCH(AX$3,职业模板!$C$3:$J$3,FALSE))*$F123*N123,"")</f>
        <v/>
      </c>
      <c r="AY123" s="1" t="str" cm="1">
        <f t="array" ref="AY123">IFERROR(INDEX(属性分配!$C$4:$J$4,MATCH(AY$3,属性分配!$C$3:$J$3,FALSE))*INDEX(职业模板!$C$5:$J$12,MATCH($C123,职业模板!$B$5:$B$12,FALSE),MATCH(AY$3,职业模板!$C$3:$J$3,FALSE))*$F123*O123,"")</f>
        <v/>
      </c>
      <c r="AZ123" s="1" t="str" cm="1">
        <f t="array" ref="AZ123">IFERROR(INDEX(属性分配!$C$4:$J$4,MATCH(AZ$3,属性分配!$C$3:$J$3,FALSE))*INDEX(职业模板!$C$5:$J$12,MATCH($C123,职业模板!$B$5:$B$12,FALSE),MATCH(AZ$3,职业模板!$C$3:$J$3,FALSE))*$F123*P123,"")</f>
        <v/>
      </c>
      <c r="BA123" s="1" t="str" cm="1">
        <f t="array" ref="BA123">IFERROR(INDEX(属性分配!$C$4:$J$4,MATCH(BA$3,属性分配!$C$3:$J$3,FALSE))*INDEX(职业模板!$C$5:$J$12,MATCH($C123,职业模板!$B$5:$B$12,FALSE),MATCH(BA$3,职业模板!$C$3:$J$3,FALSE))*$F123*Q123,"")</f>
        <v/>
      </c>
      <c r="BB123" s="1" t="str" cm="1">
        <f t="array" ref="BB123">IFERROR(INDEX(属性分配!$C$4:$J$4,MATCH(BB$3,属性分配!$C$3:$J$3,FALSE))*INDEX(职业模板!$C$5:$J$12,MATCH($C123,职业模板!$B$5:$B$12,FALSE),MATCH(BB$3,职业模板!$C$3:$J$3,FALSE))*$F123*R123,"")</f>
        <v/>
      </c>
      <c r="BC123" s="1" t="str" cm="1">
        <f t="array" ref="BC123">IFERROR(INDEX(属性分配!$C$4:$J$4,MATCH(BC$3,属性分配!$C$3:$J$3,FALSE))*INDEX(职业模板!$C$5:$J$12,MATCH($C123,职业模板!$B$5:$B$12,FALSE),MATCH(BC$3,职业模板!$C$3:$J$3,FALSE))*$F123*S123,"")</f>
        <v/>
      </c>
      <c r="BD123" s="1" t="str" cm="1">
        <f t="array" ref="BD123">IFERROR(INDEX(属性分配!$C$4:$J$4,MATCH(BD$3,属性分配!$C$3:$J$3,FALSE))*INDEX(职业模板!$C$5:$J$12,MATCH($C123,职业模板!$B$5:$B$12,FALSE),MATCH(BD$3,职业模板!$C$3:$J$3,FALSE))*$F123*T123,"")</f>
        <v/>
      </c>
      <c r="BE123" s="1" t="str" cm="1">
        <f t="array" ref="BE123">IFERROR(INDEX(属性分配!$C$4:$J$4,MATCH(BE$3,属性分配!$C$3:$J$3,FALSE))*INDEX(职业模板!$C$5:$J$12,MATCH($C123,职业模板!$B$5:$B$12,FALSE),MATCH(BE$3,职业模板!$C$3:$J$3,FALSE))*$F123*U123,"")</f>
        <v/>
      </c>
      <c r="BF123" s="1" t="str" cm="1">
        <f t="array" ref="BF123">IFERROR(INDEX(属性分配!$C$11:$J$11,MATCH(BF$3,属性分配!$C$3:$J$3,FALSE))/职业模板!$E$16*AX123,"")</f>
        <v/>
      </c>
      <c r="BG123" s="1" t="str" cm="1">
        <f t="array" ref="BG123">IFERROR(INDEX(属性分配!$C$11:$J$11,MATCH(BG$3,属性分配!$C$3:$J$3,FALSE))/职业模板!$E$16*AY123,"")</f>
        <v/>
      </c>
      <c r="BH123" s="1" t="str" cm="1">
        <f t="array" ref="BH123">IFERROR(INDEX(属性分配!$C$11:$J$11,MATCH(BH$3,属性分配!$C$3:$J$3,FALSE))/职业模板!$E$16*AZ123,"")</f>
        <v/>
      </c>
      <c r="BI123" s="1" t="str" cm="1">
        <f t="array" ref="BI123">IFERROR(INDEX(属性分配!$C$11:$J$11,MATCH(BI$3,属性分配!$C$3:$J$3,FALSE))/职业模板!$E$16*BA123,"")</f>
        <v/>
      </c>
      <c r="BJ123" s="1" t="str" cm="1">
        <f t="array" ref="BJ123">IFERROR(INDEX(属性分配!$C$11:$J$11,MATCH(BJ$3,属性分配!$C$3:$J$3,FALSE))/职业模板!$E$16*BB123,"")</f>
        <v/>
      </c>
      <c r="BK123" s="1" t="str" cm="1">
        <f t="array" ref="BK123">IFERROR(INDEX(属性分配!$C$11:$J$11,MATCH(BK$3,属性分配!$C$3:$J$3,FALSE))/职业模板!$E$16*BC123,"")</f>
        <v/>
      </c>
      <c r="BL123" s="1" t="str" cm="1">
        <f t="array" ref="BL123">IFERROR(INDEX(属性分配!$C$11:$J$11,MATCH(BL$3,属性分配!$C$3:$J$3,FALSE))/职业模板!$E$16*BD123,"")</f>
        <v/>
      </c>
      <c r="BM123" s="1" t="str" cm="1">
        <f t="array" ref="BM123">IFERROR(INDEX(属性分配!$C$11:$J$11,MATCH(BM$3,属性分配!$C$3:$J$3,FALSE))/职业模板!$E$16*BE123,"")</f>
        <v/>
      </c>
      <c r="BN123" s="1" t="str" cm="1">
        <f t="array" ref="BN123">IFERROR(ROUND((AX123+BF123*职业模板!$E$16)*(1+INDEX(职业模板!$C$29:$J$34,MATCH($K123,职业模板!$B$29:$B$34,FALSE),MATCH(V$3,职业模板!$C$28:$J$28,FALSE))+INDEX(职业模板!$C$40:$J$60,MATCH($L123,职业模板!$B$40:$B$60,FALSE),MATCH(V$3,职业模板!$C$39:$J$39,FALSE))),2),"")</f>
        <v/>
      </c>
      <c r="BO123" s="1" t="str" cm="1">
        <f t="array" ref="BO123">IFERROR(ROUND((AY123+BG123*职业模板!$E$16)*(1+INDEX(职业模板!$C$29:$J$34,MATCH($K123,职业模板!$B$29:$B$34,FALSE),MATCH(W$3,职业模板!$C$28:$J$28,FALSE))+INDEX(职业模板!$C$40:$J$60,MATCH($L123,职业模板!$B$40:$B$60,FALSE),MATCH(W$3,职业模板!$C$39:$J$39,FALSE))),2),"")</f>
        <v/>
      </c>
      <c r="BP123" s="1" t="str" cm="1">
        <f t="array" ref="BP123">IFERROR(ROUND((AZ123+BH123*职业模板!$E$16)*(1+INDEX(职业模板!$C$29:$J$34,MATCH($K123,职业模板!$B$29:$B$34,FALSE),MATCH(X$3,职业模板!$C$28:$J$28,FALSE))+INDEX(职业模板!$C$40:$J$60,MATCH($L123,职业模板!$B$40:$B$60,FALSE),MATCH(X$3,职业模板!$C$39:$J$39,FALSE))),2),"")</f>
        <v/>
      </c>
      <c r="BQ123" s="1" t="str" cm="1">
        <f t="array" ref="BQ123">IFERROR(ROUND((BA123+BI123*职业模板!$E$16)*(1+INDEX(职业模板!$C$29:$J$34,MATCH($K123,职业模板!$B$29:$B$34,FALSE),MATCH(Y$3,职业模板!$C$28:$J$28,FALSE))+INDEX(职业模板!$C$40:$J$60,MATCH($L123,职业模板!$B$40:$B$60,FALSE),MATCH(Y$3,职业模板!$C$39:$J$39,FALSE))),2),"")</f>
        <v/>
      </c>
      <c r="BR123" s="1" t="str" cm="1">
        <f t="array" ref="BR123">IFERROR(ROUND((BB123+BJ123*职业模板!$E$16)*(1+INDEX(职业模板!$C$29:$J$34,MATCH($K123,职业模板!$B$29:$B$34,FALSE),MATCH(Z$3,职业模板!$C$28:$J$28,FALSE))+INDEX(职业模板!$C$40:$J$60,MATCH($L123,职业模板!$B$40:$B$60,FALSE),MATCH(Z$3,职业模板!$C$39:$J$39,FALSE))),2),"")</f>
        <v/>
      </c>
      <c r="BS123" s="1" t="str" cm="1">
        <f t="array" ref="BS123">IFERROR(ROUND((BC123+BK123*职业模板!$E$16)*(1+INDEX(职业模板!$C$29:$J$34,MATCH($K123,职业模板!$B$29:$B$34,FALSE),MATCH(AA$3,职业模板!$C$28:$J$28,FALSE))+INDEX(职业模板!$C$40:$J$60,MATCH($L123,职业模板!$B$40:$B$60,FALSE),MATCH(AA$3,职业模板!$C$39:$J$39,FALSE))),2),"")</f>
        <v/>
      </c>
      <c r="BT123" s="1" t="str" cm="1">
        <f t="array" ref="BT123">IFERROR(ROUND((BD123+BL123*职业模板!$E$16)*(1+INDEX(职业模板!$C$29:$J$34,MATCH($K123,职业模板!$B$29:$B$34,FALSE),MATCH(AB$3,职业模板!$C$28:$J$28,FALSE))+INDEX(职业模板!$C$40:$J$60,MATCH($L123,职业模板!$B$40:$B$60,FALSE),MATCH(AB$3,职业模板!$C$39:$J$39,FALSE))),2),"")</f>
        <v/>
      </c>
      <c r="BU123" s="1" t="str" cm="1">
        <f t="array" ref="BU123">IFERROR(ROUND((BE123+BM123*职业模板!$E$16)*(1+INDEX(职业模板!$C$29:$J$34,MATCH($K123,职业模板!$B$29:$B$34,FALSE),MATCH(AC$3,职业模板!$C$28:$J$28,FALSE))+INDEX(职业模板!$C$40:$J$60,MATCH($L123,职业模板!$B$40:$B$60,FALSE),MATCH(AC$3,职业模板!$C$39:$J$39,FALSE))),2),"")</f>
        <v/>
      </c>
      <c r="BV123" s="31" t="str" cm="1">
        <f t="array" ref="BV123">IF(SUMPRODUCT($BN123:$BR123,属性分配!$C$7:$G$7)=0,"",SUMPRODUCT($BN123:$BR123,属性分配!$C$7:$G$7))</f>
        <v/>
      </c>
      <c r="BW123" s="1" t="str" cm="1">
        <f t="array" ref="BW123">IFERROR((AX123+BF123*职业模板!$E$16)*(1+INDEX(职业模板!$C$34:$J$34,MATCH(V$3,职业模板!$C$28:$J$28,FALSE))+INDEX(职业模板!$C$60:$J$60,MATCH(V$3,职业模板!$C$39:$J$39,FALSE))),"")</f>
        <v/>
      </c>
      <c r="BX123" s="1" t="str" cm="1">
        <f t="array" ref="BX123">IFERROR((AY123+BG123*职业模板!$E$16)*(1+INDEX(职业模板!$C$34:$J$34,MATCH(W$3,职业模板!$C$28:$J$28,FALSE))+INDEX(职业模板!$C$60:$J$60,MATCH(W$3,职业模板!$C$39:$J$39,FALSE))),"")</f>
        <v/>
      </c>
      <c r="BY123" s="1" t="str" cm="1">
        <f t="array" ref="BY123">IFERROR((AZ123+BH123*职业模板!$E$16)*(1+INDEX(职业模板!$C$34:$J$34,MATCH(X$3,职业模板!$C$28:$J$28,FALSE))+INDEX(职业模板!$C$60:$J$60,MATCH(X$3,职业模板!$C$39:$J$39,FALSE))),"")</f>
        <v/>
      </c>
      <c r="BZ123" s="1" t="str" cm="1">
        <f t="array" ref="BZ123">IFERROR((BA123+BI123*职业模板!$E$16)*(1+INDEX(职业模板!$C$34:$J$34,MATCH(Y$3,职业模板!$C$28:$J$28,FALSE))+INDEX(职业模板!$C$60:$J$60,MATCH(Y$3,职业模板!$C$39:$J$39,FALSE))),"")</f>
        <v/>
      </c>
      <c r="CA123" s="1" t="str" cm="1">
        <f t="array" ref="CA123">IFERROR((BB123+BJ123*职业模板!$E$16)*(1+INDEX(职业模板!$C$34:$J$34,MATCH(Z$3,职业模板!$C$28:$J$28,FALSE))+INDEX(职业模板!$C$60:$J$60,MATCH(Z$3,职业模板!$C$39:$J$39,FALSE))),"")</f>
        <v/>
      </c>
      <c r="CB123" s="1" t="str" cm="1">
        <f t="array" ref="CB123">IFERROR((BC123+BK123*职业模板!$E$16)*(1+INDEX(职业模板!$C$34:$J$34,MATCH(AA$3,职业模板!$C$28:$J$28,FALSE))+INDEX(职业模板!$C$60:$J$60,MATCH(AA$3,职业模板!$C$39:$J$39,FALSE))),"")</f>
        <v/>
      </c>
      <c r="CC123" s="1" t="str" cm="1">
        <f t="array" ref="CC123">IFERROR((BD123+BL123*职业模板!$E$16)*(1+INDEX(职业模板!$C$34:$J$34,MATCH(AB$3,职业模板!$C$28:$J$28,FALSE))+INDEX(职业模板!$C$60:$J$60,MATCH(AB$3,职业模板!$C$39:$J$39,FALSE))),"")</f>
        <v/>
      </c>
      <c r="CD123" s="1" t="str" cm="1">
        <f t="array" ref="CD123">IFERROR((BE123+BM123*职业模板!$E$16)*(1+INDEX(职业模板!$C$34:$J$34,MATCH(AC$3,职业模板!$C$28:$J$28,FALSE))+INDEX(职业模板!$C$60:$J$60,MATCH(AC$3,职业模板!$C$39:$J$39,FALSE))),"")</f>
        <v/>
      </c>
      <c r="CE123" s="31" t="str" cm="1">
        <f t="array" ref="CE123">IF(SUMPRODUCT(BW123:CA123,属性分配!$C$7:$G$7)=0,"",SUMPRODUCT(BW123:CA123,属性分配!$C$7:$G$7))</f>
        <v/>
      </c>
    </row>
    <row r="124" spans="50:83" x14ac:dyDescent="0.15">
      <c r="AX124" s="1" t="str" cm="1">
        <f t="array" ref="AX124">IFERROR(INDEX(属性分配!$C$4:$J$4,MATCH(AX$3,属性分配!$C$3:$J$3,FALSE))*INDEX(职业模板!$C$5:$J$12,MATCH($C124,职业模板!$B$5:$B$12,FALSE),MATCH(AX$3,职业模板!$C$3:$J$3,FALSE))*$F124*N124,"")</f>
        <v/>
      </c>
      <c r="AY124" s="1" t="str" cm="1">
        <f t="array" ref="AY124">IFERROR(INDEX(属性分配!$C$4:$J$4,MATCH(AY$3,属性分配!$C$3:$J$3,FALSE))*INDEX(职业模板!$C$5:$J$12,MATCH($C124,职业模板!$B$5:$B$12,FALSE),MATCH(AY$3,职业模板!$C$3:$J$3,FALSE))*$F124*O124,"")</f>
        <v/>
      </c>
      <c r="AZ124" s="1" t="str" cm="1">
        <f t="array" ref="AZ124">IFERROR(INDEX(属性分配!$C$4:$J$4,MATCH(AZ$3,属性分配!$C$3:$J$3,FALSE))*INDEX(职业模板!$C$5:$J$12,MATCH($C124,职业模板!$B$5:$B$12,FALSE),MATCH(AZ$3,职业模板!$C$3:$J$3,FALSE))*$F124*P124,"")</f>
        <v/>
      </c>
      <c r="BA124" s="1" t="str" cm="1">
        <f t="array" ref="BA124">IFERROR(INDEX(属性分配!$C$4:$J$4,MATCH(BA$3,属性分配!$C$3:$J$3,FALSE))*INDEX(职业模板!$C$5:$J$12,MATCH($C124,职业模板!$B$5:$B$12,FALSE),MATCH(BA$3,职业模板!$C$3:$J$3,FALSE))*$F124*Q124,"")</f>
        <v/>
      </c>
      <c r="BB124" s="1" t="str" cm="1">
        <f t="array" ref="BB124">IFERROR(INDEX(属性分配!$C$4:$J$4,MATCH(BB$3,属性分配!$C$3:$J$3,FALSE))*INDEX(职业模板!$C$5:$J$12,MATCH($C124,职业模板!$B$5:$B$12,FALSE),MATCH(BB$3,职业模板!$C$3:$J$3,FALSE))*$F124*R124,"")</f>
        <v/>
      </c>
      <c r="BC124" s="1" t="str" cm="1">
        <f t="array" ref="BC124">IFERROR(INDEX(属性分配!$C$4:$J$4,MATCH(BC$3,属性分配!$C$3:$J$3,FALSE))*INDEX(职业模板!$C$5:$J$12,MATCH($C124,职业模板!$B$5:$B$12,FALSE),MATCH(BC$3,职业模板!$C$3:$J$3,FALSE))*$F124*S124,"")</f>
        <v/>
      </c>
      <c r="BD124" s="1" t="str" cm="1">
        <f t="array" ref="BD124">IFERROR(INDEX(属性分配!$C$4:$J$4,MATCH(BD$3,属性分配!$C$3:$J$3,FALSE))*INDEX(职业模板!$C$5:$J$12,MATCH($C124,职业模板!$B$5:$B$12,FALSE),MATCH(BD$3,职业模板!$C$3:$J$3,FALSE))*$F124*T124,"")</f>
        <v/>
      </c>
      <c r="BE124" s="1" t="str" cm="1">
        <f t="array" ref="BE124">IFERROR(INDEX(属性分配!$C$4:$J$4,MATCH(BE$3,属性分配!$C$3:$J$3,FALSE))*INDEX(职业模板!$C$5:$J$12,MATCH($C124,职业模板!$B$5:$B$12,FALSE),MATCH(BE$3,职业模板!$C$3:$J$3,FALSE))*$F124*U124,"")</f>
        <v/>
      </c>
      <c r="BF124" s="1" t="str" cm="1">
        <f t="array" ref="BF124">IFERROR(INDEX(属性分配!$C$11:$J$11,MATCH(BF$3,属性分配!$C$3:$J$3,FALSE))/职业模板!$E$16*AX124,"")</f>
        <v/>
      </c>
      <c r="BG124" s="1" t="str" cm="1">
        <f t="array" ref="BG124">IFERROR(INDEX(属性分配!$C$11:$J$11,MATCH(BG$3,属性分配!$C$3:$J$3,FALSE))/职业模板!$E$16*AY124,"")</f>
        <v/>
      </c>
      <c r="BH124" s="1" t="str" cm="1">
        <f t="array" ref="BH124">IFERROR(INDEX(属性分配!$C$11:$J$11,MATCH(BH$3,属性分配!$C$3:$J$3,FALSE))/职业模板!$E$16*AZ124,"")</f>
        <v/>
      </c>
      <c r="BI124" s="1" t="str" cm="1">
        <f t="array" ref="BI124">IFERROR(INDEX(属性分配!$C$11:$J$11,MATCH(BI$3,属性分配!$C$3:$J$3,FALSE))/职业模板!$E$16*BA124,"")</f>
        <v/>
      </c>
      <c r="BJ124" s="1" t="str" cm="1">
        <f t="array" ref="BJ124">IFERROR(INDEX(属性分配!$C$11:$J$11,MATCH(BJ$3,属性分配!$C$3:$J$3,FALSE))/职业模板!$E$16*BB124,"")</f>
        <v/>
      </c>
      <c r="BK124" s="1" t="str" cm="1">
        <f t="array" ref="BK124">IFERROR(INDEX(属性分配!$C$11:$J$11,MATCH(BK$3,属性分配!$C$3:$J$3,FALSE))/职业模板!$E$16*BC124,"")</f>
        <v/>
      </c>
      <c r="BL124" s="1" t="str" cm="1">
        <f t="array" ref="BL124">IFERROR(INDEX(属性分配!$C$11:$J$11,MATCH(BL$3,属性分配!$C$3:$J$3,FALSE))/职业模板!$E$16*BD124,"")</f>
        <v/>
      </c>
      <c r="BM124" s="1" t="str" cm="1">
        <f t="array" ref="BM124">IFERROR(INDEX(属性分配!$C$11:$J$11,MATCH(BM$3,属性分配!$C$3:$J$3,FALSE))/职业模板!$E$16*BE124,"")</f>
        <v/>
      </c>
      <c r="BN124" s="1" t="str" cm="1">
        <f t="array" ref="BN124">IFERROR(ROUND((AX124+BF124*职业模板!$E$16)*(1+INDEX(职业模板!$C$29:$J$34,MATCH($K124,职业模板!$B$29:$B$34,FALSE),MATCH(V$3,职业模板!$C$28:$J$28,FALSE))+INDEX(职业模板!$C$40:$J$60,MATCH($L124,职业模板!$B$40:$B$60,FALSE),MATCH(V$3,职业模板!$C$39:$J$39,FALSE))),2),"")</f>
        <v/>
      </c>
      <c r="BO124" s="1" t="str" cm="1">
        <f t="array" ref="BO124">IFERROR(ROUND((AY124+BG124*职业模板!$E$16)*(1+INDEX(职业模板!$C$29:$J$34,MATCH($K124,职业模板!$B$29:$B$34,FALSE),MATCH(W$3,职业模板!$C$28:$J$28,FALSE))+INDEX(职业模板!$C$40:$J$60,MATCH($L124,职业模板!$B$40:$B$60,FALSE),MATCH(W$3,职业模板!$C$39:$J$39,FALSE))),2),"")</f>
        <v/>
      </c>
      <c r="BP124" s="1" t="str" cm="1">
        <f t="array" ref="BP124">IFERROR(ROUND((AZ124+BH124*职业模板!$E$16)*(1+INDEX(职业模板!$C$29:$J$34,MATCH($K124,职业模板!$B$29:$B$34,FALSE),MATCH(X$3,职业模板!$C$28:$J$28,FALSE))+INDEX(职业模板!$C$40:$J$60,MATCH($L124,职业模板!$B$40:$B$60,FALSE),MATCH(X$3,职业模板!$C$39:$J$39,FALSE))),2),"")</f>
        <v/>
      </c>
      <c r="BQ124" s="1" t="str" cm="1">
        <f t="array" ref="BQ124">IFERROR(ROUND((BA124+BI124*职业模板!$E$16)*(1+INDEX(职业模板!$C$29:$J$34,MATCH($K124,职业模板!$B$29:$B$34,FALSE),MATCH(Y$3,职业模板!$C$28:$J$28,FALSE))+INDEX(职业模板!$C$40:$J$60,MATCH($L124,职业模板!$B$40:$B$60,FALSE),MATCH(Y$3,职业模板!$C$39:$J$39,FALSE))),2),"")</f>
        <v/>
      </c>
      <c r="BR124" s="1" t="str" cm="1">
        <f t="array" ref="BR124">IFERROR(ROUND((BB124+BJ124*职业模板!$E$16)*(1+INDEX(职业模板!$C$29:$J$34,MATCH($K124,职业模板!$B$29:$B$34,FALSE),MATCH(Z$3,职业模板!$C$28:$J$28,FALSE))+INDEX(职业模板!$C$40:$J$60,MATCH($L124,职业模板!$B$40:$B$60,FALSE),MATCH(Z$3,职业模板!$C$39:$J$39,FALSE))),2),"")</f>
        <v/>
      </c>
      <c r="BS124" s="1" t="str" cm="1">
        <f t="array" ref="BS124">IFERROR(ROUND((BC124+BK124*职业模板!$E$16)*(1+INDEX(职业模板!$C$29:$J$34,MATCH($K124,职业模板!$B$29:$B$34,FALSE),MATCH(AA$3,职业模板!$C$28:$J$28,FALSE))+INDEX(职业模板!$C$40:$J$60,MATCH($L124,职业模板!$B$40:$B$60,FALSE),MATCH(AA$3,职业模板!$C$39:$J$39,FALSE))),2),"")</f>
        <v/>
      </c>
      <c r="BT124" s="1" t="str" cm="1">
        <f t="array" ref="BT124">IFERROR(ROUND((BD124+BL124*职业模板!$E$16)*(1+INDEX(职业模板!$C$29:$J$34,MATCH($K124,职业模板!$B$29:$B$34,FALSE),MATCH(AB$3,职业模板!$C$28:$J$28,FALSE))+INDEX(职业模板!$C$40:$J$60,MATCH($L124,职业模板!$B$40:$B$60,FALSE),MATCH(AB$3,职业模板!$C$39:$J$39,FALSE))),2),"")</f>
        <v/>
      </c>
      <c r="BU124" s="1" t="str" cm="1">
        <f t="array" ref="BU124">IFERROR(ROUND((BE124+BM124*职业模板!$E$16)*(1+INDEX(职业模板!$C$29:$J$34,MATCH($K124,职业模板!$B$29:$B$34,FALSE),MATCH(AC$3,职业模板!$C$28:$J$28,FALSE))+INDEX(职业模板!$C$40:$J$60,MATCH($L124,职业模板!$B$40:$B$60,FALSE),MATCH(AC$3,职业模板!$C$39:$J$39,FALSE))),2),"")</f>
        <v/>
      </c>
      <c r="BV124" s="31" t="str" cm="1">
        <f t="array" ref="BV124">IF(SUMPRODUCT($BN124:$BR124,属性分配!$C$7:$G$7)=0,"",SUMPRODUCT($BN124:$BR124,属性分配!$C$7:$G$7))</f>
        <v/>
      </c>
      <c r="BW124" s="1" t="str" cm="1">
        <f t="array" ref="BW124">IFERROR((AX124+BF124*职业模板!$E$16)*(1+INDEX(职业模板!$C$34:$J$34,MATCH(V$3,职业模板!$C$28:$J$28,FALSE))+INDEX(职业模板!$C$60:$J$60,MATCH(V$3,职业模板!$C$39:$J$39,FALSE))),"")</f>
        <v/>
      </c>
      <c r="BX124" s="1" t="str" cm="1">
        <f t="array" ref="BX124">IFERROR((AY124+BG124*职业模板!$E$16)*(1+INDEX(职业模板!$C$34:$J$34,MATCH(W$3,职业模板!$C$28:$J$28,FALSE))+INDEX(职业模板!$C$60:$J$60,MATCH(W$3,职业模板!$C$39:$J$39,FALSE))),"")</f>
        <v/>
      </c>
      <c r="BY124" s="1" t="str" cm="1">
        <f t="array" ref="BY124">IFERROR((AZ124+BH124*职业模板!$E$16)*(1+INDEX(职业模板!$C$34:$J$34,MATCH(X$3,职业模板!$C$28:$J$28,FALSE))+INDEX(职业模板!$C$60:$J$60,MATCH(X$3,职业模板!$C$39:$J$39,FALSE))),"")</f>
        <v/>
      </c>
      <c r="BZ124" s="1" t="str" cm="1">
        <f t="array" ref="BZ124">IFERROR((BA124+BI124*职业模板!$E$16)*(1+INDEX(职业模板!$C$34:$J$34,MATCH(Y$3,职业模板!$C$28:$J$28,FALSE))+INDEX(职业模板!$C$60:$J$60,MATCH(Y$3,职业模板!$C$39:$J$39,FALSE))),"")</f>
        <v/>
      </c>
      <c r="CA124" s="1" t="str" cm="1">
        <f t="array" ref="CA124">IFERROR((BB124+BJ124*职业模板!$E$16)*(1+INDEX(职业模板!$C$34:$J$34,MATCH(Z$3,职业模板!$C$28:$J$28,FALSE))+INDEX(职业模板!$C$60:$J$60,MATCH(Z$3,职业模板!$C$39:$J$39,FALSE))),"")</f>
        <v/>
      </c>
      <c r="CB124" s="1" t="str" cm="1">
        <f t="array" ref="CB124">IFERROR((BC124+BK124*职业模板!$E$16)*(1+INDEX(职业模板!$C$34:$J$34,MATCH(AA$3,职业模板!$C$28:$J$28,FALSE))+INDEX(职业模板!$C$60:$J$60,MATCH(AA$3,职业模板!$C$39:$J$39,FALSE))),"")</f>
        <v/>
      </c>
      <c r="CC124" s="1" t="str" cm="1">
        <f t="array" ref="CC124">IFERROR((BD124+BL124*职业模板!$E$16)*(1+INDEX(职业模板!$C$34:$J$34,MATCH(AB$3,职业模板!$C$28:$J$28,FALSE))+INDEX(职业模板!$C$60:$J$60,MATCH(AB$3,职业模板!$C$39:$J$39,FALSE))),"")</f>
        <v/>
      </c>
      <c r="CD124" s="1" t="str" cm="1">
        <f t="array" ref="CD124">IFERROR((BE124+BM124*职业模板!$E$16)*(1+INDEX(职业模板!$C$34:$J$34,MATCH(AC$3,职业模板!$C$28:$J$28,FALSE))+INDEX(职业模板!$C$60:$J$60,MATCH(AC$3,职业模板!$C$39:$J$39,FALSE))),"")</f>
        <v/>
      </c>
      <c r="CE124" s="31" t="str" cm="1">
        <f t="array" ref="CE124">IF(SUMPRODUCT(BW124:CA124,属性分配!$C$7:$G$7)=0,"",SUMPRODUCT(BW124:CA124,属性分配!$C$7:$G$7))</f>
        <v/>
      </c>
    </row>
    <row r="125" spans="50:83" x14ac:dyDescent="0.15">
      <c r="AX125" s="1" t="str" cm="1">
        <f t="array" ref="AX125">IFERROR(INDEX(属性分配!$C$4:$J$4,MATCH(AX$3,属性分配!$C$3:$J$3,FALSE))*INDEX(职业模板!$C$5:$J$12,MATCH($C125,职业模板!$B$5:$B$12,FALSE),MATCH(AX$3,职业模板!$C$3:$J$3,FALSE))*$F125*N125,"")</f>
        <v/>
      </c>
      <c r="AY125" s="1" t="str" cm="1">
        <f t="array" ref="AY125">IFERROR(INDEX(属性分配!$C$4:$J$4,MATCH(AY$3,属性分配!$C$3:$J$3,FALSE))*INDEX(职业模板!$C$5:$J$12,MATCH($C125,职业模板!$B$5:$B$12,FALSE),MATCH(AY$3,职业模板!$C$3:$J$3,FALSE))*$F125*O125,"")</f>
        <v/>
      </c>
      <c r="AZ125" s="1" t="str" cm="1">
        <f t="array" ref="AZ125">IFERROR(INDEX(属性分配!$C$4:$J$4,MATCH(AZ$3,属性分配!$C$3:$J$3,FALSE))*INDEX(职业模板!$C$5:$J$12,MATCH($C125,职业模板!$B$5:$B$12,FALSE),MATCH(AZ$3,职业模板!$C$3:$J$3,FALSE))*$F125*P125,"")</f>
        <v/>
      </c>
      <c r="BA125" s="1" t="str" cm="1">
        <f t="array" ref="BA125">IFERROR(INDEX(属性分配!$C$4:$J$4,MATCH(BA$3,属性分配!$C$3:$J$3,FALSE))*INDEX(职业模板!$C$5:$J$12,MATCH($C125,职业模板!$B$5:$B$12,FALSE),MATCH(BA$3,职业模板!$C$3:$J$3,FALSE))*$F125*Q125,"")</f>
        <v/>
      </c>
      <c r="BB125" s="1" t="str" cm="1">
        <f t="array" ref="BB125">IFERROR(INDEX(属性分配!$C$4:$J$4,MATCH(BB$3,属性分配!$C$3:$J$3,FALSE))*INDEX(职业模板!$C$5:$J$12,MATCH($C125,职业模板!$B$5:$B$12,FALSE),MATCH(BB$3,职业模板!$C$3:$J$3,FALSE))*$F125*R125,"")</f>
        <v/>
      </c>
      <c r="BC125" s="1" t="str" cm="1">
        <f t="array" ref="BC125">IFERROR(INDEX(属性分配!$C$4:$J$4,MATCH(BC$3,属性分配!$C$3:$J$3,FALSE))*INDEX(职业模板!$C$5:$J$12,MATCH($C125,职业模板!$B$5:$B$12,FALSE),MATCH(BC$3,职业模板!$C$3:$J$3,FALSE))*$F125*S125,"")</f>
        <v/>
      </c>
      <c r="BD125" s="1" t="str" cm="1">
        <f t="array" ref="BD125">IFERROR(INDEX(属性分配!$C$4:$J$4,MATCH(BD$3,属性分配!$C$3:$J$3,FALSE))*INDEX(职业模板!$C$5:$J$12,MATCH($C125,职业模板!$B$5:$B$12,FALSE),MATCH(BD$3,职业模板!$C$3:$J$3,FALSE))*$F125*T125,"")</f>
        <v/>
      </c>
      <c r="BE125" s="1" t="str" cm="1">
        <f t="array" ref="BE125">IFERROR(INDEX(属性分配!$C$4:$J$4,MATCH(BE$3,属性分配!$C$3:$J$3,FALSE))*INDEX(职业模板!$C$5:$J$12,MATCH($C125,职业模板!$B$5:$B$12,FALSE),MATCH(BE$3,职业模板!$C$3:$J$3,FALSE))*$F125*U125,"")</f>
        <v/>
      </c>
      <c r="BF125" s="1" t="str" cm="1">
        <f t="array" ref="BF125">IFERROR(INDEX(属性分配!$C$11:$J$11,MATCH(BF$3,属性分配!$C$3:$J$3,FALSE))/职业模板!$E$16*AX125,"")</f>
        <v/>
      </c>
      <c r="BG125" s="1" t="str" cm="1">
        <f t="array" ref="BG125">IFERROR(INDEX(属性分配!$C$11:$J$11,MATCH(BG$3,属性分配!$C$3:$J$3,FALSE))/职业模板!$E$16*AY125,"")</f>
        <v/>
      </c>
      <c r="BH125" s="1" t="str" cm="1">
        <f t="array" ref="BH125">IFERROR(INDEX(属性分配!$C$11:$J$11,MATCH(BH$3,属性分配!$C$3:$J$3,FALSE))/职业模板!$E$16*AZ125,"")</f>
        <v/>
      </c>
      <c r="BI125" s="1" t="str" cm="1">
        <f t="array" ref="BI125">IFERROR(INDEX(属性分配!$C$11:$J$11,MATCH(BI$3,属性分配!$C$3:$J$3,FALSE))/职业模板!$E$16*BA125,"")</f>
        <v/>
      </c>
      <c r="BJ125" s="1" t="str" cm="1">
        <f t="array" ref="BJ125">IFERROR(INDEX(属性分配!$C$11:$J$11,MATCH(BJ$3,属性分配!$C$3:$J$3,FALSE))/职业模板!$E$16*BB125,"")</f>
        <v/>
      </c>
      <c r="BK125" s="1" t="str" cm="1">
        <f t="array" ref="BK125">IFERROR(INDEX(属性分配!$C$11:$J$11,MATCH(BK$3,属性分配!$C$3:$J$3,FALSE))/职业模板!$E$16*BC125,"")</f>
        <v/>
      </c>
      <c r="BL125" s="1" t="str" cm="1">
        <f t="array" ref="BL125">IFERROR(INDEX(属性分配!$C$11:$J$11,MATCH(BL$3,属性分配!$C$3:$J$3,FALSE))/职业模板!$E$16*BD125,"")</f>
        <v/>
      </c>
      <c r="BM125" s="1" t="str" cm="1">
        <f t="array" ref="BM125">IFERROR(INDEX(属性分配!$C$11:$J$11,MATCH(BM$3,属性分配!$C$3:$J$3,FALSE))/职业模板!$E$16*BE125,"")</f>
        <v/>
      </c>
      <c r="BN125" s="1" t="str" cm="1">
        <f t="array" ref="BN125">IFERROR(ROUND((AX125+BF125*职业模板!$E$16)*(1+INDEX(职业模板!$C$29:$J$34,MATCH($K125,职业模板!$B$29:$B$34,FALSE),MATCH(V$3,职业模板!$C$28:$J$28,FALSE))+INDEX(职业模板!$C$40:$J$60,MATCH($L125,职业模板!$B$40:$B$60,FALSE),MATCH(V$3,职业模板!$C$39:$J$39,FALSE))),2),"")</f>
        <v/>
      </c>
      <c r="BO125" s="1" t="str" cm="1">
        <f t="array" ref="BO125">IFERROR(ROUND((AY125+BG125*职业模板!$E$16)*(1+INDEX(职业模板!$C$29:$J$34,MATCH($K125,职业模板!$B$29:$B$34,FALSE),MATCH(W$3,职业模板!$C$28:$J$28,FALSE))+INDEX(职业模板!$C$40:$J$60,MATCH($L125,职业模板!$B$40:$B$60,FALSE),MATCH(W$3,职业模板!$C$39:$J$39,FALSE))),2),"")</f>
        <v/>
      </c>
      <c r="BP125" s="1" t="str" cm="1">
        <f t="array" ref="BP125">IFERROR(ROUND((AZ125+BH125*职业模板!$E$16)*(1+INDEX(职业模板!$C$29:$J$34,MATCH($K125,职业模板!$B$29:$B$34,FALSE),MATCH(X$3,职业模板!$C$28:$J$28,FALSE))+INDEX(职业模板!$C$40:$J$60,MATCH($L125,职业模板!$B$40:$B$60,FALSE),MATCH(X$3,职业模板!$C$39:$J$39,FALSE))),2),"")</f>
        <v/>
      </c>
      <c r="BQ125" s="1" t="str" cm="1">
        <f t="array" ref="BQ125">IFERROR(ROUND((BA125+BI125*职业模板!$E$16)*(1+INDEX(职业模板!$C$29:$J$34,MATCH($K125,职业模板!$B$29:$B$34,FALSE),MATCH(Y$3,职业模板!$C$28:$J$28,FALSE))+INDEX(职业模板!$C$40:$J$60,MATCH($L125,职业模板!$B$40:$B$60,FALSE),MATCH(Y$3,职业模板!$C$39:$J$39,FALSE))),2),"")</f>
        <v/>
      </c>
      <c r="BR125" s="1" t="str" cm="1">
        <f t="array" ref="BR125">IFERROR(ROUND((BB125+BJ125*职业模板!$E$16)*(1+INDEX(职业模板!$C$29:$J$34,MATCH($K125,职业模板!$B$29:$B$34,FALSE),MATCH(Z$3,职业模板!$C$28:$J$28,FALSE))+INDEX(职业模板!$C$40:$J$60,MATCH($L125,职业模板!$B$40:$B$60,FALSE),MATCH(Z$3,职业模板!$C$39:$J$39,FALSE))),2),"")</f>
        <v/>
      </c>
      <c r="BS125" s="1" t="str" cm="1">
        <f t="array" ref="BS125">IFERROR(ROUND((BC125+BK125*职业模板!$E$16)*(1+INDEX(职业模板!$C$29:$J$34,MATCH($K125,职业模板!$B$29:$B$34,FALSE),MATCH(AA$3,职业模板!$C$28:$J$28,FALSE))+INDEX(职业模板!$C$40:$J$60,MATCH($L125,职业模板!$B$40:$B$60,FALSE),MATCH(AA$3,职业模板!$C$39:$J$39,FALSE))),2),"")</f>
        <v/>
      </c>
      <c r="BT125" s="1" t="str" cm="1">
        <f t="array" ref="BT125">IFERROR(ROUND((BD125+BL125*职业模板!$E$16)*(1+INDEX(职业模板!$C$29:$J$34,MATCH($K125,职业模板!$B$29:$B$34,FALSE),MATCH(AB$3,职业模板!$C$28:$J$28,FALSE))+INDEX(职业模板!$C$40:$J$60,MATCH($L125,职业模板!$B$40:$B$60,FALSE),MATCH(AB$3,职业模板!$C$39:$J$39,FALSE))),2),"")</f>
        <v/>
      </c>
      <c r="BU125" s="1" t="str" cm="1">
        <f t="array" ref="BU125">IFERROR(ROUND((BE125+BM125*职业模板!$E$16)*(1+INDEX(职业模板!$C$29:$J$34,MATCH($K125,职业模板!$B$29:$B$34,FALSE),MATCH(AC$3,职业模板!$C$28:$J$28,FALSE))+INDEX(职业模板!$C$40:$J$60,MATCH($L125,职业模板!$B$40:$B$60,FALSE),MATCH(AC$3,职业模板!$C$39:$J$39,FALSE))),2),"")</f>
        <v/>
      </c>
      <c r="BV125" s="31" t="str" cm="1">
        <f t="array" ref="BV125">IF(SUMPRODUCT($BN125:$BR125,属性分配!$C$7:$G$7)=0,"",SUMPRODUCT($BN125:$BR125,属性分配!$C$7:$G$7))</f>
        <v/>
      </c>
      <c r="BW125" s="1" t="str" cm="1">
        <f t="array" ref="BW125">IFERROR((AX125+BF125*职业模板!$E$16)*(1+INDEX(职业模板!$C$34:$J$34,MATCH(V$3,职业模板!$C$28:$J$28,FALSE))+INDEX(职业模板!$C$60:$J$60,MATCH(V$3,职业模板!$C$39:$J$39,FALSE))),"")</f>
        <v/>
      </c>
      <c r="BX125" s="1" t="str" cm="1">
        <f t="array" ref="BX125">IFERROR((AY125+BG125*职业模板!$E$16)*(1+INDEX(职业模板!$C$34:$J$34,MATCH(W$3,职业模板!$C$28:$J$28,FALSE))+INDEX(职业模板!$C$60:$J$60,MATCH(W$3,职业模板!$C$39:$J$39,FALSE))),"")</f>
        <v/>
      </c>
      <c r="BY125" s="1" t="str" cm="1">
        <f t="array" ref="BY125">IFERROR((AZ125+BH125*职业模板!$E$16)*(1+INDEX(职业模板!$C$34:$J$34,MATCH(X$3,职业模板!$C$28:$J$28,FALSE))+INDEX(职业模板!$C$60:$J$60,MATCH(X$3,职业模板!$C$39:$J$39,FALSE))),"")</f>
        <v/>
      </c>
      <c r="BZ125" s="1" t="str" cm="1">
        <f t="array" ref="BZ125">IFERROR((BA125+BI125*职业模板!$E$16)*(1+INDEX(职业模板!$C$34:$J$34,MATCH(Y$3,职业模板!$C$28:$J$28,FALSE))+INDEX(职业模板!$C$60:$J$60,MATCH(Y$3,职业模板!$C$39:$J$39,FALSE))),"")</f>
        <v/>
      </c>
      <c r="CA125" s="1" t="str" cm="1">
        <f t="array" ref="CA125">IFERROR((BB125+BJ125*职业模板!$E$16)*(1+INDEX(职业模板!$C$34:$J$34,MATCH(Z$3,职业模板!$C$28:$J$28,FALSE))+INDEX(职业模板!$C$60:$J$60,MATCH(Z$3,职业模板!$C$39:$J$39,FALSE))),"")</f>
        <v/>
      </c>
      <c r="CB125" s="1" t="str" cm="1">
        <f t="array" ref="CB125">IFERROR((BC125+BK125*职业模板!$E$16)*(1+INDEX(职业模板!$C$34:$J$34,MATCH(AA$3,职业模板!$C$28:$J$28,FALSE))+INDEX(职业模板!$C$60:$J$60,MATCH(AA$3,职业模板!$C$39:$J$39,FALSE))),"")</f>
        <v/>
      </c>
      <c r="CC125" s="1" t="str" cm="1">
        <f t="array" ref="CC125">IFERROR((BD125+BL125*职业模板!$E$16)*(1+INDEX(职业模板!$C$34:$J$34,MATCH(AB$3,职业模板!$C$28:$J$28,FALSE))+INDEX(职业模板!$C$60:$J$60,MATCH(AB$3,职业模板!$C$39:$J$39,FALSE))),"")</f>
        <v/>
      </c>
      <c r="CD125" s="1" t="str" cm="1">
        <f t="array" ref="CD125">IFERROR((BE125+BM125*职业模板!$E$16)*(1+INDEX(职业模板!$C$34:$J$34,MATCH(AC$3,职业模板!$C$28:$J$28,FALSE))+INDEX(职业模板!$C$60:$J$60,MATCH(AC$3,职业模板!$C$39:$J$39,FALSE))),"")</f>
        <v/>
      </c>
      <c r="CE125" s="31" t="str" cm="1">
        <f t="array" ref="CE125">IF(SUMPRODUCT(BW125:CA125,属性分配!$C$7:$G$7)=0,"",SUMPRODUCT(BW125:CA125,属性分配!$C$7:$G$7))</f>
        <v/>
      </c>
    </row>
    <row r="126" spans="50:83" x14ac:dyDescent="0.15">
      <c r="AX126" s="1" t="str" cm="1">
        <f t="array" ref="AX126">IFERROR(INDEX(属性分配!$C$4:$J$4,MATCH(AX$3,属性分配!$C$3:$J$3,FALSE))*INDEX(职业模板!$C$5:$J$12,MATCH($C126,职业模板!$B$5:$B$12,FALSE),MATCH(AX$3,职业模板!$C$3:$J$3,FALSE))*$F126*N126,"")</f>
        <v/>
      </c>
      <c r="AY126" s="1" t="str" cm="1">
        <f t="array" ref="AY126">IFERROR(INDEX(属性分配!$C$4:$J$4,MATCH(AY$3,属性分配!$C$3:$J$3,FALSE))*INDEX(职业模板!$C$5:$J$12,MATCH($C126,职业模板!$B$5:$B$12,FALSE),MATCH(AY$3,职业模板!$C$3:$J$3,FALSE))*$F126*O126,"")</f>
        <v/>
      </c>
      <c r="AZ126" s="1" t="str" cm="1">
        <f t="array" ref="AZ126">IFERROR(INDEX(属性分配!$C$4:$J$4,MATCH(AZ$3,属性分配!$C$3:$J$3,FALSE))*INDEX(职业模板!$C$5:$J$12,MATCH($C126,职业模板!$B$5:$B$12,FALSE),MATCH(AZ$3,职业模板!$C$3:$J$3,FALSE))*$F126*P126,"")</f>
        <v/>
      </c>
      <c r="BA126" s="1" t="str" cm="1">
        <f t="array" ref="BA126">IFERROR(INDEX(属性分配!$C$4:$J$4,MATCH(BA$3,属性分配!$C$3:$J$3,FALSE))*INDEX(职业模板!$C$5:$J$12,MATCH($C126,职业模板!$B$5:$B$12,FALSE),MATCH(BA$3,职业模板!$C$3:$J$3,FALSE))*$F126*Q126,"")</f>
        <v/>
      </c>
      <c r="BB126" s="1" t="str" cm="1">
        <f t="array" ref="BB126">IFERROR(INDEX(属性分配!$C$4:$J$4,MATCH(BB$3,属性分配!$C$3:$J$3,FALSE))*INDEX(职业模板!$C$5:$J$12,MATCH($C126,职业模板!$B$5:$B$12,FALSE),MATCH(BB$3,职业模板!$C$3:$J$3,FALSE))*$F126*R126,"")</f>
        <v/>
      </c>
      <c r="BC126" s="1" t="str" cm="1">
        <f t="array" ref="BC126">IFERROR(INDEX(属性分配!$C$4:$J$4,MATCH(BC$3,属性分配!$C$3:$J$3,FALSE))*INDEX(职业模板!$C$5:$J$12,MATCH($C126,职业模板!$B$5:$B$12,FALSE),MATCH(BC$3,职业模板!$C$3:$J$3,FALSE))*$F126*S126,"")</f>
        <v/>
      </c>
      <c r="BD126" s="1" t="str" cm="1">
        <f t="array" ref="BD126">IFERROR(INDEX(属性分配!$C$4:$J$4,MATCH(BD$3,属性分配!$C$3:$J$3,FALSE))*INDEX(职业模板!$C$5:$J$12,MATCH($C126,职业模板!$B$5:$B$12,FALSE),MATCH(BD$3,职业模板!$C$3:$J$3,FALSE))*$F126*T126,"")</f>
        <v/>
      </c>
      <c r="BE126" s="1" t="str" cm="1">
        <f t="array" ref="BE126">IFERROR(INDEX(属性分配!$C$4:$J$4,MATCH(BE$3,属性分配!$C$3:$J$3,FALSE))*INDEX(职业模板!$C$5:$J$12,MATCH($C126,职业模板!$B$5:$B$12,FALSE),MATCH(BE$3,职业模板!$C$3:$J$3,FALSE))*$F126*U126,"")</f>
        <v/>
      </c>
      <c r="BF126" s="1" t="str" cm="1">
        <f t="array" ref="BF126">IFERROR(INDEX(属性分配!$C$11:$J$11,MATCH(BF$3,属性分配!$C$3:$J$3,FALSE))/职业模板!$E$16*AX126,"")</f>
        <v/>
      </c>
      <c r="BG126" s="1" t="str" cm="1">
        <f t="array" ref="BG126">IFERROR(INDEX(属性分配!$C$11:$J$11,MATCH(BG$3,属性分配!$C$3:$J$3,FALSE))/职业模板!$E$16*AY126,"")</f>
        <v/>
      </c>
      <c r="BH126" s="1" t="str" cm="1">
        <f t="array" ref="BH126">IFERROR(INDEX(属性分配!$C$11:$J$11,MATCH(BH$3,属性分配!$C$3:$J$3,FALSE))/职业模板!$E$16*AZ126,"")</f>
        <v/>
      </c>
      <c r="BI126" s="1" t="str" cm="1">
        <f t="array" ref="BI126">IFERROR(INDEX(属性分配!$C$11:$J$11,MATCH(BI$3,属性分配!$C$3:$J$3,FALSE))/职业模板!$E$16*BA126,"")</f>
        <v/>
      </c>
      <c r="BJ126" s="1" t="str" cm="1">
        <f t="array" ref="BJ126">IFERROR(INDEX(属性分配!$C$11:$J$11,MATCH(BJ$3,属性分配!$C$3:$J$3,FALSE))/职业模板!$E$16*BB126,"")</f>
        <v/>
      </c>
      <c r="BK126" s="1" t="str" cm="1">
        <f t="array" ref="BK126">IFERROR(INDEX(属性分配!$C$11:$J$11,MATCH(BK$3,属性分配!$C$3:$J$3,FALSE))/职业模板!$E$16*BC126,"")</f>
        <v/>
      </c>
      <c r="BL126" s="1" t="str" cm="1">
        <f t="array" ref="BL126">IFERROR(INDEX(属性分配!$C$11:$J$11,MATCH(BL$3,属性分配!$C$3:$J$3,FALSE))/职业模板!$E$16*BD126,"")</f>
        <v/>
      </c>
      <c r="BM126" s="1" t="str" cm="1">
        <f t="array" ref="BM126">IFERROR(INDEX(属性分配!$C$11:$J$11,MATCH(BM$3,属性分配!$C$3:$J$3,FALSE))/职业模板!$E$16*BE126,"")</f>
        <v/>
      </c>
      <c r="BN126" s="1" t="str" cm="1">
        <f t="array" ref="BN126">IFERROR(ROUND((AX126+BF126*职业模板!$E$16)*(1+INDEX(职业模板!$C$29:$J$34,MATCH($K126,职业模板!$B$29:$B$34,FALSE),MATCH(V$3,职业模板!$C$28:$J$28,FALSE))+INDEX(职业模板!$C$40:$J$60,MATCH($L126,职业模板!$B$40:$B$60,FALSE),MATCH(V$3,职业模板!$C$39:$J$39,FALSE))),2),"")</f>
        <v/>
      </c>
      <c r="BO126" s="1" t="str" cm="1">
        <f t="array" ref="BO126">IFERROR(ROUND((AY126+BG126*职业模板!$E$16)*(1+INDEX(职业模板!$C$29:$J$34,MATCH($K126,职业模板!$B$29:$B$34,FALSE),MATCH(W$3,职业模板!$C$28:$J$28,FALSE))+INDEX(职业模板!$C$40:$J$60,MATCH($L126,职业模板!$B$40:$B$60,FALSE),MATCH(W$3,职业模板!$C$39:$J$39,FALSE))),2),"")</f>
        <v/>
      </c>
      <c r="BP126" s="1" t="str" cm="1">
        <f t="array" ref="BP126">IFERROR(ROUND((AZ126+BH126*职业模板!$E$16)*(1+INDEX(职业模板!$C$29:$J$34,MATCH($K126,职业模板!$B$29:$B$34,FALSE),MATCH(X$3,职业模板!$C$28:$J$28,FALSE))+INDEX(职业模板!$C$40:$J$60,MATCH($L126,职业模板!$B$40:$B$60,FALSE),MATCH(X$3,职业模板!$C$39:$J$39,FALSE))),2),"")</f>
        <v/>
      </c>
      <c r="BQ126" s="1" t="str" cm="1">
        <f t="array" ref="BQ126">IFERROR(ROUND((BA126+BI126*职业模板!$E$16)*(1+INDEX(职业模板!$C$29:$J$34,MATCH($K126,职业模板!$B$29:$B$34,FALSE),MATCH(Y$3,职业模板!$C$28:$J$28,FALSE))+INDEX(职业模板!$C$40:$J$60,MATCH($L126,职业模板!$B$40:$B$60,FALSE),MATCH(Y$3,职业模板!$C$39:$J$39,FALSE))),2),"")</f>
        <v/>
      </c>
      <c r="BR126" s="1" t="str" cm="1">
        <f t="array" ref="BR126">IFERROR(ROUND((BB126+BJ126*职业模板!$E$16)*(1+INDEX(职业模板!$C$29:$J$34,MATCH($K126,职业模板!$B$29:$B$34,FALSE),MATCH(Z$3,职业模板!$C$28:$J$28,FALSE))+INDEX(职业模板!$C$40:$J$60,MATCH($L126,职业模板!$B$40:$B$60,FALSE),MATCH(Z$3,职业模板!$C$39:$J$39,FALSE))),2),"")</f>
        <v/>
      </c>
      <c r="BS126" s="1" t="str" cm="1">
        <f t="array" ref="BS126">IFERROR(ROUND((BC126+BK126*职业模板!$E$16)*(1+INDEX(职业模板!$C$29:$J$34,MATCH($K126,职业模板!$B$29:$B$34,FALSE),MATCH(AA$3,职业模板!$C$28:$J$28,FALSE))+INDEX(职业模板!$C$40:$J$60,MATCH($L126,职业模板!$B$40:$B$60,FALSE),MATCH(AA$3,职业模板!$C$39:$J$39,FALSE))),2),"")</f>
        <v/>
      </c>
      <c r="BT126" s="1" t="str" cm="1">
        <f t="array" ref="BT126">IFERROR(ROUND((BD126+BL126*职业模板!$E$16)*(1+INDEX(职业模板!$C$29:$J$34,MATCH($K126,职业模板!$B$29:$B$34,FALSE),MATCH(AB$3,职业模板!$C$28:$J$28,FALSE))+INDEX(职业模板!$C$40:$J$60,MATCH($L126,职业模板!$B$40:$B$60,FALSE),MATCH(AB$3,职业模板!$C$39:$J$39,FALSE))),2),"")</f>
        <v/>
      </c>
      <c r="BU126" s="1" t="str" cm="1">
        <f t="array" ref="BU126">IFERROR(ROUND((BE126+BM126*职业模板!$E$16)*(1+INDEX(职业模板!$C$29:$J$34,MATCH($K126,职业模板!$B$29:$B$34,FALSE),MATCH(AC$3,职业模板!$C$28:$J$28,FALSE))+INDEX(职业模板!$C$40:$J$60,MATCH($L126,职业模板!$B$40:$B$60,FALSE),MATCH(AC$3,职业模板!$C$39:$J$39,FALSE))),2),"")</f>
        <v/>
      </c>
      <c r="BV126" s="31" t="str" cm="1">
        <f t="array" ref="BV126">IF(SUMPRODUCT($BN126:$BR126,属性分配!$C$7:$G$7)=0,"",SUMPRODUCT($BN126:$BR126,属性分配!$C$7:$G$7))</f>
        <v/>
      </c>
      <c r="BW126" s="1" t="str" cm="1">
        <f t="array" ref="BW126">IFERROR((AX126+BF126*职业模板!$E$16)*(1+INDEX(职业模板!$C$34:$J$34,MATCH(V$3,职业模板!$C$28:$J$28,FALSE))+INDEX(职业模板!$C$60:$J$60,MATCH(V$3,职业模板!$C$39:$J$39,FALSE))),"")</f>
        <v/>
      </c>
      <c r="BX126" s="1" t="str" cm="1">
        <f t="array" ref="BX126">IFERROR((AY126+BG126*职业模板!$E$16)*(1+INDEX(职业模板!$C$34:$J$34,MATCH(W$3,职业模板!$C$28:$J$28,FALSE))+INDEX(职业模板!$C$60:$J$60,MATCH(W$3,职业模板!$C$39:$J$39,FALSE))),"")</f>
        <v/>
      </c>
      <c r="BY126" s="1" t="str" cm="1">
        <f t="array" ref="BY126">IFERROR((AZ126+BH126*职业模板!$E$16)*(1+INDEX(职业模板!$C$34:$J$34,MATCH(X$3,职业模板!$C$28:$J$28,FALSE))+INDEX(职业模板!$C$60:$J$60,MATCH(X$3,职业模板!$C$39:$J$39,FALSE))),"")</f>
        <v/>
      </c>
      <c r="BZ126" s="1" t="str" cm="1">
        <f t="array" ref="BZ126">IFERROR((BA126+BI126*职业模板!$E$16)*(1+INDEX(职业模板!$C$34:$J$34,MATCH(Y$3,职业模板!$C$28:$J$28,FALSE))+INDEX(职业模板!$C$60:$J$60,MATCH(Y$3,职业模板!$C$39:$J$39,FALSE))),"")</f>
        <v/>
      </c>
      <c r="CA126" s="1" t="str" cm="1">
        <f t="array" ref="CA126">IFERROR((BB126+BJ126*职业模板!$E$16)*(1+INDEX(职业模板!$C$34:$J$34,MATCH(Z$3,职业模板!$C$28:$J$28,FALSE))+INDEX(职业模板!$C$60:$J$60,MATCH(Z$3,职业模板!$C$39:$J$39,FALSE))),"")</f>
        <v/>
      </c>
      <c r="CB126" s="1" t="str" cm="1">
        <f t="array" ref="CB126">IFERROR((BC126+BK126*职业模板!$E$16)*(1+INDEX(职业模板!$C$34:$J$34,MATCH(AA$3,职业模板!$C$28:$J$28,FALSE))+INDEX(职业模板!$C$60:$J$60,MATCH(AA$3,职业模板!$C$39:$J$39,FALSE))),"")</f>
        <v/>
      </c>
      <c r="CC126" s="1" t="str" cm="1">
        <f t="array" ref="CC126">IFERROR((BD126+BL126*职业模板!$E$16)*(1+INDEX(职业模板!$C$34:$J$34,MATCH(AB$3,职业模板!$C$28:$J$28,FALSE))+INDEX(职业模板!$C$60:$J$60,MATCH(AB$3,职业模板!$C$39:$J$39,FALSE))),"")</f>
        <v/>
      </c>
      <c r="CD126" s="1" t="str" cm="1">
        <f t="array" ref="CD126">IFERROR((BE126+BM126*职业模板!$E$16)*(1+INDEX(职业模板!$C$34:$J$34,MATCH(AC$3,职业模板!$C$28:$J$28,FALSE))+INDEX(职业模板!$C$60:$J$60,MATCH(AC$3,职业模板!$C$39:$J$39,FALSE))),"")</f>
        <v/>
      </c>
      <c r="CE126" s="31" t="str" cm="1">
        <f t="array" ref="CE126">IF(SUMPRODUCT(BW126:CA126,属性分配!$C$7:$G$7)=0,"",SUMPRODUCT(BW126:CA126,属性分配!$C$7:$G$7))</f>
        <v/>
      </c>
    </row>
    <row r="127" spans="50:83" x14ac:dyDescent="0.15">
      <c r="AX127" s="1" t="str" cm="1">
        <f t="array" ref="AX127">IFERROR(INDEX(属性分配!$C$4:$J$4,MATCH(AX$3,属性分配!$C$3:$J$3,FALSE))*INDEX(职业模板!$C$5:$J$12,MATCH($C127,职业模板!$B$5:$B$12,FALSE),MATCH(AX$3,职业模板!$C$3:$J$3,FALSE))*$F127*N127,"")</f>
        <v/>
      </c>
      <c r="AY127" s="1" t="str" cm="1">
        <f t="array" ref="AY127">IFERROR(INDEX(属性分配!$C$4:$J$4,MATCH(AY$3,属性分配!$C$3:$J$3,FALSE))*INDEX(职业模板!$C$5:$J$12,MATCH($C127,职业模板!$B$5:$B$12,FALSE),MATCH(AY$3,职业模板!$C$3:$J$3,FALSE))*$F127*O127,"")</f>
        <v/>
      </c>
      <c r="AZ127" s="1" t="str" cm="1">
        <f t="array" ref="AZ127">IFERROR(INDEX(属性分配!$C$4:$J$4,MATCH(AZ$3,属性分配!$C$3:$J$3,FALSE))*INDEX(职业模板!$C$5:$J$12,MATCH($C127,职业模板!$B$5:$B$12,FALSE),MATCH(AZ$3,职业模板!$C$3:$J$3,FALSE))*$F127*P127,"")</f>
        <v/>
      </c>
      <c r="BA127" s="1" t="str" cm="1">
        <f t="array" ref="BA127">IFERROR(INDEX(属性分配!$C$4:$J$4,MATCH(BA$3,属性分配!$C$3:$J$3,FALSE))*INDEX(职业模板!$C$5:$J$12,MATCH($C127,职业模板!$B$5:$B$12,FALSE),MATCH(BA$3,职业模板!$C$3:$J$3,FALSE))*$F127*Q127,"")</f>
        <v/>
      </c>
      <c r="BB127" s="1" t="str" cm="1">
        <f t="array" ref="BB127">IFERROR(INDEX(属性分配!$C$4:$J$4,MATCH(BB$3,属性分配!$C$3:$J$3,FALSE))*INDEX(职业模板!$C$5:$J$12,MATCH($C127,职业模板!$B$5:$B$12,FALSE),MATCH(BB$3,职业模板!$C$3:$J$3,FALSE))*$F127*R127,"")</f>
        <v/>
      </c>
      <c r="BC127" s="1" t="str" cm="1">
        <f t="array" ref="BC127">IFERROR(INDEX(属性分配!$C$4:$J$4,MATCH(BC$3,属性分配!$C$3:$J$3,FALSE))*INDEX(职业模板!$C$5:$J$12,MATCH($C127,职业模板!$B$5:$B$12,FALSE),MATCH(BC$3,职业模板!$C$3:$J$3,FALSE))*$F127*S127,"")</f>
        <v/>
      </c>
      <c r="BD127" s="1" t="str" cm="1">
        <f t="array" ref="BD127">IFERROR(INDEX(属性分配!$C$4:$J$4,MATCH(BD$3,属性分配!$C$3:$J$3,FALSE))*INDEX(职业模板!$C$5:$J$12,MATCH($C127,职业模板!$B$5:$B$12,FALSE),MATCH(BD$3,职业模板!$C$3:$J$3,FALSE))*$F127*T127,"")</f>
        <v/>
      </c>
      <c r="BE127" s="1" t="str" cm="1">
        <f t="array" ref="BE127">IFERROR(INDEX(属性分配!$C$4:$J$4,MATCH(BE$3,属性分配!$C$3:$J$3,FALSE))*INDEX(职业模板!$C$5:$J$12,MATCH($C127,职业模板!$B$5:$B$12,FALSE),MATCH(BE$3,职业模板!$C$3:$J$3,FALSE))*$F127*U127,"")</f>
        <v/>
      </c>
      <c r="BF127" s="1" t="str" cm="1">
        <f t="array" ref="BF127">IFERROR(INDEX(属性分配!$C$11:$J$11,MATCH(BF$3,属性分配!$C$3:$J$3,FALSE))/职业模板!$E$16*AX127,"")</f>
        <v/>
      </c>
      <c r="BG127" s="1" t="str" cm="1">
        <f t="array" ref="BG127">IFERROR(INDEX(属性分配!$C$11:$J$11,MATCH(BG$3,属性分配!$C$3:$J$3,FALSE))/职业模板!$E$16*AY127,"")</f>
        <v/>
      </c>
      <c r="BH127" s="1" t="str" cm="1">
        <f t="array" ref="BH127">IFERROR(INDEX(属性分配!$C$11:$J$11,MATCH(BH$3,属性分配!$C$3:$J$3,FALSE))/职业模板!$E$16*AZ127,"")</f>
        <v/>
      </c>
      <c r="BI127" s="1" t="str" cm="1">
        <f t="array" ref="BI127">IFERROR(INDEX(属性分配!$C$11:$J$11,MATCH(BI$3,属性分配!$C$3:$J$3,FALSE))/职业模板!$E$16*BA127,"")</f>
        <v/>
      </c>
      <c r="BJ127" s="1" t="str" cm="1">
        <f t="array" ref="BJ127">IFERROR(INDEX(属性分配!$C$11:$J$11,MATCH(BJ$3,属性分配!$C$3:$J$3,FALSE))/职业模板!$E$16*BB127,"")</f>
        <v/>
      </c>
      <c r="BK127" s="1" t="str" cm="1">
        <f t="array" ref="BK127">IFERROR(INDEX(属性分配!$C$11:$J$11,MATCH(BK$3,属性分配!$C$3:$J$3,FALSE))/职业模板!$E$16*BC127,"")</f>
        <v/>
      </c>
      <c r="BL127" s="1" t="str" cm="1">
        <f t="array" ref="BL127">IFERROR(INDEX(属性分配!$C$11:$J$11,MATCH(BL$3,属性分配!$C$3:$J$3,FALSE))/职业模板!$E$16*BD127,"")</f>
        <v/>
      </c>
      <c r="BM127" s="1" t="str" cm="1">
        <f t="array" ref="BM127">IFERROR(INDEX(属性分配!$C$11:$J$11,MATCH(BM$3,属性分配!$C$3:$J$3,FALSE))/职业模板!$E$16*BE127,"")</f>
        <v/>
      </c>
      <c r="BN127" s="1" t="str" cm="1">
        <f t="array" ref="BN127">IFERROR(ROUND((AX127+BF127*职业模板!$E$16)*(1+INDEX(职业模板!$C$29:$J$34,MATCH($K127,职业模板!$B$29:$B$34,FALSE),MATCH(V$3,职业模板!$C$28:$J$28,FALSE))+INDEX(职业模板!$C$40:$J$60,MATCH($L127,职业模板!$B$40:$B$60,FALSE),MATCH(V$3,职业模板!$C$39:$J$39,FALSE))),2),"")</f>
        <v/>
      </c>
      <c r="BO127" s="1" t="str" cm="1">
        <f t="array" ref="BO127">IFERROR(ROUND((AY127+BG127*职业模板!$E$16)*(1+INDEX(职业模板!$C$29:$J$34,MATCH($K127,职业模板!$B$29:$B$34,FALSE),MATCH(W$3,职业模板!$C$28:$J$28,FALSE))+INDEX(职业模板!$C$40:$J$60,MATCH($L127,职业模板!$B$40:$B$60,FALSE),MATCH(W$3,职业模板!$C$39:$J$39,FALSE))),2),"")</f>
        <v/>
      </c>
      <c r="BP127" s="1" t="str" cm="1">
        <f t="array" ref="BP127">IFERROR(ROUND((AZ127+BH127*职业模板!$E$16)*(1+INDEX(职业模板!$C$29:$J$34,MATCH($K127,职业模板!$B$29:$B$34,FALSE),MATCH(X$3,职业模板!$C$28:$J$28,FALSE))+INDEX(职业模板!$C$40:$J$60,MATCH($L127,职业模板!$B$40:$B$60,FALSE),MATCH(X$3,职业模板!$C$39:$J$39,FALSE))),2),"")</f>
        <v/>
      </c>
      <c r="BQ127" s="1" t="str" cm="1">
        <f t="array" ref="BQ127">IFERROR(ROUND((BA127+BI127*职业模板!$E$16)*(1+INDEX(职业模板!$C$29:$J$34,MATCH($K127,职业模板!$B$29:$B$34,FALSE),MATCH(Y$3,职业模板!$C$28:$J$28,FALSE))+INDEX(职业模板!$C$40:$J$60,MATCH($L127,职业模板!$B$40:$B$60,FALSE),MATCH(Y$3,职业模板!$C$39:$J$39,FALSE))),2),"")</f>
        <v/>
      </c>
      <c r="BR127" s="1" t="str" cm="1">
        <f t="array" ref="BR127">IFERROR(ROUND((BB127+BJ127*职业模板!$E$16)*(1+INDEX(职业模板!$C$29:$J$34,MATCH($K127,职业模板!$B$29:$B$34,FALSE),MATCH(Z$3,职业模板!$C$28:$J$28,FALSE))+INDEX(职业模板!$C$40:$J$60,MATCH($L127,职业模板!$B$40:$B$60,FALSE),MATCH(Z$3,职业模板!$C$39:$J$39,FALSE))),2),"")</f>
        <v/>
      </c>
      <c r="BS127" s="1" t="str" cm="1">
        <f t="array" ref="BS127">IFERROR(ROUND((BC127+BK127*职业模板!$E$16)*(1+INDEX(职业模板!$C$29:$J$34,MATCH($K127,职业模板!$B$29:$B$34,FALSE),MATCH(AA$3,职业模板!$C$28:$J$28,FALSE))+INDEX(职业模板!$C$40:$J$60,MATCH($L127,职业模板!$B$40:$B$60,FALSE),MATCH(AA$3,职业模板!$C$39:$J$39,FALSE))),2),"")</f>
        <v/>
      </c>
      <c r="BT127" s="1" t="str" cm="1">
        <f t="array" ref="BT127">IFERROR(ROUND((BD127+BL127*职业模板!$E$16)*(1+INDEX(职业模板!$C$29:$J$34,MATCH($K127,职业模板!$B$29:$B$34,FALSE),MATCH(AB$3,职业模板!$C$28:$J$28,FALSE))+INDEX(职业模板!$C$40:$J$60,MATCH($L127,职业模板!$B$40:$B$60,FALSE),MATCH(AB$3,职业模板!$C$39:$J$39,FALSE))),2),"")</f>
        <v/>
      </c>
      <c r="BU127" s="1" t="str" cm="1">
        <f t="array" ref="BU127">IFERROR(ROUND((BE127+BM127*职业模板!$E$16)*(1+INDEX(职业模板!$C$29:$J$34,MATCH($K127,职业模板!$B$29:$B$34,FALSE),MATCH(AC$3,职业模板!$C$28:$J$28,FALSE))+INDEX(职业模板!$C$40:$J$60,MATCH($L127,职业模板!$B$40:$B$60,FALSE),MATCH(AC$3,职业模板!$C$39:$J$39,FALSE))),2),"")</f>
        <v/>
      </c>
      <c r="BV127" s="31" t="str" cm="1">
        <f t="array" ref="BV127">IF(SUMPRODUCT($BN127:$BR127,属性分配!$C$7:$G$7)=0,"",SUMPRODUCT($BN127:$BR127,属性分配!$C$7:$G$7))</f>
        <v/>
      </c>
      <c r="BW127" s="1" t="str" cm="1">
        <f t="array" ref="BW127">IFERROR((AX127+BF127*职业模板!$E$16)*(1+INDEX(职业模板!$C$34:$J$34,MATCH(V$3,职业模板!$C$28:$J$28,FALSE))+INDEX(职业模板!$C$60:$J$60,MATCH(V$3,职业模板!$C$39:$J$39,FALSE))),"")</f>
        <v/>
      </c>
      <c r="BX127" s="1" t="str" cm="1">
        <f t="array" ref="BX127">IFERROR((AY127+BG127*职业模板!$E$16)*(1+INDEX(职业模板!$C$34:$J$34,MATCH(W$3,职业模板!$C$28:$J$28,FALSE))+INDEX(职业模板!$C$60:$J$60,MATCH(W$3,职业模板!$C$39:$J$39,FALSE))),"")</f>
        <v/>
      </c>
      <c r="BY127" s="1" t="str" cm="1">
        <f t="array" ref="BY127">IFERROR((AZ127+BH127*职业模板!$E$16)*(1+INDEX(职业模板!$C$34:$J$34,MATCH(X$3,职业模板!$C$28:$J$28,FALSE))+INDEX(职业模板!$C$60:$J$60,MATCH(X$3,职业模板!$C$39:$J$39,FALSE))),"")</f>
        <v/>
      </c>
      <c r="BZ127" s="1" t="str" cm="1">
        <f t="array" ref="BZ127">IFERROR((BA127+BI127*职业模板!$E$16)*(1+INDEX(职业模板!$C$34:$J$34,MATCH(Y$3,职业模板!$C$28:$J$28,FALSE))+INDEX(职业模板!$C$60:$J$60,MATCH(Y$3,职业模板!$C$39:$J$39,FALSE))),"")</f>
        <v/>
      </c>
      <c r="CA127" s="1" t="str" cm="1">
        <f t="array" ref="CA127">IFERROR((BB127+BJ127*职业模板!$E$16)*(1+INDEX(职业模板!$C$34:$J$34,MATCH(Z$3,职业模板!$C$28:$J$28,FALSE))+INDEX(职业模板!$C$60:$J$60,MATCH(Z$3,职业模板!$C$39:$J$39,FALSE))),"")</f>
        <v/>
      </c>
      <c r="CB127" s="1" t="str" cm="1">
        <f t="array" ref="CB127">IFERROR((BC127+BK127*职业模板!$E$16)*(1+INDEX(职业模板!$C$34:$J$34,MATCH(AA$3,职业模板!$C$28:$J$28,FALSE))+INDEX(职业模板!$C$60:$J$60,MATCH(AA$3,职业模板!$C$39:$J$39,FALSE))),"")</f>
        <v/>
      </c>
      <c r="CC127" s="1" t="str" cm="1">
        <f t="array" ref="CC127">IFERROR((BD127+BL127*职业模板!$E$16)*(1+INDEX(职业模板!$C$34:$J$34,MATCH(AB$3,职业模板!$C$28:$J$28,FALSE))+INDEX(职业模板!$C$60:$J$60,MATCH(AB$3,职业模板!$C$39:$J$39,FALSE))),"")</f>
        <v/>
      </c>
      <c r="CD127" s="1" t="str" cm="1">
        <f t="array" ref="CD127">IFERROR((BE127+BM127*职业模板!$E$16)*(1+INDEX(职业模板!$C$34:$J$34,MATCH(AC$3,职业模板!$C$28:$J$28,FALSE))+INDEX(职业模板!$C$60:$J$60,MATCH(AC$3,职业模板!$C$39:$J$39,FALSE))),"")</f>
        <v/>
      </c>
      <c r="CE127" s="31" t="str" cm="1">
        <f t="array" ref="CE127">IF(SUMPRODUCT(BW127:CA127,属性分配!$C$7:$G$7)=0,"",SUMPRODUCT(BW127:CA127,属性分配!$C$7:$G$7))</f>
        <v/>
      </c>
    </row>
    <row r="128" spans="50:83" x14ac:dyDescent="0.15">
      <c r="AX128" s="1" t="str" cm="1">
        <f t="array" ref="AX128">IFERROR(INDEX(属性分配!$C$4:$J$4,MATCH(AX$3,属性分配!$C$3:$J$3,FALSE))*INDEX(职业模板!$C$5:$J$12,MATCH($C128,职业模板!$B$5:$B$12,FALSE),MATCH(AX$3,职业模板!$C$3:$J$3,FALSE))*$F128*N128,"")</f>
        <v/>
      </c>
      <c r="AY128" s="1" t="str" cm="1">
        <f t="array" ref="AY128">IFERROR(INDEX(属性分配!$C$4:$J$4,MATCH(AY$3,属性分配!$C$3:$J$3,FALSE))*INDEX(职业模板!$C$5:$J$12,MATCH($C128,职业模板!$B$5:$B$12,FALSE),MATCH(AY$3,职业模板!$C$3:$J$3,FALSE))*$F128*O128,"")</f>
        <v/>
      </c>
      <c r="AZ128" s="1" t="str" cm="1">
        <f t="array" ref="AZ128">IFERROR(INDEX(属性分配!$C$4:$J$4,MATCH(AZ$3,属性分配!$C$3:$J$3,FALSE))*INDEX(职业模板!$C$5:$J$12,MATCH($C128,职业模板!$B$5:$B$12,FALSE),MATCH(AZ$3,职业模板!$C$3:$J$3,FALSE))*$F128*P128,"")</f>
        <v/>
      </c>
      <c r="BA128" s="1" t="str" cm="1">
        <f t="array" ref="BA128">IFERROR(INDEX(属性分配!$C$4:$J$4,MATCH(BA$3,属性分配!$C$3:$J$3,FALSE))*INDEX(职业模板!$C$5:$J$12,MATCH($C128,职业模板!$B$5:$B$12,FALSE),MATCH(BA$3,职业模板!$C$3:$J$3,FALSE))*$F128*Q128,"")</f>
        <v/>
      </c>
      <c r="BB128" s="1" t="str" cm="1">
        <f t="array" ref="BB128">IFERROR(INDEX(属性分配!$C$4:$J$4,MATCH(BB$3,属性分配!$C$3:$J$3,FALSE))*INDEX(职业模板!$C$5:$J$12,MATCH($C128,职业模板!$B$5:$B$12,FALSE),MATCH(BB$3,职业模板!$C$3:$J$3,FALSE))*$F128*R128,"")</f>
        <v/>
      </c>
      <c r="BC128" s="1" t="str" cm="1">
        <f t="array" ref="BC128">IFERROR(INDEX(属性分配!$C$4:$J$4,MATCH(BC$3,属性分配!$C$3:$J$3,FALSE))*INDEX(职业模板!$C$5:$J$12,MATCH($C128,职业模板!$B$5:$B$12,FALSE),MATCH(BC$3,职业模板!$C$3:$J$3,FALSE))*$F128*S128,"")</f>
        <v/>
      </c>
      <c r="BD128" s="1" t="str" cm="1">
        <f t="array" ref="BD128">IFERROR(INDEX(属性分配!$C$4:$J$4,MATCH(BD$3,属性分配!$C$3:$J$3,FALSE))*INDEX(职业模板!$C$5:$J$12,MATCH($C128,职业模板!$B$5:$B$12,FALSE),MATCH(BD$3,职业模板!$C$3:$J$3,FALSE))*$F128*T128,"")</f>
        <v/>
      </c>
      <c r="BE128" s="1" t="str" cm="1">
        <f t="array" ref="BE128">IFERROR(INDEX(属性分配!$C$4:$J$4,MATCH(BE$3,属性分配!$C$3:$J$3,FALSE))*INDEX(职业模板!$C$5:$J$12,MATCH($C128,职业模板!$B$5:$B$12,FALSE),MATCH(BE$3,职业模板!$C$3:$J$3,FALSE))*$F128*U128,"")</f>
        <v/>
      </c>
      <c r="BF128" s="1" t="str" cm="1">
        <f t="array" ref="BF128">IFERROR(INDEX(属性分配!$C$11:$J$11,MATCH(BF$3,属性分配!$C$3:$J$3,FALSE))/职业模板!$E$16*AX128,"")</f>
        <v/>
      </c>
      <c r="BG128" s="1" t="str" cm="1">
        <f t="array" ref="BG128">IFERROR(INDEX(属性分配!$C$11:$J$11,MATCH(BG$3,属性分配!$C$3:$J$3,FALSE))/职业模板!$E$16*AY128,"")</f>
        <v/>
      </c>
      <c r="BH128" s="1" t="str" cm="1">
        <f t="array" ref="BH128">IFERROR(INDEX(属性分配!$C$11:$J$11,MATCH(BH$3,属性分配!$C$3:$J$3,FALSE))/职业模板!$E$16*AZ128,"")</f>
        <v/>
      </c>
      <c r="BI128" s="1" t="str" cm="1">
        <f t="array" ref="BI128">IFERROR(INDEX(属性分配!$C$11:$J$11,MATCH(BI$3,属性分配!$C$3:$J$3,FALSE))/职业模板!$E$16*BA128,"")</f>
        <v/>
      </c>
      <c r="BJ128" s="1" t="str" cm="1">
        <f t="array" ref="BJ128">IFERROR(INDEX(属性分配!$C$11:$J$11,MATCH(BJ$3,属性分配!$C$3:$J$3,FALSE))/职业模板!$E$16*BB128,"")</f>
        <v/>
      </c>
      <c r="BK128" s="1" t="str" cm="1">
        <f t="array" ref="BK128">IFERROR(INDEX(属性分配!$C$11:$J$11,MATCH(BK$3,属性分配!$C$3:$J$3,FALSE))/职业模板!$E$16*BC128,"")</f>
        <v/>
      </c>
      <c r="BL128" s="1" t="str" cm="1">
        <f t="array" ref="BL128">IFERROR(INDEX(属性分配!$C$11:$J$11,MATCH(BL$3,属性分配!$C$3:$J$3,FALSE))/职业模板!$E$16*BD128,"")</f>
        <v/>
      </c>
      <c r="BM128" s="1" t="str" cm="1">
        <f t="array" ref="BM128">IFERROR(INDEX(属性分配!$C$11:$J$11,MATCH(BM$3,属性分配!$C$3:$J$3,FALSE))/职业模板!$E$16*BE128,"")</f>
        <v/>
      </c>
      <c r="BN128" s="1" t="str" cm="1">
        <f t="array" ref="BN128">IFERROR(ROUND((AX128+BF128*职业模板!$E$16)*(1+INDEX(职业模板!$C$29:$J$34,MATCH($K128,职业模板!$B$29:$B$34,FALSE),MATCH(V$3,职业模板!$C$28:$J$28,FALSE))+INDEX(职业模板!$C$40:$J$60,MATCH($L128,职业模板!$B$40:$B$60,FALSE),MATCH(V$3,职业模板!$C$39:$J$39,FALSE))),2),"")</f>
        <v/>
      </c>
      <c r="BO128" s="1" t="str" cm="1">
        <f t="array" ref="BO128">IFERROR(ROUND((AY128+BG128*职业模板!$E$16)*(1+INDEX(职业模板!$C$29:$J$34,MATCH($K128,职业模板!$B$29:$B$34,FALSE),MATCH(W$3,职业模板!$C$28:$J$28,FALSE))+INDEX(职业模板!$C$40:$J$60,MATCH($L128,职业模板!$B$40:$B$60,FALSE),MATCH(W$3,职业模板!$C$39:$J$39,FALSE))),2),"")</f>
        <v/>
      </c>
      <c r="BP128" s="1" t="str" cm="1">
        <f t="array" ref="BP128">IFERROR(ROUND((AZ128+BH128*职业模板!$E$16)*(1+INDEX(职业模板!$C$29:$J$34,MATCH($K128,职业模板!$B$29:$B$34,FALSE),MATCH(X$3,职业模板!$C$28:$J$28,FALSE))+INDEX(职业模板!$C$40:$J$60,MATCH($L128,职业模板!$B$40:$B$60,FALSE),MATCH(X$3,职业模板!$C$39:$J$39,FALSE))),2),"")</f>
        <v/>
      </c>
      <c r="BQ128" s="1" t="str" cm="1">
        <f t="array" ref="BQ128">IFERROR(ROUND((BA128+BI128*职业模板!$E$16)*(1+INDEX(职业模板!$C$29:$J$34,MATCH($K128,职业模板!$B$29:$B$34,FALSE),MATCH(Y$3,职业模板!$C$28:$J$28,FALSE))+INDEX(职业模板!$C$40:$J$60,MATCH($L128,职业模板!$B$40:$B$60,FALSE),MATCH(Y$3,职业模板!$C$39:$J$39,FALSE))),2),"")</f>
        <v/>
      </c>
      <c r="BR128" s="1" t="str" cm="1">
        <f t="array" ref="BR128">IFERROR(ROUND((BB128+BJ128*职业模板!$E$16)*(1+INDEX(职业模板!$C$29:$J$34,MATCH($K128,职业模板!$B$29:$B$34,FALSE),MATCH(Z$3,职业模板!$C$28:$J$28,FALSE))+INDEX(职业模板!$C$40:$J$60,MATCH($L128,职业模板!$B$40:$B$60,FALSE),MATCH(Z$3,职业模板!$C$39:$J$39,FALSE))),2),"")</f>
        <v/>
      </c>
      <c r="BS128" s="1" t="str" cm="1">
        <f t="array" ref="BS128">IFERROR(ROUND((BC128+BK128*职业模板!$E$16)*(1+INDEX(职业模板!$C$29:$J$34,MATCH($K128,职业模板!$B$29:$B$34,FALSE),MATCH(AA$3,职业模板!$C$28:$J$28,FALSE))+INDEX(职业模板!$C$40:$J$60,MATCH($L128,职业模板!$B$40:$B$60,FALSE),MATCH(AA$3,职业模板!$C$39:$J$39,FALSE))),2),"")</f>
        <v/>
      </c>
      <c r="BT128" s="1" t="str" cm="1">
        <f t="array" ref="BT128">IFERROR(ROUND((BD128+BL128*职业模板!$E$16)*(1+INDEX(职业模板!$C$29:$J$34,MATCH($K128,职业模板!$B$29:$B$34,FALSE),MATCH(AB$3,职业模板!$C$28:$J$28,FALSE))+INDEX(职业模板!$C$40:$J$60,MATCH($L128,职业模板!$B$40:$B$60,FALSE),MATCH(AB$3,职业模板!$C$39:$J$39,FALSE))),2),"")</f>
        <v/>
      </c>
      <c r="BU128" s="1" t="str" cm="1">
        <f t="array" ref="BU128">IFERROR(ROUND((BE128+BM128*职业模板!$E$16)*(1+INDEX(职业模板!$C$29:$J$34,MATCH($K128,职业模板!$B$29:$B$34,FALSE),MATCH(AC$3,职业模板!$C$28:$J$28,FALSE))+INDEX(职业模板!$C$40:$J$60,MATCH($L128,职业模板!$B$40:$B$60,FALSE),MATCH(AC$3,职业模板!$C$39:$J$39,FALSE))),2),"")</f>
        <v/>
      </c>
      <c r="BV128" s="31" t="str" cm="1">
        <f t="array" ref="BV128">IF(SUMPRODUCT($BN128:$BR128,属性分配!$C$7:$G$7)=0,"",SUMPRODUCT($BN128:$BR128,属性分配!$C$7:$G$7))</f>
        <v/>
      </c>
      <c r="BW128" s="1" t="str" cm="1">
        <f t="array" ref="BW128">IFERROR((AX128+BF128*职业模板!$E$16)*(1+INDEX(职业模板!$C$34:$J$34,MATCH(V$3,职业模板!$C$28:$J$28,FALSE))+INDEX(职业模板!$C$60:$J$60,MATCH(V$3,职业模板!$C$39:$J$39,FALSE))),"")</f>
        <v/>
      </c>
      <c r="BX128" s="1" t="str" cm="1">
        <f t="array" ref="BX128">IFERROR((AY128+BG128*职业模板!$E$16)*(1+INDEX(职业模板!$C$34:$J$34,MATCH(W$3,职业模板!$C$28:$J$28,FALSE))+INDEX(职业模板!$C$60:$J$60,MATCH(W$3,职业模板!$C$39:$J$39,FALSE))),"")</f>
        <v/>
      </c>
      <c r="BY128" s="1" t="str" cm="1">
        <f t="array" ref="BY128">IFERROR((AZ128+BH128*职业模板!$E$16)*(1+INDEX(职业模板!$C$34:$J$34,MATCH(X$3,职业模板!$C$28:$J$28,FALSE))+INDEX(职业模板!$C$60:$J$60,MATCH(X$3,职业模板!$C$39:$J$39,FALSE))),"")</f>
        <v/>
      </c>
      <c r="BZ128" s="1" t="str" cm="1">
        <f t="array" ref="BZ128">IFERROR((BA128+BI128*职业模板!$E$16)*(1+INDEX(职业模板!$C$34:$J$34,MATCH(Y$3,职业模板!$C$28:$J$28,FALSE))+INDEX(职业模板!$C$60:$J$60,MATCH(Y$3,职业模板!$C$39:$J$39,FALSE))),"")</f>
        <v/>
      </c>
      <c r="CA128" s="1" t="str" cm="1">
        <f t="array" ref="CA128">IFERROR((BB128+BJ128*职业模板!$E$16)*(1+INDEX(职业模板!$C$34:$J$34,MATCH(Z$3,职业模板!$C$28:$J$28,FALSE))+INDEX(职业模板!$C$60:$J$60,MATCH(Z$3,职业模板!$C$39:$J$39,FALSE))),"")</f>
        <v/>
      </c>
      <c r="CB128" s="1" t="str" cm="1">
        <f t="array" ref="CB128">IFERROR((BC128+BK128*职业模板!$E$16)*(1+INDEX(职业模板!$C$34:$J$34,MATCH(AA$3,职业模板!$C$28:$J$28,FALSE))+INDEX(职业模板!$C$60:$J$60,MATCH(AA$3,职业模板!$C$39:$J$39,FALSE))),"")</f>
        <v/>
      </c>
      <c r="CC128" s="1" t="str" cm="1">
        <f t="array" ref="CC128">IFERROR((BD128+BL128*职业模板!$E$16)*(1+INDEX(职业模板!$C$34:$J$34,MATCH(AB$3,职业模板!$C$28:$J$28,FALSE))+INDEX(职业模板!$C$60:$J$60,MATCH(AB$3,职业模板!$C$39:$J$39,FALSE))),"")</f>
        <v/>
      </c>
      <c r="CD128" s="1" t="str" cm="1">
        <f t="array" ref="CD128">IFERROR((BE128+BM128*职业模板!$E$16)*(1+INDEX(职业模板!$C$34:$J$34,MATCH(AC$3,职业模板!$C$28:$J$28,FALSE))+INDEX(职业模板!$C$60:$J$60,MATCH(AC$3,职业模板!$C$39:$J$39,FALSE))),"")</f>
        <v/>
      </c>
      <c r="CE128" s="31" t="str" cm="1">
        <f t="array" ref="CE128">IF(SUMPRODUCT(BW128:CA128,属性分配!$C$7:$G$7)=0,"",SUMPRODUCT(BW128:CA128,属性分配!$C$7:$G$7))</f>
        <v/>
      </c>
    </row>
    <row r="129" spans="50:83" x14ac:dyDescent="0.15">
      <c r="AX129" s="1" t="str" cm="1">
        <f t="array" ref="AX129">IFERROR(INDEX(属性分配!$C$4:$J$4,MATCH(AX$3,属性分配!$C$3:$J$3,FALSE))*INDEX(职业模板!$C$5:$J$12,MATCH($C129,职业模板!$B$5:$B$12,FALSE),MATCH(AX$3,职业模板!$C$3:$J$3,FALSE))*$F129*N129,"")</f>
        <v/>
      </c>
      <c r="AY129" s="1" t="str" cm="1">
        <f t="array" ref="AY129">IFERROR(INDEX(属性分配!$C$4:$J$4,MATCH(AY$3,属性分配!$C$3:$J$3,FALSE))*INDEX(职业模板!$C$5:$J$12,MATCH($C129,职业模板!$B$5:$B$12,FALSE),MATCH(AY$3,职业模板!$C$3:$J$3,FALSE))*$F129*O129,"")</f>
        <v/>
      </c>
      <c r="AZ129" s="1" t="str" cm="1">
        <f t="array" ref="AZ129">IFERROR(INDEX(属性分配!$C$4:$J$4,MATCH(AZ$3,属性分配!$C$3:$J$3,FALSE))*INDEX(职业模板!$C$5:$J$12,MATCH($C129,职业模板!$B$5:$B$12,FALSE),MATCH(AZ$3,职业模板!$C$3:$J$3,FALSE))*$F129*P129,"")</f>
        <v/>
      </c>
      <c r="BA129" s="1" t="str" cm="1">
        <f t="array" ref="BA129">IFERROR(INDEX(属性分配!$C$4:$J$4,MATCH(BA$3,属性分配!$C$3:$J$3,FALSE))*INDEX(职业模板!$C$5:$J$12,MATCH($C129,职业模板!$B$5:$B$12,FALSE),MATCH(BA$3,职业模板!$C$3:$J$3,FALSE))*$F129*Q129,"")</f>
        <v/>
      </c>
      <c r="BB129" s="1" t="str" cm="1">
        <f t="array" ref="BB129">IFERROR(INDEX(属性分配!$C$4:$J$4,MATCH(BB$3,属性分配!$C$3:$J$3,FALSE))*INDEX(职业模板!$C$5:$J$12,MATCH($C129,职业模板!$B$5:$B$12,FALSE),MATCH(BB$3,职业模板!$C$3:$J$3,FALSE))*$F129*R129,"")</f>
        <v/>
      </c>
      <c r="BC129" s="1" t="str" cm="1">
        <f t="array" ref="BC129">IFERROR(INDEX(属性分配!$C$4:$J$4,MATCH(BC$3,属性分配!$C$3:$J$3,FALSE))*INDEX(职业模板!$C$5:$J$12,MATCH($C129,职业模板!$B$5:$B$12,FALSE),MATCH(BC$3,职业模板!$C$3:$J$3,FALSE))*$F129*S129,"")</f>
        <v/>
      </c>
      <c r="BD129" s="1" t="str" cm="1">
        <f t="array" ref="BD129">IFERROR(INDEX(属性分配!$C$4:$J$4,MATCH(BD$3,属性分配!$C$3:$J$3,FALSE))*INDEX(职业模板!$C$5:$J$12,MATCH($C129,职业模板!$B$5:$B$12,FALSE),MATCH(BD$3,职业模板!$C$3:$J$3,FALSE))*$F129*T129,"")</f>
        <v/>
      </c>
      <c r="BE129" s="1" t="str" cm="1">
        <f t="array" ref="BE129">IFERROR(INDEX(属性分配!$C$4:$J$4,MATCH(BE$3,属性分配!$C$3:$J$3,FALSE))*INDEX(职业模板!$C$5:$J$12,MATCH($C129,职业模板!$B$5:$B$12,FALSE),MATCH(BE$3,职业模板!$C$3:$J$3,FALSE))*$F129*U129,"")</f>
        <v/>
      </c>
      <c r="BF129" s="1" t="str" cm="1">
        <f t="array" ref="BF129">IFERROR(INDEX(属性分配!$C$11:$J$11,MATCH(BF$3,属性分配!$C$3:$J$3,FALSE))/职业模板!$E$16*AX129,"")</f>
        <v/>
      </c>
      <c r="BG129" s="1" t="str" cm="1">
        <f t="array" ref="BG129">IFERROR(INDEX(属性分配!$C$11:$J$11,MATCH(BG$3,属性分配!$C$3:$J$3,FALSE))/职业模板!$E$16*AY129,"")</f>
        <v/>
      </c>
      <c r="BH129" s="1" t="str" cm="1">
        <f t="array" ref="BH129">IFERROR(INDEX(属性分配!$C$11:$J$11,MATCH(BH$3,属性分配!$C$3:$J$3,FALSE))/职业模板!$E$16*AZ129,"")</f>
        <v/>
      </c>
      <c r="BI129" s="1" t="str" cm="1">
        <f t="array" ref="BI129">IFERROR(INDEX(属性分配!$C$11:$J$11,MATCH(BI$3,属性分配!$C$3:$J$3,FALSE))/职业模板!$E$16*BA129,"")</f>
        <v/>
      </c>
      <c r="BJ129" s="1" t="str" cm="1">
        <f t="array" ref="BJ129">IFERROR(INDEX(属性分配!$C$11:$J$11,MATCH(BJ$3,属性分配!$C$3:$J$3,FALSE))/职业模板!$E$16*BB129,"")</f>
        <v/>
      </c>
      <c r="BK129" s="1" t="str" cm="1">
        <f t="array" ref="BK129">IFERROR(INDEX(属性分配!$C$11:$J$11,MATCH(BK$3,属性分配!$C$3:$J$3,FALSE))/职业模板!$E$16*BC129,"")</f>
        <v/>
      </c>
      <c r="BL129" s="1" t="str" cm="1">
        <f t="array" ref="BL129">IFERROR(INDEX(属性分配!$C$11:$J$11,MATCH(BL$3,属性分配!$C$3:$J$3,FALSE))/职业模板!$E$16*BD129,"")</f>
        <v/>
      </c>
      <c r="BM129" s="1" t="str" cm="1">
        <f t="array" ref="BM129">IFERROR(INDEX(属性分配!$C$11:$J$11,MATCH(BM$3,属性分配!$C$3:$J$3,FALSE))/职业模板!$E$16*BE129,"")</f>
        <v/>
      </c>
      <c r="BN129" s="1" t="str" cm="1">
        <f t="array" ref="BN129">IFERROR(ROUND((AX129+BF129*职业模板!$E$16)*(1+INDEX(职业模板!$C$29:$J$34,MATCH($K129,职业模板!$B$29:$B$34,FALSE),MATCH(V$3,职业模板!$C$28:$J$28,FALSE))+INDEX(职业模板!$C$40:$J$60,MATCH($L129,职业模板!$B$40:$B$60,FALSE),MATCH(V$3,职业模板!$C$39:$J$39,FALSE))),2),"")</f>
        <v/>
      </c>
      <c r="BO129" s="1" t="str" cm="1">
        <f t="array" ref="BO129">IFERROR(ROUND((AY129+BG129*职业模板!$E$16)*(1+INDEX(职业模板!$C$29:$J$34,MATCH($K129,职业模板!$B$29:$B$34,FALSE),MATCH(W$3,职业模板!$C$28:$J$28,FALSE))+INDEX(职业模板!$C$40:$J$60,MATCH($L129,职业模板!$B$40:$B$60,FALSE),MATCH(W$3,职业模板!$C$39:$J$39,FALSE))),2),"")</f>
        <v/>
      </c>
      <c r="BP129" s="1" t="str" cm="1">
        <f t="array" ref="BP129">IFERROR(ROUND((AZ129+BH129*职业模板!$E$16)*(1+INDEX(职业模板!$C$29:$J$34,MATCH($K129,职业模板!$B$29:$B$34,FALSE),MATCH(X$3,职业模板!$C$28:$J$28,FALSE))+INDEX(职业模板!$C$40:$J$60,MATCH($L129,职业模板!$B$40:$B$60,FALSE),MATCH(X$3,职业模板!$C$39:$J$39,FALSE))),2),"")</f>
        <v/>
      </c>
      <c r="BQ129" s="1" t="str" cm="1">
        <f t="array" ref="BQ129">IFERROR(ROUND((BA129+BI129*职业模板!$E$16)*(1+INDEX(职业模板!$C$29:$J$34,MATCH($K129,职业模板!$B$29:$B$34,FALSE),MATCH(Y$3,职业模板!$C$28:$J$28,FALSE))+INDEX(职业模板!$C$40:$J$60,MATCH($L129,职业模板!$B$40:$B$60,FALSE),MATCH(Y$3,职业模板!$C$39:$J$39,FALSE))),2),"")</f>
        <v/>
      </c>
      <c r="BR129" s="1" t="str" cm="1">
        <f t="array" ref="BR129">IFERROR(ROUND((BB129+BJ129*职业模板!$E$16)*(1+INDEX(职业模板!$C$29:$J$34,MATCH($K129,职业模板!$B$29:$B$34,FALSE),MATCH(Z$3,职业模板!$C$28:$J$28,FALSE))+INDEX(职业模板!$C$40:$J$60,MATCH($L129,职业模板!$B$40:$B$60,FALSE),MATCH(Z$3,职业模板!$C$39:$J$39,FALSE))),2),"")</f>
        <v/>
      </c>
      <c r="BS129" s="1" t="str" cm="1">
        <f t="array" ref="BS129">IFERROR(ROUND((BC129+BK129*职业模板!$E$16)*(1+INDEX(职业模板!$C$29:$J$34,MATCH($K129,职业模板!$B$29:$B$34,FALSE),MATCH(AA$3,职业模板!$C$28:$J$28,FALSE))+INDEX(职业模板!$C$40:$J$60,MATCH($L129,职业模板!$B$40:$B$60,FALSE),MATCH(AA$3,职业模板!$C$39:$J$39,FALSE))),2),"")</f>
        <v/>
      </c>
      <c r="BT129" s="1" t="str" cm="1">
        <f t="array" ref="BT129">IFERROR(ROUND((BD129+BL129*职业模板!$E$16)*(1+INDEX(职业模板!$C$29:$J$34,MATCH($K129,职业模板!$B$29:$B$34,FALSE),MATCH(AB$3,职业模板!$C$28:$J$28,FALSE))+INDEX(职业模板!$C$40:$J$60,MATCH($L129,职业模板!$B$40:$B$60,FALSE),MATCH(AB$3,职业模板!$C$39:$J$39,FALSE))),2),"")</f>
        <v/>
      </c>
      <c r="BU129" s="1" t="str" cm="1">
        <f t="array" ref="BU129">IFERROR(ROUND((BE129+BM129*职业模板!$E$16)*(1+INDEX(职业模板!$C$29:$J$34,MATCH($K129,职业模板!$B$29:$B$34,FALSE),MATCH(AC$3,职业模板!$C$28:$J$28,FALSE))+INDEX(职业模板!$C$40:$J$60,MATCH($L129,职业模板!$B$40:$B$60,FALSE),MATCH(AC$3,职业模板!$C$39:$J$39,FALSE))),2),"")</f>
        <v/>
      </c>
      <c r="BV129" s="31" t="str" cm="1">
        <f t="array" ref="BV129">IF(SUMPRODUCT($BN129:$BR129,属性分配!$C$7:$G$7)=0,"",SUMPRODUCT($BN129:$BR129,属性分配!$C$7:$G$7))</f>
        <v/>
      </c>
      <c r="BW129" s="1" t="str" cm="1">
        <f t="array" ref="BW129">IFERROR((AX129+BF129*职业模板!$E$16)*(1+INDEX(职业模板!$C$34:$J$34,MATCH(V$3,职业模板!$C$28:$J$28,FALSE))+INDEX(职业模板!$C$60:$J$60,MATCH(V$3,职业模板!$C$39:$J$39,FALSE))),"")</f>
        <v/>
      </c>
      <c r="BX129" s="1" t="str" cm="1">
        <f t="array" ref="BX129">IFERROR((AY129+BG129*职业模板!$E$16)*(1+INDEX(职业模板!$C$34:$J$34,MATCH(W$3,职业模板!$C$28:$J$28,FALSE))+INDEX(职业模板!$C$60:$J$60,MATCH(W$3,职业模板!$C$39:$J$39,FALSE))),"")</f>
        <v/>
      </c>
      <c r="BY129" s="1" t="str" cm="1">
        <f t="array" ref="BY129">IFERROR((AZ129+BH129*职业模板!$E$16)*(1+INDEX(职业模板!$C$34:$J$34,MATCH(X$3,职业模板!$C$28:$J$28,FALSE))+INDEX(职业模板!$C$60:$J$60,MATCH(X$3,职业模板!$C$39:$J$39,FALSE))),"")</f>
        <v/>
      </c>
      <c r="BZ129" s="1" t="str" cm="1">
        <f t="array" ref="BZ129">IFERROR((BA129+BI129*职业模板!$E$16)*(1+INDEX(职业模板!$C$34:$J$34,MATCH(Y$3,职业模板!$C$28:$J$28,FALSE))+INDEX(职业模板!$C$60:$J$60,MATCH(Y$3,职业模板!$C$39:$J$39,FALSE))),"")</f>
        <v/>
      </c>
      <c r="CA129" s="1" t="str" cm="1">
        <f t="array" ref="CA129">IFERROR((BB129+BJ129*职业模板!$E$16)*(1+INDEX(职业模板!$C$34:$J$34,MATCH(Z$3,职业模板!$C$28:$J$28,FALSE))+INDEX(职业模板!$C$60:$J$60,MATCH(Z$3,职业模板!$C$39:$J$39,FALSE))),"")</f>
        <v/>
      </c>
      <c r="CB129" s="1" t="str" cm="1">
        <f t="array" ref="CB129">IFERROR((BC129+BK129*职业模板!$E$16)*(1+INDEX(职业模板!$C$34:$J$34,MATCH(AA$3,职业模板!$C$28:$J$28,FALSE))+INDEX(职业模板!$C$60:$J$60,MATCH(AA$3,职业模板!$C$39:$J$39,FALSE))),"")</f>
        <v/>
      </c>
      <c r="CC129" s="1" t="str" cm="1">
        <f t="array" ref="CC129">IFERROR((BD129+BL129*职业模板!$E$16)*(1+INDEX(职业模板!$C$34:$J$34,MATCH(AB$3,职业模板!$C$28:$J$28,FALSE))+INDEX(职业模板!$C$60:$J$60,MATCH(AB$3,职业模板!$C$39:$J$39,FALSE))),"")</f>
        <v/>
      </c>
      <c r="CD129" s="1" t="str" cm="1">
        <f t="array" ref="CD129">IFERROR((BE129+BM129*职业模板!$E$16)*(1+INDEX(职业模板!$C$34:$J$34,MATCH(AC$3,职业模板!$C$28:$J$28,FALSE))+INDEX(职业模板!$C$60:$J$60,MATCH(AC$3,职业模板!$C$39:$J$39,FALSE))),"")</f>
        <v/>
      </c>
      <c r="CE129" s="31" t="str" cm="1">
        <f t="array" ref="CE129">IF(SUMPRODUCT(BW129:CA129,属性分配!$C$7:$G$7)=0,"",SUMPRODUCT(BW129:CA129,属性分配!$C$7:$G$7))</f>
        <v/>
      </c>
    </row>
    <row r="130" spans="50:83" x14ac:dyDescent="0.15">
      <c r="AX130" s="1" t="str" cm="1">
        <f t="array" ref="AX130">IFERROR(INDEX(属性分配!$C$4:$J$4,MATCH(AX$3,属性分配!$C$3:$J$3,FALSE))*INDEX(职业模板!$C$5:$J$12,MATCH($C130,职业模板!$B$5:$B$12,FALSE),MATCH(AX$3,职业模板!$C$3:$J$3,FALSE))*$F130*N130,"")</f>
        <v/>
      </c>
      <c r="AY130" s="1" t="str" cm="1">
        <f t="array" ref="AY130">IFERROR(INDEX(属性分配!$C$4:$J$4,MATCH(AY$3,属性分配!$C$3:$J$3,FALSE))*INDEX(职业模板!$C$5:$J$12,MATCH($C130,职业模板!$B$5:$B$12,FALSE),MATCH(AY$3,职业模板!$C$3:$J$3,FALSE))*$F130*O130,"")</f>
        <v/>
      </c>
      <c r="AZ130" s="1" t="str" cm="1">
        <f t="array" ref="AZ130">IFERROR(INDEX(属性分配!$C$4:$J$4,MATCH(AZ$3,属性分配!$C$3:$J$3,FALSE))*INDEX(职业模板!$C$5:$J$12,MATCH($C130,职业模板!$B$5:$B$12,FALSE),MATCH(AZ$3,职业模板!$C$3:$J$3,FALSE))*$F130*P130,"")</f>
        <v/>
      </c>
      <c r="BA130" s="1" t="str" cm="1">
        <f t="array" ref="BA130">IFERROR(INDEX(属性分配!$C$4:$J$4,MATCH(BA$3,属性分配!$C$3:$J$3,FALSE))*INDEX(职业模板!$C$5:$J$12,MATCH($C130,职业模板!$B$5:$B$12,FALSE),MATCH(BA$3,职业模板!$C$3:$J$3,FALSE))*$F130*Q130,"")</f>
        <v/>
      </c>
      <c r="BB130" s="1" t="str" cm="1">
        <f t="array" ref="BB130">IFERROR(INDEX(属性分配!$C$4:$J$4,MATCH(BB$3,属性分配!$C$3:$J$3,FALSE))*INDEX(职业模板!$C$5:$J$12,MATCH($C130,职业模板!$B$5:$B$12,FALSE),MATCH(BB$3,职业模板!$C$3:$J$3,FALSE))*$F130*R130,"")</f>
        <v/>
      </c>
      <c r="BC130" s="1" t="str" cm="1">
        <f t="array" ref="BC130">IFERROR(INDEX(属性分配!$C$4:$J$4,MATCH(BC$3,属性分配!$C$3:$J$3,FALSE))*INDEX(职业模板!$C$5:$J$12,MATCH($C130,职业模板!$B$5:$B$12,FALSE),MATCH(BC$3,职业模板!$C$3:$J$3,FALSE))*$F130*S130,"")</f>
        <v/>
      </c>
      <c r="BD130" s="1" t="str" cm="1">
        <f t="array" ref="BD130">IFERROR(INDEX(属性分配!$C$4:$J$4,MATCH(BD$3,属性分配!$C$3:$J$3,FALSE))*INDEX(职业模板!$C$5:$J$12,MATCH($C130,职业模板!$B$5:$B$12,FALSE),MATCH(BD$3,职业模板!$C$3:$J$3,FALSE))*$F130*T130,"")</f>
        <v/>
      </c>
      <c r="BE130" s="1" t="str" cm="1">
        <f t="array" ref="BE130">IFERROR(INDEX(属性分配!$C$4:$J$4,MATCH(BE$3,属性分配!$C$3:$J$3,FALSE))*INDEX(职业模板!$C$5:$J$12,MATCH($C130,职业模板!$B$5:$B$12,FALSE),MATCH(BE$3,职业模板!$C$3:$J$3,FALSE))*$F130*U130,"")</f>
        <v/>
      </c>
      <c r="BF130" s="1" t="str" cm="1">
        <f t="array" ref="BF130">IFERROR(INDEX(属性分配!$C$11:$J$11,MATCH(BF$3,属性分配!$C$3:$J$3,FALSE))/职业模板!$E$16*AX130,"")</f>
        <v/>
      </c>
      <c r="BG130" s="1" t="str" cm="1">
        <f t="array" ref="BG130">IFERROR(INDEX(属性分配!$C$11:$J$11,MATCH(BG$3,属性分配!$C$3:$J$3,FALSE))/职业模板!$E$16*AY130,"")</f>
        <v/>
      </c>
      <c r="BH130" s="1" t="str" cm="1">
        <f t="array" ref="BH130">IFERROR(INDEX(属性分配!$C$11:$J$11,MATCH(BH$3,属性分配!$C$3:$J$3,FALSE))/职业模板!$E$16*AZ130,"")</f>
        <v/>
      </c>
      <c r="BI130" s="1" t="str" cm="1">
        <f t="array" ref="BI130">IFERROR(INDEX(属性分配!$C$11:$J$11,MATCH(BI$3,属性分配!$C$3:$J$3,FALSE))/职业模板!$E$16*BA130,"")</f>
        <v/>
      </c>
      <c r="BJ130" s="1" t="str" cm="1">
        <f t="array" ref="BJ130">IFERROR(INDEX(属性分配!$C$11:$J$11,MATCH(BJ$3,属性分配!$C$3:$J$3,FALSE))/职业模板!$E$16*BB130,"")</f>
        <v/>
      </c>
      <c r="BK130" s="1" t="str" cm="1">
        <f t="array" ref="BK130">IFERROR(INDEX(属性分配!$C$11:$J$11,MATCH(BK$3,属性分配!$C$3:$J$3,FALSE))/职业模板!$E$16*BC130,"")</f>
        <v/>
      </c>
      <c r="BL130" s="1" t="str" cm="1">
        <f t="array" ref="BL130">IFERROR(INDEX(属性分配!$C$11:$J$11,MATCH(BL$3,属性分配!$C$3:$J$3,FALSE))/职业模板!$E$16*BD130,"")</f>
        <v/>
      </c>
      <c r="BM130" s="1" t="str" cm="1">
        <f t="array" ref="BM130">IFERROR(INDEX(属性分配!$C$11:$J$11,MATCH(BM$3,属性分配!$C$3:$J$3,FALSE))/职业模板!$E$16*BE130,"")</f>
        <v/>
      </c>
      <c r="BN130" s="1" t="str" cm="1">
        <f t="array" ref="BN130">IFERROR(ROUND((AX130+BF130*职业模板!$E$16)*(1+INDEX(职业模板!$C$29:$J$34,MATCH($K130,职业模板!$B$29:$B$34,FALSE),MATCH(V$3,职业模板!$C$28:$J$28,FALSE))+INDEX(职业模板!$C$40:$J$60,MATCH($L130,职业模板!$B$40:$B$60,FALSE),MATCH(V$3,职业模板!$C$39:$J$39,FALSE))),2),"")</f>
        <v/>
      </c>
      <c r="BO130" s="1" t="str" cm="1">
        <f t="array" ref="BO130">IFERROR(ROUND((AY130+BG130*职业模板!$E$16)*(1+INDEX(职业模板!$C$29:$J$34,MATCH($K130,职业模板!$B$29:$B$34,FALSE),MATCH(W$3,职业模板!$C$28:$J$28,FALSE))+INDEX(职业模板!$C$40:$J$60,MATCH($L130,职业模板!$B$40:$B$60,FALSE),MATCH(W$3,职业模板!$C$39:$J$39,FALSE))),2),"")</f>
        <v/>
      </c>
      <c r="BP130" s="1" t="str" cm="1">
        <f t="array" ref="BP130">IFERROR(ROUND((AZ130+BH130*职业模板!$E$16)*(1+INDEX(职业模板!$C$29:$J$34,MATCH($K130,职业模板!$B$29:$B$34,FALSE),MATCH(X$3,职业模板!$C$28:$J$28,FALSE))+INDEX(职业模板!$C$40:$J$60,MATCH($L130,职业模板!$B$40:$B$60,FALSE),MATCH(X$3,职业模板!$C$39:$J$39,FALSE))),2),"")</f>
        <v/>
      </c>
      <c r="BQ130" s="1" t="str" cm="1">
        <f t="array" ref="BQ130">IFERROR(ROUND((BA130+BI130*职业模板!$E$16)*(1+INDEX(职业模板!$C$29:$J$34,MATCH($K130,职业模板!$B$29:$B$34,FALSE),MATCH(Y$3,职业模板!$C$28:$J$28,FALSE))+INDEX(职业模板!$C$40:$J$60,MATCH($L130,职业模板!$B$40:$B$60,FALSE),MATCH(Y$3,职业模板!$C$39:$J$39,FALSE))),2),"")</f>
        <v/>
      </c>
      <c r="BR130" s="1" t="str" cm="1">
        <f t="array" ref="BR130">IFERROR(ROUND((BB130+BJ130*职业模板!$E$16)*(1+INDEX(职业模板!$C$29:$J$34,MATCH($K130,职业模板!$B$29:$B$34,FALSE),MATCH(Z$3,职业模板!$C$28:$J$28,FALSE))+INDEX(职业模板!$C$40:$J$60,MATCH($L130,职业模板!$B$40:$B$60,FALSE),MATCH(Z$3,职业模板!$C$39:$J$39,FALSE))),2),"")</f>
        <v/>
      </c>
      <c r="BS130" s="1" t="str" cm="1">
        <f t="array" ref="BS130">IFERROR(ROUND((BC130+BK130*职业模板!$E$16)*(1+INDEX(职业模板!$C$29:$J$34,MATCH($K130,职业模板!$B$29:$B$34,FALSE),MATCH(AA$3,职业模板!$C$28:$J$28,FALSE))+INDEX(职业模板!$C$40:$J$60,MATCH($L130,职业模板!$B$40:$B$60,FALSE),MATCH(AA$3,职业模板!$C$39:$J$39,FALSE))),2),"")</f>
        <v/>
      </c>
      <c r="BT130" s="1" t="str" cm="1">
        <f t="array" ref="BT130">IFERROR(ROUND((BD130+BL130*职业模板!$E$16)*(1+INDEX(职业模板!$C$29:$J$34,MATCH($K130,职业模板!$B$29:$B$34,FALSE),MATCH(AB$3,职业模板!$C$28:$J$28,FALSE))+INDEX(职业模板!$C$40:$J$60,MATCH($L130,职业模板!$B$40:$B$60,FALSE),MATCH(AB$3,职业模板!$C$39:$J$39,FALSE))),2),"")</f>
        <v/>
      </c>
      <c r="BU130" s="1" t="str" cm="1">
        <f t="array" ref="BU130">IFERROR(ROUND((BE130+BM130*职业模板!$E$16)*(1+INDEX(职业模板!$C$29:$J$34,MATCH($K130,职业模板!$B$29:$B$34,FALSE),MATCH(AC$3,职业模板!$C$28:$J$28,FALSE))+INDEX(职业模板!$C$40:$J$60,MATCH($L130,职业模板!$B$40:$B$60,FALSE),MATCH(AC$3,职业模板!$C$39:$J$39,FALSE))),2),"")</f>
        <v/>
      </c>
      <c r="BV130" s="31" t="str" cm="1">
        <f t="array" ref="BV130">IF(SUMPRODUCT($BN130:$BR130,属性分配!$C$7:$G$7)=0,"",SUMPRODUCT($BN130:$BR130,属性分配!$C$7:$G$7))</f>
        <v/>
      </c>
      <c r="BW130" s="1" t="str" cm="1">
        <f t="array" ref="BW130">IFERROR((AX130+BF130*职业模板!$E$16)*(1+INDEX(职业模板!$C$34:$J$34,MATCH(V$3,职业模板!$C$28:$J$28,FALSE))+INDEX(职业模板!$C$60:$J$60,MATCH(V$3,职业模板!$C$39:$J$39,FALSE))),"")</f>
        <v/>
      </c>
      <c r="BX130" s="1" t="str" cm="1">
        <f t="array" ref="BX130">IFERROR((AY130+BG130*职业模板!$E$16)*(1+INDEX(职业模板!$C$34:$J$34,MATCH(W$3,职业模板!$C$28:$J$28,FALSE))+INDEX(职业模板!$C$60:$J$60,MATCH(W$3,职业模板!$C$39:$J$39,FALSE))),"")</f>
        <v/>
      </c>
      <c r="BY130" s="1" t="str" cm="1">
        <f t="array" ref="BY130">IFERROR((AZ130+BH130*职业模板!$E$16)*(1+INDEX(职业模板!$C$34:$J$34,MATCH(X$3,职业模板!$C$28:$J$28,FALSE))+INDEX(职业模板!$C$60:$J$60,MATCH(X$3,职业模板!$C$39:$J$39,FALSE))),"")</f>
        <v/>
      </c>
      <c r="BZ130" s="1" t="str" cm="1">
        <f t="array" ref="BZ130">IFERROR((BA130+BI130*职业模板!$E$16)*(1+INDEX(职业模板!$C$34:$J$34,MATCH(Y$3,职业模板!$C$28:$J$28,FALSE))+INDEX(职业模板!$C$60:$J$60,MATCH(Y$3,职业模板!$C$39:$J$39,FALSE))),"")</f>
        <v/>
      </c>
      <c r="CA130" s="1" t="str" cm="1">
        <f t="array" ref="CA130">IFERROR((BB130+BJ130*职业模板!$E$16)*(1+INDEX(职业模板!$C$34:$J$34,MATCH(Z$3,职业模板!$C$28:$J$28,FALSE))+INDEX(职业模板!$C$60:$J$60,MATCH(Z$3,职业模板!$C$39:$J$39,FALSE))),"")</f>
        <v/>
      </c>
      <c r="CB130" s="1" t="str" cm="1">
        <f t="array" ref="CB130">IFERROR((BC130+BK130*职业模板!$E$16)*(1+INDEX(职业模板!$C$34:$J$34,MATCH(AA$3,职业模板!$C$28:$J$28,FALSE))+INDEX(职业模板!$C$60:$J$60,MATCH(AA$3,职业模板!$C$39:$J$39,FALSE))),"")</f>
        <v/>
      </c>
      <c r="CC130" s="1" t="str" cm="1">
        <f t="array" ref="CC130">IFERROR((BD130+BL130*职业模板!$E$16)*(1+INDEX(职业模板!$C$34:$J$34,MATCH(AB$3,职业模板!$C$28:$J$28,FALSE))+INDEX(职业模板!$C$60:$J$60,MATCH(AB$3,职业模板!$C$39:$J$39,FALSE))),"")</f>
        <v/>
      </c>
      <c r="CD130" s="1" t="str" cm="1">
        <f t="array" ref="CD130">IFERROR((BE130+BM130*职业模板!$E$16)*(1+INDEX(职业模板!$C$34:$J$34,MATCH(AC$3,职业模板!$C$28:$J$28,FALSE))+INDEX(职业模板!$C$60:$J$60,MATCH(AC$3,职业模板!$C$39:$J$39,FALSE))),"")</f>
        <v/>
      </c>
      <c r="CE130" s="31" t="str" cm="1">
        <f t="array" ref="CE130">IF(SUMPRODUCT(BW130:CA130,属性分配!$C$7:$G$7)=0,"",SUMPRODUCT(BW130:CA130,属性分配!$C$7:$G$7))</f>
        <v/>
      </c>
    </row>
    <row r="131" spans="50:83" x14ac:dyDescent="0.15">
      <c r="AX131" s="1" t="str" cm="1">
        <f t="array" ref="AX131">IFERROR(INDEX(属性分配!$C$4:$J$4,MATCH(AX$3,属性分配!$C$3:$J$3,FALSE))*INDEX(职业模板!$C$5:$J$12,MATCH($C131,职业模板!$B$5:$B$12,FALSE),MATCH(AX$3,职业模板!$C$3:$J$3,FALSE))*$F131*N131,"")</f>
        <v/>
      </c>
      <c r="AY131" s="1" t="str" cm="1">
        <f t="array" ref="AY131">IFERROR(INDEX(属性分配!$C$4:$J$4,MATCH(AY$3,属性分配!$C$3:$J$3,FALSE))*INDEX(职业模板!$C$5:$J$12,MATCH($C131,职业模板!$B$5:$B$12,FALSE),MATCH(AY$3,职业模板!$C$3:$J$3,FALSE))*$F131*O131,"")</f>
        <v/>
      </c>
      <c r="AZ131" s="1" t="str" cm="1">
        <f t="array" ref="AZ131">IFERROR(INDEX(属性分配!$C$4:$J$4,MATCH(AZ$3,属性分配!$C$3:$J$3,FALSE))*INDEX(职业模板!$C$5:$J$12,MATCH($C131,职业模板!$B$5:$B$12,FALSE),MATCH(AZ$3,职业模板!$C$3:$J$3,FALSE))*$F131*P131,"")</f>
        <v/>
      </c>
      <c r="BA131" s="1" t="str" cm="1">
        <f t="array" ref="BA131">IFERROR(INDEX(属性分配!$C$4:$J$4,MATCH(BA$3,属性分配!$C$3:$J$3,FALSE))*INDEX(职业模板!$C$5:$J$12,MATCH($C131,职业模板!$B$5:$B$12,FALSE),MATCH(BA$3,职业模板!$C$3:$J$3,FALSE))*$F131*Q131,"")</f>
        <v/>
      </c>
      <c r="BB131" s="1" t="str" cm="1">
        <f t="array" ref="BB131">IFERROR(INDEX(属性分配!$C$4:$J$4,MATCH(BB$3,属性分配!$C$3:$J$3,FALSE))*INDEX(职业模板!$C$5:$J$12,MATCH($C131,职业模板!$B$5:$B$12,FALSE),MATCH(BB$3,职业模板!$C$3:$J$3,FALSE))*$F131*R131,"")</f>
        <v/>
      </c>
      <c r="BC131" s="1" t="str" cm="1">
        <f t="array" ref="BC131">IFERROR(INDEX(属性分配!$C$4:$J$4,MATCH(BC$3,属性分配!$C$3:$J$3,FALSE))*INDEX(职业模板!$C$5:$J$12,MATCH($C131,职业模板!$B$5:$B$12,FALSE),MATCH(BC$3,职业模板!$C$3:$J$3,FALSE))*$F131*S131,"")</f>
        <v/>
      </c>
      <c r="BD131" s="1" t="str" cm="1">
        <f t="array" ref="BD131">IFERROR(INDEX(属性分配!$C$4:$J$4,MATCH(BD$3,属性分配!$C$3:$J$3,FALSE))*INDEX(职业模板!$C$5:$J$12,MATCH($C131,职业模板!$B$5:$B$12,FALSE),MATCH(BD$3,职业模板!$C$3:$J$3,FALSE))*$F131*T131,"")</f>
        <v/>
      </c>
      <c r="BE131" s="1" t="str" cm="1">
        <f t="array" ref="BE131">IFERROR(INDEX(属性分配!$C$4:$J$4,MATCH(BE$3,属性分配!$C$3:$J$3,FALSE))*INDEX(职业模板!$C$5:$J$12,MATCH($C131,职业模板!$B$5:$B$12,FALSE),MATCH(BE$3,职业模板!$C$3:$J$3,FALSE))*$F131*U131,"")</f>
        <v/>
      </c>
      <c r="BF131" s="1" t="str" cm="1">
        <f t="array" ref="BF131">IFERROR(INDEX(属性分配!$C$11:$J$11,MATCH(BF$3,属性分配!$C$3:$J$3,FALSE))/职业模板!$E$16*AX131,"")</f>
        <v/>
      </c>
      <c r="BG131" s="1" t="str" cm="1">
        <f t="array" ref="BG131">IFERROR(INDEX(属性分配!$C$11:$J$11,MATCH(BG$3,属性分配!$C$3:$J$3,FALSE))/职业模板!$E$16*AY131,"")</f>
        <v/>
      </c>
      <c r="BH131" s="1" t="str" cm="1">
        <f t="array" ref="BH131">IFERROR(INDEX(属性分配!$C$11:$J$11,MATCH(BH$3,属性分配!$C$3:$J$3,FALSE))/职业模板!$E$16*AZ131,"")</f>
        <v/>
      </c>
      <c r="BI131" s="1" t="str" cm="1">
        <f t="array" ref="BI131">IFERROR(INDEX(属性分配!$C$11:$J$11,MATCH(BI$3,属性分配!$C$3:$J$3,FALSE))/职业模板!$E$16*BA131,"")</f>
        <v/>
      </c>
      <c r="BJ131" s="1" t="str" cm="1">
        <f t="array" ref="BJ131">IFERROR(INDEX(属性分配!$C$11:$J$11,MATCH(BJ$3,属性分配!$C$3:$J$3,FALSE))/职业模板!$E$16*BB131,"")</f>
        <v/>
      </c>
      <c r="BK131" s="1" t="str" cm="1">
        <f t="array" ref="BK131">IFERROR(INDEX(属性分配!$C$11:$J$11,MATCH(BK$3,属性分配!$C$3:$J$3,FALSE))/职业模板!$E$16*BC131,"")</f>
        <v/>
      </c>
      <c r="BL131" s="1" t="str" cm="1">
        <f t="array" ref="BL131">IFERROR(INDEX(属性分配!$C$11:$J$11,MATCH(BL$3,属性分配!$C$3:$J$3,FALSE))/职业模板!$E$16*BD131,"")</f>
        <v/>
      </c>
      <c r="BM131" s="1" t="str" cm="1">
        <f t="array" ref="BM131">IFERROR(INDEX(属性分配!$C$11:$J$11,MATCH(BM$3,属性分配!$C$3:$J$3,FALSE))/职业模板!$E$16*BE131,"")</f>
        <v/>
      </c>
      <c r="BN131" s="1" t="str" cm="1">
        <f t="array" ref="BN131">IFERROR(ROUND((AX131+BF131*职业模板!$E$16)*(1+INDEX(职业模板!$C$29:$J$34,MATCH($K131,职业模板!$B$29:$B$34,FALSE),MATCH(V$3,职业模板!$C$28:$J$28,FALSE))+INDEX(职业模板!$C$40:$J$60,MATCH($L131,职业模板!$B$40:$B$60,FALSE),MATCH(V$3,职业模板!$C$39:$J$39,FALSE))),2),"")</f>
        <v/>
      </c>
      <c r="BO131" s="1" t="str" cm="1">
        <f t="array" ref="BO131">IFERROR(ROUND((AY131+BG131*职业模板!$E$16)*(1+INDEX(职业模板!$C$29:$J$34,MATCH($K131,职业模板!$B$29:$B$34,FALSE),MATCH(W$3,职业模板!$C$28:$J$28,FALSE))+INDEX(职业模板!$C$40:$J$60,MATCH($L131,职业模板!$B$40:$B$60,FALSE),MATCH(W$3,职业模板!$C$39:$J$39,FALSE))),2),"")</f>
        <v/>
      </c>
      <c r="BP131" s="1" t="str" cm="1">
        <f t="array" ref="BP131">IFERROR(ROUND((AZ131+BH131*职业模板!$E$16)*(1+INDEX(职业模板!$C$29:$J$34,MATCH($K131,职业模板!$B$29:$B$34,FALSE),MATCH(X$3,职业模板!$C$28:$J$28,FALSE))+INDEX(职业模板!$C$40:$J$60,MATCH($L131,职业模板!$B$40:$B$60,FALSE),MATCH(X$3,职业模板!$C$39:$J$39,FALSE))),2),"")</f>
        <v/>
      </c>
      <c r="BQ131" s="1" t="str" cm="1">
        <f t="array" ref="BQ131">IFERROR(ROUND((BA131+BI131*职业模板!$E$16)*(1+INDEX(职业模板!$C$29:$J$34,MATCH($K131,职业模板!$B$29:$B$34,FALSE),MATCH(Y$3,职业模板!$C$28:$J$28,FALSE))+INDEX(职业模板!$C$40:$J$60,MATCH($L131,职业模板!$B$40:$B$60,FALSE),MATCH(Y$3,职业模板!$C$39:$J$39,FALSE))),2),"")</f>
        <v/>
      </c>
      <c r="BR131" s="1" t="str" cm="1">
        <f t="array" ref="BR131">IFERROR(ROUND((BB131+BJ131*职业模板!$E$16)*(1+INDEX(职业模板!$C$29:$J$34,MATCH($K131,职业模板!$B$29:$B$34,FALSE),MATCH(Z$3,职业模板!$C$28:$J$28,FALSE))+INDEX(职业模板!$C$40:$J$60,MATCH($L131,职业模板!$B$40:$B$60,FALSE),MATCH(Z$3,职业模板!$C$39:$J$39,FALSE))),2),"")</f>
        <v/>
      </c>
      <c r="BS131" s="1" t="str" cm="1">
        <f t="array" ref="BS131">IFERROR(ROUND((BC131+BK131*职业模板!$E$16)*(1+INDEX(职业模板!$C$29:$J$34,MATCH($K131,职业模板!$B$29:$B$34,FALSE),MATCH(AA$3,职业模板!$C$28:$J$28,FALSE))+INDEX(职业模板!$C$40:$J$60,MATCH($L131,职业模板!$B$40:$B$60,FALSE),MATCH(AA$3,职业模板!$C$39:$J$39,FALSE))),2),"")</f>
        <v/>
      </c>
      <c r="BT131" s="1" t="str" cm="1">
        <f t="array" ref="BT131">IFERROR(ROUND((BD131+BL131*职业模板!$E$16)*(1+INDEX(职业模板!$C$29:$J$34,MATCH($K131,职业模板!$B$29:$B$34,FALSE),MATCH(AB$3,职业模板!$C$28:$J$28,FALSE))+INDEX(职业模板!$C$40:$J$60,MATCH($L131,职业模板!$B$40:$B$60,FALSE),MATCH(AB$3,职业模板!$C$39:$J$39,FALSE))),2),"")</f>
        <v/>
      </c>
      <c r="BU131" s="1" t="str" cm="1">
        <f t="array" ref="BU131">IFERROR(ROUND((BE131+BM131*职业模板!$E$16)*(1+INDEX(职业模板!$C$29:$J$34,MATCH($K131,职业模板!$B$29:$B$34,FALSE),MATCH(AC$3,职业模板!$C$28:$J$28,FALSE))+INDEX(职业模板!$C$40:$J$60,MATCH($L131,职业模板!$B$40:$B$60,FALSE),MATCH(AC$3,职业模板!$C$39:$J$39,FALSE))),2),"")</f>
        <v/>
      </c>
      <c r="BV131" s="31" t="str" cm="1">
        <f t="array" ref="BV131">IF(SUMPRODUCT($BN131:$BR131,属性分配!$C$7:$G$7)=0,"",SUMPRODUCT($BN131:$BR131,属性分配!$C$7:$G$7))</f>
        <v/>
      </c>
      <c r="BW131" s="1" t="str" cm="1">
        <f t="array" ref="BW131">IFERROR((AX131+BF131*职业模板!$E$16)*(1+INDEX(职业模板!$C$34:$J$34,MATCH(V$3,职业模板!$C$28:$J$28,FALSE))+INDEX(职业模板!$C$60:$J$60,MATCH(V$3,职业模板!$C$39:$J$39,FALSE))),"")</f>
        <v/>
      </c>
      <c r="BX131" s="1" t="str" cm="1">
        <f t="array" ref="BX131">IFERROR((AY131+BG131*职业模板!$E$16)*(1+INDEX(职业模板!$C$34:$J$34,MATCH(W$3,职业模板!$C$28:$J$28,FALSE))+INDEX(职业模板!$C$60:$J$60,MATCH(W$3,职业模板!$C$39:$J$39,FALSE))),"")</f>
        <v/>
      </c>
      <c r="BY131" s="1" t="str" cm="1">
        <f t="array" ref="BY131">IFERROR((AZ131+BH131*职业模板!$E$16)*(1+INDEX(职业模板!$C$34:$J$34,MATCH(X$3,职业模板!$C$28:$J$28,FALSE))+INDEX(职业模板!$C$60:$J$60,MATCH(X$3,职业模板!$C$39:$J$39,FALSE))),"")</f>
        <v/>
      </c>
      <c r="BZ131" s="1" t="str" cm="1">
        <f t="array" ref="BZ131">IFERROR((BA131+BI131*职业模板!$E$16)*(1+INDEX(职业模板!$C$34:$J$34,MATCH(Y$3,职业模板!$C$28:$J$28,FALSE))+INDEX(职业模板!$C$60:$J$60,MATCH(Y$3,职业模板!$C$39:$J$39,FALSE))),"")</f>
        <v/>
      </c>
      <c r="CA131" s="1" t="str" cm="1">
        <f t="array" ref="CA131">IFERROR((BB131+BJ131*职业模板!$E$16)*(1+INDEX(职业模板!$C$34:$J$34,MATCH(Z$3,职业模板!$C$28:$J$28,FALSE))+INDEX(职业模板!$C$60:$J$60,MATCH(Z$3,职业模板!$C$39:$J$39,FALSE))),"")</f>
        <v/>
      </c>
      <c r="CB131" s="1" t="str" cm="1">
        <f t="array" ref="CB131">IFERROR((BC131+BK131*职业模板!$E$16)*(1+INDEX(职业模板!$C$34:$J$34,MATCH(AA$3,职业模板!$C$28:$J$28,FALSE))+INDEX(职业模板!$C$60:$J$60,MATCH(AA$3,职业模板!$C$39:$J$39,FALSE))),"")</f>
        <v/>
      </c>
      <c r="CC131" s="1" t="str" cm="1">
        <f t="array" ref="CC131">IFERROR((BD131+BL131*职业模板!$E$16)*(1+INDEX(职业模板!$C$34:$J$34,MATCH(AB$3,职业模板!$C$28:$J$28,FALSE))+INDEX(职业模板!$C$60:$J$60,MATCH(AB$3,职业模板!$C$39:$J$39,FALSE))),"")</f>
        <v/>
      </c>
      <c r="CD131" s="1" t="str" cm="1">
        <f t="array" ref="CD131">IFERROR((BE131+BM131*职业模板!$E$16)*(1+INDEX(职业模板!$C$34:$J$34,MATCH(AC$3,职业模板!$C$28:$J$28,FALSE))+INDEX(职业模板!$C$60:$J$60,MATCH(AC$3,职业模板!$C$39:$J$39,FALSE))),"")</f>
        <v/>
      </c>
      <c r="CE131" s="31" t="str" cm="1">
        <f t="array" ref="CE131">IF(SUMPRODUCT(BW131:CA131,属性分配!$C$7:$G$7)=0,"",SUMPRODUCT(BW131:CA131,属性分配!$C$7:$G$7))</f>
        <v/>
      </c>
    </row>
    <row r="132" spans="50:83" x14ac:dyDescent="0.15">
      <c r="AX132" s="1" t="str" cm="1">
        <f t="array" ref="AX132">IFERROR(INDEX(属性分配!$C$4:$J$4,MATCH(AX$3,属性分配!$C$3:$J$3,FALSE))*INDEX(职业模板!$C$5:$J$12,MATCH($C132,职业模板!$B$5:$B$12,FALSE),MATCH(AX$3,职业模板!$C$3:$J$3,FALSE))*$F132*N132,"")</f>
        <v/>
      </c>
      <c r="AY132" s="1" t="str" cm="1">
        <f t="array" ref="AY132">IFERROR(INDEX(属性分配!$C$4:$J$4,MATCH(AY$3,属性分配!$C$3:$J$3,FALSE))*INDEX(职业模板!$C$5:$J$12,MATCH($C132,职业模板!$B$5:$B$12,FALSE),MATCH(AY$3,职业模板!$C$3:$J$3,FALSE))*$F132*O132,"")</f>
        <v/>
      </c>
      <c r="AZ132" s="1" t="str" cm="1">
        <f t="array" ref="AZ132">IFERROR(INDEX(属性分配!$C$4:$J$4,MATCH(AZ$3,属性分配!$C$3:$J$3,FALSE))*INDEX(职业模板!$C$5:$J$12,MATCH($C132,职业模板!$B$5:$B$12,FALSE),MATCH(AZ$3,职业模板!$C$3:$J$3,FALSE))*$F132*P132,"")</f>
        <v/>
      </c>
      <c r="BA132" s="1" t="str" cm="1">
        <f t="array" ref="BA132">IFERROR(INDEX(属性分配!$C$4:$J$4,MATCH(BA$3,属性分配!$C$3:$J$3,FALSE))*INDEX(职业模板!$C$5:$J$12,MATCH($C132,职业模板!$B$5:$B$12,FALSE),MATCH(BA$3,职业模板!$C$3:$J$3,FALSE))*$F132*Q132,"")</f>
        <v/>
      </c>
      <c r="BB132" s="1" t="str" cm="1">
        <f t="array" ref="BB132">IFERROR(INDEX(属性分配!$C$4:$J$4,MATCH(BB$3,属性分配!$C$3:$J$3,FALSE))*INDEX(职业模板!$C$5:$J$12,MATCH($C132,职业模板!$B$5:$B$12,FALSE),MATCH(BB$3,职业模板!$C$3:$J$3,FALSE))*$F132*R132,"")</f>
        <v/>
      </c>
      <c r="BC132" s="1" t="str" cm="1">
        <f t="array" ref="BC132">IFERROR(INDEX(属性分配!$C$4:$J$4,MATCH(BC$3,属性分配!$C$3:$J$3,FALSE))*INDEX(职业模板!$C$5:$J$12,MATCH($C132,职业模板!$B$5:$B$12,FALSE),MATCH(BC$3,职业模板!$C$3:$J$3,FALSE))*$F132*S132,"")</f>
        <v/>
      </c>
      <c r="BD132" s="1" t="str" cm="1">
        <f t="array" ref="BD132">IFERROR(INDEX(属性分配!$C$4:$J$4,MATCH(BD$3,属性分配!$C$3:$J$3,FALSE))*INDEX(职业模板!$C$5:$J$12,MATCH($C132,职业模板!$B$5:$B$12,FALSE),MATCH(BD$3,职业模板!$C$3:$J$3,FALSE))*$F132*T132,"")</f>
        <v/>
      </c>
      <c r="BE132" s="1" t="str" cm="1">
        <f t="array" ref="BE132">IFERROR(INDEX(属性分配!$C$4:$J$4,MATCH(BE$3,属性分配!$C$3:$J$3,FALSE))*INDEX(职业模板!$C$5:$J$12,MATCH($C132,职业模板!$B$5:$B$12,FALSE),MATCH(BE$3,职业模板!$C$3:$J$3,FALSE))*$F132*U132,"")</f>
        <v/>
      </c>
      <c r="BF132" s="1" t="str" cm="1">
        <f t="array" ref="BF132">IFERROR(INDEX(属性分配!$C$11:$J$11,MATCH(BF$3,属性分配!$C$3:$J$3,FALSE))/职业模板!$E$16*AX132,"")</f>
        <v/>
      </c>
      <c r="BG132" s="1" t="str" cm="1">
        <f t="array" ref="BG132">IFERROR(INDEX(属性分配!$C$11:$J$11,MATCH(BG$3,属性分配!$C$3:$J$3,FALSE))/职业模板!$E$16*AY132,"")</f>
        <v/>
      </c>
      <c r="BH132" s="1" t="str" cm="1">
        <f t="array" ref="BH132">IFERROR(INDEX(属性分配!$C$11:$J$11,MATCH(BH$3,属性分配!$C$3:$J$3,FALSE))/职业模板!$E$16*AZ132,"")</f>
        <v/>
      </c>
      <c r="BI132" s="1" t="str" cm="1">
        <f t="array" ref="BI132">IFERROR(INDEX(属性分配!$C$11:$J$11,MATCH(BI$3,属性分配!$C$3:$J$3,FALSE))/职业模板!$E$16*BA132,"")</f>
        <v/>
      </c>
      <c r="BJ132" s="1" t="str" cm="1">
        <f t="array" ref="BJ132">IFERROR(INDEX(属性分配!$C$11:$J$11,MATCH(BJ$3,属性分配!$C$3:$J$3,FALSE))/职业模板!$E$16*BB132,"")</f>
        <v/>
      </c>
      <c r="BK132" s="1" t="str" cm="1">
        <f t="array" ref="BK132">IFERROR(INDEX(属性分配!$C$11:$J$11,MATCH(BK$3,属性分配!$C$3:$J$3,FALSE))/职业模板!$E$16*BC132,"")</f>
        <v/>
      </c>
      <c r="BL132" s="1" t="str" cm="1">
        <f t="array" ref="BL132">IFERROR(INDEX(属性分配!$C$11:$J$11,MATCH(BL$3,属性分配!$C$3:$J$3,FALSE))/职业模板!$E$16*BD132,"")</f>
        <v/>
      </c>
      <c r="BM132" s="1" t="str" cm="1">
        <f t="array" ref="BM132">IFERROR(INDEX(属性分配!$C$11:$J$11,MATCH(BM$3,属性分配!$C$3:$J$3,FALSE))/职业模板!$E$16*BE132,"")</f>
        <v/>
      </c>
      <c r="BN132" s="1" t="str" cm="1">
        <f t="array" ref="BN132">IFERROR(ROUND((AX132+BF132*职业模板!$E$16)*(1+INDEX(职业模板!$C$29:$J$34,MATCH($K132,职业模板!$B$29:$B$34,FALSE),MATCH(V$3,职业模板!$C$28:$J$28,FALSE))+INDEX(职业模板!$C$40:$J$60,MATCH($L132,职业模板!$B$40:$B$60,FALSE),MATCH(V$3,职业模板!$C$39:$J$39,FALSE))),2),"")</f>
        <v/>
      </c>
      <c r="BO132" s="1" t="str" cm="1">
        <f t="array" ref="BO132">IFERROR(ROUND((AY132+BG132*职业模板!$E$16)*(1+INDEX(职业模板!$C$29:$J$34,MATCH($K132,职业模板!$B$29:$B$34,FALSE),MATCH(W$3,职业模板!$C$28:$J$28,FALSE))+INDEX(职业模板!$C$40:$J$60,MATCH($L132,职业模板!$B$40:$B$60,FALSE),MATCH(W$3,职业模板!$C$39:$J$39,FALSE))),2),"")</f>
        <v/>
      </c>
      <c r="BP132" s="1" t="str" cm="1">
        <f t="array" ref="BP132">IFERROR(ROUND((AZ132+BH132*职业模板!$E$16)*(1+INDEX(职业模板!$C$29:$J$34,MATCH($K132,职业模板!$B$29:$B$34,FALSE),MATCH(X$3,职业模板!$C$28:$J$28,FALSE))+INDEX(职业模板!$C$40:$J$60,MATCH($L132,职业模板!$B$40:$B$60,FALSE),MATCH(X$3,职业模板!$C$39:$J$39,FALSE))),2),"")</f>
        <v/>
      </c>
      <c r="BQ132" s="1" t="str" cm="1">
        <f t="array" ref="BQ132">IFERROR(ROUND((BA132+BI132*职业模板!$E$16)*(1+INDEX(职业模板!$C$29:$J$34,MATCH($K132,职业模板!$B$29:$B$34,FALSE),MATCH(Y$3,职业模板!$C$28:$J$28,FALSE))+INDEX(职业模板!$C$40:$J$60,MATCH($L132,职业模板!$B$40:$B$60,FALSE),MATCH(Y$3,职业模板!$C$39:$J$39,FALSE))),2),"")</f>
        <v/>
      </c>
      <c r="BR132" s="1" t="str" cm="1">
        <f t="array" ref="BR132">IFERROR(ROUND((BB132+BJ132*职业模板!$E$16)*(1+INDEX(职业模板!$C$29:$J$34,MATCH($K132,职业模板!$B$29:$B$34,FALSE),MATCH(Z$3,职业模板!$C$28:$J$28,FALSE))+INDEX(职业模板!$C$40:$J$60,MATCH($L132,职业模板!$B$40:$B$60,FALSE),MATCH(Z$3,职业模板!$C$39:$J$39,FALSE))),2),"")</f>
        <v/>
      </c>
      <c r="BS132" s="1" t="str" cm="1">
        <f t="array" ref="BS132">IFERROR(ROUND((BC132+BK132*职业模板!$E$16)*(1+INDEX(职业模板!$C$29:$J$34,MATCH($K132,职业模板!$B$29:$B$34,FALSE),MATCH(AA$3,职业模板!$C$28:$J$28,FALSE))+INDEX(职业模板!$C$40:$J$60,MATCH($L132,职业模板!$B$40:$B$60,FALSE),MATCH(AA$3,职业模板!$C$39:$J$39,FALSE))),2),"")</f>
        <v/>
      </c>
      <c r="BT132" s="1" t="str" cm="1">
        <f t="array" ref="BT132">IFERROR(ROUND((BD132+BL132*职业模板!$E$16)*(1+INDEX(职业模板!$C$29:$J$34,MATCH($K132,职业模板!$B$29:$B$34,FALSE),MATCH(AB$3,职业模板!$C$28:$J$28,FALSE))+INDEX(职业模板!$C$40:$J$60,MATCH($L132,职业模板!$B$40:$B$60,FALSE),MATCH(AB$3,职业模板!$C$39:$J$39,FALSE))),2),"")</f>
        <v/>
      </c>
      <c r="BU132" s="1" t="str" cm="1">
        <f t="array" ref="BU132">IFERROR(ROUND((BE132+BM132*职业模板!$E$16)*(1+INDEX(职业模板!$C$29:$J$34,MATCH($K132,职业模板!$B$29:$B$34,FALSE),MATCH(AC$3,职业模板!$C$28:$J$28,FALSE))+INDEX(职业模板!$C$40:$J$60,MATCH($L132,职业模板!$B$40:$B$60,FALSE),MATCH(AC$3,职业模板!$C$39:$J$39,FALSE))),2),"")</f>
        <v/>
      </c>
      <c r="BV132" s="31" t="str" cm="1">
        <f t="array" ref="BV132">IF(SUMPRODUCT($BN132:$BR132,属性分配!$C$7:$G$7)=0,"",SUMPRODUCT($BN132:$BR132,属性分配!$C$7:$G$7))</f>
        <v/>
      </c>
      <c r="BW132" s="1" t="str" cm="1">
        <f t="array" ref="BW132">IFERROR((AX132+BF132*职业模板!$E$16)*(1+INDEX(职业模板!$C$34:$J$34,MATCH(V$3,职业模板!$C$28:$J$28,FALSE))+INDEX(职业模板!$C$60:$J$60,MATCH(V$3,职业模板!$C$39:$J$39,FALSE))),"")</f>
        <v/>
      </c>
      <c r="BX132" s="1" t="str" cm="1">
        <f t="array" ref="BX132">IFERROR((AY132+BG132*职业模板!$E$16)*(1+INDEX(职业模板!$C$34:$J$34,MATCH(W$3,职业模板!$C$28:$J$28,FALSE))+INDEX(职业模板!$C$60:$J$60,MATCH(W$3,职业模板!$C$39:$J$39,FALSE))),"")</f>
        <v/>
      </c>
      <c r="BY132" s="1" t="str" cm="1">
        <f t="array" ref="BY132">IFERROR((AZ132+BH132*职业模板!$E$16)*(1+INDEX(职业模板!$C$34:$J$34,MATCH(X$3,职业模板!$C$28:$J$28,FALSE))+INDEX(职业模板!$C$60:$J$60,MATCH(X$3,职业模板!$C$39:$J$39,FALSE))),"")</f>
        <v/>
      </c>
      <c r="BZ132" s="1" t="str" cm="1">
        <f t="array" ref="BZ132">IFERROR((BA132+BI132*职业模板!$E$16)*(1+INDEX(职业模板!$C$34:$J$34,MATCH(Y$3,职业模板!$C$28:$J$28,FALSE))+INDEX(职业模板!$C$60:$J$60,MATCH(Y$3,职业模板!$C$39:$J$39,FALSE))),"")</f>
        <v/>
      </c>
      <c r="CA132" s="1" t="str" cm="1">
        <f t="array" ref="CA132">IFERROR((BB132+BJ132*职业模板!$E$16)*(1+INDEX(职业模板!$C$34:$J$34,MATCH(Z$3,职业模板!$C$28:$J$28,FALSE))+INDEX(职业模板!$C$60:$J$60,MATCH(Z$3,职业模板!$C$39:$J$39,FALSE))),"")</f>
        <v/>
      </c>
      <c r="CB132" s="1" t="str" cm="1">
        <f t="array" ref="CB132">IFERROR((BC132+BK132*职业模板!$E$16)*(1+INDEX(职业模板!$C$34:$J$34,MATCH(AA$3,职业模板!$C$28:$J$28,FALSE))+INDEX(职业模板!$C$60:$J$60,MATCH(AA$3,职业模板!$C$39:$J$39,FALSE))),"")</f>
        <v/>
      </c>
      <c r="CC132" s="1" t="str" cm="1">
        <f t="array" ref="CC132">IFERROR((BD132+BL132*职业模板!$E$16)*(1+INDEX(职业模板!$C$34:$J$34,MATCH(AB$3,职业模板!$C$28:$J$28,FALSE))+INDEX(职业模板!$C$60:$J$60,MATCH(AB$3,职业模板!$C$39:$J$39,FALSE))),"")</f>
        <v/>
      </c>
      <c r="CD132" s="1" t="str" cm="1">
        <f t="array" ref="CD132">IFERROR((BE132+BM132*职业模板!$E$16)*(1+INDEX(职业模板!$C$34:$J$34,MATCH(AC$3,职业模板!$C$28:$J$28,FALSE))+INDEX(职业模板!$C$60:$J$60,MATCH(AC$3,职业模板!$C$39:$J$39,FALSE))),"")</f>
        <v/>
      </c>
      <c r="CE132" s="31" t="str" cm="1">
        <f t="array" ref="CE132">IF(SUMPRODUCT(BW132:CA132,属性分配!$C$7:$G$7)=0,"",SUMPRODUCT(BW132:CA132,属性分配!$C$7:$G$7))</f>
        <v/>
      </c>
    </row>
    <row r="133" spans="50:83" x14ac:dyDescent="0.15">
      <c r="AX133" s="1" t="str" cm="1">
        <f t="array" ref="AX133">IFERROR(INDEX(属性分配!$C$4:$J$4,MATCH(AX$3,属性分配!$C$3:$J$3,FALSE))*INDEX(职业模板!$C$5:$J$12,MATCH($C133,职业模板!$B$5:$B$12,FALSE),MATCH(AX$3,职业模板!$C$3:$J$3,FALSE))*$F133*N133,"")</f>
        <v/>
      </c>
      <c r="AY133" s="1" t="str" cm="1">
        <f t="array" ref="AY133">IFERROR(INDEX(属性分配!$C$4:$J$4,MATCH(AY$3,属性分配!$C$3:$J$3,FALSE))*INDEX(职业模板!$C$5:$J$12,MATCH($C133,职业模板!$B$5:$B$12,FALSE),MATCH(AY$3,职业模板!$C$3:$J$3,FALSE))*$F133*O133,"")</f>
        <v/>
      </c>
      <c r="AZ133" s="1" t="str" cm="1">
        <f t="array" ref="AZ133">IFERROR(INDEX(属性分配!$C$4:$J$4,MATCH(AZ$3,属性分配!$C$3:$J$3,FALSE))*INDEX(职业模板!$C$5:$J$12,MATCH($C133,职业模板!$B$5:$B$12,FALSE),MATCH(AZ$3,职业模板!$C$3:$J$3,FALSE))*$F133*P133,"")</f>
        <v/>
      </c>
      <c r="BA133" s="1" t="str" cm="1">
        <f t="array" ref="BA133">IFERROR(INDEX(属性分配!$C$4:$J$4,MATCH(BA$3,属性分配!$C$3:$J$3,FALSE))*INDEX(职业模板!$C$5:$J$12,MATCH($C133,职业模板!$B$5:$B$12,FALSE),MATCH(BA$3,职业模板!$C$3:$J$3,FALSE))*$F133*Q133,"")</f>
        <v/>
      </c>
      <c r="BB133" s="1" t="str" cm="1">
        <f t="array" ref="BB133">IFERROR(INDEX(属性分配!$C$4:$J$4,MATCH(BB$3,属性分配!$C$3:$J$3,FALSE))*INDEX(职业模板!$C$5:$J$12,MATCH($C133,职业模板!$B$5:$B$12,FALSE),MATCH(BB$3,职业模板!$C$3:$J$3,FALSE))*$F133*R133,"")</f>
        <v/>
      </c>
      <c r="BC133" s="1" t="str" cm="1">
        <f t="array" ref="BC133">IFERROR(INDEX(属性分配!$C$4:$J$4,MATCH(BC$3,属性分配!$C$3:$J$3,FALSE))*INDEX(职业模板!$C$5:$J$12,MATCH($C133,职业模板!$B$5:$B$12,FALSE),MATCH(BC$3,职业模板!$C$3:$J$3,FALSE))*$F133*S133,"")</f>
        <v/>
      </c>
      <c r="BD133" s="1" t="str" cm="1">
        <f t="array" ref="BD133">IFERROR(INDEX(属性分配!$C$4:$J$4,MATCH(BD$3,属性分配!$C$3:$J$3,FALSE))*INDEX(职业模板!$C$5:$J$12,MATCH($C133,职业模板!$B$5:$B$12,FALSE),MATCH(BD$3,职业模板!$C$3:$J$3,FALSE))*$F133*T133,"")</f>
        <v/>
      </c>
      <c r="BE133" s="1" t="str" cm="1">
        <f t="array" ref="BE133">IFERROR(INDEX(属性分配!$C$4:$J$4,MATCH(BE$3,属性分配!$C$3:$J$3,FALSE))*INDEX(职业模板!$C$5:$J$12,MATCH($C133,职业模板!$B$5:$B$12,FALSE),MATCH(BE$3,职业模板!$C$3:$J$3,FALSE))*$F133*U133,"")</f>
        <v/>
      </c>
      <c r="BF133" s="1" t="str" cm="1">
        <f t="array" ref="BF133">IFERROR(INDEX(属性分配!$C$11:$J$11,MATCH(BF$3,属性分配!$C$3:$J$3,FALSE))/职业模板!$E$16*AX133,"")</f>
        <v/>
      </c>
      <c r="BG133" s="1" t="str" cm="1">
        <f t="array" ref="BG133">IFERROR(INDEX(属性分配!$C$11:$J$11,MATCH(BG$3,属性分配!$C$3:$J$3,FALSE))/职业模板!$E$16*AY133,"")</f>
        <v/>
      </c>
      <c r="BH133" s="1" t="str" cm="1">
        <f t="array" ref="BH133">IFERROR(INDEX(属性分配!$C$11:$J$11,MATCH(BH$3,属性分配!$C$3:$J$3,FALSE))/职业模板!$E$16*AZ133,"")</f>
        <v/>
      </c>
      <c r="BI133" s="1" t="str" cm="1">
        <f t="array" ref="BI133">IFERROR(INDEX(属性分配!$C$11:$J$11,MATCH(BI$3,属性分配!$C$3:$J$3,FALSE))/职业模板!$E$16*BA133,"")</f>
        <v/>
      </c>
      <c r="BJ133" s="1" t="str" cm="1">
        <f t="array" ref="BJ133">IFERROR(INDEX(属性分配!$C$11:$J$11,MATCH(BJ$3,属性分配!$C$3:$J$3,FALSE))/职业模板!$E$16*BB133,"")</f>
        <v/>
      </c>
      <c r="BK133" s="1" t="str" cm="1">
        <f t="array" ref="BK133">IFERROR(INDEX(属性分配!$C$11:$J$11,MATCH(BK$3,属性分配!$C$3:$J$3,FALSE))/职业模板!$E$16*BC133,"")</f>
        <v/>
      </c>
      <c r="BL133" s="1" t="str" cm="1">
        <f t="array" ref="BL133">IFERROR(INDEX(属性分配!$C$11:$J$11,MATCH(BL$3,属性分配!$C$3:$J$3,FALSE))/职业模板!$E$16*BD133,"")</f>
        <v/>
      </c>
      <c r="BM133" s="1" t="str" cm="1">
        <f t="array" ref="BM133">IFERROR(INDEX(属性分配!$C$11:$J$11,MATCH(BM$3,属性分配!$C$3:$J$3,FALSE))/职业模板!$E$16*BE133,"")</f>
        <v/>
      </c>
      <c r="BN133" s="1" t="str" cm="1">
        <f t="array" ref="BN133">IFERROR(ROUND((AX133+BF133*职业模板!$E$16)*(1+INDEX(职业模板!$C$29:$J$34,MATCH($K133,职业模板!$B$29:$B$34,FALSE),MATCH(V$3,职业模板!$C$28:$J$28,FALSE))+INDEX(职业模板!$C$40:$J$60,MATCH($L133,职业模板!$B$40:$B$60,FALSE),MATCH(V$3,职业模板!$C$39:$J$39,FALSE))),2),"")</f>
        <v/>
      </c>
      <c r="BO133" s="1" t="str" cm="1">
        <f t="array" ref="BO133">IFERROR(ROUND((AY133+BG133*职业模板!$E$16)*(1+INDEX(职业模板!$C$29:$J$34,MATCH($K133,职业模板!$B$29:$B$34,FALSE),MATCH(W$3,职业模板!$C$28:$J$28,FALSE))+INDEX(职业模板!$C$40:$J$60,MATCH($L133,职业模板!$B$40:$B$60,FALSE),MATCH(W$3,职业模板!$C$39:$J$39,FALSE))),2),"")</f>
        <v/>
      </c>
      <c r="BP133" s="1" t="str" cm="1">
        <f t="array" ref="BP133">IFERROR(ROUND((AZ133+BH133*职业模板!$E$16)*(1+INDEX(职业模板!$C$29:$J$34,MATCH($K133,职业模板!$B$29:$B$34,FALSE),MATCH(X$3,职业模板!$C$28:$J$28,FALSE))+INDEX(职业模板!$C$40:$J$60,MATCH($L133,职业模板!$B$40:$B$60,FALSE),MATCH(X$3,职业模板!$C$39:$J$39,FALSE))),2),"")</f>
        <v/>
      </c>
      <c r="BQ133" s="1" t="str" cm="1">
        <f t="array" ref="BQ133">IFERROR(ROUND((BA133+BI133*职业模板!$E$16)*(1+INDEX(职业模板!$C$29:$J$34,MATCH($K133,职业模板!$B$29:$B$34,FALSE),MATCH(Y$3,职业模板!$C$28:$J$28,FALSE))+INDEX(职业模板!$C$40:$J$60,MATCH($L133,职业模板!$B$40:$B$60,FALSE),MATCH(Y$3,职业模板!$C$39:$J$39,FALSE))),2),"")</f>
        <v/>
      </c>
      <c r="BR133" s="1" t="str" cm="1">
        <f t="array" ref="BR133">IFERROR(ROUND((BB133+BJ133*职业模板!$E$16)*(1+INDEX(职业模板!$C$29:$J$34,MATCH($K133,职业模板!$B$29:$B$34,FALSE),MATCH(Z$3,职业模板!$C$28:$J$28,FALSE))+INDEX(职业模板!$C$40:$J$60,MATCH($L133,职业模板!$B$40:$B$60,FALSE),MATCH(Z$3,职业模板!$C$39:$J$39,FALSE))),2),"")</f>
        <v/>
      </c>
      <c r="BS133" s="1" t="str" cm="1">
        <f t="array" ref="BS133">IFERROR(ROUND((BC133+BK133*职业模板!$E$16)*(1+INDEX(职业模板!$C$29:$J$34,MATCH($K133,职业模板!$B$29:$B$34,FALSE),MATCH(AA$3,职业模板!$C$28:$J$28,FALSE))+INDEX(职业模板!$C$40:$J$60,MATCH($L133,职业模板!$B$40:$B$60,FALSE),MATCH(AA$3,职业模板!$C$39:$J$39,FALSE))),2),"")</f>
        <v/>
      </c>
      <c r="BT133" s="1" t="str" cm="1">
        <f t="array" ref="BT133">IFERROR(ROUND((BD133+BL133*职业模板!$E$16)*(1+INDEX(职业模板!$C$29:$J$34,MATCH($K133,职业模板!$B$29:$B$34,FALSE),MATCH(AB$3,职业模板!$C$28:$J$28,FALSE))+INDEX(职业模板!$C$40:$J$60,MATCH($L133,职业模板!$B$40:$B$60,FALSE),MATCH(AB$3,职业模板!$C$39:$J$39,FALSE))),2),"")</f>
        <v/>
      </c>
      <c r="BU133" s="1" t="str" cm="1">
        <f t="array" ref="BU133">IFERROR(ROUND((BE133+BM133*职业模板!$E$16)*(1+INDEX(职业模板!$C$29:$J$34,MATCH($K133,职业模板!$B$29:$B$34,FALSE),MATCH(AC$3,职业模板!$C$28:$J$28,FALSE))+INDEX(职业模板!$C$40:$J$60,MATCH($L133,职业模板!$B$40:$B$60,FALSE),MATCH(AC$3,职业模板!$C$39:$J$39,FALSE))),2),"")</f>
        <v/>
      </c>
      <c r="BV133" s="31" t="str" cm="1">
        <f t="array" ref="BV133">IF(SUMPRODUCT($BN133:$BR133,属性分配!$C$7:$G$7)=0,"",SUMPRODUCT($BN133:$BR133,属性分配!$C$7:$G$7))</f>
        <v/>
      </c>
      <c r="BW133" s="1" t="str" cm="1">
        <f t="array" ref="BW133">IFERROR((AX133+BF133*职业模板!$E$16)*(1+INDEX(职业模板!$C$34:$J$34,MATCH(V$3,职业模板!$C$28:$J$28,FALSE))+INDEX(职业模板!$C$60:$J$60,MATCH(V$3,职业模板!$C$39:$J$39,FALSE))),"")</f>
        <v/>
      </c>
      <c r="BX133" s="1" t="str" cm="1">
        <f t="array" ref="BX133">IFERROR((AY133+BG133*职业模板!$E$16)*(1+INDEX(职业模板!$C$34:$J$34,MATCH(W$3,职业模板!$C$28:$J$28,FALSE))+INDEX(职业模板!$C$60:$J$60,MATCH(W$3,职业模板!$C$39:$J$39,FALSE))),"")</f>
        <v/>
      </c>
      <c r="BY133" s="1" t="str" cm="1">
        <f t="array" ref="BY133">IFERROR((AZ133+BH133*职业模板!$E$16)*(1+INDEX(职业模板!$C$34:$J$34,MATCH(X$3,职业模板!$C$28:$J$28,FALSE))+INDEX(职业模板!$C$60:$J$60,MATCH(X$3,职业模板!$C$39:$J$39,FALSE))),"")</f>
        <v/>
      </c>
      <c r="BZ133" s="1" t="str" cm="1">
        <f t="array" ref="BZ133">IFERROR((BA133+BI133*职业模板!$E$16)*(1+INDEX(职业模板!$C$34:$J$34,MATCH(Y$3,职业模板!$C$28:$J$28,FALSE))+INDEX(职业模板!$C$60:$J$60,MATCH(Y$3,职业模板!$C$39:$J$39,FALSE))),"")</f>
        <v/>
      </c>
      <c r="CA133" s="1" t="str" cm="1">
        <f t="array" ref="CA133">IFERROR((BB133+BJ133*职业模板!$E$16)*(1+INDEX(职业模板!$C$34:$J$34,MATCH(Z$3,职业模板!$C$28:$J$28,FALSE))+INDEX(职业模板!$C$60:$J$60,MATCH(Z$3,职业模板!$C$39:$J$39,FALSE))),"")</f>
        <v/>
      </c>
      <c r="CB133" s="1" t="str" cm="1">
        <f t="array" ref="CB133">IFERROR((BC133+BK133*职业模板!$E$16)*(1+INDEX(职业模板!$C$34:$J$34,MATCH(AA$3,职业模板!$C$28:$J$28,FALSE))+INDEX(职业模板!$C$60:$J$60,MATCH(AA$3,职业模板!$C$39:$J$39,FALSE))),"")</f>
        <v/>
      </c>
      <c r="CC133" s="1" t="str" cm="1">
        <f t="array" ref="CC133">IFERROR((BD133+BL133*职业模板!$E$16)*(1+INDEX(职业模板!$C$34:$J$34,MATCH(AB$3,职业模板!$C$28:$J$28,FALSE))+INDEX(职业模板!$C$60:$J$60,MATCH(AB$3,职业模板!$C$39:$J$39,FALSE))),"")</f>
        <v/>
      </c>
      <c r="CD133" s="1" t="str" cm="1">
        <f t="array" ref="CD133">IFERROR((BE133+BM133*职业模板!$E$16)*(1+INDEX(职业模板!$C$34:$J$34,MATCH(AC$3,职业模板!$C$28:$J$28,FALSE))+INDEX(职业模板!$C$60:$J$60,MATCH(AC$3,职业模板!$C$39:$J$39,FALSE))),"")</f>
        <v/>
      </c>
      <c r="CE133" s="31" t="str" cm="1">
        <f t="array" ref="CE133">IF(SUMPRODUCT(BW133:CA133,属性分配!$C$7:$G$7)=0,"",SUMPRODUCT(BW133:CA133,属性分配!$C$7:$G$7))</f>
        <v/>
      </c>
    </row>
    <row r="134" spans="50:83" x14ac:dyDescent="0.15">
      <c r="AX134" s="1" t="str" cm="1">
        <f t="array" ref="AX134">IFERROR(INDEX(属性分配!$C$4:$J$4,MATCH(AX$3,属性分配!$C$3:$J$3,FALSE))*INDEX(职业模板!$C$5:$J$12,MATCH($C134,职业模板!$B$5:$B$12,FALSE),MATCH(AX$3,职业模板!$C$3:$J$3,FALSE))*$F134*N134,"")</f>
        <v/>
      </c>
      <c r="AY134" s="1" t="str" cm="1">
        <f t="array" ref="AY134">IFERROR(INDEX(属性分配!$C$4:$J$4,MATCH(AY$3,属性分配!$C$3:$J$3,FALSE))*INDEX(职业模板!$C$5:$J$12,MATCH($C134,职业模板!$B$5:$B$12,FALSE),MATCH(AY$3,职业模板!$C$3:$J$3,FALSE))*$F134*O134,"")</f>
        <v/>
      </c>
      <c r="AZ134" s="1" t="str" cm="1">
        <f t="array" ref="AZ134">IFERROR(INDEX(属性分配!$C$4:$J$4,MATCH(AZ$3,属性分配!$C$3:$J$3,FALSE))*INDEX(职业模板!$C$5:$J$12,MATCH($C134,职业模板!$B$5:$B$12,FALSE),MATCH(AZ$3,职业模板!$C$3:$J$3,FALSE))*$F134*P134,"")</f>
        <v/>
      </c>
      <c r="BA134" s="1" t="str" cm="1">
        <f t="array" ref="BA134">IFERROR(INDEX(属性分配!$C$4:$J$4,MATCH(BA$3,属性分配!$C$3:$J$3,FALSE))*INDEX(职业模板!$C$5:$J$12,MATCH($C134,职业模板!$B$5:$B$12,FALSE),MATCH(BA$3,职业模板!$C$3:$J$3,FALSE))*$F134*Q134,"")</f>
        <v/>
      </c>
      <c r="BB134" s="1" t="str" cm="1">
        <f t="array" ref="BB134">IFERROR(INDEX(属性分配!$C$4:$J$4,MATCH(BB$3,属性分配!$C$3:$J$3,FALSE))*INDEX(职业模板!$C$5:$J$12,MATCH($C134,职业模板!$B$5:$B$12,FALSE),MATCH(BB$3,职业模板!$C$3:$J$3,FALSE))*$F134*R134,"")</f>
        <v/>
      </c>
      <c r="BC134" s="1" t="str" cm="1">
        <f t="array" ref="BC134">IFERROR(INDEX(属性分配!$C$4:$J$4,MATCH(BC$3,属性分配!$C$3:$J$3,FALSE))*INDEX(职业模板!$C$5:$J$12,MATCH($C134,职业模板!$B$5:$B$12,FALSE),MATCH(BC$3,职业模板!$C$3:$J$3,FALSE))*$F134*S134,"")</f>
        <v/>
      </c>
      <c r="BD134" s="1" t="str" cm="1">
        <f t="array" ref="BD134">IFERROR(INDEX(属性分配!$C$4:$J$4,MATCH(BD$3,属性分配!$C$3:$J$3,FALSE))*INDEX(职业模板!$C$5:$J$12,MATCH($C134,职业模板!$B$5:$B$12,FALSE),MATCH(BD$3,职业模板!$C$3:$J$3,FALSE))*$F134*T134,"")</f>
        <v/>
      </c>
      <c r="BE134" s="1" t="str" cm="1">
        <f t="array" ref="BE134">IFERROR(INDEX(属性分配!$C$4:$J$4,MATCH(BE$3,属性分配!$C$3:$J$3,FALSE))*INDEX(职业模板!$C$5:$J$12,MATCH($C134,职业模板!$B$5:$B$12,FALSE),MATCH(BE$3,职业模板!$C$3:$J$3,FALSE))*$F134*U134,"")</f>
        <v/>
      </c>
      <c r="BF134" s="1" t="str" cm="1">
        <f t="array" ref="BF134">IFERROR(INDEX(属性分配!$C$11:$J$11,MATCH(BF$3,属性分配!$C$3:$J$3,FALSE))/职业模板!$E$16*AX134,"")</f>
        <v/>
      </c>
      <c r="BG134" s="1" t="str" cm="1">
        <f t="array" ref="BG134">IFERROR(INDEX(属性分配!$C$11:$J$11,MATCH(BG$3,属性分配!$C$3:$J$3,FALSE))/职业模板!$E$16*AY134,"")</f>
        <v/>
      </c>
      <c r="BH134" s="1" t="str" cm="1">
        <f t="array" ref="BH134">IFERROR(INDEX(属性分配!$C$11:$J$11,MATCH(BH$3,属性分配!$C$3:$J$3,FALSE))/职业模板!$E$16*AZ134,"")</f>
        <v/>
      </c>
      <c r="BI134" s="1" t="str" cm="1">
        <f t="array" ref="BI134">IFERROR(INDEX(属性分配!$C$11:$J$11,MATCH(BI$3,属性分配!$C$3:$J$3,FALSE))/职业模板!$E$16*BA134,"")</f>
        <v/>
      </c>
      <c r="BJ134" s="1" t="str" cm="1">
        <f t="array" ref="BJ134">IFERROR(INDEX(属性分配!$C$11:$J$11,MATCH(BJ$3,属性分配!$C$3:$J$3,FALSE))/职业模板!$E$16*BB134,"")</f>
        <v/>
      </c>
      <c r="BK134" s="1" t="str" cm="1">
        <f t="array" ref="BK134">IFERROR(INDEX(属性分配!$C$11:$J$11,MATCH(BK$3,属性分配!$C$3:$J$3,FALSE))/职业模板!$E$16*BC134,"")</f>
        <v/>
      </c>
      <c r="BL134" s="1" t="str" cm="1">
        <f t="array" ref="BL134">IFERROR(INDEX(属性分配!$C$11:$J$11,MATCH(BL$3,属性分配!$C$3:$J$3,FALSE))/职业模板!$E$16*BD134,"")</f>
        <v/>
      </c>
      <c r="BM134" s="1" t="str" cm="1">
        <f t="array" ref="BM134">IFERROR(INDEX(属性分配!$C$11:$J$11,MATCH(BM$3,属性分配!$C$3:$J$3,FALSE))/职业模板!$E$16*BE134,"")</f>
        <v/>
      </c>
      <c r="BN134" s="1" t="str" cm="1">
        <f t="array" ref="BN134">IFERROR(ROUND((AX134+BF134*职业模板!$E$16)*(1+INDEX(职业模板!$C$29:$J$34,MATCH($K134,职业模板!$B$29:$B$34,FALSE),MATCH(V$3,职业模板!$C$28:$J$28,FALSE))+INDEX(职业模板!$C$40:$J$60,MATCH($L134,职业模板!$B$40:$B$60,FALSE),MATCH(V$3,职业模板!$C$39:$J$39,FALSE))),2),"")</f>
        <v/>
      </c>
      <c r="BO134" s="1" t="str" cm="1">
        <f t="array" ref="BO134">IFERROR(ROUND((AY134+BG134*职业模板!$E$16)*(1+INDEX(职业模板!$C$29:$J$34,MATCH($K134,职业模板!$B$29:$B$34,FALSE),MATCH(W$3,职业模板!$C$28:$J$28,FALSE))+INDEX(职业模板!$C$40:$J$60,MATCH($L134,职业模板!$B$40:$B$60,FALSE),MATCH(W$3,职业模板!$C$39:$J$39,FALSE))),2),"")</f>
        <v/>
      </c>
      <c r="BP134" s="1" t="str" cm="1">
        <f t="array" ref="BP134">IFERROR(ROUND((AZ134+BH134*职业模板!$E$16)*(1+INDEX(职业模板!$C$29:$J$34,MATCH($K134,职业模板!$B$29:$B$34,FALSE),MATCH(X$3,职业模板!$C$28:$J$28,FALSE))+INDEX(职业模板!$C$40:$J$60,MATCH($L134,职业模板!$B$40:$B$60,FALSE),MATCH(X$3,职业模板!$C$39:$J$39,FALSE))),2),"")</f>
        <v/>
      </c>
      <c r="BQ134" s="1" t="str" cm="1">
        <f t="array" ref="BQ134">IFERROR(ROUND((BA134+BI134*职业模板!$E$16)*(1+INDEX(职业模板!$C$29:$J$34,MATCH($K134,职业模板!$B$29:$B$34,FALSE),MATCH(Y$3,职业模板!$C$28:$J$28,FALSE))+INDEX(职业模板!$C$40:$J$60,MATCH($L134,职业模板!$B$40:$B$60,FALSE),MATCH(Y$3,职业模板!$C$39:$J$39,FALSE))),2),"")</f>
        <v/>
      </c>
      <c r="BR134" s="1" t="str" cm="1">
        <f t="array" ref="BR134">IFERROR(ROUND((BB134+BJ134*职业模板!$E$16)*(1+INDEX(职业模板!$C$29:$J$34,MATCH($K134,职业模板!$B$29:$B$34,FALSE),MATCH(Z$3,职业模板!$C$28:$J$28,FALSE))+INDEX(职业模板!$C$40:$J$60,MATCH($L134,职业模板!$B$40:$B$60,FALSE),MATCH(Z$3,职业模板!$C$39:$J$39,FALSE))),2),"")</f>
        <v/>
      </c>
      <c r="BS134" s="1" t="str" cm="1">
        <f t="array" ref="BS134">IFERROR(ROUND((BC134+BK134*职业模板!$E$16)*(1+INDEX(职业模板!$C$29:$J$34,MATCH($K134,职业模板!$B$29:$B$34,FALSE),MATCH(AA$3,职业模板!$C$28:$J$28,FALSE))+INDEX(职业模板!$C$40:$J$60,MATCH($L134,职业模板!$B$40:$B$60,FALSE),MATCH(AA$3,职业模板!$C$39:$J$39,FALSE))),2),"")</f>
        <v/>
      </c>
      <c r="BT134" s="1" t="str" cm="1">
        <f t="array" ref="BT134">IFERROR(ROUND((BD134+BL134*职业模板!$E$16)*(1+INDEX(职业模板!$C$29:$J$34,MATCH($K134,职业模板!$B$29:$B$34,FALSE),MATCH(AB$3,职业模板!$C$28:$J$28,FALSE))+INDEX(职业模板!$C$40:$J$60,MATCH($L134,职业模板!$B$40:$B$60,FALSE),MATCH(AB$3,职业模板!$C$39:$J$39,FALSE))),2),"")</f>
        <v/>
      </c>
      <c r="BU134" s="1" t="str" cm="1">
        <f t="array" ref="BU134">IFERROR(ROUND((BE134+BM134*职业模板!$E$16)*(1+INDEX(职业模板!$C$29:$J$34,MATCH($K134,职业模板!$B$29:$B$34,FALSE),MATCH(AC$3,职业模板!$C$28:$J$28,FALSE))+INDEX(职业模板!$C$40:$J$60,MATCH($L134,职业模板!$B$40:$B$60,FALSE),MATCH(AC$3,职业模板!$C$39:$J$39,FALSE))),2),"")</f>
        <v/>
      </c>
      <c r="BV134" s="31" t="str" cm="1">
        <f t="array" ref="BV134">IF(SUMPRODUCT($BN134:$BR134,属性分配!$C$7:$G$7)=0,"",SUMPRODUCT($BN134:$BR134,属性分配!$C$7:$G$7))</f>
        <v/>
      </c>
      <c r="BW134" s="1" t="str" cm="1">
        <f t="array" ref="BW134">IFERROR((AX134+BF134*职业模板!$E$16)*(1+INDEX(职业模板!$C$34:$J$34,MATCH(V$3,职业模板!$C$28:$J$28,FALSE))+INDEX(职业模板!$C$60:$J$60,MATCH(V$3,职业模板!$C$39:$J$39,FALSE))),"")</f>
        <v/>
      </c>
      <c r="BX134" s="1" t="str" cm="1">
        <f t="array" ref="BX134">IFERROR((AY134+BG134*职业模板!$E$16)*(1+INDEX(职业模板!$C$34:$J$34,MATCH(W$3,职业模板!$C$28:$J$28,FALSE))+INDEX(职业模板!$C$60:$J$60,MATCH(W$3,职业模板!$C$39:$J$39,FALSE))),"")</f>
        <v/>
      </c>
      <c r="BY134" s="1" t="str" cm="1">
        <f t="array" ref="BY134">IFERROR((AZ134+BH134*职业模板!$E$16)*(1+INDEX(职业模板!$C$34:$J$34,MATCH(X$3,职业模板!$C$28:$J$28,FALSE))+INDEX(职业模板!$C$60:$J$60,MATCH(X$3,职业模板!$C$39:$J$39,FALSE))),"")</f>
        <v/>
      </c>
      <c r="BZ134" s="1" t="str" cm="1">
        <f t="array" ref="BZ134">IFERROR((BA134+BI134*职业模板!$E$16)*(1+INDEX(职业模板!$C$34:$J$34,MATCH(Y$3,职业模板!$C$28:$J$28,FALSE))+INDEX(职业模板!$C$60:$J$60,MATCH(Y$3,职业模板!$C$39:$J$39,FALSE))),"")</f>
        <v/>
      </c>
      <c r="CA134" s="1" t="str" cm="1">
        <f t="array" ref="CA134">IFERROR((BB134+BJ134*职业模板!$E$16)*(1+INDEX(职业模板!$C$34:$J$34,MATCH(Z$3,职业模板!$C$28:$J$28,FALSE))+INDEX(职业模板!$C$60:$J$60,MATCH(Z$3,职业模板!$C$39:$J$39,FALSE))),"")</f>
        <v/>
      </c>
      <c r="CB134" s="1" t="str" cm="1">
        <f t="array" ref="CB134">IFERROR((BC134+BK134*职业模板!$E$16)*(1+INDEX(职业模板!$C$34:$J$34,MATCH(AA$3,职业模板!$C$28:$J$28,FALSE))+INDEX(职业模板!$C$60:$J$60,MATCH(AA$3,职业模板!$C$39:$J$39,FALSE))),"")</f>
        <v/>
      </c>
      <c r="CC134" s="1" t="str" cm="1">
        <f t="array" ref="CC134">IFERROR((BD134+BL134*职业模板!$E$16)*(1+INDEX(职业模板!$C$34:$J$34,MATCH(AB$3,职业模板!$C$28:$J$28,FALSE))+INDEX(职业模板!$C$60:$J$60,MATCH(AB$3,职业模板!$C$39:$J$39,FALSE))),"")</f>
        <v/>
      </c>
      <c r="CD134" s="1" t="str" cm="1">
        <f t="array" ref="CD134">IFERROR((BE134+BM134*职业模板!$E$16)*(1+INDEX(职业模板!$C$34:$J$34,MATCH(AC$3,职业模板!$C$28:$J$28,FALSE))+INDEX(职业模板!$C$60:$J$60,MATCH(AC$3,职业模板!$C$39:$J$39,FALSE))),"")</f>
        <v/>
      </c>
      <c r="CE134" s="31" t="str" cm="1">
        <f t="array" ref="CE134">IF(SUMPRODUCT(BW134:CA134,属性分配!$C$7:$G$7)=0,"",SUMPRODUCT(BW134:CA134,属性分配!$C$7:$G$7))</f>
        <v/>
      </c>
    </row>
    <row r="135" spans="50:83" x14ac:dyDescent="0.15">
      <c r="AX135" s="1" t="str" cm="1">
        <f t="array" ref="AX135">IFERROR(INDEX(属性分配!$C$4:$J$4,MATCH(AX$3,属性分配!$C$3:$J$3,FALSE))*INDEX(职业模板!$C$5:$J$12,MATCH($C135,职业模板!$B$5:$B$12,FALSE),MATCH(AX$3,职业模板!$C$3:$J$3,FALSE))*$F135*N135,"")</f>
        <v/>
      </c>
      <c r="AY135" s="1" t="str" cm="1">
        <f t="array" ref="AY135">IFERROR(INDEX(属性分配!$C$4:$J$4,MATCH(AY$3,属性分配!$C$3:$J$3,FALSE))*INDEX(职业模板!$C$5:$J$12,MATCH($C135,职业模板!$B$5:$B$12,FALSE),MATCH(AY$3,职业模板!$C$3:$J$3,FALSE))*$F135*O135,"")</f>
        <v/>
      </c>
      <c r="AZ135" s="1" t="str" cm="1">
        <f t="array" ref="AZ135">IFERROR(INDEX(属性分配!$C$4:$J$4,MATCH(AZ$3,属性分配!$C$3:$J$3,FALSE))*INDEX(职业模板!$C$5:$J$12,MATCH($C135,职业模板!$B$5:$B$12,FALSE),MATCH(AZ$3,职业模板!$C$3:$J$3,FALSE))*$F135*P135,"")</f>
        <v/>
      </c>
      <c r="BA135" s="1" t="str" cm="1">
        <f t="array" ref="BA135">IFERROR(INDEX(属性分配!$C$4:$J$4,MATCH(BA$3,属性分配!$C$3:$J$3,FALSE))*INDEX(职业模板!$C$5:$J$12,MATCH($C135,职业模板!$B$5:$B$12,FALSE),MATCH(BA$3,职业模板!$C$3:$J$3,FALSE))*$F135*Q135,"")</f>
        <v/>
      </c>
      <c r="BB135" s="1" t="str" cm="1">
        <f t="array" ref="BB135">IFERROR(INDEX(属性分配!$C$4:$J$4,MATCH(BB$3,属性分配!$C$3:$J$3,FALSE))*INDEX(职业模板!$C$5:$J$12,MATCH($C135,职业模板!$B$5:$B$12,FALSE),MATCH(BB$3,职业模板!$C$3:$J$3,FALSE))*$F135*R135,"")</f>
        <v/>
      </c>
      <c r="BC135" s="1" t="str" cm="1">
        <f t="array" ref="BC135">IFERROR(INDEX(属性分配!$C$4:$J$4,MATCH(BC$3,属性分配!$C$3:$J$3,FALSE))*INDEX(职业模板!$C$5:$J$12,MATCH($C135,职业模板!$B$5:$B$12,FALSE),MATCH(BC$3,职业模板!$C$3:$J$3,FALSE))*$F135*S135,"")</f>
        <v/>
      </c>
      <c r="BD135" s="1" t="str" cm="1">
        <f t="array" ref="BD135">IFERROR(INDEX(属性分配!$C$4:$J$4,MATCH(BD$3,属性分配!$C$3:$J$3,FALSE))*INDEX(职业模板!$C$5:$J$12,MATCH($C135,职业模板!$B$5:$B$12,FALSE),MATCH(BD$3,职业模板!$C$3:$J$3,FALSE))*$F135*T135,"")</f>
        <v/>
      </c>
      <c r="BE135" s="1" t="str" cm="1">
        <f t="array" ref="BE135">IFERROR(INDEX(属性分配!$C$4:$J$4,MATCH(BE$3,属性分配!$C$3:$J$3,FALSE))*INDEX(职业模板!$C$5:$J$12,MATCH($C135,职业模板!$B$5:$B$12,FALSE),MATCH(BE$3,职业模板!$C$3:$J$3,FALSE))*$F135*U135,"")</f>
        <v/>
      </c>
      <c r="BF135" s="1" t="str" cm="1">
        <f t="array" ref="BF135">IFERROR(INDEX(属性分配!$C$11:$J$11,MATCH(BF$3,属性分配!$C$3:$J$3,FALSE))/职业模板!$E$16*AX135,"")</f>
        <v/>
      </c>
      <c r="BG135" s="1" t="str" cm="1">
        <f t="array" ref="BG135">IFERROR(INDEX(属性分配!$C$11:$J$11,MATCH(BG$3,属性分配!$C$3:$J$3,FALSE))/职业模板!$E$16*AY135,"")</f>
        <v/>
      </c>
      <c r="BH135" s="1" t="str" cm="1">
        <f t="array" ref="BH135">IFERROR(INDEX(属性分配!$C$11:$J$11,MATCH(BH$3,属性分配!$C$3:$J$3,FALSE))/职业模板!$E$16*AZ135,"")</f>
        <v/>
      </c>
      <c r="BI135" s="1" t="str" cm="1">
        <f t="array" ref="BI135">IFERROR(INDEX(属性分配!$C$11:$J$11,MATCH(BI$3,属性分配!$C$3:$J$3,FALSE))/职业模板!$E$16*BA135,"")</f>
        <v/>
      </c>
      <c r="BJ135" s="1" t="str" cm="1">
        <f t="array" ref="BJ135">IFERROR(INDEX(属性分配!$C$11:$J$11,MATCH(BJ$3,属性分配!$C$3:$J$3,FALSE))/职业模板!$E$16*BB135,"")</f>
        <v/>
      </c>
      <c r="BK135" s="1" t="str" cm="1">
        <f t="array" ref="BK135">IFERROR(INDEX(属性分配!$C$11:$J$11,MATCH(BK$3,属性分配!$C$3:$J$3,FALSE))/职业模板!$E$16*BC135,"")</f>
        <v/>
      </c>
      <c r="BL135" s="1" t="str" cm="1">
        <f t="array" ref="BL135">IFERROR(INDEX(属性分配!$C$11:$J$11,MATCH(BL$3,属性分配!$C$3:$J$3,FALSE))/职业模板!$E$16*BD135,"")</f>
        <v/>
      </c>
      <c r="BM135" s="1" t="str" cm="1">
        <f t="array" ref="BM135">IFERROR(INDEX(属性分配!$C$11:$J$11,MATCH(BM$3,属性分配!$C$3:$J$3,FALSE))/职业模板!$E$16*BE135,"")</f>
        <v/>
      </c>
      <c r="BN135" s="1" t="str" cm="1">
        <f t="array" ref="BN135">IFERROR(ROUND((AX135+BF135*职业模板!$E$16)*(1+INDEX(职业模板!$C$29:$J$34,MATCH($K135,职业模板!$B$29:$B$34,FALSE),MATCH(V$3,职业模板!$C$28:$J$28,FALSE))+INDEX(职业模板!$C$40:$J$60,MATCH($L135,职业模板!$B$40:$B$60,FALSE),MATCH(V$3,职业模板!$C$39:$J$39,FALSE))),2),"")</f>
        <v/>
      </c>
      <c r="BO135" s="1" t="str" cm="1">
        <f t="array" ref="BO135">IFERROR(ROUND((AY135+BG135*职业模板!$E$16)*(1+INDEX(职业模板!$C$29:$J$34,MATCH($K135,职业模板!$B$29:$B$34,FALSE),MATCH(W$3,职业模板!$C$28:$J$28,FALSE))+INDEX(职业模板!$C$40:$J$60,MATCH($L135,职业模板!$B$40:$B$60,FALSE),MATCH(W$3,职业模板!$C$39:$J$39,FALSE))),2),"")</f>
        <v/>
      </c>
      <c r="BP135" s="1" t="str" cm="1">
        <f t="array" ref="BP135">IFERROR(ROUND((AZ135+BH135*职业模板!$E$16)*(1+INDEX(职业模板!$C$29:$J$34,MATCH($K135,职业模板!$B$29:$B$34,FALSE),MATCH(X$3,职业模板!$C$28:$J$28,FALSE))+INDEX(职业模板!$C$40:$J$60,MATCH($L135,职业模板!$B$40:$B$60,FALSE),MATCH(X$3,职业模板!$C$39:$J$39,FALSE))),2),"")</f>
        <v/>
      </c>
      <c r="BQ135" s="1" t="str" cm="1">
        <f t="array" ref="BQ135">IFERROR(ROUND((BA135+BI135*职业模板!$E$16)*(1+INDEX(职业模板!$C$29:$J$34,MATCH($K135,职业模板!$B$29:$B$34,FALSE),MATCH(Y$3,职业模板!$C$28:$J$28,FALSE))+INDEX(职业模板!$C$40:$J$60,MATCH($L135,职业模板!$B$40:$B$60,FALSE),MATCH(Y$3,职业模板!$C$39:$J$39,FALSE))),2),"")</f>
        <v/>
      </c>
      <c r="BR135" s="1" t="str" cm="1">
        <f t="array" ref="BR135">IFERROR(ROUND((BB135+BJ135*职业模板!$E$16)*(1+INDEX(职业模板!$C$29:$J$34,MATCH($K135,职业模板!$B$29:$B$34,FALSE),MATCH(Z$3,职业模板!$C$28:$J$28,FALSE))+INDEX(职业模板!$C$40:$J$60,MATCH($L135,职业模板!$B$40:$B$60,FALSE),MATCH(Z$3,职业模板!$C$39:$J$39,FALSE))),2),"")</f>
        <v/>
      </c>
      <c r="BS135" s="1" t="str" cm="1">
        <f t="array" ref="BS135">IFERROR(ROUND((BC135+BK135*职业模板!$E$16)*(1+INDEX(职业模板!$C$29:$J$34,MATCH($K135,职业模板!$B$29:$B$34,FALSE),MATCH(AA$3,职业模板!$C$28:$J$28,FALSE))+INDEX(职业模板!$C$40:$J$60,MATCH($L135,职业模板!$B$40:$B$60,FALSE),MATCH(AA$3,职业模板!$C$39:$J$39,FALSE))),2),"")</f>
        <v/>
      </c>
      <c r="BT135" s="1" t="str" cm="1">
        <f t="array" ref="BT135">IFERROR(ROUND((BD135+BL135*职业模板!$E$16)*(1+INDEX(职业模板!$C$29:$J$34,MATCH($K135,职业模板!$B$29:$B$34,FALSE),MATCH(AB$3,职业模板!$C$28:$J$28,FALSE))+INDEX(职业模板!$C$40:$J$60,MATCH($L135,职业模板!$B$40:$B$60,FALSE),MATCH(AB$3,职业模板!$C$39:$J$39,FALSE))),2),"")</f>
        <v/>
      </c>
      <c r="BU135" s="1" t="str" cm="1">
        <f t="array" ref="BU135">IFERROR(ROUND((BE135+BM135*职业模板!$E$16)*(1+INDEX(职业模板!$C$29:$J$34,MATCH($K135,职业模板!$B$29:$B$34,FALSE),MATCH(AC$3,职业模板!$C$28:$J$28,FALSE))+INDEX(职业模板!$C$40:$J$60,MATCH($L135,职业模板!$B$40:$B$60,FALSE),MATCH(AC$3,职业模板!$C$39:$J$39,FALSE))),2),"")</f>
        <v/>
      </c>
      <c r="BV135" s="31" t="str" cm="1">
        <f t="array" ref="BV135">IF(SUMPRODUCT($BN135:$BR135,属性分配!$C$7:$G$7)=0,"",SUMPRODUCT($BN135:$BR135,属性分配!$C$7:$G$7))</f>
        <v/>
      </c>
      <c r="BW135" s="1" t="str" cm="1">
        <f t="array" ref="BW135">IFERROR((AX135+BF135*职业模板!$E$16)*(1+INDEX(职业模板!$C$34:$J$34,MATCH(V$3,职业模板!$C$28:$J$28,FALSE))+INDEX(职业模板!$C$60:$J$60,MATCH(V$3,职业模板!$C$39:$J$39,FALSE))),"")</f>
        <v/>
      </c>
      <c r="BX135" s="1" t="str" cm="1">
        <f t="array" ref="BX135">IFERROR((AY135+BG135*职业模板!$E$16)*(1+INDEX(职业模板!$C$34:$J$34,MATCH(W$3,职业模板!$C$28:$J$28,FALSE))+INDEX(职业模板!$C$60:$J$60,MATCH(W$3,职业模板!$C$39:$J$39,FALSE))),"")</f>
        <v/>
      </c>
      <c r="BY135" s="1" t="str" cm="1">
        <f t="array" ref="BY135">IFERROR((AZ135+BH135*职业模板!$E$16)*(1+INDEX(职业模板!$C$34:$J$34,MATCH(X$3,职业模板!$C$28:$J$28,FALSE))+INDEX(职业模板!$C$60:$J$60,MATCH(X$3,职业模板!$C$39:$J$39,FALSE))),"")</f>
        <v/>
      </c>
      <c r="BZ135" s="1" t="str" cm="1">
        <f t="array" ref="BZ135">IFERROR((BA135+BI135*职业模板!$E$16)*(1+INDEX(职业模板!$C$34:$J$34,MATCH(Y$3,职业模板!$C$28:$J$28,FALSE))+INDEX(职业模板!$C$60:$J$60,MATCH(Y$3,职业模板!$C$39:$J$39,FALSE))),"")</f>
        <v/>
      </c>
      <c r="CA135" s="1" t="str" cm="1">
        <f t="array" ref="CA135">IFERROR((BB135+BJ135*职业模板!$E$16)*(1+INDEX(职业模板!$C$34:$J$34,MATCH(Z$3,职业模板!$C$28:$J$28,FALSE))+INDEX(职业模板!$C$60:$J$60,MATCH(Z$3,职业模板!$C$39:$J$39,FALSE))),"")</f>
        <v/>
      </c>
      <c r="CB135" s="1" t="str" cm="1">
        <f t="array" ref="CB135">IFERROR((BC135+BK135*职业模板!$E$16)*(1+INDEX(职业模板!$C$34:$J$34,MATCH(AA$3,职业模板!$C$28:$J$28,FALSE))+INDEX(职业模板!$C$60:$J$60,MATCH(AA$3,职业模板!$C$39:$J$39,FALSE))),"")</f>
        <v/>
      </c>
      <c r="CC135" s="1" t="str" cm="1">
        <f t="array" ref="CC135">IFERROR((BD135+BL135*职业模板!$E$16)*(1+INDEX(职业模板!$C$34:$J$34,MATCH(AB$3,职业模板!$C$28:$J$28,FALSE))+INDEX(职业模板!$C$60:$J$60,MATCH(AB$3,职业模板!$C$39:$J$39,FALSE))),"")</f>
        <v/>
      </c>
      <c r="CD135" s="1" t="str" cm="1">
        <f t="array" ref="CD135">IFERROR((BE135+BM135*职业模板!$E$16)*(1+INDEX(职业模板!$C$34:$J$34,MATCH(AC$3,职业模板!$C$28:$J$28,FALSE))+INDEX(职业模板!$C$60:$J$60,MATCH(AC$3,职业模板!$C$39:$J$39,FALSE))),"")</f>
        <v/>
      </c>
      <c r="CE135" s="31" t="str" cm="1">
        <f t="array" ref="CE135">IF(SUMPRODUCT(BW135:CA135,属性分配!$C$7:$G$7)=0,"",SUMPRODUCT(BW135:CA135,属性分配!$C$7:$G$7))</f>
        <v/>
      </c>
    </row>
    <row r="136" spans="50:83" x14ac:dyDescent="0.15">
      <c r="AX136" s="1" t="str" cm="1">
        <f t="array" ref="AX136">IFERROR(INDEX(属性分配!$C$4:$J$4,MATCH(AX$3,属性分配!$C$3:$J$3,FALSE))*INDEX(职业模板!$C$5:$J$12,MATCH($C136,职业模板!$B$5:$B$12,FALSE),MATCH(AX$3,职业模板!$C$3:$J$3,FALSE))*$F136*N136,"")</f>
        <v/>
      </c>
      <c r="AY136" s="1" t="str" cm="1">
        <f t="array" ref="AY136">IFERROR(INDEX(属性分配!$C$4:$J$4,MATCH(AY$3,属性分配!$C$3:$J$3,FALSE))*INDEX(职业模板!$C$5:$J$12,MATCH($C136,职业模板!$B$5:$B$12,FALSE),MATCH(AY$3,职业模板!$C$3:$J$3,FALSE))*$F136*O136,"")</f>
        <v/>
      </c>
      <c r="AZ136" s="1" t="str" cm="1">
        <f t="array" ref="AZ136">IFERROR(INDEX(属性分配!$C$4:$J$4,MATCH(AZ$3,属性分配!$C$3:$J$3,FALSE))*INDEX(职业模板!$C$5:$J$12,MATCH($C136,职业模板!$B$5:$B$12,FALSE),MATCH(AZ$3,职业模板!$C$3:$J$3,FALSE))*$F136*P136,"")</f>
        <v/>
      </c>
      <c r="BA136" s="1" t="str" cm="1">
        <f t="array" ref="BA136">IFERROR(INDEX(属性分配!$C$4:$J$4,MATCH(BA$3,属性分配!$C$3:$J$3,FALSE))*INDEX(职业模板!$C$5:$J$12,MATCH($C136,职业模板!$B$5:$B$12,FALSE),MATCH(BA$3,职业模板!$C$3:$J$3,FALSE))*$F136*Q136,"")</f>
        <v/>
      </c>
      <c r="BB136" s="1" t="str" cm="1">
        <f t="array" ref="BB136">IFERROR(INDEX(属性分配!$C$4:$J$4,MATCH(BB$3,属性分配!$C$3:$J$3,FALSE))*INDEX(职业模板!$C$5:$J$12,MATCH($C136,职业模板!$B$5:$B$12,FALSE),MATCH(BB$3,职业模板!$C$3:$J$3,FALSE))*$F136*R136,"")</f>
        <v/>
      </c>
      <c r="BC136" s="1" t="str" cm="1">
        <f t="array" ref="BC136">IFERROR(INDEX(属性分配!$C$4:$J$4,MATCH(BC$3,属性分配!$C$3:$J$3,FALSE))*INDEX(职业模板!$C$5:$J$12,MATCH($C136,职业模板!$B$5:$B$12,FALSE),MATCH(BC$3,职业模板!$C$3:$J$3,FALSE))*$F136*S136,"")</f>
        <v/>
      </c>
      <c r="BD136" s="1" t="str" cm="1">
        <f t="array" ref="BD136">IFERROR(INDEX(属性分配!$C$4:$J$4,MATCH(BD$3,属性分配!$C$3:$J$3,FALSE))*INDEX(职业模板!$C$5:$J$12,MATCH($C136,职业模板!$B$5:$B$12,FALSE),MATCH(BD$3,职业模板!$C$3:$J$3,FALSE))*$F136*T136,"")</f>
        <v/>
      </c>
      <c r="BE136" s="1" t="str" cm="1">
        <f t="array" ref="BE136">IFERROR(INDEX(属性分配!$C$4:$J$4,MATCH(BE$3,属性分配!$C$3:$J$3,FALSE))*INDEX(职业模板!$C$5:$J$12,MATCH($C136,职业模板!$B$5:$B$12,FALSE),MATCH(BE$3,职业模板!$C$3:$J$3,FALSE))*$F136*U136,"")</f>
        <v/>
      </c>
      <c r="BF136" s="1" t="str" cm="1">
        <f t="array" ref="BF136">IFERROR(INDEX(属性分配!$C$11:$J$11,MATCH(BF$3,属性分配!$C$3:$J$3,FALSE))/职业模板!$E$16*AX136,"")</f>
        <v/>
      </c>
      <c r="BG136" s="1" t="str" cm="1">
        <f t="array" ref="BG136">IFERROR(INDEX(属性分配!$C$11:$J$11,MATCH(BG$3,属性分配!$C$3:$J$3,FALSE))/职业模板!$E$16*AY136,"")</f>
        <v/>
      </c>
      <c r="BH136" s="1" t="str" cm="1">
        <f t="array" ref="BH136">IFERROR(INDEX(属性分配!$C$11:$J$11,MATCH(BH$3,属性分配!$C$3:$J$3,FALSE))/职业模板!$E$16*AZ136,"")</f>
        <v/>
      </c>
      <c r="BI136" s="1" t="str" cm="1">
        <f t="array" ref="BI136">IFERROR(INDEX(属性分配!$C$11:$J$11,MATCH(BI$3,属性分配!$C$3:$J$3,FALSE))/职业模板!$E$16*BA136,"")</f>
        <v/>
      </c>
      <c r="BJ136" s="1" t="str" cm="1">
        <f t="array" ref="BJ136">IFERROR(INDEX(属性分配!$C$11:$J$11,MATCH(BJ$3,属性分配!$C$3:$J$3,FALSE))/职业模板!$E$16*BB136,"")</f>
        <v/>
      </c>
      <c r="BK136" s="1" t="str" cm="1">
        <f t="array" ref="BK136">IFERROR(INDEX(属性分配!$C$11:$J$11,MATCH(BK$3,属性分配!$C$3:$J$3,FALSE))/职业模板!$E$16*BC136,"")</f>
        <v/>
      </c>
      <c r="BL136" s="1" t="str" cm="1">
        <f t="array" ref="BL136">IFERROR(INDEX(属性分配!$C$11:$J$11,MATCH(BL$3,属性分配!$C$3:$J$3,FALSE))/职业模板!$E$16*BD136,"")</f>
        <v/>
      </c>
      <c r="BM136" s="1" t="str" cm="1">
        <f t="array" ref="BM136">IFERROR(INDEX(属性分配!$C$11:$J$11,MATCH(BM$3,属性分配!$C$3:$J$3,FALSE))/职业模板!$E$16*BE136,"")</f>
        <v/>
      </c>
      <c r="BN136" s="1" t="str" cm="1">
        <f t="array" ref="BN136">IFERROR(ROUND((AX136+BF136*职业模板!$E$16)*(1+INDEX(职业模板!$C$29:$J$34,MATCH($K136,职业模板!$B$29:$B$34,FALSE),MATCH(V$3,职业模板!$C$28:$J$28,FALSE))+INDEX(职业模板!$C$40:$J$60,MATCH($L136,职业模板!$B$40:$B$60,FALSE),MATCH(V$3,职业模板!$C$39:$J$39,FALSE))),2),"")</f>
        <v/>
      </c>
      <c r="BO136" s="1" t="str" cm="1">
        <f t="array" ref="BO136">IFERROR(ROUND((AY136+BG136*职业模板!$E$16)*(1+INDEX(职业模板!$C$29:$J$34,MATCH($K136,职业模板!$B$29:$B$34,FALSE),MATCH(W$3,职业模板!$C$28:$J$28,FALSE))+INDEX(职业模板!$C$40:$J$60,MATCH($L136,职业模板!$B$40:$B$60,FALSE),MATCH(W$3,职业模板!$C$39:$J$39,FALSE))),2),"")</f>
        <v/>
      </c>
      <c r="BP136" s="1" t="str" cm="1">
        <f t="array" ref="BP136">IFERROR(ROUND((AZ136+BH136*职业模板!$E$16)*(1+INDEX(职业模板!$C$29:$J$34,MATCH($K136,职业模板!$B$29:$B$34,FALSE),MATCH(X$3,职业模板!$C$28:$J$28,FALSE))+INDEX(职业模板!$C$40:$J$60,MATCH($L136,职业模板!$B$40:$B$60,FALSE),MATCH(X$3,职业模板!$C$39:$J$39,FALSE))),2),"")</f>
        <v/>
      </c>
      <c r="BQ136" s="1" t="str" cm="1">
        <f t="array" ref="BQ136">IFERROR(ROUND((BA136+BI136*职业模板!$E$16)*(1+INDEX(职业模板!$C$29:$J$34,MATCH($K136,职业模板!$B$29:$B$34,FALSE),MATCH(Y$3,职业模板!$C$28:$J$28,FALSE))+INDEX(职业模板!$C$40:$J$60,MATCH($L136,职业模板!$B$40:$B$60,FALSE),MATCH(Y$3,职业模板!$C$39:$J$39,FALSE))),2),"")</f>
        <v/>
      </c>
      <c r="BR136" s="1" t="str" cm="1">
        <f t="array" ref="BR136">IFERROR(ROUND((BB136+BJ136*职业模板!$E$16)*(1+INDEX(职业模板!$C$29:$J$34,MATCH($K136,职业模板!$B$29:$B$34,FALSE),MATCH(Z$3,职业模板!$C$28:$J$28,FALSE))+INDEX(职业模板!$C$40:$J$60,MATCH($L136,职业模板!$B$40:$B$60,FALSE),MATCH(Z$3,职业模板!$C$39:$J$39,FALSE))),2),"")</f>
        <v/>
      </c>
      <c r="BS136" s="1" t="str" cm="1">
        <f t="array" ref="BS136">IFERROR(ROUND((BC136+BK136*职业模板!$E$16)*(1+INDEX(职业模板!$C$29:$J$34,MATCH($K136,职业模板!$B$29:$B$34,FALSE),MATCH(AA$3,职业模板!$C$28:$J$28,FALSE))+INDEX(职业模板!$C$40:$J$60,MATCH($L136,职业模板!$B$40:$B$60,FALSE),MATCH(AA$3,职业模板!$C$39:$J$39,FALSE))),2),"")</f>
        <v/>
      </c>
      <c r="BT136" s="1" t="str" cm="1">
        <f t="array" ref="BT136">IFERROR(ROUND((BD136+BL136*职业模板!$E$16)*(1+INDEX(职业模板!$C$29:$J$34,MATCH($K136,职业模板!$B$29:$B$34,FALSE),MATCH(AB$3,职业模板!$C$28:$J$28,FALSE))+INDEX(职业模板!$C$40:$J$60,MATCH($L136,职业模板!$B$40:$B$60,FALSE),MATCH(AB$3,职业模板!$C$39:$J$39,FALSE))),2),"")</f>
        <v/>
      </c>
      <c r="BU136" s="1" t="str" cm="1">
        <f t="array" ref="BU136">IFERROR(ROUND((BE136+BM136*职业模板!$E$16)*(1+INDEX(职业模板!$C$29:$J$34,MATCH($K136,职业模板!$B$29:$B$34,FALSE),MATCH(AC$3,职业模板!$C$28:$J$28,FALSE))+INDEX(职业模板!$C$40:$J$60,MATCH($L136,职业模板!$B$40:$B$60,FALSE),MATCH(AC$3,职业模板!$C$39:$J$39,FALSE))),2),"")</f>
        <v/>
      </c>
      <c r="BV136" s="31" t="str" cm="1">
        <f t="array" ref="BV136">IF(SUMPRODUCT($BN136:$BR136,属性分配!$C$7:$G$7)=0,"",SUMPRODUCT($BN136:$BR136,属性分配!$C$7:$G$7))</f>
        <v/>
      </c>
      <c r="BW136" s="1" t="str" cm="1">
        <f t="array" ref="BW136">IFERROR((AX136+BF136*职业模板!$E$16)*(1+INDEX(职业模板!$C$34:$J$34,MATCH(V$3,职业模板!$C$28:$J$28,FALSE))+INDEX(职业模板!$C$60:$J$60,MATCH(V$3,职业模板!$C$39:$J$39,FALSE))),"")</f>
        <v/>
      </c>
      <c r="BX136" s="1" t="str" cm="1">
        <f t="array" ref="BX136">IFERROR((AY136+BG136*职业模板!$E$16)*(1+INDEX(职业模板!$C$34:$J$34,MATCH(W$3,职业模板!$C$28:$J$28,FALSE))+INDEX(职业模板!$C$60:$J$60,MATCH(W$3,职业模板!$C$39:$J$39,FALSE))),"")</f>
        <v/>
      </c>
      <c r="BY136" s="1" t="str" cm="1">
        <f t="array" ref="BY136">IFERROR((AZ136+BH136*职业模板!$E$16)*(1+INDEX(职业模板!$C$34:$J$34,MATCH(X$3,职业模板!$C$28:$J$28,FALSE))+INDEX(职业模板!$C$60:$J$60,MATCH(X$3,职业模板!$C$39:$J$39,FALSE))),"")</f>
        <v/>
      </c>
      <c r="BZ136" s="1" t="str" cm="1">
        <f t="array" ref="BZ136">IFERROR((BA136+BI136*职业模板!$E$16)*(1+INDEX(职业模板!$C$34:$J$34,MATCH(Y$3,职业模板!$C$28:$J$28,FALSE))+INDEX(职业模板!$C$60:$J$60,MATCH(Y$3,职业模板!$C$39:$J$39,FALSE))),"")</f>
        <v/>
      </c>
      <c r="CA136" s="1" t="str" cm="1">
        <f t="array" ref="CA136">IFERROR((BB136+BJ136*职业模板!$E$16)*(1+INDEX(职业模板!$C$34:$J$34,MATCH(Z$3,职业模板!$C$28:$J$28,FALSE))+INDEX(职业模板!$C$60:$J$60,MATCH(Z$3,职业模板!$C$39:$J$39,FALSE))),"")</f>
        <v/>
      </c>
      <c r="CB136" s="1" t="str" cm="1">
        <f t="array" ref="CB136">IFERROR((BC136+BK136*职业模板!$E$16)*(1+INDEX(职业模板!$C$34:$J$34,MATCH(AA$3,职业模板!$C$28:$J$28,FALSE))+INDEX(职业模板!$C$60:$J$60,MATCH(AA$3,职业模板!$C$39:$J$39,FALSE))),"")</f>
        <v/>
      </c>
      <c r="CC136" s="1" t="str" cm="1">
        <f t="array" ref="CC136">IFERROR((BD136+BL136*职业模板!$E$16)*(1+INDEX(职业模板!$C$34:$J$34,MATCH(AB$3,职业模板!$C$28:$J$28,FALSE))+INDEX(职业模板!$C$60:$J$60,MATCH(AB$3,职业模板!$C$39:$J$39,FALSE))),"")</f>
        <v/>
      </c>
      <c r="CD136" s="1" t="str" cm="1">
        <f t="array" ref="CD136">IFERROR((BE136+BM136*职业模板!$E$16)*(1+INDEX(职业模板!$C$34:$J$34,MATCH(AC$3,职业模板!$C$28:$J$28,FALSE))+INDEX(职业模板!$C$60:$J$60,MATCH(AC$3,职业模板!$C$39:$J$39,FALSE))),"")</f>
        <v/>
      </c>
      <c r="CE136" s="31" t="str" cm="1">
        <f t="array" ref="CE136">IF(SUMPRODUCT(BW136:CA136,属性分配!$C$7:$G$7)=0,"",SUMPRODUCT(BW136:CA136,属性分配!$C$7:$G$7))</f>
        <v/>
      </c>
    </row>
    <row r="137" spans="50:83" x14ac:dyDescent="0.15">
      <c r="AX137" s="1" t="str" cm="1">
        <f t="array" ref="AX137">IFERROR(INDEX(属性分配!$C$4:$J$4,MATCH(AX$3,属性分配!$C$3:$J$3,FALSE))*INDEX(职业模板!$C$5:$J$12,MATCH($C137,职业模板!$B$5:$B$12,FALSE),MATCH(AX$3,职业模板!$C$3:$J$3,FALSE))*$F137*N137,"")</f>
        <v/>
      </c>
      <c r="AY137" s="1" t="str" cm="1">
        <f t="array" ref="AY137">IFERROR(INDEX(属性分配!$C$4:$J$4,MATCH(AY$3,属性分配!$C$3:$J$3,FALSE))*INDEX(职业模板!$C$5:$J$12,MATCH($C137,职业模板!$B$5:$B$12,FALSE),MATCH(AY$3,职业模板!$C$3:$J$3,FALSE))*$F137*O137,"")</f>
        <v/>
      </c>
      <c r="AZ137" s="1" t="str" cm="1">
        <f t="array" ref="AZ137">IFERROR(INDEX(属性分配!$C$4:$J$4,MATCH(AZ$3,属性分配!$C$3:$J$3,FALSE))*INDEX(职业模板!$C$5:$J$12,MATCH($C137,职业模板!$B$5:$B$12,FALSE),MATCH(AZ$3,职业模板!$C$3:$J$3,FALSE))*$F137*P137,"")</f>
        <v/>
      </c>
      <c r="BA137" s="1" t="str" cm="1">
        <f t="array" ref="BA137">IFERROR(INDEX(属性分配!$C$4:$J$4,MATCH(BA$3,属性分配!$C$3:$J$3,FALSE))*INDEX(职业模板!$C$5:$J$12,MATCH($C137,职业模板!$B$5:$B$12,FALSE),MATCH(BA$3,职业模板!$C$3:$J$3,FALSE))*$F137*Q137,"")</f>
        <v/>
      </c>
      <c r="BB137" s="1" t="str" cm="1">
        <f t="array" ref="BB137">IFERROR(INDEX(属性分配!$C$4:$J$4,MATCH(BB$3,属性分配!$C$3:$J$3,FALSE))*INDEX(职业模板!$C$5:$J$12,MATCH($C137,职业模板!$B$5:$B$12,FALSE),MATCH(BB$3,职业模板!$C$3:$J$3,FALSE))*$F137*R137,"")</f>
        <v/>
      </c>
      <c r="BC137" s="1" t="str" cm="1">
        <f t="array" ref="BC137">IFERROR(INDEX(属性分配!$C$4:$J$4,MATCH(BC$3,属性分配!$C$3:$J$3,FALSE))*INDEX(职业模板!$C$5:$J$12,MATCH($C137,职业模板!$B$5:$B$12,FALSE),MATCH(BC$3,职业模板!$C$3:$J$3,FALSE))*$F137*S137,"")</f>
        <v/>
      </c>
      <c r="BD137" s="1" t="str" cm="1">
        <f t="array" ref="BD137">IFERROR(INDEX(属性分配!$C$4:$J$4,MATCH(BD$3,属性分配!$C$3:$J$3,FALSE))*INDEX(职业模板!$C$5:$J$12,MATCH($C137,职业模板!$B$5:$B$12,FALSE),MATCH(BD$3,职业模板!$C$3:$J$3,FALSE))*$F137*T137,"")</f>
        <v/>
      </c>
      <c r="BE137" s="1" t="str" cm="1">
        <f t="array" ref="BE137">IFERROR(INDEX(属性分配!$C$4:$J$4,MATCH(BE$3,属性分配!$C$3:$J$3,FALSE))*INDEX(职业模板!$C$5:$J$12,MATCH($C137,职业模板!$B$5:$B$12,FALSE),MATCH(BE$3,职业模板!$C$3:$J$3,FALSE))*$F137*U137,"")</f>
        <v/>
      </c>
      <c r="BF137" s="1" t="str" cm="1">
        <f t="array" ref="BF137">IFERROR(INDEX(属性分配!$C$11:$J$11,MATCH(BF$3,属性分配!$C$3:$J$3,FALSE))/职业模板!$E$16*AX137,"")</f>
        <v/>
      </c>
      <c r="BG137" s="1" t="str" cm="1">
        <f t="array" ref="BG137">IFERROR(INDEX(属性分配!$C$11:$J$11,MATCH(BG$3,属性分配!$C$3:$J$3,FALSE))/职业模板!$E$16*AY137,"")</f>
        <v/>
      </c>
      <c r="BH137" s="1" t="str" cm="1">
        <f t="array" ref="BH137">IFERROR(INDEX(属性分配!$C$11:$J$11,MATCH(BH$3,属性分配!$C$3:$J$3,FALSE))/职业模板!$E$16*AZ137,"")</f>
        <v/>
      </c>
      <c r="BI137" s="1" t="str" cm="1">
        <f t="array" ref="BI137">IFERROR(INDEX(属性分配!$C$11:$J$11,MATCH(BI$3,属性分配!$C$3:$J$3,FALSE))/职业模板!$E$16*BA137,"")</f>
        <v/>
      </c>
      <c r="BJ137" s="1" t="str" cm="1">
        <f t="array" ref="BJ137">IFERROR(INDEX(属性分配!$C$11:$J$11,MATCH(BJ$3,属性分配!$C$3:$J$3,FALSE))/职业模板!$E$16*BB137,"")</f>
        <v/>
      </c>
      <c r="BK137" s="1" t="str" cm="1">
        <f t="array" ref="BK137">IFERROR(INDEX(属性分配!$C$11:$J$11,MATCH(BK$3,属性分配!$C$3:$J$3,FALSE))/职业模板!$E$16*BC137,"")</f>
        <v/>
      </c>
      <c r="BL137" s="1" t="str" cm="1">
        <f t="array" ref="BL137">IFERROR(INDEX(属性分配!$C$11:$J$11,MATCH(BL$3,属性分配!$C$3:$J$3,FALSE))/职业模板!$E$16*BD137,"")</f>
        <v/>
      </c>
      <c r="BM137" s="1" t="str" cm="1">
        <f t="array" ref="BM137">IFERROR(INDEX(属性分配!$C$11:$J$11,MATCH(BM$3,属性分配!$C$3:$J$3,FALSE))/职业模板!$E$16*BE137,"")</f>
        <v/>
      </c>
      <c r="BN137" s="1" t="str" cm="1">
        <f t="array" ref="BN137">IFERROR(ROUND((AX137+BF137*职业模板!$E$16)*(1+INDEX(职业模板!$C$29:$J$34,MATCH($K137,职业模板!$B$29:$B$34,FALSE),MATCH(V$3,职业模板!$C$28:$J$28,FALSE))+INDEX(职业模板!$C$40:$J$60,MATCH($L137,职业模板!$B$40:$B$60,FALSE),MATCH(V$3,职业模板!$C$39:$J$39,FALSE))),2),"")</f>
        <v/>
      </c>
      <c r="BO137" s="1" t="str" cm="1">
        <f t="array" ref="BO137">IFERROR(ROUND((AY137+BG137*职业模板!$E$16)*(1+INDEX(职业模板!$C$29:$J$34,MATCH($K137,职业模板!$B$29:$B$34,FALSE),MATCH(W$3,职业模板!$C$28:$J$28,FALSE))+INDEX(职业模板!$C$40:$J$60,MATCH($L137,职业模板!$B$40:$B$60,FALSE),MATCH(W$3,职业模板!$C$39:$J$39,FALSE))),2),"")</f>
        <v/>
      </c>
      <c r="BP137" s="1" t="str" cm="1">
        <f t="array" ref="BP137">IFERROR(ROUND((AZ137+BH137*职业模板!$E$16)*(1+INDEX(职业模板!$C$29:$J$34,MATCH($K137,职业模板!$B$29:$B$34,FALSE),MATCH(X$3,职业模板!$C$28:$J$28,FALSE))+INDEX(职业模板!$C$40:$J$60,MATCH($L137,职业模板!$B$40:$B$60,FALSE),MATCH(X$3,职业模板!$C$39:$J$39,FALSE))),2),"")</f>
        <v/>
      </c>
      <c r="BQ137" s="1" t="str" cm="1">
        <f t="array" ref="BQ137">IFERROR(ROUND((BA137+BI137*职业模板!$E$16)*(1+INDEX(职业模板!$C$29:$J$34,MATCH($K137,职业模板!$B$29:$B$34,FALSE),MATCH(Y$3,职业模板!$C$28:$J$28,FALSE))+INDEX(职业模板!$C$40:$J$60,MATCH($L137,职业模板!$B$40:$B$60,FALSE),MATCH(Y$3,职业模板!$C$39:$J$39,FALSE))),2),"")</f>
        <v/>
      </c>
      <c r="BR137" s="1" t="str" cm="1">
        <f t="array" ref="BR137">IFERROR(ROUND((BB137+BJ137*职业模板!$E$16)*(1+INDEX(职业模板!$C$29:$J$34,MATCH($K137,职业模板!$B$29:$B$34,FALSE),MATCH(Z$3,职业模板!$C$28:$J$28,FALSE))+INDEX(职业模板!$C$40:$J$60,MATCH($L137,职业模板!$B$40:$B$60,FALSE),MATCH(Z$3,职业模板!$C$39:$J$39,FALSE))),2),"")</f>
        <v/>
      </c>
      <c r="BS137" s="1" t="str" cm="1">
        <f t="array" ref="BS137">IFERROR(ROUND((BC137+BK137*职业模板!$E$16)*(1+INDEX(职业模板!$C$29:$J$34,MATCH($K137,职业模板!$B$29:$B$34,FALSE),MATCH(AA$3,职业模板!$C$28:$J$28,FALSE))+INDEX(职业模板!$C$40:$J$60,MATCH($L137,职业模板!$B$40:$B$60,FALSE),MATCH(AA$3,职业模板!$C$39:$J$39,FALSE))),2),"")</f>
        <v/>
      </c>
      <c r="BT137" s="1" t="str" cm="1">
        <f t="array" ref="BT137">IFERROR(ROUND((BD137+BL137*职业模板!$E$16)*(1+INDEX(职业模板!$C$29:$J$34,MATCH($K137,职业模板!$B$29:$B$34,FALSE),MATCH(AB$3,职业模板!$C$28:$J$28,FALSE))+INDEX(职业模板!$C$40:$J$60,MATCH($L137,职业模板!$B$40:$B$60,FALSE),MATCH(AB$3,职业模板!$C$39:$J$39,FALSE))),2),"")</f>
        <v/>
      </c>
      <c r="BU137" s="1" t="str" cm="1">
        <f t="array" ref="BU137">IFERROR(ROUND((BE137+BM137*职业模板!$E$16)*(1+INDEX(职业模板!$C$29:$J$34,MATCH($K137,职业模板!$B$29:$B$34,FALSE),MATCH(AC$3,职业模板!$C$28:$J$28,FALSE))+INDEX(职业模板!$C$40:$J$60,MATCH($L137,职业模板!$B$40:$B$60,FALSE),MATCH(AC$3,职业模板!$C$39:$J$39,FALSE))),2),"")</f>
        <v/>
      </c>
      <c r="BV137" s="31" t="str" cm="1">
        <f t="array" ref="BV137">IF(SUMPRODUCT($BN137:$BR137,属性分配!$C$7:$G$7)=0,"",SUMPRODUCT($BN137:$BR137,属性分配!$C$7:$G$7))</f>
        <v/>
      </c>
      <c r="BW137" s="1" t="str" cm="1">
        <f t="array" ref="BW137">IFERROR((AX137+BF137*职业模板!$E$16)*(1+INDEX(职业模板!$C$34:$J$34,MATCH(V$3,职业模板!$C$28:$J$28,FALSE))+INDEX(职业模板!$C$60:$J$60,MATCH(V$3,职业模板!$C$39:$J$39,FALSE))),"")</f>
        <v/>
      </c>
      <c r="BX137" s="1" t="str" cm="1">
        <f t="array" ref="BX137">IFERROR((AY137+BG137*职业模板!$E$16)*(1+INDEX(职业模板!$C$34:$J$34,MATCH(W$3,职业模板!$C$28:$J$28,FALSE))+INDEX(职业模板!$C$60:$J$60,MATCH(W$3,职业模板!$C$39:$J$39,FALSE))),"")</f>
        <v/>
      </c>
      <c r="BY137" s="1" t="str" cm="1">
        <f t="array" ref="BY137">IFERROR((AZ137+BH137*职业模板!$E$16)*(1+INDEX(职业模板!$C$34:$J$34,MATCH(X$3,职业模板!$C$28:$J$28,FALSE))+INDEX(职业模板!$C$60:$J$60,MATCH(X$3,职业模板!$C$39:$J$39,FALSE))),"")</f>
        <v/>
      </c>
      <c r="BZ137" s="1" t="str" cm="1">
        <f t="array" ref="BZ137">IFERROR((BA137+BI137*职业模板!$E$16)*(1+INDEX(职业模板!$C$34:$J$34,MATCH(Y$3,职业模板!$C$28:$J$28,FALSE))+INDEX(职业模板!$C$60:$J$60,MATCH(Y$3,职业模板!$C$39:$J$39,FALSE))),"")</f>
        <v/>
      </c>
      <c r="CA137" s="1" t="str" cm="1">
        <f t="array" ref="CA137">IFERROR((BB137+BJ137*职业模板!$E$16)*(1+INDEX(职业模板!$C$34:$J$34,MATCH(Z$3,职业模板!$C$28:$J$28,FALSE))+INDEX(职业模板!$C$60:$J$60,MATCH(Z$3,职业模板!$C$39:$J$39,FALSE))),"")</f>
        <v/>
      </c>
      <c r="CB137" s="1" t="str" cm="1">
        <f t="array" ref="CB137">IFERROR((BC137+BK137*职业模板!$E$16)*(1+INDEX(职业模板!$C$34:$J$34,MATCH(AA$3,职业模板!$C$28:$J$28,FALSE))+INDEX(职业模板!$C$60:$J$60,MATCH(AA$3,职业模板!$C$39:$J$39,FALSE))),"")</f>
        <v/>
      </c>
      <c r="CC137" s="1" t="str" cm="1">
        <f t="array" ref="CC137">IFERROR((BD137+BL137*职业模板!$E$16)*(1+INDEX(职业模板!$C$34:$J$34,MATCH(AB$3,职业模板!$C$28:$J$28,FALSE))+INDEX(职业模板!$C$60:$J$60,MATCH(AB$3,职业模板!$C$39:$J$39,FALSE))),"")</f>
        <v/>
      </c>
      <c r="CD137" s="1" t="str" cm="1">
        <f t="array" ref="CD137">IFERROR((BE137+BM137*职业模板!$E$16)*(1+INDEX(职业模板!$C$34:$J$34,MATCH(AC$3,职业模板!$C$28:$J$28,FALSE))+INDEX(职业模板!$C$60:$J$60,MATCH(AC$3,职业模板!$C$39:$J$39,FALSE))),"")</f>
        <v/>
      </c>
      <c r="CE137" s="31" t="str" cm="1">
        <f t="array" ref="CE137">IF(SUMPRODUCT(BW137:CA137,属性分配!$C$7:$G$7)=0,"",SUMPRODUCT(BW137:CA137,属性分配!$C$7:$G$7))</f>
        <v/>
      </c>
    </row>
    <row r="138" spans="50:83" x14ac:dyDescent="0.15">
      <c r="AX138" s="1" t="str" cm="1">
        <f t="array" ref="AX138">IFERROR(INDEX(属性分配!$C$4:$J$4,MATCH(AX$3,属性分配!$C$3:$J$3,FALSE))*INDEX(职业模板!$C$5:$J$12,MATCH($C138,职业模板!$B$5:$B$12,FALSE),MATCH(AX$3,职业模板!$C$3:$J$3,FALSE))*$F138*N138,"")</f>
        <v/>
      </c>
      <c r="AY138" s="1" t="str" cm="1">
        <f t="array" ref="AY138">IFERROR(INDEX(属性分配!$C$4:$J$4,MATCH(AY$3,属性分配!$C$3:$J$3,FALSE))*INDEX(职业模板!$C$5:$J$12,MATCH($C138,职业模板!$B$5:$B$12,FALSE),MATCH(AY$3,职业模板!$C$3:$J$3,FALSE))*$F138*O138,"")</f>
        <v/>
      </c>
      <c r="AZ138" s="1" t="str" cm="1">
        <f t="array" ref="AZ138">IFERROR(INDEX(属性分配!$C$4:$J$4,MATCH(AZ$3,属性分配!$C$3:$J$3,FALSE))*INDEX(职业模板!$C$5:$J$12,MATCH($C138,职业模板!$B$5:$B$12,FALSE),MATCH(AZ$3,职业模板!$C$3:$J$3,FALSE))*$F138*P138,"")</f>
        <v/>
      </c>
      <c r="BA138" s="1" t="str" cm="1">
        <f t="array" ref="BA138">IFERROR(INDEX(属性分配!$C$4:$J$4,MATCH(BA$3,属性分配!$C$3:$J$3,FALSE))*INDEX(职业模板!$C$5:$J$12,MATCH($C138,职业模板!$B$5:$B$12,FALSE),MATCH(BA$3,职业模板!$C$3:$J$3,FALSE))*$F138*Q138,"")</f>
        <v/>
      </c>
      <c r="BB138" s="1" t="str" cm="1">
        <f t="array" ref="BB138">IFERROR(INDEX(属性分配!$C$4:$J$4,MATCH(BB$3,属性分配!$C$3:$J$3,FALSE))*INDEX(职业模板!$C$5:$J$12,MATCH($C138,职业模板!$B$5:$B$12,FALSE),MATCH(BB$3,职业模板!$C$3:$J$3,FALSE))*$F138*R138,"")</f>
        <v/>
      </c>
      <c r="BC138" s="1" t="str" cm="1">
        <f t="array" ref="BC138">IFERROR(INDEX(属性分配!$C$4:$J$4,MATCH(BC$3,属性分配!$C$3:$J$3,FALSE))*INDEX(职业模板!$C$5:$J$12,MATCH($C138,职业模板!$B$5:$B$12,FALSE),MATCH(BC$3,职业模板!$C$3:$J$3,FALSE))*$F138*S138,"")</f>
        <v/>
      </c>
      <c r="BD138" s="1" t="str" cm="1">
        <f t="array" ref="BD138">IFERROR(INDEX(属性分配!$C$4:$J$4,MATCH(BD$3,属性分配!$C$3:$J$3,FALSE))*INDEX(职业模板!$C$5:$J$12,MATCH($C138,职业模板!$B$5:$B$12,FALSE),MATCH(BD$3,职业模板!$C$3:$J$3,FALSE))*$F138*T138,"")</f>
        <v/>
      </c>
      <c r="BE138" s="1" t="str" cm="1">
        <f t="array" ref="BE138">IFERROR(INDEX(属性分配!$C$4:$J$4,MATCH(BE$3,属性分配!$C$3:$J$3,FALSE))*INDEX(职业模板!$C$5:$J$12,MATCH($C138,职业模板!$B$5:$B$12,FALSE),MATCH(BE$3,职业模板!$C$3:$J$3,FALSE))*$F138*U138,"")</f>
        <v/>
      </c>
      <c r="BF138" s="1" t="str" cm="1">
        <f t="array" ref="BF138">IFERROR(INDEX(属性分配!$C$11:$J$11,MATCH(BF$3,属性分配!$C$3:$J$3,FALSE))/职业模板!$E$16*AX138,"")</f>
        <v/>
      </c>
      <c r="BG138" s="1" t="str" cm="1">
        <f t="array" ref="BG138">IFERROR(INDEX(属性分配!$C$11:$J$11,MATCH(BG$3,属性分配!$C$3:$J$3,FALSE))/职业模板!$E$16*AY138,"")</f>
        <v/>
      </c>
      <c r="BH138" s="1" t="str" cm="1">
        <f t="array" ref="BH138">IFERROR(INDEX(属性分配!$C$11:$J$11,MATCH(BH$3,属性分配!$C$3:$J$3,FALSE))/职业模板!$E$16*AZ138,"")</f>
        <v/>
      </c>
      <c r="BI138" s="1" t="str" cm="1">
        <f t="array" ref="BI138">IFERROR(INDEX(属性分配!$C$11:$J$11,MATCH(BI$3,属性分配!$C$3:$J$3,FALSE))/职业模板!$E$16*BA138,"")</f>
        <v/>
      </c>
      <c r="BJ138" s="1" t="str" cm="1">
        <f t="array" ref="BJ138">IFERROR(INDEX(属性分配!$C$11:$J$11,MATCH(BJ$3,属性分配!$C$3:$J$3,FALSE))/职业模板!$E$16*BB138,"")</f>
        <v/>
      </c>
      <c r="BK138" s="1" t="str" cm="1">
        <f t="array" ref="BK138">IFERROR(INDEX(属性分配!$C$11:$J$11,MATCH(BK$3,属性分配!$C$3:$J$3,FALSE))/职业模板!$E$16*BC138,"")</f>
        <v/>
      </c>
      <c r="BL138" s="1" t="str" cm="1">
        <f t="array" ref="BL138">IFERROR(INDEX(属性分配!$C$11:$J$11,MATCH(BL$3,属性分配!$C$3:$J$3,FALSE))/职业模板!$E$16*BD138,"")</f>
        <v/>
      </c>
      <c r="BM138" s="1" t="str" cm="1">
        <f t="array" ref="BM138">IFERROR(INDEX(属性分配!$C$11:$J$11,MATCH(BM$3,属性分配!$C$3:$J$3,FALSE))/职业模板!$E$16*BE138,"")</f>
        <v/>
      </c>
      <c r="BN138" s="1" t="str" cm="1">
        <f t="array" ref="BN138">IFERROR(ROUND((AX138+BF138*职业模板!$E$16)*(1+INDEX(职业模板!$C$29:$J$34,MATCH($K138,职业模板!$B$29:$B$34,FALSE),MATCH(V$3,职业模板!$C$28:$J$28,FALSE))+INDEX(职业模板!$C$40:$J$60,MATCH($L138,职业模板!$B$40:$B$60,FALSE),MATCH(V$3,职业模板!$C$39:$J$39,FALSE))),2),"")</f>
        <v/>
      </c>
      <c r="BO138" s="1" t="str" cm="1">
        <f t="array" ref="BO138">IFERROR(ROUND((AY138+BG138*职业模板!$E$16)*(1+INDEX(职业模板!$C$29:$J$34,MATCH($K138,职业模板!$B$29:$B$34,FALSE),MATCH(W$3,职业模板!$C$28:$J$28,FALSE))+INDEX(职业模板!$C$40:$J$60,MATCH($L138,职业模板!$B$40:$B$60,FALSE),MATCH(W$3,职业模板!$C$39:$J$39,FALSE))),2),"")</f>
        <v/>
      </c>
      <c r="BP138" s="1" t="str" cm="1">
        <f t="array" ref="BP138">IFERROR(ROUND((AZ138+BH138*职业模板!$E$16)*(1+INDEX(职业模板!$C$29:$J$34,MATCH($K138,职业模板!$B$29:$B$34,FALSE),MATCH(X$3,职业模板!$C$28:$J$28,FALSE))+INDEX(职业模板!$C$40:$J$60,MATCH($L138,职业模板!$B$40:$B$60,FALSE),MATCH(X$3,职业模板!$C$39:$J$39,FALSE))),2),"")</f>
        <v/>
      </c>
      <c r="BQ138" s="1" t="str" cm="1">
        <f t="array" ref="BQ138">IFERROR(ROUND((BA138+BI138*职业模板!$E$16)*(1+INDEX(职业模板!$C$29:$J$34,MATCH($K138,职业模板!$B$29:$B$34,FALSE),MATCH(Y$3,职业模板!$C$28:$J$28,FALSE))+INDEX(职业模板!$C$40:$J$60,MATCH($L138,职业模板!$B$40:$B$60,FALSE),MATCH(Y$3,职业模板!$C$39:$J$39,FALSE))),2),"")</f>
        <v/>
      </c>
      <c r="BR138" s="1" t="str" cm="1">
        <f t="array" ref="BR138">IFERROR(ROUND((BB138+BJ138*职业模板!$E$16)*(1+INDEX(职业模板!$C$29:$J$34,MATCH($K138,职业模板!$B$29:$B$34,FALSE),MATCH(Z$3,职业模板!$C$28:$J$28,FALSE))+INDEX(职业模板!$C$40:$J$60,MATCH($L138,职业模板!$B$40:$B$60,FALSE),MATCH(Z$3,职业模板!$C$39:$J$39,FALSE))),2),"")</f>
        <v/>
      </c>
      <c r="BS138" s="1" t="str" cm="1">
        <f t="array" ref="BS138">IFERROR(ROUND((BC138+BK138*职业模板!$E$16)*(1+INDEX(职业模板!$C$29:$J$34,MATCH($K138,职业模板!$B$29:$B$34,FALSE),MATCH(AA$3,职业模板!$C$28:$J$28,FALSE))+INDEX(职业模板!$C$40:$J$60,MATCH($L138,职业模板!$B$40:$B$60,FALSE),MATCH(AA$3,职业模板!$C$39:$J$39,FALSE))),2),"")</f>
        <v/>
      </c>
      <c r="BT138" s="1" t="str" cm="1">
        <f t="array" ref="BT138">IFERROR(ROUND((BD138+BL138*职业模板!$E$16)*(1+INDEX(职业模板!$C$29:$J$34,MATCH($K138,职业模板!$B$29:$B$34,FALSE),MATCH(AB$3,职业模板!$C$28:$J$28,FALSE))+INDEX(职业模板!$C$40:$J$60,MATCH($L138,职业模板!$B$40:$B$60,FALSE),MATCH(AB$3,职业模板!$C$39:$J$39,FALSE))),2),"")</f>
        <v/>
      </c>
      <c r="BU138" s="1" t="str" cm="1">
        <f t="array" ref="BU138">IFERROR(ROUND((BE138+BM138*职业模板!$E$16)*(1+INDEX(职业模板!$C$29:$J$34,MATCH($K138,职业模板!$B$29:$B$34,FALSE),MATCH(AC$3,职业模板!$C$28:$J$28,FALSE))+INDEX(职业模板!$C$40:$J$60,MATCH($L138,职业模板!$B$40:$B$60,FALSE),MATCH(AC$3,职业模板!$C$39:$J$39,FALSE))),2),"")</f>
        <v/>
      </c>
      <c r="BV138" s="31" t="str" cm="1">
        <f t="array" ref="BV138">IF(SUMPRODUCT($BN138:$BR138,属性分配!$C$7:$G$7)=0,"",SUMPRODUCT($BN138:$BR138,属性分配!$C$7:$G$7))</f>
        <v/>
      </c>
      <c r="BW138" s="1" t="str" cm="1">
        <f t="array" ref="BW138">IFERROR((AX138+BF138*职业模板!$E$16)*(1+INDEX(职业模板!$C$34:$J$34,MATCH(V$3,职业模板!$C$28:$J$28,FALSE))+INDEX(职业模板!$C$60:$J$60,MATCH(V$3,职业模板!$C$39:$J$39,FALSE))),"")</f>
        <v/>
      </c>
      <c r="BX138" s="1" t="str" cm="1">
        <f t="array" ref="BX138">IFERROR((AY138+BG138*职业模板!$E$16)*(1+INDEX(职业模板!$C$34:$J$34,MATCH(W$3,职业模板!$C$28:$J$28,FALSE))+INDEX(职业模板!$C$60:$J$60,MATCH(W$3,职业模板!$C$39:$J$39,FALSE))),"")</f>
        <v/>
      </c>
      <c r="BY138" s="1" t="str" cm="1">
        <f t="array" ref="BY138">IFERROR((AZ138+BH138*职业模板!$E$16)*(1+INDEX(职业模板!$C$34:$J$34,MATCH(X$3,职业模板!$C$28:$J$28,FALSE))+INDEX(职业模板!$C$60:$J$60,MATCH(X$3,职业模板!$C$39:$J$39,FALSE))),"")</f>
        <v/>
      </c>
      <c r="BZ138" s="1" t="str" cm="1">
        <f t="array" ref="BZ138">IFERROR((BA138+BI138*职业模板!$E$16)*(1+INDEX(职业模板!$C$34:$J$34,MATCH(Y$3,职业模板!$C$28:$J$28,FALSE))+INDEX(职业模板!$C$60:$J$60,MATCH(Y$3,职业模板!$C$39:$J$39,FALSE))),"")</f>
        <v/>
      </c>
      <c r="CA138" s="1" t="str" cm="1">
        <f t="array" ref="CA138">IFERROR((BB138+BJ138*职业模板!$E$16)*(1+INDEX(职业模板!$C$34:$J$34,MATCH(Z$3,职业模板!$C$28:$J$28,FALSE))+INDEX(职业模板!$C$60:$J$60,MATCH(Z$3,职业模板!$C$39:$J$39,FALSE))),"")</f>
        <v/>
      </c>
      <c r="CB138" s="1" t="str" cm="1">
        <f t="array" ref="CB138">IFERROR((BC138+BK138*职业模板!$E$16)*(1+INDEX(职业模板!$C$34:$J$34,MATCH(AA$3,职业模板!$C$28:$J$28,FALSE))+INDEX(职业模板!$C$60:$J$60,MATCH(AA$3,职业模板!$C$39:$J$39,FALSE))),"")</f>
        <v/>
      </c>
      <c r="CC138" s="1" t="str" cm="1">
        <f t="array" ref="CC138">IFERROR((BD138+BL138*职业模板!$E$16)*(1+INDEX(职业模板!$C$34:$J$34,MATCH(AB$3,职业模板!$C$28:$J$28,FALSE))+INDEX(职业模板!$C$60:$J$60,MATCH(AB$3,职业模板!$C$39:$J$39,FALSE))),"")</f>
        <v/>
      </c>
      <c r="CD138" s="1" t="str" cm="1">
        <f t="array" ref="CD138">IFERROR((BE138+BM138*职业模板!$E$16)*(1+INDEX(职业模板!$C$34:$J$34,MATCH(AC$3,职业模板!$C$28:$J$28,FALSE))+INDEX(职业模板!$C$60:$J$60,MATCH(AC$3,职业模板!$C$39:$J$39,FALSE))),"")</f>
        <v/>
      </c>
      <c r="CE138" s="31" t="str" cm="1">
        <f t="array" ref="CE138">IF(SUMPRODUCT(BW138:CA138,属性分配!$C$7:$G$7)=0,"",SUMPRODUCT(BW138:CA138,属性分配!$C$7:$G$7))</f>
        <v/>
      </c>
    </row>
    <row r="139" spans="50:83" x14ac:dyDescent="0.15">
      <c r="AX139" s="1" t="str" cm="1">
        <f t="array" ref="AX139">IFERROR(INDEX(属性分配!$C$4:$J$4,MATCH(AX$3,属性分配!$C$3:$J$3,FALSE))*INDEX(职业模板!$C$5:$J$12,MATCH($C139,职业模板!$B$5:$B$12,FALSE),MATCH(AX$3,职业模板!$C$3:$J$3,FALSE))*$F139*N139,"")</f>
        <v/>
      </c>
      <c r="AY139" s="1" t="str" cm="1">
        <f t="array" ref="AY139">IFERROR(INDEX(属性分配!$C$4:$J$4,MATCH(AY$3,属性分配!$C$3:$J$3,FALSE))*INDEX(职业模板!$C$5:$J$12,MATCH($C139,职业模板!$B$5:$B$12,FALSE),MATCH(AY$3,职业模板!$C$3:$J$3,FALSE))*$F139*O139,"")</f>
        <v/>
      </c>
      <c r="AZ139" s="1" t="str" cm="1">
        <f t="array" ref="AZ139">IFERROR(INDEX(属性分配!$C$4:$J$4,MATCH(AZ$3,属性分配!$C$3:$J$3,FALSE))*INDEX(职业模板!$C$5:$J$12,MATCH($C139,职业模板!$B$5:$B$12,FALSE),MATCH(AZ$3,职业模板!$C$3:$J$3,FALSE))*$F139*P139,"")</f>
        <v/>
      </c>
      <c r="BA139" s="1" t="str" cm="1">
        <f t="array" ref="BA139">IFERROR(INDEX(属性分配!$C$4:$J$4,MATCH(BA$3,属性分配!$C$3:$J$3,FALSE))*INDEX(职业模板!$C$5:$J$12,MATCH($C139,职业模板!$B$5:$B$12,FALSE),MATCH(BA$3,职业模板!$C$3:$J$3,FALSE))*$F139*Q139,"")</f>
        <v/>
      </c>
      <c r="BB139" s="1" t="str" cm="1">
        <f t="array" ref="BB139">IFERROR(INDEX(属性分配!$C$4:$J$4,MATCH(BB$3,属性分配!$C$3:$J$3,FALSE))*INDEX(职业模板!$C$5:$J$12,MATCH($C139,职业模板!$B$5:$B$12,FALSE),MATCH(BB$3,职业模板!$C$3:$J$3,FALSE))*$F139*R139,"")</f>
        <v/>
      </c>
      <c r="BC139" s="1" t="str" cm="1">
        <f t="array" ref="BC139">IFERROR(INDEX(属性分配!$C$4:$J$4,MATCH(BC$3,属性分配!$C$3:$J$3,FALSE))*INDEX(职业模板!$C$5:$J$12,MATCH($C139,职业模板!$B$5:$B$12,FALSE),MATCH(BC$3,职业模板!$C$3:$J$3,FALSE))*$F139*S139,"")</f>
        <v/>
      </c>
      <c r="BD139" s="1" t="str" cm="1">
        <f t="array" ref="BD139">IFERROR(INDEX(属性分配!$C$4:$J$4,MATCH(BD$3,属性分配!$C$3:$J$3,FALSE))*INDEX(职业模板!$C$5:$J$12,MATCH($C139,职业模板!$B$5:$B$12,FALSE),MATCH(BD$3,职业模板!$C$3:$J$3,FALSE))*$F139*T139,"")</f>
        <v/>
      </c>
      <c r="BE139" s="1" t="str" cm="1">
        <f t="array" ref="BE139">IFERROR(INDEX(属性分配!$C$4:$J$4,MATCH(BE$3,属性分配!$C$3:$J$3,FALSE))*INDEX(职业模板!$C$5:$J$12,MATCH($C139,职业模板!$B$5:$B$12,FALSE),MATCH(BE$3,职业模板!$C$3:$J$3,FALSE))*$F139*U139,"")</f>
        <v/>
      </c>
      <c r="BF139" s="1" t="str" cm="1">
        <f t="array" ref="BF139">IFERROR(INDEX(属性分配!$C$11:$J$11,MATCH(BF$3,属性分配!$C$3:$J$3,FALSE))/职业模板!$E$16*AX139,"")</f>
        <v/>
      </c>
      <c r="BG139" s="1" t="str" cm="1">
        <f t="array" ref="BG139">IFERROR(INDEX(属性分配!$C$11:$J$11,MATCH(BG$3,属性分配!$C$3:$J$3,FALSE))/职业模板!$E$16*AY139,"")</f>
        <v/>
      </c>
      <c r="BH139" s="1" t="str" cm="1">
        <f t="array" ref="BH139">IFERROR(INDEX(属性分配!$C$11:$J$11,MATCH(BH$3,属性分配!$C$3:$J$3,FALSE))/职业模板!$E$16*AZ139,"")</f>
        <v/>
      </c>
      <c r="BI139" s="1" t="str" cm="1">
        <f t="array" ref="BI139">IFERROR(INDEX(属性分配!$C$11:$J$11,MATCH(BI$3,属性分配!$C$3:$J$3,FALSE))/职业模板!$E$16*BA139,"")</f>
        <v/>
      </c>
      <c r="BJ139" s="1" t="str" cm="1">
        <f t="array" ref="BJ139">IFERROR(INDEX(属性分配!$C$11:$J$11,MATCH(BJ$3,属性分配!$C$3:$J$3,FALSE))/职业模板!$E$16*BB139,"")</f>
        <v/>
      </c>
      <c r="BK139" s="1" t="str" cm="1">
        <f t="array" ref="BK139">IFERROR(INDEX(属性分配!$C$11:$J$11,MATCH(BK$3,属性分配!$C$3:$J$3,FALSE))/职业模板!$E$16*BC139,"")</f>
        <v/>
      </c>
      <c r="BL139" s="1" t="str" cm="1">
        <f t="array" ref="BL139">IFERROR(INDEX(属性分配!$C$11:$J$11,MATCH(BL$3,属性分配!$C$3:$J$3,FALSE))/职业模板!$E$16*BD139,"")</f>
        <v/>
      </c>
      <c r="BM139" s="1" t="str" cm="1">
        <f t="array" ref="BM139">IFERROR(INDEX(属性分配!$C$11:$J$11,MATCH(BM$3,属性分配!$C$3:$J$3,FALSE))/职业模板!$E$16*BE139,"")</f>
        <v/>
      </c>
      <c r="BN139" s="1" t="str" cm="1">
        <f t="array" ref="BN139">IFERROR(ROUND((AX139+BF139*职业模板!$E$16)*(1+INDEX(职业模板!$C$29:$J$34,MATCH($K139,职业模板!$B$29:$B$34,FALSE),MATCH(V$3,职业模板!$C$28:$J$28,FALSE))+INDEX(职业模板!$C$40:$J$60,MATCH($L139,职业模板!$B$40:$B$60,FALSE),MATCH(V$3,职业模板!$C$39:$J$39,FALSE))),2),"")</f>
        <v/>
      </c>
      <c r="BO139" s="1" t="str" cm="1">
        <f t="array" ref="BO139">IFERROR(ROUND((AY139+BG139*职业模板!$E$16)*(1+INDEX(职业模板!$C$29:$J$34,MATCH($K139,职业模板!$B$29:$B$34,FALSE),MATCH(W$3,职业模板!$C$28:$J$28,FALSE))+INDEX(职业模板!$C$40:$J$60,MATCH($L139,职业模板!$B$40:$B$60,FALSE),MATCH(W$3,职业模板!$C$39:$J$39,FALSE))),2),"")</f>
        <v/>
      </c>
      <c r="BP139" s="1" t="str" cm="1">
        <f t="array" ref="BP139">IFERROR(ROUND((AZ139+BH139*职业模板!$E$16)*(1+INDEX(职业模板!$C$29:$J$34,MATCH($K139,职业模板!$B$29:$B$34,FALSE),MATCH(X$3,职业模板!$C$28:$J$28,FALSE))+INDEX(职业模板!$C$40:$J$60,MATCH($L139,职业模板!$B$40:$B$60,FALSE),MATCH(X$3,职业模板!$C$39:$J$39,FALSE))),2),"")</f>
        <v/>
      </c>
      <c r="BQ139" s="1" t="str" cm="1">
        <f t="array" ref="BQ139">IFERROR(ROUND((BA139+BI139*职业模板!$E$16)*(1+INDEX(职业模板!$C$29:$J$34,MATCH($K139,职业模板!$B$29:$B$34,FALSE),MATCH(Y$3,职业模板!$C$28:$J$28,FALSE))+INDEX(职业模板!$C$40:$J$60,MATCH($L139,职业模板!$B$40:$B$60,FALSE),MATCH(Y$3,职业模板!$C$39:$J$39,FALSE))),2),"")</f>
        <v/>
      </c>
      <c r="BR139" s="1" t="str" cm="1">
        <f t="array" ref="BR139">IFERROR(ROUND((BB139+BJ139*职业模板!$E$16)*(1+INDEX(职业模板!$C$29:$J$34,MATCH($K139,职业模板!$B$29:$B$34,FALSE),MATCH(Z$3,职业模板!$C$28:$J$28,FALSE))+INDEX(职业模板!$C$40:$J$60,MATCH($L139,职业模板!$B$40:$B$60,FALSE),MATCH(Z$3,职业模板!$C$39:$J$39,FALSE))),2),"")</f>
        <v/>
      </c>
      <c r="BS139" s="1" t="str" cm="1">
        <f t="array" ref="BS139">IFERROR(ROUND((BC139+BK139*职业模板!$E$16)*(1+INDEX(职业模板!$C$29:$J$34,MATCH($K139,职业模板!$B$29:$B$34,FALSE),MATCH(AA$3,职业模板!$C$28:$J$28,FALSE))+INDEX(职业模板!$C$40:$J$60,MATCH($L139,职业模板!$B$40:$B$60,FALSE),MATCH(AA$3,职业模板!$C$39:$J$39,FALSE))),2),"")</f>
        <v/>
      </c>
      <c r="BT139" s="1" t="str" cm="1">
        <f t="array" ref="BT139">IFERROR(ROUND((BD139+BL139*职业模板!$E$16)*(1+INDEX(职业模板!$C$29:$J$34,MATCH($K139,职业模板!$B$29:$B$34,FALSE),MATCH(AB$3,职业模板!$C$28:$J$28,FALSE))+INDEX(职业模板!$C$40:$J$60,MATCH($L139,职业模板!$B$40:$B$60,FALSE),MATCH(AB$3,职业模板!$C$39:$J$39,FALSE))),2),"")</f>
        <v/>
      </c>
      <c r="BU139" s="1" t="str" cm="1">
        <f t="array" ref="BU139">IFERROR(ROUND((BE139+BM139*职业模板!$E$16)*(1+INDEX(职业模板!$C$29:$J$34,MATCH($K139,职业模板!$B$29:$B$34,FALSE),MATCH(AC$3,职业模板!$C$28:$J$28,FALSE))+INDEX(职业模板!$C$40:$J$60,MATCH($L139,职业模板!$B$40:$B$60,FALSE),MATCH(AC$3,职业模板!$C$39:$J$39,FALSE))),2),"")</f>
        <v/>
      </c>
      <c r="BV139" s="31" t="str" cm="1">
        <f t="array" ref="BV139">IF(SUMPRODUCT($BN139:$BR139,属性分配!$C$7:$G$7)=0,"",SUMPRODUCT($BN139:$BR139,属性分配!$C$7:$G$7))</f>
        <v/>
      </c>
      <c r="BW139" s="1" t="str" cm="1">
        <f t="array" ref="BW139">IFERROR((AX139+BF139*职业模板!$E$16)*(1+INDEX(职业模板!$C$34:$J$34,MATCH(V$3,职业模板!$C$28:$J$28,FALSE))+INDEX(职业模板!$C$60:$J$60,MATCH(V$3,职业模板!$C$39:$J$39,FALSE))),"")</f>
        <v/>
      </c>
      <c r="BX139" s="1" t="str" cm="1">
        <f t="array" ref="BX139">IFERROR((AY139+BG139*职业模板!$E$16)*(1+INDEX(职业模板!$C$34:$J$34,MATCH(W$3,职业模板!$C$28:$J$28,FALSE))+INDEX(职业模板!$C$60:$J$60,MATCH(W$3,职业模板!$C$39:$J$39,FALSE))),"")</f>
        <v/>
      </c>
      <c r="BY139" s="1" t="str" cm="1">
        <f t="array" ref="BY139">IFERROR((AZ139+BH139*职业模板!$E$16)*(1+INDEX(职业模板!$C$34:$J$34,MATCH(X$3,职业模板!$C$28:$J$28,FALSE))+INDEX(职业模板!$C$60:$J$60,MATCH(X$3,职业模板!$C$39:$J$39,FALSE))),"")</f>
        <v/>
      </c>
      <c r="BZ139" s="1" t="str" cm="1">
        <f t="array" ref="BZ139">IFERROR((BA139+BI139*职业模板!$E$16)*(1+INDEX(职业模板!$C$34:$J$34,MATCH(Y$3,职业模板!$C$28:$J$28,FALSE))+INDEX(职业模板!$C$60:$J$60,MATCH(Y$3,职业模板!$C$39:$J$39,FALSE))),"")</f>
        <v/>
      </c>
      <c r="CA139" s="1" t="str" cm="1">
        <f t="array" ref="CA139">IFERROR((BB139+BJ139*职业模板!$E$16)*(1+INDEX(职业模板!$C$34:$J$34,MATCH(Z$3,职业模板!$C$28:$J$28,FALSE))+INDEX(职业模板!$C$60:$J$60,MATCH(Z$3,职业模板!$C$39:$J$39,FALSE))),"")</f>
        <v/>
      </c>
      <c r="CB139" s="1" t="str" cm="1">
        <f t="array" ref="CB139">IFERROR((BC139+BK139*职业模板!$E$16)*(1+INDEX(职业模板!$C$34:$J$34,MATCH(AA$3,职业模板!$C$28:$J$28,FALSE))+INDEX(职业模板!$C$60:$J$60,MATCH(AA$3,职业模板!$C$39:$J$39,FALSE))),"")</f>
        <v/>
      </c>
      <c r="CC139" s="1" t="str" cm="1">
        <f t="array" ref="CC139">IFERROR((BD139+BL139*职业模板!$E$16)*(1+INDEX(职业模板!$C$34:$J$34,MATCH(AB$3,职业模板!$C$28:$J$28,FALSE))+INDEX(职业模板!$C$60:$J$60,MATCH(AB$3,职业模板!$C$39:$J$39,FALSE))),"")</f>
        <v/>
      </c>
      <c r="CD139" s="1" t="str" cm="1">
        <f t="array" ref="CD139">IFERROR((BE139+BM139*职业模板!$E$16)*(1+INDEX(职业模板!$C$34:$J$34,MATCH(AC$3,职业模板!$C$28:$J$28,FALSE))+INDEX(职业模板!$C$60:$J$60,MATCH(AC$3,职业模板!$C$39:$J$39,FALSE))),"")</f>
        <v/>
      </c>
      <c r="CE139" s="31" t="str" cm="1">
        <f t="array" ref="CE139">IF(SUMPRODUCT(BW139:CA139,属性分配!$C$7:$G$7)=0,"",SUMPRODUCT(BW139:CA139,属性分配!$C$7:$G$7))</f>
        <v/>
      </c>
    </row>
    <row r="140" spans="50:83" x14ac:dyDescent="0.15">
      <c r="AX140" s="1" t="str" cm="1">
        <f t="array" ref="AX140">IFERROR(INDEX(属性分配!$C$4:$J$4,MATCH(AX$3,属性分配!$C$3:$J$3,FALSE))*INDEX(职业模板!$C$5:$J$12,MATCH($C140,职业模板!$B$5:$B$12,FALSE),MATCH(AX$3,职业模板!$C$3:$J$3,FALSE))*$F140*N140,"")</f>
        <v/>
      </c>
      <c r="AY140" s="1" t="str" cm="1">
        <f t="array" ref="AY140">IFERROR(INDEX(属性分配!$C$4:$J$4,MATCH(AY$3,属性分配!$C$3:$J$3,FALSE))*INDEX(职业模板!$C$5:$J$12,MATCH($C140,职业模板!$B$5:$B$12,FALSE),MATCH(AY$3,职业模板!$C$3:$J$3,FALSE))*$F140*O140,"")</f>
        <v/>
      </c>
      <c r="AZ140" s="1" t="str" cm="1">
        <f t="array" ref="AZ140">IFERROR(INDEX(属性分配!$C$4:$J$4,MATCH(AZ$3,属性分配!$C$3:$J$3,FALSE))*INDEX(职业模板!$C$5:$J$12,MATCH($C140,职业模板!$B$5:$B$12,FALSE),MATCH(AZ$3,职业模板!$C$3:$J$3,FALSE))*$F140*P140,"")</f>
        <v/>
      </c>
      <c r="BA140" s="1" t="str" cm="1">
        <f t="array" ref="BA140">IFERROR(INDEX(属性分配!$C$4:$J$4,MATCH(BA$3,属性分配!$C$3:$J$3,FALSE))*INDEX(职业模板!$C$5:$J$12,MATCH($C140,职业模板!$B$5:$B$12,FALSE),MATCH(BA$3,职业模板!$C$3:$J$3,FALSE))*$F140*Q140,"")</f>
        <v/>
      </c>
      <c r="BB140" s="1" t="str" cm="1">
        <f t="array" ref="BB140">IFERROR(INDEX(属性分配!$C$4:$J$4,MATCH(BB$3,属性分配!$C$3:$J$3,FALSE))*INDEX(职业模板!$C$5:$J$12,MATCH($C140,职业模板!$B$5:$B$12,FALSE),MATCH(BB$3,职业模板!$C$3:$J$3,FALSE))*$F140*R140,"")</f>
        <v/>
      </c>
      <c r="BC140" s="1" t="str" cm="1">
        <f t="array" ref="BC140">IFERROR(INDEX(属性分配!$C$4:$J$4,MATCH(BC$3,属性分配!$C$3:$J$3,FALSE))*INDEX(职业模板!$C$5:$J$12,MATCH($C140,职业模板!$B$5:$B$12,FALSE),MATCH(BC$3,职业模板!$C$3:$J$3,FALSE))*$F140*S140,"")</f>
        <v/>
      </c>
      <c r="BD140" s="1" t="str" cm="1">
        <f t="array" ref="BD140">IFERROR(INDEX(属性分配!$C$4:$J$4,MATCH(BD$3,属性分配!$C$3:$J$3,FALSE))*INDEX(职业模板!$C$5:$J$12,MATCH($C140,职业模板!$B$5:$B$12,FALSE),MATCH(BD$3,职业模板!$C$3:$J$3,FALSE))*$F140*T140,"")</f>
        <v/>
      </c>
      <c r="BE140" s="1" t="str" cm="1">
        <f t="array" ref="BE140">IFERROR(INDEX(属性分配!$C$4:$J$4,MATCH(BE$3,属性分配!$C$3:$J$3,FALSE))*INDEX(职业模板!$C$5:$J$12,MATCH($C140,职业模板!$B$5:$B$12,FALSE),MATCH(BE$3,职业模板!$C$3:$J$3,FALSE))*$F140*U140,"")</f>
        <v/>
      </c>
      <c r="BF140" s="1" t="str" cm="1">
        <f t="array" ref="BF140">IFERROR(INDEX(属性分配!$C$11:$J$11,MATCH(BF$3,属性分配!$C$3:$J$3,FALSE))/职业模板!$E$16*AX140,"")</f>
        <v/>
      </c>
      <c r="BG140" s="1" t="str" cm="1">
        <f t="array" ref="BG140">IFERROR(INDEX(属性分配!$C$11:$J$11,MATCH(BG$3,属性分配!$C$3:$J$3,FALSE))/职业模板!$E$16*AY140,"")</f>
        <v/>
      </c>
      <c r="BH140" s="1" t="str" cm="1">
        <f t="array" ref="BH140">IFERROR(INDEX(属性分配!$C$11:$J$11,MATCH(BH$3,属性分配!$C$3:$J$3,FALSE))/职业模板!$E$16*AZ140,"")</f>
        <v/>
      </c>
      <c r="BI140" s="1" t="str" cm="1">
        <f t="array" ref="BI140">IFERROR(INDEX(属性分配!$C$11:$J$11,MATCH(BI$3,属性分配!$C$3:$J$3,FALSE))/职业模板!$E$16*BA140,"")</f>
        <v/>
      </c>
      <c r="BJ140" s="1" t="str" cm="1">
        <f t="array" ref="BJ140">IFERROR(INDEX(属性分配!$C$11:$J$11,MATCH(BJ$3,属性分配!$C$3:$J$3,FALSE))/职业模板!$E$16*BB140,"")</f>
        <v/>
      </c>
      <c r="BK140" s="1" t="str" cm="1">
        <f t="array" ref="BK140">IFERROR(INDEX(属性分配!$C$11:$J$11,MATCH(BK$3,属性分配!$C$3:$J$3,FALSE))/职业模板!$E$16*BC140,"")</f>
        <v/>
      </c>
      <c r="BL140" s="1" t="str" cm="1">
        <f t="array" ref="BL140">IFERROR(INDEX(属性分配!$C$11:$J$11,MATCH(BL$3,属性分配!$C$3:$J$3,FALSE))/职业模板!$E$16*BD140,"")</f>
        <v/>
      </c>
      <c r="BM140" s="1" t="str" cm="1">
        <f t="array" ref="BM140">IFERROR(INDEX(属性分配!$C$11:$J$11,MATCH(BM$3,属性分配!$C$3:$J$3,FALSE))/职业模板!$E$16*BE140,"")</f>
        <v/>
      </c>
      <c r="BN140" s="1" t="str" cm="1">
        <f t="array" ref="BN140">IFERROR(ROUND((AX140+BF140*职业模板!$E$16)*(1+INDEX(职业模板!$C$29:$J$34,MATCH($K140,职业模板!$B$29:$B$34,FALSE),MATCH(V$3,职业模板!$C$28:$J$28,FALSE))+INDEX(职业模板!$C$40:$J$60,MATCH($L140,职业模板!$B$40:$B$60,FALSE),MATCH(V$3,职业模板!$C$39:$J$39,FALSE))),2),"")</f>
        <v/>
      </c>
      <c r="BO140" s="1" t="str" cm="1">
        <f t="array" ref="BO140">IFERROR(ROUND((AY140+BG140*职业模板!$E$16)*(1+INDEX(职业模板!$C$29:$J$34,MATCH($K140,职业模板!$B$29:$B$34,FALSE),MATCH(W$3,职业模板!$C$28:$J$28,FALSE))+INDEX(职业模板!$C$40:$J$60,MATCH($L140,职业模板!$B$40:$B$60,FALSE),MATCH(W$3,职业模板!$C$39:$J$39,FALSE))),2),"")</f>
        <v/>
      </c>
      <c r="BP140" s="1" t="str" cm="1">
        <f t="array" ref="BP140">IFERROR(ROUND((AZ140+BH140*职业模板!$E$16)*(1+INDEX(职业模板!$C$29:$J$34,MATCH($K140,职业模板!$B$29:$B$34,FALSE),MATCH(X$3,职业模板!$C$28:$J$28,FALSE))+INDEX(职业模板!$C$40:$J$60,MATCH($L140,职业模板!$B$40:$B$60,FALSE),MATCH(X$3,职业模板!$C$39:$J$39,FALSE))),2),"")</f>
        <v/>
      </c>
      <c r="BQ140" s="1" t="str" cm="1">
        <f t="array" ref="BQ140">IFERROR(ROUND((BA140+BI140*职业模板!$E$16)*(1+INDEX(职业模板!$C$29:$J$34,MATCH($K140,职业模板!$B$29:$B$34,FALSE),MATCH(Y$3,职业模板!$C$28:$J$28,FALSE))+INDEX(职业模板!$C$40:$J$60,MATCH($L140,职业模板!$B$40:$B$60,FALSE),MATCH(Y$3,职业模板!$C$39:$J$39,FALSE))),2),"")</f>
        <v/>
      </c>
      <c r="BR140" s="1" t="str" cm="1">
        <f t="array" ref="BR140">IFERROR(ROUND((BB140+BJ140*职业模板!$E$16)*(1+INDEX(职业模板!$C$29:$J$34,MATCH($K140,职业模板!$B$29:$B$34,FALSE),MATCH(Z$3,职业模板!$C$28:$J$28,FALSE))+INDEX(职业模板!$C$40:$J$60,MATCH($L140,职业模板!$B$40:$B$60,FALSE),MATCH(Z$3,职业模板!$C$39:$J$39,FALSE))),2),"")</f>
        <v/>
      </c>
      <c r="BS140" s="1" t="str" cm="1">
        <f t="array" ref="BS140">IFERROR(ROUND((BC140+BK140*职业模板!$E$16)*(1+INDEX(职业模板!$C$29:$J$34,MATCH($K140,职业模板!$B$29:$B$34,FALSE),MATCH(AA$3,职业模板!$C$28:$J$28,FALSE))+INDEX(职业模板!$C$40:$J$60,MATCH($L140,职业模板!$B$40:$B$60,FALSE),MATCH(AA$3,职业模板!$C$39:$J$39,FALSE))),2),"")</f>
        <v/>
      </c>
      <c r="BT140" s="1" t="str" cm="1">
        <f t="array" ref="BT140">IFERROR(ROUND((BD140+BL140*职业模板!$E$16)*(1+INDEX(职业模板!$C$29:$J$34,MATCH($K140,职业模板!$B$29:$B$34,FALSE),MATCH(AB$3,职业模板!$C$28:$J$28,FALSE))+INDEX(职业模板!$C$40:$J$60,MATCH($L140,职业模板!$B$40:$B$60,FALSE),MATCH(AB$3,职业模板!$C$39:$J$39,FALSE))),2),"")</f>
        <v/>
      </c>
      <c r="BU140" s="1" t="str" cm="1">
        <f t="array" ref="BU140">IFERROR(ROUND((BE140+BM140*职业模板!$E$16)*(1+INDEX(职业模板!$C$29:$J$34,MATCH($K140,职业模板!$B$29:$B$34,FALSE),MATCH(AC$3,职业模板!$C$28:$J$28,FALSE))+INDEX(职业模板!$C$40:$J$60,MATCH($L140,职业模板!$B$40:$B$60,FALSE),MATCH(AC$3,职业模板!$C$39:$J$39,FALSE))),2),"")</f>
        <v/>
      </c>
      <c r="BV140" s="31" t="str" cm="1">
        <f t="array" ref="BV140">IF(SUMPRODUCT($BN140:$BR140,属性分配!$C$7:$G$7)=0,"",SUMPRODUCT($BN140:$BR140,属性分配!$C$7:$G$7))</f>
        <v/>
      </c>
      <c r="BW140" s="1" t="str" cm="1">
        <f t="array" ref="BW140">IFERROR((AX140+BF140*职业模板!$E$16)*(1+INDEX(职业模板!$C$34:$J$34,MATCH(V$3,职业模板!$C$28:$J$28,FALSE))+INDEX(职业模板!$C$60:$J$60,MATCH(V$3,职业模板!$C$39:$J$39,FALSE))),"")</f>
        <v/>
      </c>
      <c r="BX140" s="1" t="str" cm="1">
        <f t="array" ref="BX140">IFERROR((AY140+BG140*职业模板!$E$16)*(1+INDEX(职业模板!$C$34:$J$34,MATCH(W$3,职业模板!$C$28:$J$28,FALSE))+INDEX(职业模板!$C$60:$J$60,MATCH(W$3,职业模板!$C$39:$J$39,FALSE))),"")</f>
        <v/>
      </c>
      <c r="BY140" s="1" t="str" cm="1">
        <f t="array" ref="BY140">IFERROR((AZ140+BH140*职业模板!$E$16)*(1+INDEX(职业模板!$C$34:$J$34,MATCH(X$3,职业模板!$C$28:$J$28,FALSE))+INDEX(职业模板!$C$60:$J$60,MATCH(X$3,职业模板!$C$39:$J$39,FALSE))),"")</f>
        <v/>
      </c>
      <c r="BZ140" s="1" t="str" cm="1">
        <f t="array" ref="BZ140">IFERROR((BA140+BI140*职业模板!$E$16)*(1+INDEX(职业模板!$C$34:$J$34,MATCH(Y$3,职业模板!$C$28:$J$28,FALSE))+INDEX(职业模板!$C$60:$J$60,MATCH(Y$3,职业模板!$C$39:$J$39,FALSE))),"")</f>
        <v/>
      </c>
      <c r="CA140" s="1" t="str" cm="1">
        <f t="array" ref="CA140">IFERROR((BB140+BJ140*职业模板!$E$16)*(1+INDEX(职业模板!$C$34:$J$34,MATCH(Z$3,职业模板!$C$28:$J$28,FALSE))+INDEX(职业模板!$C$60:$J$60,MATCH(Z$3,职业模板!$C$39:$J$39,FALSE))),"")</f>
        <v/>
      </c>
      <c r="CB140" s="1" t="str" cm="1">
        <f t="array" ref="CB140">IFERROR((BC140+BK140*职业模板!$E$16)*(1+INDEX(职业模板!$C$34:$J$34,MATCH(AA$3,职业模板!$C$28:$J$28,FALSE))+INDEX(职业模板!$C$60:$J$60,MATCH(AA$3,职业模板!$C$39:$J$39,FALSE))),"")</f>
        <v/>
      </c>
      <c r="CC140" s="1" t="str" cm="1">
        <f t="array" ref="CC140">IFERROR((BD140+BL140*职业模板!$E$16)*(1+INDEX(职业模板!$C$34:$J$34,MATCH(AB$3,职业模板!$C$28:$J$28,FALSE))+INDEX(职业模板!$C$60:$J$60,MATCH(AB$3,职业模板!$C$39:$J$39,FALSE))),"")</f>
        <v/>
      </c>
      <c r="CD140" s="1" t="str" cm="1">
        <f t="array" ref="CD140">IFERROR((BE140+BM140*职业模板!$E$16)*(1+INDEX(职业模板!$C$34:$J$34,MATCH(AC$3,职业模板!$C$28:$J$28,FALSE))+INDEX(职业模板!$C$60:$J$60,MATCH(AC$3,职业模板!$C$39:$J$39,FALSE))),"")</f>
        <v/>
      </c>
      <c r="CE140" s="31" t="str" cm="1">
        <f t="array" ref="CE140">IF(SUMPRODUCT(BW140:CA140,属性分配!$C$7:$G$7)=0,"",SUMPRODUCT(BW140:CA140,属性分配!$C$7:$G$7))</f>
        <v/>
      </c>
    </row>
    <row r="141" spans="50:83" x14ac:dyDescent="0.15">
      <c r="AX141" s="1" t="str" cm="1">
        <f t="array" ref="AX141">IFERROR(INDEX(属性分配!$C$4:$J$4,MATCH(AX$3,属性分配!$C$3:$J$3,FALSE))*INDEX(职业模板!$C$5:$J$12,MATCH($C141,职业模板!$B$5:$B$12,FALSE),MATCH(AX$3,职业模板!$C$3:$J$3,FALSE))*$F141*N141,"")</f>
        <v/>
      </c>
      <c r="AY141" s="1" t="str" cm="1">
        <f t="array" ref="AY141">IFERROR(INDEX(属性分配!$C$4:$J$4,MATCH(AY$3,属性分配!$C$3:$J$3,FALSE))*INDEX(职业模板!$C$5:$J$12,MATCH($C141,职业模板!$B$5:$B$12,FALSE),MATCH(AY$3,职业模板!$C$3:$J$3,FALSE))*$F141*O141,"")</f>
        <v/>
      </c>
      <c r="AZ141" s="1" t="str" cm="1">
        <f t="array" ref="AZ141">IFERROR(INDEX(属性分配!$C$4:$J$4,MATCH(AZ$3,属性分配!$C$3:$J$3,FALSE))*INDEX(职业模板!$C$5:$J$12,MATCH($C141,职业模板!$B$5:$B$12,FALSE),MATCH(AZ$3,职业模板!$C$3:$J$3,FALSE))*$F141*P141,"")</f>
        <v/>
      </c>
      <c r="BA141" s="1" t="str" cm="1">
        <f t="array" ref="BA141">IFERROR(INDEX(属性分配!$C$4:$J$4,MATCH(BA$3,属性分配!$C$3:$J$3,FALSE))*INDEX(职业模板!$C$5:$J$12,MATCH($C141,职业模板!$B$5:$B$12,FALSE),MATCH(BA$3,职业模板!$C$3:$J$3,FALSE))*$F141*Q141,"")</f>
        <v/>
      </c>
      <c r="BB141" s="1" t="str" cm="1">
        <f t="array" ref="BB141">IFERROR(INDEX(属性分配!$C$4:$J$4,MATCH(BB$3,属性分配!$C$3:$J$3,FALSE))*INDEX(职业模板!$C$5:$J$12,MATCH($C141,职业模板!$B$5:$B$12,FALSE),MATCH(BB$3,职业模板!$C$3:$J$3,FALSE))*$F141*R141,"")</f>
        <v/>
      </c>
      <c r="BC141" s="1" t="str" cm="1">
        <f t="array" ref="BC141">IFERROR(INDEX(属性分配!$C$4:$J$4,MATCH(BC$3,属性分配!$C$3:$J$3,FALSE))*INDEX(职业模板!$C$5:$J$12,MATCH($C141,职业模板!$B$5:$B$12,FALSE),MATCH(BC$3,职业模板!$C$3:$J$3,FALSE))*$F141*S141,"")</f>
        <v/>
      </c>
      <c r="BD141" s="1" t="str" cm="1">
        <f t="array" ref="BD141">IFERROR(INDEX(属性分配!$C$4:$J$4,MATCH(BD$3,属性分配!$C$3:$J$3,FALSE))*INDEX(职业模板!$C$5:$J$12,MATCH($C141,职业模板!$B$5:$B$12,FALSE),MATCH(BD$3,职业模板!$C$3:$J$3,FALSE))*$F141*T141,"")</f>
        <v/>
      </c>
      <c r="BE141" s="1" t="str" cm="1">
        <f t="array" ref="BE141">IFERROR(INDEX(属性分配!$C$4:$J$4,MATCH(BE$3,属性分配!$C$3:$J$3,FALSE))*INDEX(职业模板!$C$5:$J$12,MATCH($C141,职业模板!$B$5:$B$12,FALSE),MATCH(BE$3,职业模板!$C$3:$J$3,FALSE))*$F141*U141,"")</f>
        <v/>
      </c>
      <c r="BF141" s="1" t="str" cm="1">
        <f t="array" ref="BF141">IFERROR(INDEX(属性分配!$C$11:$J$11,MATCH(BF$3,属性分配!$C$3:$J$3,FALSE))/职业模板!$E$16*AX141,"")</f>
        <v/>
      </c>
      <c r="BG141" s="1" t="str" cm="1">
        <f t="array" ref="BG141">IFERROR(INDEX(属性分配!$C$11:$J$11,MATCH(BG$3,属性分配!$C$3:$J$3,FALSE))/职业模板!$E$16*AY141,"")</f>
        <v/>
      </c>
      <c r="BH141" s="1" t="str" cm="1">
        <f t="array" ref="BH141">IFERROR(INDEX(属性分配!$C$11:$J$11,MATCH(BH$3,属性分配!$C$3:$J$3,FALSE))/职业模板!$E$16*AZ141,"")</f>
        <v/>
      </c>
      <c r="BI141" s="1" t="str" cm="1">
        <f t="array" ref="BI141">IFERROR(INDEX(属性分配!$C$11:$J$11,MATCH(BI$3,属性分配!$C$3:$J$3,FALSE))/职业模板!$E$16*BA141,"")</f>
        <v/>
      </c>
      <c r="BJ141" s="1" t="str" cm="1">
        <f t="array" ref="BJ141">IFERROR(INDEX(属性分配!$C$11:$J$11,MATCH(BJ$3,属性分配!$C$3:$J$3,FALSE))/职业模板!$E$16*BB141,"")</f>
        <v/>
      </c>
      <c r="BK141" s="1" t="str" cm="1">
        <f t="array" ref="BK141">IFERROR(INDEX(属性分配!$C$11:$J$11,MATCH(BK$3,属性分配!$C$3:$J$3,FALSE))/职业模板!$E$16*BC141,"")</f>
        <v/>
      </c>
      <c r="BL141" s="1" t="str" cm="1">
        <f t="array" ref="BL141">IFERROR(INDEX(属性分配!$C$11:$J$11,MATCH(BL$3,属性分配!$C$3:$J$3,FALSE))/职业模板!$E$16*BD141,"")</f>
        <v/>
      </c>
      <c r="BM141" s="1" t="str" cm="1">
        <f t="array" ref="BM141">IFERROR(INDEX(属性分配!$C$11:$J$11,MATCH(BM$3,属性分配!$C$3:$J$3,FALSE))/职业模板!$E$16*BE141,"")</f>
        <v/>
      </c>
      <c r="BN141" s="1" t="str" cm="1">
        <f t="array" ref="BN141">IFERROR(ROUND((AX141+BF141*职业模板!$E$16)*(1+INDEX(职业模板!$C$29:$J$34,MATCH($K141,职业模板!$B$29:$B$34,FALSE),MATCH(V$3,职业模板!$C$28:$J$28,FALSE))+INDEX(职业模板!$C$40:$J$60,MATCH($L141,职业模板!$B$40:$B$60,FALSE),MATCH(V$3,职业模板!$C$39:$J$39,FALSE))),2),"")</f>
        <v/>
      </c>
      <c r="BO141" s="1" t="str" cm="1">
        <f t="array" ref="BO141">IFERROR(ROUND((AY141+BG141*职业模板!$E$16)*(1+INDEX(职业模板!$C$29:$J$34,MATCH($K141,职业模板!$B$29:$B$34,FALSE),MATCH(W$3,职业模板!$C$28:$J$28,FALSE))+INDEX(职业模板!$C$40:$J$60,MATCH($L141,职业模板!$B$40:$B$60,FALSE),MATCH(W$3,职业模板!$C$39:$J$39,FALSE))),2),"")</f>
        <v/>
      </c>
      <c r="BP141" s="1" t="str" cm="1">
        <f t="array" ref="BP141">IFERROR(ROUND((AZ141+BH141*职业模板!$E$16)*(1+INDEX(职业模板!$C$29:$J$34,MATCH($K141,职业模板!$B$29:$B$34,FALSE),MATCH(X$3,职业模板!$C$28:$J$28,FALSE))+INDEX(职业模板!$C$40:$J$60,MATCH($L141,职业模板!$B$40:$B$60,FALSE),MATCH(X$3,职业模板!$C$39:$J$39,FALSE))),2),"")</f>
        <v/>
      </c>
      <c r="BQ141" s="1" t="str" cm="1">
        <f t="array" ref="BQ141">IFERROR(ROUND((BA141+BI141*职业模板!$E$16)*(1+INDEX(职业模板!$C$29:$J$34,MATCH($K141,职业模板!$B$29:$B$34,FALSE),MATCH(Y$3,职业模板!$C$28:$J$28,FALSE))+INDEX(职业模板!$C$40:$J$60,MATCH($L141,职业模板!$B$40:$B$60,FALSE),MATCH(Y$3,职业模板!$C$39:$J$39,FALSE))),2),"")</f>
        <v/>
      </c>
      <c r="BR141" s="1" t="str" cm="1">
        <f t="array" ref="BR141">IFERROR(ROUND((BB141+BJ141*职业模板!$E$16)*(1+INDEX(职业模板!$C$29:$J$34,MATCH($K141,职业模板!$B$29:$B$34,FALSE),MATCH(Z$3,职业模板!$C$28:$J$28,FALSE))+INDEX(职业模板!$C$40:$J$60,MATCH($L141,职业模板!$B$40:$B$60,FALSE),MATCH(Z$3,职业模板!$C$39:$J$39,FALSE))),2),"")</f>
        <v/>
      </c>
      <c r="BS141" s="1" t="str" cm="1">
        <f t="array" ref="BS141">IFERROR(ROUND((BC141+BK141*职业模板!$E$16)*(1+INDEX(职业模板!$C$29:$J$34,MATCH($K141,职业模板!$B$29:$B$34,FALSE),MATCH(AA$3,职业模板!$C$28:$J$28,FALSE))+INDEX(职业模板!$C$40:$J$60,MATCH($L141,职业模板!$B$40:$B$60,FALSE),MATCH(AA$3,职业模板!$C$39:$J$39,FALSE))),2),"")</f>
        <v/>
      </c>
      <c r="BT141" s="1" t="str" cm="1">
        <f t="array" ref="BT141">IFERROR(ROUND((BD141+BL141*职业模板!$E$16)*(1+INDEX(职业模板!$C$29:$J$34,MATCH($K141,职业模板!$B$29:$B$34,FALSE),MATCH(AB$3,职业模板!$C$28:$J$28,FALSE))+INDEX(职业模板!$C$40:$J$60,MATCH($L141,职业模板!$B$40:$B$60,FALSE),MATCH(AB$3,职业模板!$C$39:$J$39,FALSE))),2),"")</f>
        <v/>
      </c>
      <c r="BU141" s="1" t="str" cm="1">
        <f t="array" ref="BU141">IFERROR(ROUND((BE141+BM141*职业模板!$E$16)*(1+INDEX(职业模板!$C$29:$J$34,MATCH($K141,职业模板!$B$29:$B$34,FALSE),MATCH(AC$3,职业模板!$C$28:$J$28,FALSE))+INDEX(职业模板!$C$40:$J$60,MATCH($L141,职业模板!$B$40:$B$60,FALSE),MATCH(AC$3,职业模板!$C$39:$J$39,FALSE))),2),"")</f>
        <v/>
      </c>
      <c r="BV141" s="31" t="str" cm="1">
        <f t="array" ref="BV141">IF(SUMPRODUCT($BN141:$BR141,属性分配!$C$7:$G$7)=0,"",SUMPRODUCT($BN141:$BR141,属性分配!$C$7:$G$7))</f>
        <v/>
      </c>
      <c r="BW141" s="1" t="str" cm="1">
        <f t="array" ref="BW141">IFERROR((AX141+BF141*职业模板!$E$16)*(1+INDEX(职业模板!$C$34:$J$34,MATCH(V$3,职业模板!$C$28:$J$28,FALSE))+INDEX(职业模板!$C$60:$J$60,MATCH(V$3,职业模板!$C$39:$J$39,FALSE))),"")</f>
        <v/>
      </c>
      <c r="BX141" s="1" t="str" cm="1">
        <f t="array" ref="BX141">IFERROR((AY141+BG141*职业模板!$E$16)*(1+INDEX(职业模板!$C$34:$J$34,MATCH(W$3,职业模板!$C$28:$J$28,FALSE))+INDEX(职业模板!$C$60:$J$60,MATCH(W$3,职业模板!$C$39:$J$39,FALSE))),"")</f>
        <v/>
      </c>
      <c r="BY141" s="1" t="str" cm="1">
        <f t="array" ref="BY141">IFERROR((AZ141+BH141*职业模板!$E$16)*(1+INDEX(职业模板!$C$34:$J$34,MATCH(X$3,职业模板!$C$28:$J$28,FALSE))+INDEX(职业模板!$C$60:$J$60,MATCH(X$3,职业模板!$C$39:$J$39,FALSE))),"")</f>
        <v/>
      </c>
      <c r="BZ141" s="1" t="str" cm="1">
        <f t="array" ref="BZ141">IFERROR((BA141+BI141*职业模板!$E$16)*(1+INDEX(职业模板!$C$34:$J$34,MATCH(Y$3,职业模板!$C$28:$J$28,FALSE))+INDEX(职业模板!$C$60:$J$60,MATCH(Y$3,职业模板!$C$39:$J$39,FALSE))),"")</f>
        <v/>
      </c>
      <c r="CA141" s="1" t="str" cm="1">
        <f t="array" ref="CA141">IFERROR((BB141+BJ141*职业模板!$E$16)*(1+INDEX(职业模板!$C$34:$J$34,MATCH(Z$3,职业模板!$C$28:$J$28,FALSE))+INDEX(职业模板!$C$60:$J$60,MATCH(Z$3,职业模板!$C$39:$J$39,FALSE))),"")</f>
        <v/>
      </c>
      <c r="CB141" s="1" t="str" cm="1">
        <f t="array" ref="CB141">IFERROR((BC141+BK141*职业模板!$E$16)*(1+INDEX(职业模板!$C$34:$J$34,MATCH(AA$3,职业模板!$C$28:$J$28,FALSE))+INDEX(职业模板!$C$60:$J$60,MATCH(AA$3,职业模板!$C$39:$J$39,FALSE))),"")</f>
        <v/>
      </c>
      <c r="CC141" s="1" t="str" cm="1">
        <f t="array" ref="CC141">IFERROR((BD141+BL141*职业模板!$E$16)*(1+INDEX(职业模板!$C$34:$J$34,MATCH(AB$3,职业模板!$C$28:$J$28,FALSE))+INDEX(职业模板!$C$60:$J$60,MATCH(AB$3,职业模板!$C$39:$J$39,FALSE))),"")</f>
        <v/>
      </c>
      <c r="CD141" s="1" t="str" cm="1">
        <f t="array" ref="CD141">IFERROR((BE141+BM141*职业模板!$E$16)*(1+INDEX(职业模板!$C$34:$J$34,MATCH(AC$3,职业模板!$C$28:$J$28,FALSE))+INDEX(职业模板!$C$60:$J$60,MATCH(AC$3,职业模板!$C$39:$J$39,FALSE))),"")</f>
        <v/>
      </c>
      <c r="CE141" s="31" t="str" cm="1">
        <f t="array" ref="CE141">IF(SUMPRODUCT(BW141:CA141,属性分配!$C$7:$G$7)=0,"",SUMPRODUCT(BW141:CA141,属性分配!$C$7:$G$7))</f>
        <v/>
      </c>
    </row>
    <row r="142" spans="50:83" x14ac:dyDescent="0.15">
      <c r="AX142" s="1" t="str" cm="1">
        <f t="array" ref="AX142">IFERROR(INDEX(属性分配!$C$4:$J$4,MATCH(AX$3,属性分配!$C$3:$J$3,FALSE))*INDEX(职业模板!$C$5:$J$12,MATCH($C142,职业模板!$B$5:$B$12,FALSE),MATCH(AX$3,职业模板!$C$3:$J$3,FALSE))*$F142*N142,"")</f>
        <v/>
      </c>
      <c r="AY142" s="1" t="str" cm="1">
        <f t="array" ref="AY142">IFERROR(INDEX(属性分配!$C$4:$J$4,MATCH(AY$3,属性分配!$C$3:$J$3,FALSE))*INDEX(职业模板!$C$5:$J$12,MATCH($C142,职业模板!$B$5:$B$12,FALSE),MATCH(AY$3,职业模板!$C$3:$J$3,FALSE))*$F142*O142,"")</f>
        <v/>
      </c>
      <c r="AZ142" s="1" t="str" cm="1">
        <f t="array" ref="AZ142">IFERROR(INDEX(属性分配!$C$4:$J$4,MATCH(AZ$3,属性分配!$C$3:$J$3,FALSE))*INDEX(职业模板!$C$5:$J$12,MATCH($C142,职业模板!$B$5:$B$12,FALSE),MATCH(AZ$3,职业模板!$C$3:$J$3,FALSE))*$F142*P142,"")</f>
        <v/>
      </c>
      <c r="BA142" s="1" t="str" cm="1">
        <f t="array" ref="BA142">IFERROR(INDEX(属性分配!$C$4:$J$4,MATCH(BA$3,属性分配!$C$3:$J$3,FALSE))*INDEX(职业模板!$C$5:$J$12,MATCH($C142,职业模板!$B$5:$B$12,FALSE),MATCH(BA$3,职业模板!$C$3:$J$3,FALSE))*$F142*Q142,"")</f>
        <v/>
      </c>
      <c r="BB142" s="1" t="str" cm="1">
        <f t="array" ref="BB142">IFERROR(INDEX(属性分配!$C$4:$J$4,MATCH(BB$3,属性分配!$C$3:$J$3,FALSE))*INDEX(职业模板!$C$5:$J$12,MATCH($C142,职业模板!$B$5:$B$12,FALSE),MATCH(BB$3,职业模板!$C$3:$J$3,FALSE))*$F142*R142,"")</f>
        <v/>
      </c>
      <c r="BC142" s="1" t="str" cm="1">
        <f t="array" ref="BC142">IFERROR(INDEX(属性分配!$C$4:$J$4,MATCH(BC$3,属性分配!$C$3:$J$3,FALSE))*INDEX(职业模板!$C$5:$J$12,MATCH($C142,职业模板!$B$5:$B$12,FALSE),MATCH(BC$3,职业模板!$C$3:$J$3,FALSE))*$F142*S142,"")</f>
        <v/>
      </c>
      <c r="BD142" s="1" t="str" cm="1">
        <f t="array" ref="BD142">IFERROR(INDEX(属性分配!$C$4:$J$4,MATCH(BD$3,属性分配!$C$3:$J$3,FALSE))*INDEX(职业模板!$C$5:$J$12,MATCH($C142,职业模板!$B$5:$B$12,FALSE),MATCH(BD$3,职业模板!$C$3:$J$3,FALSE))*$F142*T142,"")</f>
        <v/>
      </c>
      <c r="BE142" s="1" t="str" cm="1">
        <f t="array" ref="BE142">IFERROR(INDEX(属性分配!$C$4:$J$4,MATCH(BE$3,属性分配!$C$3:$J$3,FALSE))*INDEX(职业模板!$C$5:$J$12,MATCH($C142,职业模板!$B$5:$B$12,FALSE),MATCH(BE$3,职业模板!$C$3:$J$3,FALSE))*$F142*U142,"")</f>
        <v/>
      </c>
      <c r="BF142" s="1" t="str" cm="1">
        <f t="array" ref="BF142">IFERROR(INDEX(属性分配!$C$11:$J$11,MATCH(BF$3,属性分配!$C$3:$J$3,FALSE))/职业模板!$E$16*AX142,"")</f>
        <v/>
      </c>
      <c r="BG142" s="1" t="str" cm="1">
        <f t="array" ref="BG142">IFERROR(INDEX(属性分配!$C$11:$J$11,MATCH(BG$3,属性分配!$C$3:$J$3,FALSE))/职业模板!$E$16*AY142,"")</f>
        <v/>
      </c>
      <c r="BH142" s="1" t="str" cm="1">
        <f t="array" ref="BH142">IFERROR(INDEX(属性分配!$C$11:$J$11,MATCH(BH$3,属性分配!$C$3:$J$3,FALSE))/职业模板!$E$16*AZ142,"")</f>
        <v/>
      </c>
      <c r="BI142" s="1" t="str" cm="1">
        <f t="array" ref="BI142">IFERROR(INDEX(属性分配!$C$11:$J$11,MATCH(BI$3,属性分配!$C$3:$J$3,FALSE))/职业模板!$E$16*BA142,"")</f>
        <v/>
      </c>
      <c r="BJ142" s="1" t="str" cm="1">
        <f t="array" ref="BJ142">IFERROR(INDEX(属性分配!$C$11:$J$11,MATCH(BJ$3,属性分配!$C$3:$J$3,FALSE))/职业模板!$E$16*BB142,"")</f>
        <v/>
      </c>
      <c r="BK142" s="1" t="str" cm="1">
        <f t="array" ref="BK142">IFERROR(INDEX(属性分配!$C$11:$J$11,MATCH(BK$3,属性分配!$C$3:$J$3,FALSE))/职业模板!$E$16*BC142,"")</f>
        <v/>
      </c>
      <c r="BL142" s="1" t="str" cm="1">
        <f t="array" ref="BL142">IFERROR(INDEX(属性分配!$C$11:$J$11,MATCH(BL$3,属性分配!$C$3:$J$3,FALSE))/职业模板!$E$16*BD142,"")</f>
        <v/>
      </c>
      <c r="BM142" s="1" t="str" cm="1">
        <f t="array" ref="BM142">IFERROR(INDEX(属性分配!$C$11:$J$11,MATCH(BM$3,属性分配!$C$3:$J$3,FALSE))/职业模板!$E$16*BE142,"")</f>
        <v/>
      </c>
      <c r="BN142" s="1" t="str" cm="1">
        <f t="array" ref="BN142">IFERROR(ROUND((AX142+BF142*职业模板!$E$16)*(1+INDEX(职业模板!$C$29:$J$34,MATCH($K142,职业模板!$B$29:$B$34,FALSE),MATCH(V$3,职业模板!$C$28:$J$28,FALSE))+INDEX(职业模板!$C$40:$J$60,MATCH($L142,职业模板!$B$40:$B$60,FALSE),MATCH(V$3,职业模板!$C$39:$J$39,FALSE))),2),"")</f>
        <v/>
      </c>
      <c r="BO142" s="1" t="str" cm="1">
        <f t="array" ref="BO142">IFERROR(ROUND((AY142+BG142*职业模板!$E$16)*(1+INDEX(职业模板!$C$29:$J$34,MATCH($K142,职业模板!$B$29:$B$34,FALSE),MATCH(W$3,职业模板!$C$28:$J$28,FALSE))+INDEX(职业模板!$C$40:$J$60,MATCH($L142,职业模板!$B$40:$B$60,FALSE),MATCH(W$3,职业模板!$C$39:$J$39,FALSE))),2),"")</f>
        <v/>
      </c>
      <c r="BP142" s="1" t="str" cm="1">
        <f t="array" ref="BP142">IFERROR(ROUND((AZ142+BH142*职业模板!$E$16)*(1+INDEX(职业模板!$C$29:$J$34,MATCH($K142,职业模板!$B$29:$B$34,FALSE),MATCH(X$3,职业模板!$C$28:$J$28,FALSE))+INDEX(职业模板!$C$40:$J$60,MATCH($L142,职业模板!$B$40:$B$60,FALSE),MATCH(X$3,职业模板!$C$39:$J$39,FALSE))),2),"")</f>
        <v/>
      </c>
      <c r="BQ142" s="1" t="str" cm="1">
        <f t="array" ref="BQ142">IFERROR(ROUND((BA142+BI142*职业模板!$E$16)*(1+INDEX(职业模板!$C$29:$J$34,MATCH($K142,职业模板!$B$29:$B$34,FALSE),MATCH(Y$3,职业模板!$C$28:$J$28,FALSE))+INDEX(职业模板!$C$40:$J$60,MATCH($L142,职业模板!$B$40:$B$60,FALSE),MATCH(Y$3,职业模板!$C$39:$J$39,FALSE))),2),"")</f>
        <v/>
      </c>
      <c r="BR142" s="1" t="str" cm="1">
        <f t="array" ref="BR142">IFERROR(ROUND((BB142+BJ142*职业模板!$E$16)*(1+INDEX(职业模板!$C$29:$J$34,MATCH($K142,职业模板!$B$29:$B$34,FALSE),MATCH(Z$3,职业模板!$C$28:$J$28,FALSE))+INDEX(职业模板!$C$40:$J$60,MATCH($L142,职业模板!$B$40:$B$60,FALSE),MATCH(Z$3,职业模板!$C$39:$J$39,FALSE))),2),"")</f>
        <v/>
      </c>
      <c r="BS142" s="1" t="str" cm="1">
        <f t="array" ref="BS142">IFERROR(ROUND((BC142+BK142*职业模板!$E$16)*(1+INDEX(职业模板!$C$29:$J$34,MATCH($K142,职业模板!$B$29:$B$34,FALSE),MATCH(AA$3,职业模板!$C$28:$J$28,FALSE))+INDEX(职业模板!$C$40:$J$60,MATCH($L142,职业模板!$B$40:$B$60,FALSE),MATCH(AA$3,职业模板!$C$39:$J$39,FALSE))),2),"")</f>
        <v/>
      </c>
      <c r="BT142" s="1" t="str" cm="1">
        <f t="array" ref="BT142">IFERROR(ROUND((BD142+BL142*职业模板!$E$16)*(1+INDEX(职业模板!$C$29:$J$34,MATCH($K142,职业模板!$B$29:$B$34,FALSE),MATCH(AB$3,职业模板!$C$28:$J$28,FALSE))+INDEX(职业模板!$C$40:$J$60,MATCH($L142,职业模板!$B$40:$B$60,FALSE),MATCH(AB$3,职业模板!$C$39:$J$39,FALSE))),2),"")</f>
        <v/>
      </c>
      <c r="BU142" s="1" t="str" cm="1">
        <f t="array" ref="BU142">IFERROR(ROUND((BE142+BM142*职业模板!$E$16)*(1+INDEX(职业模板!$C$29:$J$34,MATCH($K142,职业模板!$B$29:$B$34,FALSE),MATCH(AC$3,职业模板!$C$28:$J$28,FALSE))+INDEX(职业模板!$C$40:$J$60,MATCH($L142,职业模板!$B$40:$B$60,FALSE),MATCH(AC$3,职业模板!$C$39:$J$39,FALSE))),2),"")</f>
        <v/>
      </c>
      <c r="BV142" s="31" t="str" cm="1">
        <f t="array" ref="BV142">IF(SUMPRODUCT($BN142:$BR142,属性分配!$C$7:$G$7)=0,"",SUMPRODUCT($BN142:$BR142,属性分配!$C$7:$G$7))</f>
        <v/>
      </c>
      <c r="BW142" s="1" t="str" cm="1">
        <f t="array" ref="BW142">IFERROR((AX142+BF142*职业模板!$E$16)*(1+INDEX(职业模板!$C$34:$J$34,MATCH(V$3,职业模板!$C$28:$J$28,FALSE))+INDEX(职业模板!$C$60:$J$60,MATCH(V$3,职业模板!$C$39:$J$39,FALSE))),"")</f>
        <v/>
      </c>
      <c r="BX142" s="1" t="str" cm="1">
        <f t="array" ref="BX142">IFERROR((AY142+BG142*职业模板!$E$16)*(1+INDEX(职业模板!$C$34:$J$34,MATCH(W$3,职业模板!$C$28:$J$28,FALSE))+INDEX(职业模板!$C$60:$J$60,MATCH(W$3,职业模板!$C$39:$J$39,FALSE))),"")</f>
        <v/>
      </c>
      <c r="BY142" s="1" t="str" cm="1">
        <f t="array" ref="BY142">IFERROR((AZ142+BH142*职业模板!$E$16)*(1+INDEX(职业模板!$C$34:$J$34,MATCH(X$3,职业模板!$C$28:$J$28,FALSE))+INDEX(职业模板!$C$60:$J$60,MATCH(X$3,职业模板!$C$39:$J$39,FALSE))),"")</f>
        <v/>
      </c>
      <c r="BZ142" s="1" t="str" cm="1">
        <f t="array" ref="BZ142">IFERROR((BA142+BI142*职业模板!$E$16)*(1+INDEX(职业模板!$C$34:$J$34,MATCH(Y$3,职业模板!$C$28:$J$28,FALSE))+INDEX(职业模板!$C$60:$J$60,MATCH(Y$3,职业模板!$C$39:$J$39,FALSE))),"")</f>
        <v/>
      </c>
      <c r="CA142" s="1" t="str" cm="1">
        <f t="array" ref="CA142">IFERROR((BB142+BJ142*职业模板!$E$16)*(1+INDEX(职业模板!$C$34:$J$34,MATCH(Z$3,职业模板!$C$28:$J$28,FALSE))+INDEX(职业模板!$C$60:$J$60,MATCH(Z$3,职业模板!$C$39:$J$39,FALSE))),"")</f>
        <v/>
      </c>
      <c r="CB142" s="1" t="str" cm="1">
        <f t="array" ref="CB142">IFERROR((BC142+BK142*职业模板!$E$16)*(1+INDEX(职业模板!$C$34:$J$34,MATCH(AA$3,职业模板!$C$28:$J$28,FALSE))+INDEX(职业模板!$C$60:$J$60,MATCH(AA$3,职业模板!$C$39:$J$39,FALSE))),"")</f>
        <v/>
      </c>
      <c r="CC142" s="1" t="str" cm="1">
        <f t="array" ref="CC142">IFERROR((BD142+BL142*职业模板!$E$16)*(1+INDEX(职业模板!$C$34:$J$34,MATCH(AB$3,职业模板!$C$28:$J$28,FALSE))+INDEX(职业模板!$C$60:$J$60,MATCH(AB$3,职业模板!$C$39:$J$39,FALSE))),"")</f>
        <v/>
      </c>
      <c r="CD142" s="1" t="str" cm="1">
        <f t="array" ref="CD142">IFERROR((BE142+BM142*职业模板!$E$16)*(1+INDEX(职业模板!$C$34:$J$34,MATCH(AC$3,职业模板!$C$28:$J$28,FALSE))+INDEX(职业模板!$C$60:$J$60,MATCH(AC$3,职业模板!$C$39:$J$39,FALSE))),"")</f>
        <v/>
      </c>
      <c r="CE142" s="31" t="str" cm="1">
        <f t="array" ref="CE142">IF(SUMPRODUCT(BW142:CA142,属性分配!$C$7:$G$7)=0,"",SUMPRODUCT(BW142:CA142,属性分配!$C$7:$G$7))</f>
        <v/>
      </c>
    </row>
    <row r="143" spans="50:83" x14ac:dyDescent="0.15">
      <c r="AX143" s="1" t="str" cm="1">
        <f t="array" ref="AX143">IFERROR(INDEX(属性分配!$C$4:$J$4,MATCH(AX$3,属性分配!$C$3:$J$3,FALSE))*INDEX(职业模板!$C$5:$J$12,MATCH($C143,职业模板!$B$5:$B$12,FALSE),MATCH(AX$3,职业模板!$C$3:$J$3,FALSE))*$F143*N143,"")</f>
        <v/>
      </c>
      <c r="AY143" s="1" t="str" cm="1">
        <f t="array" ref="AY143">IFERROR(INDEX(属性分配!$C$4:$J$4,MATCH(AY$3,属性分配!$C$3:$J$3,FALSE))*INDEX(职业模板!$C$5:$J$12,MATCH($C143,职业模板!$B$5:$B$12,FALSE),MATCH(AY$3,职业模板!$C$3:$J$3,FALSE))*$F143*O143,"")</f>
        <v/>
      </c>
      <c r="AZ143" s="1" t="str" cm="1">
        <f t="array" ref="AZ143">IFERROR(INDEX(属性分配!$C$4:$J$4,MATCH(AZ$3,属性分配!$C$3:$J$3,FALSE))*INDEX(职业模板!$C$5:$J$12,MATCH($C143,职业模板!$B$5:$B$12,FALSE),MATCH(AZ$3,职业模板!$C$3:$J$3,FALSE))*$F143*P143,"")</f>
        <v/>
      </c>
      <c r="BA143" s="1" t="str" cm="1">
        <f t="array" ref="BA143">IFERROR(INDEX(属性分配!$C$4:$J$4,MATCH(BA$3,属性分配!$C$3:$J$3,FALSE))*INDEX(职业模板!$C$5:$J$12,MATCH($C143,职业模板!$B$5:$B$12,FALSE),MATCH(BA$3,职业模板!$C$3:$J$3,FALSE))*$F143*Q143,"")</f>
        <v/>
      </c>
      <c r="BB143" s="1" t="str" cm="1">
        <f t="array" ref="BB143">IFERROR(INDEX(属性分配!$C$4:$J$4,MATCH(BB$3,属性分配!$C$3:$J$3,FALSE))*INDEX(职业模板!$C$5:$J$12,MATCH($C143,职业模板!$B$5:$B$12,FALSE),MATCH(BB$3,职业模板!$C$3:$J$3,FALSE))*$F143*R143,"")</f>
        <v/>
      </c>
      <c r="BC143" s="1" t="str" cm="1">
        <f t="array" ref="BC143">IFERROR(INDEX(属性分配!$C$4:$J$4,MATCH(BC$3,属性分配!$C$3:$J$3,FALSE))*INDEX(职业模板!$C$5:$J$12,MATCH($C143,职业模板!$B$5:$B$12,FALSE),MATCH(BC$3,职业模板!$C$3:$J$3,FALSE))*$F143*S143,"")</f>
        <v/>
      </c>
      <c r="BD143" s="1" t="str" cm="1">
        <f t="array" ref="BD143">IFERROR(INDEX(属性分配!$C$4:$J$4,MATCH(BD$3,属性分配!$C$3:$J$3,FALSE))*INDEX(职业模板!$C$5:$J$12,MATCH($C143,职业模板!$B$5:$B$12,FALSE),MATCH(BD$3,职业模板!$C$3:$J$3,FALSE))*$F143*T143,"")</f>
        <v/>
      </c>
      <c r="BE143" s="1" t="str" cm="1">
        <f t="array" ref="BE143">IFERROR(INDEX(属性分配!$C$4:$J$4,MATCH(BE$3,属性分配!$C$3:$J$3,FALSE))*INDEX(职业模板!$C$5:$J$12,MATCH($C143,职业模板!$B$5:$B$12,FALSE),MATCH(BE$3,职业模板!$C$3:$J$3,FALSE))*$F143*U143,"")</f>
        <v/>
      </c>
      <c r="BF143" s="1" t="str" cm="1">
        <f t="array" ref="BF143">IFERROR(INDEX(属性分配!$C$11:$J$11,MATCH(BF$3,属性分配!$C$3:$J$3,FALSE))/职业模板!$E$16*AX143,"")</f>
        <v/>
      </c>
      <c r="BG143" s="1" t="str" cm="1">
        <f t="array" ref="BG143">IFERROR(INDEX(属性分配!$C$11:$J$11,MATCH(BG$3,属性分配!$C$3:$J$3,FALSE))/职业模板!$E$16*AY143,"")</f>
        <v/>
      </c>
      <c r="BH143" s="1" t="str" cm="1">
        <f t="array" ref="BH143">IFERROR(INDEX(属性分配!$C$11:$J$11,MATCH(BH$3,属性分配!$C$3:$J$3,FALSE))/职业模板!$E$16*AZ143,"")</f>
        <v/>
      </c>
      <c r="BI143" s="1" t="str" cm="1">
        <f t="array" ref="BI143">IFERROR(INDEX(属性分配!$C$11:$J$11,MATCH(BI$3,属性分配!$C$3:$J$3,FALSE))/职业模板!$E$16*BA143,"")</f>
        <v/>
      </c>
      <c r="BJ143" s="1" t="str" cm="1">
        <f t="array" ref="BJ143">IFERROR(INDEX(属性分配!$C$11:$J$11,MATCH(BJ$3,属性分配!$C$3:$J$3,FALSE))/职业模板!$E$16*BB143,"")</f>
        <v/>
      </c>
      <c r="BK143" s="1" t="str" cm="1">
        <f t="array" ref="BK143">IFERROR(INDEX(属性分配!$C$11:$J$11,MATCH(BK$3,属性分配!$C$3:$J$3,FALSE))/职业模板!$E$16*BC143,"")</f>
        <v/>
      </c>
      <c r="BL143" s="1" t="str" cm="1">
        <f t="array" ref="BL143">IFERROR(INDEX(属性分配!$C$11:$J$11,MATCH(BL$3,属性分配!$C$3:$J$3,FALSE))/职业模板!$E$16*BD143,"")</f>
        <v/>
      </c>
      <c r="BM143" s="1" t="str" cm="1">
        <f t="array" ref="BM143">IFERROR(INDEX(属性分配!$C$11:$J$11,MATCH(BM$3,属性分配!$C$3:$J$3,FALSE))/职业模板!$E$16*BE143,"")</f>
        <v/>
      </c>
      <c r="BN143" s="1" t="str" cm="1">
        <f t="array" ref="BN143">IFERROR(ROUND((AX143+BF143*职业模板!$E$16)*(1+INDEX(职业模板!$C$29:$J$34,MATCH($K143,职业模板!$B$29:$B$34,FALSE),MATCH(V$3,职业模板!$C$28:$J$28,FALSE))+INDEX(职业模板!$C$40:$J$60,MATCH($L143,职业模板!$B$40:$B$60,FALSE),MATCH(V$3,职业模板!$C$39:$J$39,FALSE))),2),"")</f>
        <v/>
      </c>
      <c r="BO143" s="1" t="str" cm="1">
        <f t="array" ref="BO143">IFERROR(ROUND((AY143+BG143*职业模板!$E$16)*(1+INDEX(职业模板!$C$29:$J$34,MATCH($K143,职业模板!$B$29:$B$34,FALSE),MATCH(W$3,职业模板!$C$28:$J$28,FALSE))+INDEX(职业模板!$C$40:$J$60,MATCH($L143,职业模板!$B$40:$B$60,FALSE),MATCH(W$3,职业模板!$C$39:$J$39,FALSE))),2),"")</f>
        <v/>
      </c>
      <c r="BP143" s="1" t="str" cm="1">
        <f t="array" ref="BP143">IFERROR(ROUND((AZ143+BH143*职业模板!$E$16)*(1+INDEX(职业模板!$C$29:$J$34,MATCH($K143,职业模板!$B$29:$B$34,FALSE),MATCH(X$3,职业模板!$C$28:$J$28,FALSE))+INDEX(职业模板!$C$40:$J$60,MATCH($L143,职业模板!$B$40:$B$60,FALSE),MATCH(X$3,职业模板!$C$39:$J$39,FALSE))),2),"")</f>
        <v/>
      </c>
      <c r="BQ143" s="1" t="str" cm="1">
        <f t="array" ref="BQ143">IFERROR(ROUND((BA143+BI143*职业模板!$E$16)*(1+INDEX(职业模板!$C$29:$J$34,MATCH($K143,职业模板!$B$29:$B$34,FALSE),MATCH(Y$3,职业模板!$C$28:$J$28,FALSE))+INDEX(职业模板!$C$40:$J$60,MATCH($L143,职业模板!$B$40:$B$60,FALSE),MATCH(Y$3,职业模板!$C$39:$J$39,FALSE))),2),"")</f>
        <v/>
      </c>
      <c r="BR143" s="1" t="str" cm="1">
        <f t="array" ref="BR143">IFERROR(ROUND((BB143+BJ143*职业模板!$E$16)*(1+INDEX(职业模板!$C$29:$J$34,MATCH($K143,职业模板!$B$29:$B$34,FALSE),MATCH(Z$3,职业模板!$C$28:$J$28,FALSE))+INDEX(职业模板!$C$40:$J$60,MATCH($L143,职业模板!$B$40:$B$60,FALSE),MATCH(Z$3,职业模板!$C$39:$J$39,FALSE))),2),"")</f>
        <v/>
      </c>
      <c r="BS143" s="1" t="str" cm="1">
        <f t="array" ref="BS143">IFERROR(ROUND((BC143+BK143*职业模板!$E$16)*(1+INDEX(职业模板!$C$29:$J$34,MATCH($K143,职业模板!$B$29:$B$34,FALSE),MATCH(AA$3,职业模板!$C$28:$J$28,FALSE))+INDEX(职业模板!$C$40:$J$60,MATCH($L143,职业模板!$B$40:$B$60,FALSE),MATCH(AA$3,职业模板!$C$39:$J$39,FALSE))),2),"")</f>
        <v/>
      </c>
      <c r="BT143" s="1" t="str" cm="1">
        <f t="array" ref="BT143">IFERROR(ROUND((BD143+BL143*职业模板!$E$16)*(1+INDEX(职业模板!$C$29:$J$34,MATCH($K143,职业模板!$B$29:$B$34,FALSE),MATCH(AB$3,职业模板!$C$28:$J$28,FALSE))+INDEX(职业模板!$C$40:$J$60,MATCH($L143,职业模板!$B$40:$B$60,FALSE),MATCH(AB$3,职业模板!$C$39:$J$39,FALSE))),2),"")</f>
        <v/>
      </c>
      <c r="BU143" s="1" t="str" cm="1">
        <f t="array" ref="BU143">IFERROR(ROUND((BE143+BM143*职业模板!$E$16)*(1+INDEX(职业模板!$C$29:$J$34,MATCH($K143,职业模板!$B$29:$B$34,FALSE),MATCH(AC$3,职业模板!$C$28:$J$28,FALSE))+INDEX(职业模板!$C$40:$J$60,MATCH($L143,职业模板!$B$40:$B$60,FALSE),MATCH(AC$3,职业模板!$C$39:$J$39,FALSE))),2),"")</f>
        <v/>
      </c>
      <c r="BV143" s="31" t="str" cm="1">
        <f t="array" ref="BV143">IF(SUMPRODUCT($BN143:$BR143,属性分配!$C$7:$G$7)=0,"",SUMPRODUCT($BN143:$BR143,属性分配!$C$7:$G$7))</f>
        <v/>
      </c>
      <c r="BW143" s="1" t="str" cm="1">
        <f t="array" ref="BW143">IFERROR((AX143+BF143*职业模板!$E$16)*(1+INDEX(职业模板!$C$34:$J$34,MATCH(V$3,职业模板!$C$28:$J$28,FALSE))+INDEX(职业模板!$C$60:$J$60,MATCH(V$3,职业模板!$C$39:$J$39,FALSE))),"")</f>
        <v/>
      </c>
      <c r="BX143" s="1" t="str" cm="1">
        <f t="array" ref="BX143">IFERROR((AY143+BG143*职业模板!$E$16)*(1+INDEX(职业模板!$C$34:$J$34,MATCH(W$3,职业模板!$C$28:$J$28,FALSE))+INDEX(职业模板!$C$60:$J$60,MATCH(W$3,职业模板!$C$39:$J$39,FALSE))),"")</f>
        <v/>
      </c>
      <c r="BY143" s="1" t="str" cm="1">
        <f t="array" ref="BY143">IFERROR((AZ143+BH143*职业模板!$E$16)*(1+INDEX(职业模板!$C$34:$J$34,MATCH(X$3,职业模板!$C$28:$J$28,FALSE))+INDEX(职业模板!$C$60:$J$60,MATCH(X$3,职业模板!$C$39:$J$39,FALSE))),"")</f>
        <v/>
      </c>
      <c r="BZ143" s="1" t="str" cm="1">
        <f t="array" ref="BZ143">IFERROR((BA143+BI143*职业模板!$E$16)*(1+INDEX(职业模板!$C$34:$J$34,MATCH(Y$3,职业模板!$C$28:$J$28,FALSE))+INDEX(职业模板!$C$60:$J$60,MATCH(Y$3,职业模板!$C$39:$J$39,FALSE))),"")</f>
        <v/>
      </c>
      <c r="CA143" s="1" t="str" cm="1">
        <f t="array" ref="CA143">IFERROR((BB143+BJ143*职业模板!$E$16)*(1+INDEX(职业模板!$C$34:$J$34,MATCH(Z$3,职业模板!$C$28:$J$28,FALSE))+INDEX(职业模板!$C$60:$J$60,MATCH(Z$3,职业模板!$C$39:$J$39,FALSE))),"")</f>
        <v/>
      </c>
      <c r="CB143" s="1" t="str" cm="1">
        <f t="array" ref="CB143">IFERROR((BC143+BK143*职业模板!$E$16)*(1+INDEX(职业模板!$C$34:$J$34,MATCH(AA$3,职业模板!$C$28:$J$28,FALSE))+INDEX(职业模板!$C$60:$J$60,MATCH(AA$3,职业模板!$C$39:$J$39,FALSE))),"")</f>
        <v/>
      </c>
      <c r="CC143" s="1" t="str" cm="1">
        <f t="array" ref="CC143">IFERROR((BD143+BL143*职业模板!$E$16)*(1+INDEX(职业模板!$C$34:$J$34,MATCH(AB$3,职业模板!$C$28:$J$28,FALSE))+INDEX(职业模板!$C$60:$J$60,MATCH(AB$3,职业模板!$C$39:$J$39,FALSE))),"")</f>
        <v/>
      </c>
      <c r="CD143" s="1" t="str" cm="1">
        <f t="array" ref="CD143">IFERROR((BE143+BM143*职业模板!$E$16)*(1+INDEX(职业模板!$C$34:$J$34,MATCH(AC$3,职业模板!$C$28:$J$28,FALSE))+INDEX(职业模板!$C$60:$J$60,MATCH(AC$3,职业模板!$C$39:$J$39,FALSE))),"")</f>
        <v/>
      </c>
      <c r="CE143" s="31" t="str" cm="1">
        <f t="array" ref="CE143">IF(SUMPRODUCT(BW143:CA143,属性分配!$C$7:$G$7)=0,"",SUMPRODUCT(BW143:CA143,属性分配!$C$7:$G$7))</f>
        <v/>
      </c>
    </row>
    <row r="144" spans="50:83" x14ac:dyDescent="0.15">
      <c r="AX144" s="1" t="str" cm="1">
        <f t="array" ref="AX144">IFERROR(INDEX(属性分配!$C$4:$J$4,MATCH(AX$3,属性分配!$C$3:$J$3,FALSE))*INDEX(职业模板!$C$5:$J$12,MATCH($C144,职业模板!$B$5:$B$12,FALSE),MATCH(AX$3,职业模板!$C$3:$J$3,FALSE))*$F144*N144,"")</f>
        <v/>
      </c>
      <c r="AY144" s="1" t="str" cm="1">
        <f t="array" ref="AY144">IFERROR(INDEX(属性分配!$C$4:$J$4,MATCH(AY$3,属性分配!$C$3:$J$3,FALSE))*INDEX(职业模板!$C$5:$J$12,MATCH($C144,职业模板!$B$5:$B$12,FALSE),MATCH(AY$3,职业模板!$C$3:$J$3,FALSE))*$F144*O144,"")</f>
        <v/>
      </c>
      <c r="AZ144" s="1" t="str" cm="1">
        <f t="array" ref="AZ144">IFERROR(INDEX(属性分配!$C$4:$J$4,MATCH(AZ$3,属性分配!$C$3:$J$3,FALSE))*INDEX(职业模板!$C$5:$J$12,MATCH($C144,职业模板!$B$5:$B$12,FALSE),MATCH(AZ$3,职业模板!$C$3:$J$3,FALSE))*$F144*P144,"")</f>
        <v/>
      </c>
      <c r="BA144" s="1" t="str" cm="1">
        <f t="array" ref="BA144">IFERROR(INDEX(属性分配!$C$4:$J$4,MATCH(BA$3,属性分配!$C$3:$J$3,FALSE))*INDEX(职业模板!$C$5:$J$12,MATCH($C144,职业模板!$B$5:$B$12,FALSE),MATCH(BA$3,职业模板!$C$3:$J$3,FALSE))*$F144*Q144,"")</f>
        <v/>
      </c>
      <c r="BB144" s="1" t="str" cm="1">
        <f t="array" ref="BB144">IFERROR(INDEX(属性分配!$C$4:$J$4,MATCH(BB$3,属性分配!$C$3:$J$3,FALSE))*INDEX(职业模板!$C$5:$J$12,MATCH($C144,职业模板!$B$5:$B$12,FALSE),MATCH(BB$3,职业模板!$C$3:$J$3,FALSE))*$F144*R144,"")</f>
        <v/>
      </c>
      <c r="BC144" s="1" t="str" cm="1">
        <f t="array" ref="BC144">IFERROR(INDEX(属性分配!$C$4:$J$4,MATCH(BC$3,属性分配!$C$3:$J$3,FALSE))*INDEX(职业模板!$C$5:$J$12,MATCH($C144,职业模板!$B$5:$B$12,FALSE),MATCH(BC$3,职业模板!$C$3:$J$3,FALSE))*$F144*S144,"")</f>
        <v/>
      </c>
      <c r="BD144" s="1" t="str" cm="1">
        <f t="array" ref="BD144">IFERROR(INDEX(属性分配!$C$4:$J$4,MATCH(BD$3,属性分配!$C$3:$J$3,FALSE))*INDEX(职业模板!$C$5:$J$12,MATCH($C144,职业模板!$B$5:$B$12,FALSE),MATCH(BD$3,职业模板!$C$3:$J$3,FALSE))*$F144*T144,"")</f>
        <v/>
      </c>
      <c r="BE144" s="1" t="str" cm="1">
        <f t="array" ref="BE144">IFERROR(INDEX(属性分配!$C$4:$J$4,MATCH(BE$3,属性分配!$C$3:$J$3,FALSE))*INDEX(职业模板!$C$5:$J$12,MATCH($C144,职业模板!$B$5:$B$12,FALSE),MATCH(BE$3,职业模板!$C$3:$J$3,FALSE))*$F144*U144,"")</f>
        <v/>
      </c>
      <c r="BF144" s="1" t="str" cm="1">
        <f t="array" ref="BF144">IFERROR(INDEX(属性分配!$C$11:$J$11,MATCH(BF$3,属性分配!$C$3:$J$3,FALSE))/职业模板!$E$16*AX144,"")</f>
        <v/>
      </c>
      <c r="BG144" s="1" t="str" cm="1">
        <f t="array" ref="BG144">IFERROR(INDEX(属性分配!$C$11:$J$11,MATCH(BG$3,属性分配!$C$3:$J$3,FALSE))/职业模板!$E$16*AY144,"")</f>
        <v/>
      </c>
      <c r="BH144" s="1" t="str" cm="1">
        <f t="array" ref="BH144">IFERROR(INDEX(属性分配!$C$11:$J$11,MATCH(BH$3,属性分配!$C$3:$J$3,FALSE))/职业模板!$E$16*AZ144,"")</f>
        <v/>
      </c>
      <c r="BI144" s="1" t="str" cm="1">
        <f t="array" ref="BI144">IFERROR(INDEX(属性分配!$C$11:$J$11,MATCH(BI$3,属性分配!$C$3:$J$3,FALSE))/职业模板!$E$16*BA144,"")</f>
        <v/>
      </c>
      <c r="BJ144" s="1" t="str" cm="1">
        <f t="array" ref="BJ144">IFERROR(INDEX(属性分配!$C$11:$J$11,MATCH(BJ$3,属性分配!$C$3:$J$3,FALSE))/职业模板!$E$16*BB144,"")</f>
        <v/>
      </c>
      <c r="BK144" s="1" t="str" cm="1">
        <f t="array" ref="BK144">IFERROR(INDEX(属性分配!$C$11:$J$11,MATCH(BK$3,属性分配!$C$3:$J$3,FALSE))/职业模板!$E$16*BC144,"")</f>
        <v/>
      </c>
      <c r="BL144" s="1" t="str" cm="1">
        <f t="array" ref="BL144">IFERROR(INDEX(属性分配!$C$11:$J$11,MATCH(BL$3,属性分配!$C$3:$J$3,FALSE))/职业模板!$E$16*BD144,"")</f>
        <v/>
      </c>
      <c r="BM144" s="1" t="str" cm="1">
        <f t="array" ref="BM144">IFERROR(INDEX(属性分配!$C$11:$J$11,MATCH(BM$3,属性分配!$C$3:$J$3,FALSE))/职业模板!$E$16*BE144,"")</f>
        <v/>
      </c>
      <c r="BN144" s="1" t="str" cm="1">
        <f t="array" ref="BN144">IFERROR(ROUND((AX144+BF144*职业模板!$E$16)*(1+INDEX(职业模板!$C$29:$J$34,MATCH($K144,职业模板!$B$29:$B$34,FALSE),MATCH(V$3,职业模板!$C$28:$J$28,FALSE))+INDEX(职业模板!$C$40:$J$60,MATCH($L144,职业模板!$B$40:$B$60,FALSE),MATCH(V$3,职业模板!$C$39:$J$39,FALSE))),2),"")</f>
        <v/>
      </c>
      <c r="BO144" s="1" t="str" cm="1">
        <f t="array" ref="BO144">IFERROR(ROUND((AY144+BG144*职业模板!$E$16)*(1+INDEX(职业模板!$C$29:$J$34,MATCH($K144,职业模板!$B$29:$B$34,FALSE),MATCH(W$3,职业模板!$C$28:$J$28,FALSE))+INDEX(职业模板!$C$40:$J$60,MATCH($L144,职业模板!$B$40:$B$60,FALSE),MATCH(W$3,职业模板!$C$39:$J$39,FALSE))),2),"")</f>
        <v/>
      </c>
      <c r="BP144" s="1" t="str" cm="1">
        <f t="array" ref="BP144">IFERROR(ROUND((AZ144+BH144*职业模板!$E$16)*(1+INDEX(职业模板!$C$29:$J$34,MATCH($K144,职业模板!$B$29:$B$34,FALSE),MATCH(X$3,职业模板!$C$28:$J$28,FALSE))+INDEX(职业模板!$C$40:$J$60,MATCH($L144,职业模板!$B$40:$B$60,FALSE),MATCH(X$3,职业模板!$C$39:$J$39,FALSE))),2),"")</f>
        <v/>
      </c>
      <c r="BQ144" s="1" t="str" cm="1">
        <f t="array" ref="BQ144">IFERROR(ROUND((BA144+BI144*职业模板!$E$16)*(1+INDEX(职业模板!$C$29:$J$34,MATCH($K144,职业模板!$B$29:$B$34,FALSE),MATCH(Y$3,职业模板!$C$28:$J$28,FALSE))+INDEX(职业模板!$C$40:$J$60,MATCH($L144,职业模板!$B$40:$B$60,FALSE),MATCH(Y$3,职业模板!$C$39:$J$39,FALSE))),2),"")</f>
        <v/>
      </c>
      <c r="BR144" s="1" t="str" cm="1">
        <f t="array" ref="BR144">IFERROR(ROUND((BB144+BJ144*职业模板!$E$16)*(1+INDEX(职业模板!$C$29:$J$34,MATCH($K144,职业模板!$B$29:$B$34,FALSE),MATCH(Z$3,职业模板!$C$28:$J$28,FALSE))+INDEX(职业模板!$C$40:$J$60,MATCH($L144,职业模板!$B$40:$B$60,FALSE),MATCH(Z$3,职业模板!$C$39:$J$39,FALSE))),2),"")</f>
        <v/>
      </c>
      <c r="BS144" s="1" t="str" cm="1">
        <f t="array" ref="BS144">IFERROR(ROUND((BC144+BK144*职业模板!$E$16)*(1+INDEX(职业模板!$C$29:$J$34,MATCH($K144,职业模板!$B$29:$B$34,FALSE),MATCH(AA$3,职业模板!$C$28:$J$28,FALSE))+INDEX(职业模板!$C$40:$J$60,MATCH($L144,职业模板!$B$40:$B$60,FALSE),MATCH(AA$3,职业模板!$C$39:$J$39,FALSE))),2),"")</f>
        <v/>
      </c>
      <c r="BT144" s="1" t="str" cm="1">
        <f t="array" ref="BT144">IFERROR(ROUND((BD144+BL144*职业模板!$E$16)*(1+INDEX(职业模板!$C$29:$J$34,MATCH($K144,职业模板!$B$29:$B$34,FALSE),MATCH(AB$3,职业模板!$C$28:$J$28,FALSE))+INDEX(职业模板!$C$40:$J$60,MATCH($L144,职业模板!$B$40:$B$60,FALSE),MATCH(AB$3,职业模板!$C$39:$J$39,FALSE))),2),"")</f>
        <v/>
      </c>
      <c r="BU144" s="1" t="str" cm="1">
        <f t="array" ref="BU144">IFERROR(ROUND((BE144+BM144*职业模板!$E$16)*(1+INDEX(职业模板!$C$29:$J$34,MATCH($K144,职业模板!$B$29:$B$34,FALSE),MATCH(AC$3,职业模板!$C$28:$J$28,FALSE))+INDEX(职业模板!$C$40:$J$60,MATCH($L144,职业模板!$B$40:$B$60,FALSE),MATCH(AC$3,职业模板!$C$39:$J$39,FALSE))),2),"")</f>
        <v/>
      </c>
      <c r="BV144" s="31" t="str" cm="1">
        <f t="array" ref="BV144">IF(SUMPRODUCT($BN144:$BR144,属性分配!$C$7:$G$7)=0,"",SUMPRODUCT($BN144:$BR144,属性分配!$C$7:$G$7))</f>
        <v/>
      </c>
      <c r="BW144" s="1" t="str" cm="1">
        <f t="array" ref="BW144">IFERROR((AX144+BF144*职业模板!$E$16)*(1+INDEX(职业模板!$C$34:$J$34,MATCH(V$3,职业模板!$C$28:$J$28,FALSE))+INDEX(职业模板!$C$60:$J$60,MATCH(V$3,职业模板!$C$39:$J$39,FALSE))),"")</f>
        <v/>
      </c>
      <c r="BX144" s="1" t="str" cm="1">
        <f t="array" ref="BX144">IFERROR((AY144+BG144*职业模板!$E$16)*(1+INDEX(职业模板!$C$34:$J$34,MATCH(W$3,职业模板!$C$28:$J$28,FALSE))+INDEX(职业模板!$C$60:$J$60,MATCH(W$3,职业模板!$C$39:$J$39,FALSE))),"")</f>
        <v/>
      </c>
      <c r="BY144" s="1" t="str" cm="1">
        <f t="array" ref="BY144">IFERROR((AZ144+BH144*职业模板!$E$16)*(1+INDEX(职业模板!$C$34:$J$34,MATCH(X$3,职业模板!$C$28:$J$28,FALSE))+INDEX(职业模板!$C$60:$J$60,MATCH(X$3,职业模板!$C$39:$J$39,FALSE))),"")</f>
        <v/>
      </c>
      <c r="BZ144" s="1" t="str" cm="1">
        <f t="array" ref="BZ144">IFERROR((BA144+BI144*职业模板!$E$16)*(1+INDEX(职业模板!$C$34:$J$34,MATCH(Y$3,职业模板!$C$28:$J$28,FALSE))+INDEX(职业模板!$C$60:$J$60,MATCH(Y$3,职业模板!$C$39:$J$39,FALSE))),"")</f>
        <v/>
      </c>
      <c r="CA144" s="1" t="str" cm="1">
        <f t="array" ref="CA144">IFERROR((BB144+BJ144*职业模板!$E$16)*(1+INDEX(职业模板!$C$34:$J$34,MATCH(Z$3,职业模板!$C$28:$J$28,FALSE))+INDEX(职业模板!$C$60:$J$60,MATCH(Z$3,职业模板!$C$39:$J$39,FALSE))),"")</f>
        <v/>
      </c>
      <c r="CB144" s="1" t="str" cm="1">
        <f t="array" ref="CB144">IFERROR((BC144+BK144*职业模板!$E$16)*(1+INDEX(职业模板!$C$34:$J$34,MATCH(AA$3,职业模板!$C$28:$J$28,FALSE))+INDEX(职业模板!$C$60:$J$60,MATCH(AA$3,职业模板!$C$39:$J$39,FALSE))),"")</f>
        <v/>
      </c>
      <c r="CC144" s="1" t="str" cm="1">
        <f t="array" ref="CC144">IFERROR((BD144+BL144*职业模板!$E$16)*(1+INDEX(职业模板!$C$34:$J$34,MATCH(AB$3,职业模板!$C$28:$J$28,FALSE))+INDEX(职业模板!$C$60:$J$60,MATCH(AB$3,职业模板!$C$39:$J$39,FALSE))),"")</f>
        <v/>
      </c>
      <c r="CD144" s="1" t="str" cm="1">
        <f t="array" ref="CD144">IFERROR((BE144+BM144*职业模板!$E$16)*(1+INDEX(职业模板!$C$34:$J$34,MATCH(AC$3,职业模板!$C$28:$J$28,FALSE))+INDEX(职业模板!$C$60:$J$60,MATCH(AC$3,职业模板!$C$39:$J$39,FALSE))),"")</f>
        <v/>
      </c>
      <c r="CE144" s="31" t="str" cm="1">
        <f t="array" ref="CE144">IF(SUMPRODUCT(BW144:CA144,属性分配!$C$7:$G$7)=0,"",SUMPRODUCT(BW144:CA144,属性分配!$C$7:$G$7))</f>
        <v/>
      </c>
    </row>
    <row r="145" spans="50:83" x14ac:dyDescent="0.15">
      <c r="AX145" s="1" t="str" cm="1">
        <f t="array" ref="AX145">IFERROR(INDEX(属性分配!$C$4:$J$4,MATCH(AX$3,属性分配!$C$3:$J$3,FALSE))*INDEX(职业模板!$C$5:$J$12,MATCH($C145,职业模板!$B$5:$B$12,FALSE),MATCH(AX$3,职业模板!$C$3:$J$3,FALSE))*$F145*N145,"")</f>
        <v/>
      </c>
      <c r="AY145" s="1" t="str" cm="1">
        <f t="array" ref="AY145">IFERROR(INDEX(属性分配!$C$4:$J$4,MATCH(AY$3,属性分配!$C$3:$J$3,FALSE))*INDEX(职业模板!$C$5:$J$12,MATCH($C145,职业模板!$B$5:$B$12,FALSE),MATCH(AY$3,职业模板!$C$3:$J$3,FALSE))*$F145*O145,"")</f>
        <v/>
      </c>
      <c r="AZ145" s="1" t="str" cm="1">
        <f t="array" ref="AZ145">IFERROR(INDEX(属性分配!$C$4:$J$4,MATCH(AZ$3,属性分配!$C$3:$J$3,FALSE))*INDEX(职业模板!$C$5:$J$12,MATCH($C145,职业模板!$B$5:$B$12,FALSE),MATCH(AZ$3,职业模板!$C$3:$J$3,FALSE))*$F145*P145,"")</f>
        <v/>
      </c>
      <c r="BA145" s="1" t="str" cm="1">
        <f t="array" ref="BA145">IFERROR(INDEX(属性分配!$C$4:$J$4,MATCH(BA$3,属性分配!$C$3:$J$3,FALSE))*INDEX(职业模板!$C$5:$J$12,MATCH($C145,职业模板!$B$5:$B$12,FALSE),MATCH(BA$3,职业模板!$C$3:$J$3,FALSE))*$F145*Q145,"")</f>
        <v/>
      </c>
      <c r="BB145" s="1" t="str" cm="1">
        <f t="array" ref="BB145">IFERROR(INDEX(属性分配!$C$4:$J$4,MATCH(BB$3,属性分配!$C$3:$J$3,FALSE))*INDEX(职业模板!$C$5:$J$12,MATCH($C145,职业模板!$B$5:$B$12,FALSE),MATCH(BB$3,职业模板!$C$3:$J$3,FALSE))*$F145*R145,"")</f>
        <v/>
      </c>
      <c r="BC145" s="1" t="str" cm="1">
        <f t="array" ref="BC145">IFERROR(INDEX(属性分配!$C$4:$J$4,MATCH(BC$3,属性分配!$C$3:$J$3,FALSE))*INDEX(职业模板!$C$5:$J$12,MATCH($C145,职业模板!$B$5:$B$12,FALSE),MATCH(BC$3,职业模板!$C$3:$J$3,FALSE))*$F145*S145,"")</f>
        <v/>
      </c>
      <c r="BD145" s="1" t="str" cm="1">
        <f t="array" ref="BD145">IFERROR(INDEX(属性分配!$C$4:$J$4,MATCH(BD$3,属性分配!$C$3:$J$3,FALSE))*INDEX(职业模板!$C$5:$J$12,MATCH($C145,职业模板!$B$5:$B$12,FALSE),MATCH(BD$3,职业模板!$C$3:$J$3,FALSE))*$F145*T145,"")</f>
        <v/>
      </c>
      <c r="BE145" s="1" t="str" cm="1">
        <f t="array" ref="BE145">IFERROR(INDEX(属性分配!$C$4:$J$4,MATCH(BE$3,属性分配!$C$3:$J$3,FALSE))*INDEX(职业模板!$C$5:$J$12,MATCH($C145,职业模板!$B$5:$B$12,FALSE),MATCH(BE$3,职业模板!$C$3:$J$3,FALSE))*$F145*U145,"")</f>
        <v/>
      </c>
      <c r="BF145" s="1" t="str" cm="1">
        <f t="array" ref="BF145">IFERROR(INDEX(属性分配!$C$11:$J$11,MATCH(BF$3,属性分配!$C$3:$J$3,FALSE))/职业模板!$E$16*AX145,"")</f>
        <v/>
      </c>
      <c r="BG145" s="1" t="str" cm="1">
        <f t="array" ref="BG145">IFERROR(INDEX(属性分配!$C$11:$J$11,MATCH(BG$3,属性分配!$C$3:$J$3,FALSE))/职业模板!$E$16*AY145,"")</f>
        <v/>
      </c>
      <c r="BH145" s="1" t="str" cm="1">
        <f t="array" ref="BH145">IFERROR(INDEX(属性分配!$C$11:$J$11,MATCH(BH$3,属性分配!$C$3:$J$3,FALSE))/职业模板!$E$16*AZ145,"")</f>
        <v/>
      </c>
      <c r="BI145" s="1" t="str" cm="1">
        <f t="array" ref="BI145">IFERROR(INDEX(属性分配!$C$11:$J$11,MATCH(BI$3,属性分配!$C$3:$J$3,FALSE))/职业模板!$E$16*BA145,"")</f>
        <v/>
      </c>
      <c r="BJ145" s="1" t="str" cm="1">
        <f t="array" ref="BJ145">IFERROR(INDEX(属性分配!$C$11:$J$11,MATCH(BJ$3,属性分配!$C$3:$J$3,FALSE))/职业模板!$E$16*BB145,"")</f>
        <v/>
      </c>
      <c r="BK145" s="1" t="str" cm="1">
        <f t="array" ref="BK145">IFERROR(INDEX(属性分配!$C$11:$J$11,MATCH(BK$3,属性分配!$C$3:$J$3,FALSE))/职业模板!$E$16*BC145,"")</f>
        <v/>
      </c>
      <c r="BL145" s="1" t="str" cm="1">
        <f t="array" ref="BL145">IFERROR(INDEX(属性分配!$C$11:$J$11,MATCH(BL$3,属性分配!$C$3:$J$3,FALSE))/职业模板!$E$16*BD145,"")</f>
        <v/>
      </c>
      <c r="BM145" s="1" t="str" cm="1">
        <f t="array" ref="BM145">IFERROR(INDEX(属性分配!$C$11:$J$11,MATCH(BM$3,属性分配!$C$3:$J$3,FALSE))/职业模板!$E$16*BE145,"")</f>
        <v/>
      </c>
      <c r="BN145" s="1" t="str" cm="1">
        <f t="array" ref="BN145">IFERROR(ROUND((AX145+BF145*职业模板!$E$16)*(1+INDEX(职业模板!$C$29:$J$34,MATCH($K145,职业模板!$B$29:$B$34,FALSE),MATCH(V$3,职业模板!$C$28:$J$28,FALSE))+INDEX(职业模板!$C$40:$J$60,MATCH($L145,职业模板!$B$40:$B$60,FALSE),MATCH(V$3,职业模板!$C$39:$J$39,FALSE))),2),"")</f>
        <v/>
      </c>
      <c r="BO145" s="1" t="str" cm="1">
        <f t="array" ref="BO145">IFERROR(ROUND((AY145+BG145*职业模板!$E$16)*(1+INDEX(职业模板!$C$29:$J$34,MATCH($K145,职业模板!$B$29:$B$34,FALSE),MATCH(W$3,职业模板!$C$28:$J$28,FALSE))+INDEX(职业模板!$C$40:$J$60,MATCH($L145,职业模板!$B$40:$B$60,FALSE),MATCH(W$3,职业模板!$C$39:$J$39,FALSE))),2),"")</f>
        <v/>
      </c>
      <c r="BP145" s="1" t="str" cm="1">
        <f t="array" ref="BP145">IFERROR(ROUND((AZ145+BH145*职业模板!$E$16)*(1+INDEX(职业模板!$C$29:$J$34,MATCH($K145,职业模板!$B$29:$B$34,FALSE),MATCH(X$3,职业模板!$C$28:$J$28,FALSE))+INDEX(职业模板!$C$40:$J$60,MATCH($L145,职业模板!$B$40:$B$60,FALSE),MATCH(X$3,职业模板!$C$39:$J$39,FALSE))),2),"")</f>
        <v/>
      </c>
      <c r="BQ145" s="1" t="str" cm="1">
        <f t="array" ref="BQ145">IFERROR(ROUND((BA145+BI145*职业模板!$E$16)*(1+INDEX(职业模板!$C$29:$J$34,MATCH($K145,职业模板!$B$29:$B$34,FALSE),MATCH(Y$3,职业模板!$C$28:$J$28,FALSE))+INDEX(职业模板!$C$40:$J$60,MATCH($L145,职业模板!$B$40:$B$60,FALSE),MATCH(Y$3,职业模板!$C$39:$J$39,FALSE))),2),"")</f>
        <v/>
      </c>
      <c r="BR145" s="1" t="str" cm="1">
        <f t="array" ref="BR145">IFERROR(ROUND((BB145+BJ145*职业模板!$E$16)*(1+INDEX(职业模板!$C$29:$J$34,MATCH($K145,职业模板!$B$29:$B$34,FALSE),MATCH(Z$3,职业模板!$C$28:$J$28,FALSE))+INDEX(职业模板!$C$40:$J$60,MATCH($L145,职业模板!$B$40:$B$60,FALSE),MATCH(Z$3,职业模板!$C$39:$J$39,FALSE))),2),"")</f>
        <v/>
      </c>
      <c r="BS145" s="1" t="str" cm="1">
        <f t="array" ref="BS145">IFERROR(ROUND((BC145+BK145*职业模板!$E$16)*(1+INDEX(职业模板!$C$29:$J$34,MATCH($K145,职业模板!$B$29:$B$34,FALSE),MATCH(AA$3,职业模板!$C$28:$J$28,FALSE))+INDEX(职业模板!$C$40:$J$60,MATCH($L145,职业模板!$B$40:$B$60,FALSE),MATCH(AA$3,职业模板!$C$39:$J$39,FALSE))),2),"")</f>
        <v/>
      </c>
      <c r="BT145" s="1" t="str" cm="1">
        <f t="array" ref="BT145">IFERROR(ROUND((BD145+BL145*职业模板!$E$16)*(1+INDEX(职业模板!$C$29:$J$34,MATCH($K145,职业模板!$B$29:$B$34,FALSE),MATCH(AB$3,职业模板!$C$28:$J$28,FALSE))+INDEX(职业模板!$C$40:$J$60,MATCH($L145,职业模板!$B$40:$B$60,FALSE),MATCH(AB$3,职业模板!$C$39:$J$39,FALSE))),2),"")</f>
        <v/>
      </c>
      <c r="BU145" s="1" t="str" cm="1">
        <f t="array" ref="BU145">IFERROR(ROUND((BE145+BM145*职业模板!$E$16)*(1+INDEX(职业模板!$C$29:$J$34,MATCH($K145,职业模板!$B$29:$B$34,FALSE),MATCH(AC$3,职业模板!$C$28:$J$28,FALSE))+INDEX(职业模板!$C$40:$J$60,MATCH($L145,职业模板!$B$40:$B$60,FALSE),MATCH(AC$3,职业模板!$C$39:$J$39,FALSE))),2),"")</f>
        <v/>
      </c>
      <c r="BV145" s="31" t="str" cm="1">
        <f t="array" ref="BV145">IF(SUMPRODUCT($BN145:$BR145,属性分配!$C$7:$G$7)=0,"",SUMPRODUCT($BN145:$BR145,属性分配!$C$7:$G$7))</f>
        <v/>
      </c>
      <c r="BW145" s="1" t="str" cm="1">
        <f t="array" ref="BW145">IFERROR((AX145+BF145*职业模板!$E$16)*(1+INDEX(职业模板!$C$34:$J$34,MATCH(V$3,职业模板!$C$28:$J$28,FALSE))+INDEX(职业模板!$C$60:$J$60,MATCH(V$3,职业模板!$C$39:$J$39,FALSE))),"")</f>
        <v/>
      </c>
      <c r="BX145" s="1" t="str" cm="1">
        <f t="array" ref="BX145">IFERROR((AY145+BG145*职业模板!$E$16)*(1+INDEX(职业模板!$C$34:$J$34,MATCH(W$3,职业模板!$C$28:$J$28,FALSE))+INDEX(职业模板!$C$60:$J$60,MATCH(W$3,职业模板!$C$39:$J$39,FALSE))),"")</f>
        <v/>
      </c>
      <c r="BY145" s="1" t="str" cm="1">
        <f t="array" ref="BY145">IFERROR((AZ145+BH145*职业模板!$E$16)*(1+INDEX(职业模板!$C$34:$J$34,MATCH(X$3,职业模板!$C$28:$J$28,FALSE))+INDEX(职业模板!$C$60:$J$60,MATCH(X$3,职业模板!$C$39:$J$39,FALSE))),"")</f>
        <v/>
      </c>
      <c r="BZ145" s="1" t="str" cm="1">
        <f t="array" ref="BZ145">IFERROR((BA145+BI145*职业模板!$E$16)*(1+INDEX(职业模板!$C$34:$J$34,MATCH(Y$3,职业模板!$C$28:$J$28,FALSE))+INDEX(职业模板!$C$60:$J$60,MATCH(Y$3,职业模板!$C$39:$J$39,FALSE))),"")</f>
        <v/>
      </c>
      <c r="CA145" s="1" t="str" cm="1">
        <f t="array" ref="CA145">IFERROR((BB145+BJ145*职业模板!$E$16)*(1+INDEX(职业模板!$C$34:$J$34,MATCH(Z$3,职业模板!$C$28:$J$28,FALSE))+INDEX(职业模板!$C$60:$J$60,MATCH(Z$3,职业模板!$C$39:$J$39,FALSE))),"")</f>
        <v/>
      </c>
      <c r="CB145" s="1" t="str" cm="1">
        <f t="array" ref="CB145">IFERROR((BC145+BK145*职业模板!$E$16)*(1+INDEX(职业模板!$C$34:$J$34,MATCH(AA$3,职业模板!$C$28:$J$28,FALSE))+INDEX(职业模板!$C$60:$J$60,MATCH(AA$3,职业模板!$C$39:$J$39,FALSE))),"")</f>
        <v/>
      </c>
      <c r="CC145" s="1" t="str" cm="1">
        <f t="array" ref="CC145">IFERROR((BD145+BL145*职业模板!$E$16)*(1+INDEX(职业模板!$C$34:$J$34,MATCH(AB$3,职业模板!$C$28:$J$28,FALSE))+INDEX(职业模板!$C$60:$J$60,MATCH(AB$3,职业模板!$C$39:$J$39,FALSE))),"")</f>
        <v/>
      </c>
      <c r="CD145" s="1" t="str" cm="1">
        <f t="array" ref="CD145">IFERROR((BE145+BM145*职业模板!$E$16)*(1+INDEX(职业模板!$C$34:$J$34,MATCH(AC$3,职业模板!$C$28:$J$28,FALSE))+INDEX(职业模板!$C$60:$J$60,MATCH(AC$3,职业模板!$C$39:$J$39,FALSE))),"")</f>
        <v/>
      </c>
      <c r="CE145" s="31" t="str" cm="1">
        <f t="array" ref="CE145">IF(SUMPRODUCT(BW145:CA145,属性分配!$C$7:$G$7)=0,"",SUMPRODUCT(BW145:CA145,属性分配!$C$7:$G$7))</f>
        <v/>
      </c>
    </row>
    <row r="146" spans="50:83" x14ac:dyDescent="0.15">
      <c r="AX146" s="1" t="str" cm="1">
        <f t="array" ref="AX146">IFERROR(INDEX(属性分配!$C$4:$J$4,MATCH(AX$3,属性分配!$C$3:$J$3,FALSE))*INDEX(职业模板!$C$5:$J$12,MATCH($C146,职业模板!$B$5:$B$12,FALSE),MATCH(AX$3,职业模板!$C$3:$J$3,FALSE))*$F146*N146,"")</f>
        <v/>
      </c>
      <c r="AY146" s="1" t="str" cm="1">
        <f t="array" ref="AY146">IFERROR(INDEX(属性分配!$C$4:$J$4,MATCH(AY$3,属性分配!$C$3:$J$3,FALSE))*INDEX(职业模板!$C$5:$J$12,MATCH($C146,职业模板!$B$5:$B$12,FALSE),MATCH(AY$3,职业模板!$C$3:$J$3,FALSE))*$F146*O146,"")</f>
        <v/>
      </c>
      <c r="AZ146" s="1" t="str" cm="1">
        <f t="array" ref="AZ146">IFERROR(INDEX(属性分配!$C$4:$J$4,MATCH(AZ$3,属性分配!$C$3:$J$3,FALSE))*INDEX(职业模板!$C$5:$J$12,MATCH($C146,职业模板!$B$5:$B$12,FALSE),MATCH(AZ$3,职业模板!$C$3:$J$3,FALSE))*$F146*P146,"")</f>
        <v/>
      </c>
      <c r="BA146" s="1" t="str" cm="1">
        <f t="array" ref="BA146">IFERROR(INDEX(属性分配!$C$4:$J$4,MATCH(BA$3,属性分配!$C$3:$J$3,FALSE))*INDEX(职业模板!$C$5:$J$12,MATCH($C146,职业模板!$B$5:$B$12,FALSE),MATCH(BA$3,职业模板!$C$3:$J$3,FALSE))*$F146*Q146,"")</f>
        <v/>
      </c>
      <c r="BB146" s="1" t="str" cm="1">
        <f t="array" ref="BB146">IFERROR(INDEX(属性分配!$C$4:$J$4,MATCH(BB$3,属性分配!$C$3:$J$3,FALSE))*INDEX(职业模板!$C$5:$J$12,MATCH($C146,职业模板!$B$5:$B$12,FALSE),MATCH(BB$3,职业模板!$C$3:$J$3,FALSE))*$F146*R146,"")</f>
        <v/>
      </c>
      <c r="BC146" s="1" t="str" cm="1">
        <f t="array" ref="BC146">IFERROR(INDEX(属性分配!$C$4:$J$4,MATCH(BC$3,属性分配!$C$3:$J$3,FALSE))*INDEX(职业模板!$C$5:$J$12,MATCH($C146,职业模板!$B$5:$B$12,FALSE),MATCH(BC$3,职业模板!$C$3:$J$3,FALSE))*$F146*S146,"")</f>
        <v/>
      </c>
      <c r="BD146" s="1" t="str" cm="1">
        <f t="array" ref="BD146">IFERROR(INDEX(属性分配!$C$4:$J$4,MATCH(BD$3,属性分配!$C$3:$J$3,FALSE))*INDEX(职业模板!$C$5:$J$12,MATCH($C146,职业模板!$B$5:$B$12,FALSE),MATCH(BD$3,职业模板!$C$3:$J$3,FALSE))*$F146*T146,"")</f>
        <v/>
      </c>
      <c r="BE146" s="1" t="str" cm="1">
        <f t="array" ref="BE146">IFERROR(INDEX(属性分配!$C$4:$J$4,MATCH(BE$3,属性分配!$C$3:$J$3,FALSE))*INDEX(职业模板!$C$5:$J$12,MATCH($C146,职业模板!$B$5:$B$12,FALSE),MATCH(BE$3,职业模板!$C$3:$J$3,FALSE))*$F146*U146,"")</f>
        <v/>
      </c>
      <c r="BF146" s="1" t="str" cm="1">
        <f t="array" ref="BF146">IFERROR(INDEX(属性分配!$C$11:$J$11,MATCH(BF$3,属性分配!$C$3:$J$3,FALSE))/职业模板!$E$16*AX146,"")</f>
        <v/>
      </c>
      <c r="BG146" s="1" t="str" cm="1">
        <f t="array" ref="BG146">IFERROR(INDEX(属性分配!$C$11:$J$11,MATCH(BG$3,属性分配!$C$3:$J$3,FALSE))/职业模板!$E$16*AY146,"")</f>
        <v/>
      </c>
      <c r="BH146" s="1" t="str" cm="1">
        <f t="array" ref="BH146">IFERROR(INDEX(属性分配!$C$11:$J$11,MATCH(BH$3,属性分配!$C$3:$J$3,FALSE))/职业模板!$E$16*AZ146,"")</f>
        <v/>
      </c>
      <c r="BI146" s="1" t="str" cm="1">
        <f t="array" ref="BI146">IFERROR(INDEX(属性分配!$C$11:$J$11,MATCH(BI$3,属性分配!$C$3:$J$3,FALSE))/职业模板!$E$16*BA146,"")</f>
        <v/>
      </c>
      <c r="BJ146" s="1" t="str" cm="1">
        <f t="array" ref="BJ146">IFERROR(INDEX(属性分配!$C$11:$J$11,MATCH(BJ$3,属性分配!$C$3:$J$3,FALSE))/职业模板!$E$16*BB146,"")</f>
        <v/>
      </c>
      <c r="BK146" s="1" t="str" cm="1">
        <f t="array" ref="BK146">IFERROR(INDEX(属性分配!$C$11:$J$11,MATCH(BK$3,属性分配!$C$3:$J$3,FALSE))/职业模板!$E$16*BC146,"")</f>
        <v/>
      </c>
      <c r="BL146" s="1" t="str" cm="1">
        <f t="array" ref="BL146">IFERROR(INDEX(属性分配!$C$11:$J$11,MATCH(BL$3,属性分配!$C$3:$J$3,FALSE))/职业模板!$E$16*BD146,"")</f>
        <v/>
      </c>
      <c r="BM146" s="1" t="str" cm="1">
        <f t="array" ref="BM146">IFERROR(INDEX(属性分配!$C$11:$J$11,MATCH(BM$3,属性分配!$C$3:$J$3,FALSE))/职业模板!$E$16*BE146,"")</f>
        <v/>
      </c>
      <c r="BN146" s="1" t="str" cm="1">
        <f t="array" ref="BN146">IFERROR(ROUND((AX146+BF146*职业模板!$E$16)*(1+INDEX(职业模板!$C$29:$J$34,MATCH($K146,职业模板!$B$29:$B$34,FALSE),MATCH(V$3,职业模板!$C$28:$J$28,FALSE))+INDEX(职业模板!$C$40:$J$60,MATCH($L146,职业模板!$B$40:$B$60,FALSE),MATCH(V$3,职业模板!$C$39:$J$39,FALSE))),2),"")</f>
        <v/>
      </c>
      <c r="BO146" s="1" t="str" cm="1">
        <f t="array" ref="BO146">IFERROR(ROUND((AY146+BG146*职业模板!$E$16)*(1+INDEX(职业模板!$C$29:$J$34,MATCH($K146,职业模板!$B$29:$B$34,FALSE),MATCH(W$3,职业模板!$C$28:$J$28,FALSE))+INDEX(职业模板!$C$40:$J$60,MATCH($L146,职业模板!$B$40:$B$60,FALSE),MATCH(W$3,职业模板!$C$39:$J$39,FALSE))),2),"")</f>
        <v/>
      </c>
      <c r="BP146" s="1" t="str" cm="1">
        <f t="array" ref="BP146">IFERROR(ROUND((AZ146+BH146*职业模板!$E$16)*(1+INDEX(职业模板!$C$29:$J$34,MATCH($K146,职业模板!$B$29:$B$34,FALSE),MATCH(X$3,职业模板!$C$28:$J$28,FALSE))+INDEX(职业模板!$C$40:$J$60,MATCH($L146,职业模板!$B$40:$B$60,FALSE),MATCH(X$3,职业模板!$C$39:$J$39,FALSE))),2),"")</f>
        <v/>
      </c>
      <c r="BQ146" s="1" t="str" cm="1">
        <f t="array" ref="BQ146">IFERROR(ROUND((BA146+BI146*职业模板!$E$16)*(1+INDEX(职业模板!$C$29:$J$34,MATCH($K146,职业模板!$B$29:$B$34,FALSE),MATCH(Y$3,职业模板!$C$28:$J$28,FALSE))+INDEX(职业模板!$C$40:$J$60,MATCH($L146,职业模板!$B$40:$B$60,FALSE),MATCH(Y$3,职业模板!$C$39:$J$39,FALSE))),2),"")</f>
        <v/>
      </c>
      <c r="BR146" s="1" t="str" cm="1">
        <f t="array" ref="BR146">IFERROR(ROUND((BB146+BJ146*职业模板!$E$16)*(1+INDEX(职业模板!$C$29:$J$34,MATCH($K146,职业模板!$B$29:$B$34,FALSE),MATCH(Z$3,职业模板!$C$28:$J$28,FALSE))+INDEX(职业模板!$C$40:$J$60,MATCH($L146,职业模板!$B$40:$B$60,FALSE),MATCH(Z$3,职业模板!$C$39:$J$39,FALSE))),2),"")</f>
        <v/>
      </c>
      <c r="BS146" s="1" t="str" cm="1">
        <f t="array" ref="BS146">IFERROR(ROUND((BC146+BK146*职业模板!$E$16)*(1+INDEX(职业模板!$C$29:$J$34,MATCH($K146,职业模板!$B$29:$B$34,FALSE),MATCH(AA$3,职业模板!$C$28:$J$28,FALSE))+INDEX(职业模板!$C$40:$J$60,MATCH($L146,职业模板!$B$40:$B$60,FALSE),MATCH(AA$3,职业模板!$C$39:$J$39,FALSE))),2),"")</f>
        <v/>
      </c>
      <c r="BT146" s="1" t="str" cm="1">
        <f t="array" ref="BT146">IFERROR(ROUND((BD146+BL146*职业模板!$E$16)*(1+INDEX(职业模板!$C$29:$J$34,MATCH($K146,职业模板!$B$29:$B$34,FALSE),MATCH(AB$3,职业模板!$C$28:$J$28,FALSE))+INDEX(职业模板!$C$40:$J$60,MATCH($L146,职业模板!$B$40:$B$60,FALSE),MATCH(AB$3,职业模板!$C$39:$J$39,FALSE))),2),"")</f>
        <v/>
      </c>
      <c r="BU146" s="1" t="str" cm="1">
        <f t="array" ref="BU146">IFERROR(ROUND((BE146+BM146*职业模板!$E$16)*(1+INDEX(职业模板!$C$29:$J$34,MATCH($K146,职业模板!$B$29:$B$34,FALSE),MATCH(AC$3,职业模板!$C$28:$J$28,FALSE))+INDEX(职业模板!$C$40:$J$60,MATCH($L146,职业模板!$B$40:$B$60,FALSE),MATCH(AC$3,职业模板!$C$39:$J$39,FALSE))),2),"")</f>
        <v/>
      </c>
      <c r="BV146" s="31" t="str" cm="1">
        <f t="array" ref="BV146">IF(SUMPRODUCT($BN146:$BR146,属性分配!$C$7:$G$7)=0,"",SUMPRODUCT($BN146:$BR146,属性分配!$C$7:$G$7))</f>
        <v/>
      </c>
      <c r="BW146" s="1" t="str" cm="1">
        <f t="array" ref="BW146">IFERROR((AX146+BF146*职业模板!$E$16)*(1+INDEX(职业模板!$C$34:$J$34,MATCH(V$3,职业模板!$C$28:$J$28,FALSE))+INDEX(职业模板!$C$60:$J$60,MATCH(V$3,职业模板!$C$39:$J$39,FALSE))),"")</f>
        <v/>
      </c>
      <c r="BX146" s="1" t="str" cm="1">
        <f t="array" ref="BX146">IFERROR((AY146+BG146*职业模板!$E$16)*(1+INDEX(职业模板!$C$34:$J$34,MATCH(W$3,职业模板!$C$28:$J$28,FALSE))+INDEX(职业模板!$C$60:$J$60,MATCH(W$3,职业模板!$C$39:$J$39,FALSE))),"")</f>
        <v/>
      </c>
      <c r="BY146" s="1" t="str" cm="1">
        <f t="array" ref="BY146">IFERROR((AZ146+BH146*职业模板!$E$16)*(1+INDEX(职业模板!$C$34:$J$34,MATCH(X$3,职业模板!$C$28:$J$28,FALSE))+INDEX(职业模板!$C$60:$J$60,MATCH(X$3,职业模板!$C$39:$J$39,FALSE))),"")</f>
        <v/>
      </c>
      <c r="BZ146" s="1" t="str" cm="1">
        <f t="array" ref="BZ146">IFERROR((BA146+BI146*职业模板!$E$16)*(1+INDEX(职业模板!$C$34:$J$34,MATCH(Y$3,职业模板!$C$28:$J$28,FALSE))+INDEX(职业模板!$C$60:$J$60,MATCH(Y$3,职业模板!$C$39:$J$39,FALSE))),"")</f>
        <v/>
      </c>
      <c r="CA146" s="1" t="str" cm="1">
        <f t="array" ref="CA146">IFERROR((BB146+BJ146*职业模板!$E$16)*(1+INDEX(职业模板!$C$34:$J$34,MATCH(Z$3,职业模板!$C$28:$J$28,FALSE))+INDEX(职业模板!$C$60:$J$60,MATCH(Z$3,职业模板!$C$39:$J$39,FALSE))),"")</f>
        <v/>
      </c>
      <c r="CB146" s="1" t="str" cm="1">
        <f t="array" ref="CB146">IFERROR((BC146+BK146*职业模板!$E$16)*(1+INDEX(职业模板!$C$34:$J$34,MATCH(AA$3,职业模板!$C$28:$J$28,FALSE))+INDEX(职业模板!$C$60:$J$60,MATCH(AA$3,职业模板!$C$39:$J$39,FALSE))),"")</f>
        <v/>
      </c>
      <c r="CC146" s="1" t="str" cm="1">
        <f t="array" ref="CC146">IFERROR((BD146+BL146*职业模板!$E$16)*(1+INDEX(职业模板!$C$34:$J$34,MATCH(AB$3,职业模板!$C$28:$J$28,FALSE))+INDEX(职业模板!$C$60:$J$60,MATCH(AB$3,职业模板!$C$39:$J$39,FALSE))),"")</f>
        <v/>
      </c>
      <c r="CD146" s="1" t="str" cm="1">
        <f t="array" ref="CD146">IFERROR((BE146+BM146*职业模板!$E$16)*(1+INDEX(职业模板!$C$34:$J$34,MATCH(AC$3,职业模板!$C$28:$J$28,FALSE))+INDEX(职业模板!$C$60:$J$60,MATCH(AC$3,职业模板!$C$39:$J$39,FALSE))),"")</f>
        <v/>
      </c>
      <c r="CE146" s="31" t="str" cm="1">
        <f t="array" ref="CE146">IF(SUMPRODUCT(BW146:CA146,属性分配!$C$7:$G$7)=0,"",SUMPRODUCT(BW146:CA146,属性分配!$C$7:$G$7))</f>
        <v/>
      </c>
    </row>
    <row r="147" spans="50:83" x14ac:dyDescent="0.15">
      <c r="AX147" s="1" t="str" cm="1">
        <f t="array" ref="AX147">IFERROR(INDEX(属性分配!$C$4:$J$4,MATCH(AX$3,属性分配!$C$3:$J$3,FALSE))*INDEX(职业模板!$C$5:$J$12,MATCH($C147,职业模板!$B$5:$B$12,FALSE),MATCH(AX$3,职业模板!$C$3:$J$3,FALSE))*$F147*N147,"")</f>
        <v/>
      </c>
      <c r="AY147" s="1" t="str" cm="1">
        <f t="array" ref="AY147">IFERROR(INDEX(属性分配!$C$4:$J$4,MATCH(AY$3,属性分配!$C$3:$J$3,FALSE))*INDEX(职业模板!$C$5:$J$12,MATCH($C147,职业模板!$B$5:$B$12,FALSE),MATCH(AY$3,职业模板!$C$3:$J$3,FALSE))*$F147*O147,"")</f>
        <v/>
      </c>
      <c r="AZ147" s="1" t="str" cm="1">
        <f t="array" ref="AZ147">IFERROR(INDEX(属性分配!$C$4:$J$4,MATCH(AZ$3,属性分配!$C$3:$J$3,FALSE))*INDEX(职业模板!$C$5:$J$12,MATCH($C147,职业模板!$B$5:$B$12,FALSE),MATCH(AZ$3,职业模板!$C$3:$J$3,FALSE))*$F147*P147,"")</f>
        <v/>
      </c>
      <c r="BA147" s="1" t="str" cm="1">
        <f t="array" ref="BA147">IFERROR(INDEX(属性分配!$C$4:$J$4,MATCH(BA$3,属性分配!$C$3:$J$3,FALSE))*INDEX(职业模板!$C$5:$J$12,MATCH($C147,职业模板!$B$5:$B$12,FALSE),MATCH(BA$3,职业模板!$C$3:$J$3,FALSE))*$F147*Q147,"")</f>
        <v/>
      </c>
      <c r="BB147" s="1" t="str" cm="1">
        <f t="array" ref="BB147">IFERROR(INDEX(属性分配!$C$4:$J$4,MATCH(BB$3,属性分配!$C$3:$J$3,FALSE))*INDEX(职业模板!$C$5:$J$12,MATCH($C147,职业模板!$B$5:$B$12,FALSE),MATCH(BB$3,职业模板!$C$3:$J$3,FALSE))*$F147*R147,"")</f>
        <v/>
      </c>
      <c r="BC147" s="1" t="str" cm="1">
        <f t="array" ref="BC147">IFERROR(INDEX(属性分配!$C$4:$J$4,MATCH(BC$3,属性分配!$C$3:$J$3,FALSE))*INDEX(职业模板!$C$5:$J$12,MATCH($C147,职业模板!$B$5:$B$12,FALSE),MATCH(BC$3,职业模板!$C$3:$J$3,FALSE))*$F147*S147,"")</f>
        <v/>
      </c>
      <c r="BD147" s="1" t="str" cm="1">
        <f t="array" ref="BD147">IFERROR(INDEX(属性分配!$C$4:$J$4,MATCH(BD$3,属性分配!$C$3:$J$3,FALSE))*INDEX(职业模板!$C$5:$J$12,MATCH($C147,职业模板!$B$5:$B$12,FALSE),MATCH(BD$3,职业模板!$C$3:$J$3,FALSE))*$F147*T147,"")</f>
        <v/>
      </c>
      <c r="BE147" s="1" t="str" cm="1">
        <f t="array" ref="BE147">IFERROR(INDEX(属性分配!$C$4:$J$4,MATCH(BE$3,属性分配!$C$3:$J$3,FALSE))*INDEX(职业模板!$C$5:$J$12,MATCH($C147,职业模板!$B$5:$B$12,FALSE),MATCH(BE$3,职业模板!$C$3:$J$3,FALSE))*$F147*U147,"")</f>
        <v/>
      </c>
      <c r="BF147" s="1" t="str" cm="1">
        <f t="array" ref="BF147">IFERROR(INDEX(属性分配!$C$11:$J$11,MATCH(BF$3,属性分配!$C$3:$J$3,FALSE))/职业模板!$E$16*AX147,"")</f>
        <v/>
      </c>
      <c r="BG147" s="1" t="str" cm="1">
        <f t="array" ref="BG147">IFERROR(INDEX(属性分配!$C$11:$J$11,MATCH(BG$3,属性分配!$C$3:$J$3,FALSE))/职业模板!$E$16*AY147,"")</f>
        <v/>
      </c>
      <c r="BH147" s="1" t="str" cm="1">
        <f t="array" ref="BH147">IFERROR(INDEX(属性分配!$C$11:$J$11,MATCH(BH$3,属性分配!$C$3:$J$3,FALSE))/职业模板!$E$16*AZ147,"")</f>
        <v/>
      </c>
      <c r="BI147" s="1" t="str" cm="1">
        <f t="array" ref="BI147">IFERROR(INDEX(属性分配!$C$11:$J$11,MATCH(BI$3,属性分配!$C$3:$J$3,FALSE))/职业模板!$E$16*BA147,"")</f>
        <v/>
      </c>
      <c r="BJ147" s="1" t="str" cm="1">
        <f t="array" ref="BJ147">IFERROR(INDEX(属性分配!$C$11:$J$11,MATCH(BJ$3,属性分配!$C$3:$J$3,FALSE))/职业模板!$E$16*BB147,"")</f>
        <v/>
      </c>
      <c r="BK147" s="1" t="str" cm="1">
        <f t="array" ref="BK147">IFERROR(INDEX(属性分配!$C$11:$J$11,MATCH(BK$3,属性分配!$C$3:$J$3,FALSE))/职业模板!$E$16*BC147,"")</f>
        <v/>
      </c>
      <c r="BL147" s="1" t="str" cm="1">
        <f t="array" ref="BL147">IFERROR(INDEX(属性分配!$C$11:$J$11,MATCH(BL$3,属性分配!$C$3:$J$3,FALSE))/职业模板!$E$16*BD147,"")</f>
        <v/>
      </c>
      <c r="BM147" s="1" t="str" cm="1">
        <f t="array" ref="BM147">IFERROR(INDEX(属性分配!$C$11:$J$11,MATCH(BM$3,属性分配!$C$3:$J$3,FALSE))/职业模板!$E$16*BE147,"")</f>
        <v/>
      </c>
      <c r="BN147" s="1" t="str" cm="1">
        <f t="array" ref="BN147">IFERROR(ROUND((AX147+BF147*职业模板!$E$16)*(1+INDEX(职业模板!$C$29:$J$34,MATCH($K147,职业模板!$B$29:$B$34,FALSE),MATCH(V$3,职业模板!$C$28:$J$28,FALSE))+INDEX(职业模板!$C$40:$J$60,MATCH($L147,职业模板!$B$40:$B$60,FALSE),MATCH(V$3,职业模板!$C$39:$J$39,FALSE))),2),"")</f>
        <v/>
      </c>
      <c r="BO147" s="1" t="str" cm="1">
        <f t="array" ref="BO147">IFERROR(ROUND((AY147+BG147*职业模板!$E$16)*(1+INDEX(职业模板!$C$29:$J$34,MATCH($K147,职业模板!$B$29:$B$34,FALSE),MATCH(W$3,职业模板!$C$28:$J$28,FALSE))+INDEX(职业模板!$C$40:$J$60,MATCH($L147,职业模板!$B$40:$B$60,FALSE),MATCH(W$3,职业模板!$C$39:$J$39,FALSE))),2),"")</f>
        <v/>
      </c>
      <c r="BP147" s="1" t="str" cm="1">
        <f t="array" ref="BP147">IFERROR(ROUND((AZ147+BH147*职业模板!$E$16)*(1+INDEX(职业模板!$C$29:$J$34,MATCH($K147,职业模板!$B$29:$B$34,FALSE),MATCH(X$3,职业模板!$C$28:$J$28,FALSE))+INDEX(职业模板!$C$40:$J$60,MATCH($L147,职业模板!$B$40:$B$60,FALSE),MATCH(X$3,职业模板!$C$39:$J$39,FALSE))),2),"")</f>
        <v/>
      </c>
      <c r="BQ147" s="1" t="str" cm="1">
        <f t="array" ref="BQ147">IFERROR(ROUND((BA147+BI147*职业模板!$E$16)*(1+INDEX(职业模板!$C$29:$J$34,MATCH($K147,职业模板!$B$29:$B$34,FALSE),MATCH(Y$3,职业模板!$C$28:$J$28,FALSE))+INDEX(职业模板!$C$40:$J$60,MATCH($L147,职业模板!$B$40:$B$60,FALSE),MATCH(Y$3,职业模板!$C$39:$J$39,FALSE))),2),"")</f>
        <v/>
      </c>
      <c r="BR147" s="1" t="str" cm="1">
        <f t="array" ref="BR147">IFERROR(ROUND((BB147+BJ147*职业模板!$E$16)*(1+INDEX(职业模板!$C$29:$J$34,MATCH($K147,职业模板!$B$29:$B$34,FALSE),MATCH(Z$3,职业模板!$C$28:$J$28,FALSE))+INDEX(职业模板!$C$40:$J$60,MATCH($L147,职业模板!$B$40:$B$60,FALSE),MATCH(Z$3,职业模板!$C$39:$J$39,FALSE))),2),"")</f>
        <v/>
      </c>
      <c r="BS147" s="1" t="str" cm="1">
        <f t="array" ref="BS147">IFERROR(ROUND((BC147+BK147*职业模板!$E$16)*(1+INDEX(职业模板!$C$29:$J$34,MATCH($K147,职业模板!$B$29:$B$34,FALSE),MATCH(AA$3,职业模板!$C$28:$J$28,FALSE))+INDEX(职业模板!$C$40:$J$60,MATCH($L147,职业模板!$B$40:$B$60,FALSE),MATCH(AA$3,职业模板!$C$39:$J$39,FALSE))),2),"")</f>
        <v/>
      </c>
      <c r="BT147" s="1" t="str" cm="1">
        <f t="array" ref="BT147">IFERROR(ROUND((BD147+BL147*职业模板!$E$16)*(1+INDEX(职业模板!$C$29:$J$34,MATCH($K147,职业模板!$B$29:$B$34,FALSE),MATCH(AB$3,职业模板!$C$28:$J$28,FALSE))+INDEX(职业模板!$C$40:$J$60,MATCH($L147,职业模板!$B$40:$B$60,FALSE),MATCH(AB$3,职业模板!$C$39:$J$39,FALSE))),2),"")</f>
        <v/>
      </c>
      <c r="BU147" s="1" t="str" cm="1">
        <f t="array" ref="BU147">IFERROR(ROUND((BE147+BM147*职业模板!$E$16)*(1+INDEX(职业模板!$C$29:$J$34,MATCH($K147,职业模板!$B$29:$B$34,FALSE),MATCH(AC$3,职业模板!$C$28:$J$28,FALSE))+INDEX(职业模板!$C$40:$J$60,MATCH($L147,职业模板!$B$40:$B$60,FALSE),MATCH(AC$3,职业模板!$C$39:$J$39,FALSE))),2),"")</f>
        <v/>
      </c>
      <c r="BV147" s="31" t="str" cm="1">
        <f t="array" ref="BV147">IF(SUMPRODUCT($BN147:$BR147,属性分配!$C$7:$G$7)=0,"",SUMPRODUCT($BN147:$BR147,属性分配!$C$7:$G$7))</f>
        <v/>
      </c>
      <c r="BW147" s="1" t="str" cm="1">
        <f t="array" ref="BW147">IFERROR((AX147+BF147*职业模板!$E$16)*(1+INDEX(职业模板!$C$34:$J$34,MATCH(V$3,职业模板!$C$28:$J$28,FALSE))+INDEX(职业模板!$C$60:$J$60,MATCH(V$3,职业模板!$C$39:$J$39,FALSE))),"")</f>
        <v/>
      </c>
      <c r="BX147" s="1" t="str" cm="1">
        <f t="array" ref="BX147">IFERROR((AY147+BG147*职业模板!$E$16)*(1+INDEX(职业模板!$C$34:$J$34,MATCH(W$3,职业模板!$C$28:$J$28,FALSE))+INDEX(职业模板!$C$60:$J$60,MATCH(W$3,职业模板!$C$39:$J$39,FALSE))),"")</f>
        <v/>
      </c>
      <c r="BY147" s="1" t="str" cm="1">
        <f t="array" ref="BY147">IFERROR((AZ147+BH147*职业模板!$E$16)*(1+INDEX(职业模板!$C$34:$J$34,MATCH(X$3,职业模板!$C$28:$J$28,FALSE))+INDEX(职业模板!$C$60:$J$60,MATCH(X$3,职业模板!$C$39:$J$39,FALSE))),"")</f>
        <v/>
      </c>
      <c r="BZ147" s="1" t="str" cm="1">
        <f t="array" ref="BZ147">IFERROR((BA147+BI147*职业模板!$E$16)*(1+INDEX(职业模板!$C$34:$J$34,MATCH(Y$3,职业模板!$C$28:$J$28,FALSE))+INDEX(职业模板!$C$60:$J$60,MATCH(Y$3,职业模板!$C$39:$J$39,FALSE))),"")</f>
        <v/>
      </c>
      <c r="CA147" s="1" t="str" cm="1">
        <f t="array" ref="CA147">IFERROR((BB147+BJ147*职业模板!$E$16)*(1+INDEX(职业模板!$C$34:$J$34,MATCH(Z$3,职业模板!$C$28:$J$28,FALSE))+INDEX(职业模板!$C$60:$J$60,MATCH(Z$3,职业模板!$C$39:$J$39,FALSE))),"")</f>
        <v/>
      </c>
      <c r="CB147" s="1" t="str" cm="1">
        <f t="array" ref="CB147">IFERROR((BC147+BK147*职业模板!$E$16)*(1+INDEX(职业模板!$C$34:$J$34,MATCH(AA$3,职业模板!$C$28:$J$28,FALSE))+INDEX(职业模板!$C$60:$J$60,MATCH(AA$3,职业模板!$C$39:$J$39,FALSE))),"")</f>
        <v/>
      </c>
      <c r="CC147" s="1" t="str" cm="1">
        <f t="array" ref="CC147">IFERROR((BD147+BL147*职业模板!$E$16)*(1+INDEX(职业模板!$C$34:$J$34,MATCH(AB$3,职业模板!$C$28:$J$28,FALSE))+INDEX(职业模板!$C$60:$J$60,MATCH(AB$3,职业模板!$C$39:$J$39,FALSE))),"")</f>
        <v/>
      </c>
      <c r="CD147" s="1" t="str" cm="1">
        <f t="array" ref="CD147">IFERROR((BE147+BM147*职业模板!$E$16)*(1+INDEX(职业模板!$C$34:$J$34,MATCH(AC$3,职业模板!$C$28:$J$28,FALSE))+INDEX(职业模板!$C$60:$J$60,MATCH(AC$3,职业模板!$C$39:$J$39,FALSE))),"")</f>
        <v/>
      </c>
      <c r="CE147" s="31" t="str" cm="1">
        <f t="array" ref="CE147">IF(SUMPRODUCT(BW147:CA147,属性分配!$C$7:$G$7)=0,"",SUMPRODUCT(BW147:CA147,属性分配!$C$7:$G$7))</f>
        <v/>
      </c>
    </row>
    <row r="148" spans="50:83" x14ac:dyDescent="0.15">
      <c r="AX148" s="1" t="str" cm="1">
        <f t="array" ref="AX148">IFERROR(INDEX(属性分配!$C$4:$J$4,MATCH(AX$3,属性分配!$C$3:$J$3,FALSE))*INDEX(职业模板!$C$5:$J$12,MATCH($C148,职业模板!$B$5:$B$12,FALSE),MATCH(AX$3,职业模板!$C$3:$J$3,FALSE))*$F148*N148,"")</f>
        <v/>
      </c>
      <c r="AY148" s="1" t="str" cm="1">
        <f t="array" ref="AY148">IFERROR(INDEX(属性分配!$C$4:$J$4,MATCH(AY$3,属性分配!$C$3:$J$3,FALSE))*INDEX(职业模板!$C$5:$J$12,MATCH($C148,职业模板!$B$5:$B$12,FALSE),MATCH(AY$3,职业模板!$C$3:$J$3,FALSE))*$F148*O148,"")</f>
        <v/>
      </c>
      <c r="AZ148" s="1" t="str" cm="1">
        <f t="array" ref="AZ148">IFERROR(INDEX(属性分配!$C$4:$J$4,MATCH(AZ$3,属性分配!$C$3:$J$3,FALSE))*INDEX(职业模板!$C$5:$J$12,MATCH($C148,职业模板!$B$5:$B$12,FALSE),MATCH(AZ$3,职业模板!$C$3:$J$3,FALSE))*$F148*P148,"")</f>
        <v/>
      </c>
      <c r="BA148" s="1" t="str" cm="1">
        <f t="array" ref="BA148">IFERROR(INDEX(属性分配!$C$4:$J$4,MATCH(BA$3,属性分配!$C$3:$J$3,FALSE))*INDEX(职业模板!$C$5:$J$12,MATCH($C148,职业模板!$B$5:$B$12,FALSE),MATCH(BA$3,职业模板!$C$3:$J$3,FALSE))*$F148*Q148,"")</f>
        <v/>
      </c>
      <c r="BB148" s="1" t="str" cm="1">
        <f t="array" ref="BB148">IFERROR(INDEX(属性分配!$C$4:$J$4,MATCH(BB$3,属性分配!$C$3:$J$3,FALSE))*INDEX(职业模板!$C$5:$J$12,MATCH($C148,职业模板!$B$5:$B$12,FALSE),MATCH(BB$3,职业模板!$C$3:$J$3,FALSE))*$F148*R148,"")</f>
        <v/>
      </c>
      <c r="BC148" s="1" t="str" cm="1">
        <f t="array" ref="BC148">IFERROR(INDEX(属性分配!$C$4:$J$4,MATCH(BC$3,属性分配!$C$3:$J$3,FALSE))*INDEX(职业模板!$C$5:$J$12,MATCH($C148,职业模板!$B$5:$B$12,FALSE),MATCH(BC$3,职业模板!$C$3:$J$3,FALSE))*$F148*S148,"")</f>
        <v/>
      </c>
      <c r="BD148" s="1" t="str" cm="1">
        <f t="array" ref="BD148">IFERROR(INDEX(属性分配!$C$4:$J$4,MATCH(BD$3,属性分配!$C$3:$J$3,FALSE))*INDEX(职业模板!$C$5:$J$12,MATCH($C148,职业模板!$B$5:$B$12,FALSE),MATCH(BD$3,职业模板!$C$3:$J$3,FALSE))*$F148*T148,"")</f>
        <v/>
      </c>
      <c r="BE148" s="1" t="str" cm="1">
        <f t="array" ref="BE148">IFERROR(INDEX(属性分配!$C$4:$J$4,MATCH(BE$3,属性分配!$C$3:$J$3,FALSE))*INDEX(职业模板!$C$5:$J$12,MATCH($C148,职业模板!$B$5:$B$12,FALSE),MATCH(BE$3,职业模板!$C$3:$J$3,FALSE))*$F148*U148,"")</f>
        <v/>
      </c>
      <c r="BF148" s="1" t="str" cm="1">
        <f t="array" ref="BF148">IFERROR(INDEX(属性分配!$C$11:$J$11,MATCH(BF$3,属性分配!$C$3:$J$3,FALSE))/职业模板!$E$16*AX148,"")</f>
        <v/>
      </c>
      <c r="BG148" s="1" t="str" cm="1">
        <f t="array" ref="BG148">IFERROR(INDEX(属性分配!$C$11:$J$11,MATCH(BG$3,属性分配!$C$3:$J$3,FALSE))/职业模板!$E$16*AY148,"")</f>
        <v/>
      </c>
      <c r="BH148" s="1" t="str" cm="1">
        <f t="array" ref="BH148">IFERROR(INDEX(属性分配!$C$11:$J$11,MATCH(BH$3,属性分配!$C$3:$J$3,FALSE))/职业模板!$E$16*AZ148,"")</f>
        <v/>
      </c>
      <c r="BI148" s="1" t="str" cm="1">
        <f t="array" ref="BI148">IFERROR(INDEX(属性分配!$C$11:$J$11,MATCH(BI$3,属性分配!$C$3:$J$3,FALSE))/职业模板!$E$16*BA148,"")</f>
        <v/>
      </c>
      <c r="BJ148" s="1" t="str" cm="1">
        <f t="array" ref="BJ148">IFERROR(INDEX(属性分配!$C$11:$J$11,MATCH(BJ$3,属性分配!$C$3:$J$3,FALSE))/职业模板!$E$16*BB148,"")</f>
        <v/>
      </c>
      <c r="BK148" s="1" t="str" cm="1">
        <f t="array" ref="BK148">IFERROR(INDEX(属性分配!$C$11:$J$11,MATCH(BK$3,属性分配!$C$3:$J$3,FALSE))/职业模板!$E$16*BC148,"")</f>
        <v/>
      </c>
      <c r="BL148" s="1" t="str" cm="1">
        <f t="array" ref="BL148">IFERROR(INDEX(属性分配!$C$11:$J$11,MATCH(BL$3,属性分配!$C$3:$J$3,FALSE))/职业模板!$E$16*BD148,"")</f>
        <v/>
      </c>
      <c r="BM148" s="1" t="str" cm="1">
        <f t="array" ref="BM148">IFERROR(INDEX(属性分配!$C$11:$J$11,MATCH(BM$3,属性分配!$C$3:$J$3,FALSE))/职业模板!$E$16*BE148,"")</f>
        <v/>
      </c>
      <c r="BN148" s="1" t="str" cm="1">
        <f t="array" ref="BN148">IFERROR(ROUND((AX148+BF148*职业模板!$E$16)*(1+INDEX(职业模板!$C$29:$J$34,MATCH($K148,职业模板!$B$29:$B$34,FALSE),MATCH(V$3,职业模板!$C$28:$J$28,FALSE))+INDEX(职业模板!$C$40:$J$60,MATCH($L148,职业模板!$B$40:$B$60,FALSE),MATCH(V$3,职业模板!$C$39:$J$39,FALSE))),2),"")</f>
        <v/>
      </c>
      <c r="BO148" s="1" t="str" cm="1">
        <f t="array" ref="BO148">IFERROR(ROUND((AY148+BG148*职业模板!$E$16)*(1+INDEX(职业模板!$C$29:$J$34,MATCH($K148,职业模板!$B$29:$B$34,FALSE),MATCH(W$3,职业模板!$C$28:$J$28,FALSE))+INDEX(职业模板!$C$40:$J$60,MATCH($L148,职业模板!$B$40:$B$60,FALSE),MATCH(W$3,职业模板!$C$39:$J$39,FALSE))),2),"")</f>
        <v/>
      </c>
      <c r="BP148" s="1" t="str" cm="1">
        <f t="array" ref="BP148">IFERROR(ROUND((AZ148+BH148*职业模板!$E$16)*(1+INDEX(职业模板!$C$29:$J$34,MATCH($K148,职业模板!$B$29:$B$34,FALSE),MATCH(X$3,职业模板!$C$28:$J$28,FALSE))+INDEX(职业模板!$C$40:$J$60,MATCH($L148,职业模板!$B$40:$B$60,FALSE),MATCH(X$3,职业模板!$C$39:$J$39,FALSE))),2),"")</f>
        <v/>
      </c>
      <c r="BQ148" s="1" t="str" cm="1">
        <f t="array" ref="BQ148">IFERROR(ROUND((BA148+BI148*职业模板!$E$16)*(1+INDEX(职业模板!$C$29:$J$34,MATCH($K148,职业模板!$B$29:$B$34,FALSE),MATCH(Y$3,职业模板!$C$28:$J$28,FALSE))+INDEX(职业模板!$C$40:$J$60,MATCH($L148,职业模板!$B$40:$B$60,FALSE),MATCH(Y$3,职业模板!$C$39:$J$39,FALSE))),2),"")</f>
        <v/>
      </c>
      <c r="BR148" s="1" t="str" cm="1">
        <f t="array" ref="BR148">IFERROR(ROUND((BB148+BJ148*职业模板!$E$16)*(1+INDEX(职业模板!$C$29:$J$34,MATCH($K148,职业模板!$B$29:$B$34,FALSE),MATCH(Z$3,职业模板!$C$28:$J$28,FALSE))+INDEX(职业模板!$C$40:$J$60,MATCH($L148,职业模板!$B$40:$B$60,FALSE),MATCH(Z$3,职业模板!$C$39:$J$39,FALSE))),2),"")</f>
        <v/>
      </c>
      <c r="BS148" s="1" t="str" cm="1">
        <f t="array" ref="BS148">IFERROR(ROUND((BC148+BK148*职业模板!$E$16)*(1+INDEX(职业模板!$C$29:$J$34,MATCH($K148,职业模板!$B$29:$B$34,FALSE),MATCH(AA$3,职业模板!$C$28:$J$28,FALSE))+INDEX(职业模板!$C$40:$J$60,MATCH($L148,职业模板!$B$40:$B$60,FALSE),MATCH(AA$3,职业模板!$C$39:$J$39,FALSE))),2),"")</f>
        <v/>
      </c>
      <c r="BT148" s="1" t="str" cm="1">
        <f t="array" ref="BT148">IFERROR(ROUND((BD148+BL148*职业模板!$E$16)*(1+INDEX(职业模板!$C$29:$J$34,MATCH($K148,职业模板!$B$29:$B$34,FALSE),MATCH(AB$3,职业模板!$C$28:$J$28,FALSE))+INDEX(职业模板!$C$40:$J$60,MATCH($L148,职业模板!$B$40:$B$60,FALSE),MATCH(AB$3,职业模板!$C$39:$J$39,FALSE))),2),"")</f>
        <v/>
      </c>
      <c r="BU148" s="1" t="str" cm="1">
        <f t="array" ref="BU148">IFERROR(ROUND((BE148+BM148*职业模板!$E$16)*(1+INDEX(职业模板!$C$29:$J$34,MATCH($K148,职业模板!$B$29:$B$34,FALSE),MATCH(AC$3,职业模板!$C$28:$J$28,FALSE))+INDEX(职业模板!$C$40:$J$60,MATCH($L148,职业模板!$B$40:$B$60,FALSE),MATCH(AC$3,职业模板!$C$39:$J$39,FALSE))),2),"")</f>
        <v/>
      </c>
      <c r="BV148" s="31" t="str" cm="1">
        <f t="array" ref="BV148">IF(SUMPRODUCT($BN148:$BR148,属性分配!$C$7:$G$7)=0,"",SUMPRODUCT($BN148:$BR148,属性分配!$C$7:$G$7))</f>
        <v/>
      </c>
      <c r="BW148" s="1" t="str" cm="1">
        <f t="array" ref="BW148">IFERROR((AX148+BF148*职业模板!$E$16)*(1+INDEX(职业模板!$C$34:$J$34,MATCH(V$3,职业模板!$C$28:$J$28,FALSE))+INDEX(职业模板!$C$60:$J$60,MATCH(V$3,职业模板!$C$39:$J$39,FALSE))),"")</f>
        <v/>
      </c>
      <c r="BX148" s="1" t="str" cm="1">
        <f t="array" ref="BX148">IFERROR((AY148+BG148*职业模板!$E$16)*(1+INDEX(职业模板!$C$34:$J$34,MATCH(W$3,职业模板!$C$28:$J$28,FALSE))+INDEX(职业模板!$C$60:$J$60,MATCH(W$3,职业模板!$C$39:$J$39,FALSE))),"")</f>
        <v/>
      </c>
      <c r="BY148" s="1" t="str" cm="1">
        <f t="array" ref="BY148">IFERROR((AZ148+BH148*职业模板!$E$16)*(1+INDEX(职业模板!$C$34:$J$34,MATCH(X$3,职业模板!$C$28:$J$28,FALSE))+INDEX(职业模板!$C$60:$J$60,MATCH(X$3,职业模板!$C$39:$J$39,FALSE))),"")</f>
        <v/>
      </c>
      <c r="BZ148" s="1" t="str" cm="1">
        <f t="array" ref="BZ148">IFERROR((BA148+BI148*职业模板!$E$16)*(1+INDEX(职业模板!$C$34:$J$34,MATCH(Y$3,职业模板!$C$28:$J$28,FALSE))+INDEX(职业模板!$C$60:$J$60,MATCH(Y$3,职业模板!$C$39:$J$39,FALSE))),"")</f>
        <v/>
      </c>
      <c r="CA148" s="1" t="str" cm="1">
        <f t="array" ref="CA148">IFERROR((BB148+BJ148*职业模板!$E$16)*(1+INDEX(职业模板!$C$34:$J$34,MATCH(Z$3,职业模板!$C$28:$J$28,FALSE))+INDEX(职业模板!$C$60:$J$60,MATCH(Z$3,职业模板!$C$39:$J$39,FALSE))),"")</f>
        <v/>
      </c>
      <c r="CB148" s="1" t="str" cm="1">
        <f t="array" ref="CB148">IFERROR((BC148+BK148*职业模板!$E$16)*(1+INDEX(职业模板!$C$34:$J$34,MATCH(AA$3,职业模板!$C$28:$J$28,FALSE))+INDEX(职业模板!$C$60:$J$60,MATCH(AA$3,职业模板!$C$39:$J$39,FALSE))),"")</f>
        <v/>
      </c>
      <c r="CC148" s="1" t="str" cm="1">
        <f t="array" ref="CC148">IFERROR((BD148+BL148*职业模板!$E$16)*(1+INDEX(职业模板!$C$34:$J$34,MATCH(AB$3,职业模板!$C$28:$J$28,FALSE))+INDEX(职业模板!$C$60:$J$60,MATCH(AB$3,职业模板!$C$39:$J$39,FALSE))),"")</f>
        <v/>
      </c>
      <c r="CD148" s="1" t="str" cm="1">
        <f t="array" ref="CD148">IFERROR((BE148+BM148*职业模板!$E$16)*(1+INDEX(职业模板!$C$34:$J$34,MATCH(AC$3,职业模板!$C$28:$J$28,FALSE))+INDEX(职业模板!$C$60:$J$60,MATCH(AC$3,职业模板!$C$39:$J$39,FALSE))),"")</f>
        <v/>
      </c>
      <c r="CE148" s="31" t="str" cm="1">
        <f t="array" ref="CE148">IF(SUMPRODUCT(BW148:CA148,属性分配!$C$7:$G$7)=0,"",SUMPRODUCT(BW148:CA148,属性分配!$C$7:$G$7))</f>
        <v/>
      </c>
    </row>
    <row r="149" spans="50:83" x14ac:dyDescent="0.15">
      <c r="AX149" s="1" t="str" cm="1">
        <f t="array" ref="AX149">IFERROR(INDEX(属性分配!$C$4:$J$4,MATCH(AX$3,属性分配!$C$3:$J$3,FALSE))*INDEX(职业模板!$C$5:$J$12,MATCH($C149,职业模板!$B$5:$B$12,FALSE),MATCH(AX$3,职业模板!$C$3:$J$3,FALSE))*$F149*N149,"")</f>
        <v/>
      </c>
      <c r="AY149" s="1" t="str" cm="1">
        <f t="array" ref="AY149">IFERROR(INDEX(属性分配!$C$4:$J$4,MATCH(AY$3,属性分配!$C$3:$J$3,FALSE))*INDEX(职业模板!$C$5:$J$12,MATCH($C149,职业模板!$B$5:$B$12,FALSE),MATCH(AY$3,职业模板!$C$3:$J$3,FALSE))*$F149*O149,"")</f>
        <v/>
      </c>
      <c r="AZ149" s="1" t="str" cm="1">
        <f t="array" ref="AZ149">IFERROR(INDEX(属性分配!$C$4:$J$4,MATCH(AZ$3,属性分配!$C$3:$J$3,FALSE))*INDEX(职业模板!$C$5:$J$12,MATCH($C149,职业模板!$B$5:$B$12,FALSE),MATCH(AZ$3,职业模板!$C$3:$J$3,FALSE))*$F149*P149,"")</f>
        <v/>
      </c>
      <c r="BA149" s="1" t="str" cm="1">
        <f t="array" ref="BA149">IFERROR(INDEX(属性分配!$C$4:$J$4,MATCH(BA$3,属性分配!$C$3:$J$3,FALSE))*INDEX(职业模板!$C$5:$J$12,MATCH($C149,职业模板!$B$5:$B$12,FALSE),MATCH(BA$3,职业模板!$C$3:$J$3,FALSE))*$F149*Q149,"")</f>
        <v/>
      </c>
      <c r="BB149" s="1" t="str" cm="1">
        <f t="array" ref="BB149">IFERROR(INDEX(属性分配!$C$4:$J$4,MATCH(BB$3,属性分配!$C$3:$J$3,FALSE))*INDEX(职业模板!$C$5:$J$12,MATCH($C149,职业模板!$B$5:$B$12,FALSE),MATCH(BB$3,职业模板!$C$3:$J$3,FALSE))*$F149*R149,"")</f>
        <v/>
      </c>
      <c r="BC149" s="1" t="str" cm="1">
        <f t="array" ref="BC149">IFERROR(INDEX(属性分配!$C$4:$J$4,MATCH(BC$3,属性分配!$C$3:$J$3,FALSE))*INDEX(职业模板!$C$5:$J$12,MATCH($C149,职业模板!$B$5:$B$12,FALSE),MATCH(BC$3,职业模板!$C$3:$J$3,FALSE))*$F149*S149,"")</f>
        <v/>
      </c>
      <c r="BD149" s="1" t="str" cm="1">
        <f t="array" ref="BD149">IFERROR(INDEX(属性分配!$C$4:$J$4,MATCH(BD$3,属性分配!$C$3:$J$3,FALSE))*INDEX(职业模板!$C$5:$J$12,MATCH($C149,职业模板!$B$5:$B$12,FALSE),MATCH(BD$3,职业模板!$C$3:$J$3,FALSE))*$F149*T149,"")</f>
        <v/>
      </c>
      <c r="BE149" s="1" t="str" cm="1">
        <f t="array" ref="BE149">IFERROR(INDEX(属性分配!$C$4:$J$4,MATCH(BE$3,属性分配!$C$3:$J$3,FALSE))*INDEX(职业模板!$C$5:$J$12,MATCH($C149,职业模板!$B$5:$B$12,FALSE),MATCH(BE$3,职业模板!$C$3:$J$3,FALSE))*$F149*U149,"")</f>
        <v/>
      </c>
      <c r="BF149" s="1" t="str" cm="1">
        <f t="array" ref="BF149">IFERROR(INDEX(属性分配!$C$11:$J$11,MATCH(BF$3,属性分配!$C$3:$J$3,FALSE))/职业模板!$E$16*AX149,"")</f>
        <v/>
      </c>
      <c r="BG149" s="1" t="str" cm="1">
        <f t="array" ref="BG149">IFERROR(INDEX(属性分配!$C$11:$J$11,MATCH(BG$3,属性分配!$C$3:$J$3,FALSE))/职业模板!$E$16*AY149,"")</f>
        <v/>
      </c>
      <c r="BH149" s="1" t="str" cm="1">
        <f t="array" ref="BH149">IFERROR(INDEX(属性分配!$C$11:$J$11,MATCH(BH$3,属性分配!$C$3:$J$3,FALSE))/职业模板!$E$16*AZ149,"")</f>
        <v/>
      </c>
      <c r="BI149" s="1" t="str" cm="1">
        <f t="array" ref="BI149">IFERROR(INDEX(属性分配!$C$11:$J$11,MATCH(BI$3,属性分配!$C$3:$J$3,FALSE))/职业模板!$E$16*BA149,"")</f>
        <v/>
      </c>
      <c r="BJ149" s="1" t="str" cm="1">
        <f t="array" ref="BJ149">IFERROR(INDEX(属性分配!$C$11:$J$11,MATCH(BJ$3,属性分配!$C$3:$J$3,FALSE))/职业模板!$E$16*BB149,"")</f>
        <v/>
      </c>
      <c r="BK149" s="1" t="str" cm="1">
        <f t="array" ref="BK149">IFERROR(INDEX(属性分配!$C$11:$J$11,MATCH(BK$3,属性分配!$C$3:$J$3,FALSE))/职业模板!$E$16*BC149,"")</f>
        <v/>
      </c>
      <c r="BL149" s="1" t="str" cm="1">
        <f t="array" ref="BL149">IFERROR(INDEX(属性分配!$C$11:$J$11,MATCH(BL$3,属性分配!$C$3:$J$3,FALSE))/职业模板!$E$16*BD149,"")</f>
        <v/>
      </c>
      <c r="BM149" s="1" t="str" cm="1">
        <f t="array" ref="BM149">IFERROR(INDEX(属性分配!$C$11:$J$11,MATCH(BM$3,属性分配!$C$3:$J$3,FALSE))/职业模板!$E$16*BE149,"")</f>
        <v/>
      </c>
      <c r="BN149" s="1" t="str" cm="1">
        <f t="array" ref="BN149">IFERROR(ROUND((AX149+BF149*职业模板!$E$16)*(1+INDEX(职业模板!$C$29:$J$34,MATCH($K149,职业模板!$B$29:$B$34,FALSE),MATCH(V$3,职业模板!$C$28:$J$28,FALSE))+INDEX(职业模板!$C$40:$J$60,MATCH($L149,职业模板!$B$40:$B$60,FALSE),MATCH(V$3,职业模板!$C$39:$J$39,FALSE))),2),"")</f>
        <v/>
      </c>
      <c r="BO149" s="1" t="str" cm="1">
        <f t="array" ref="BO149">IFERROR(ROUND((AY149+BG149*职业模板!$E$16)*(1+INDEX(职业模板!$C$29:$J$34,MATCH($K149,职业模板!$B$29:$B$34,FALSE),MATCH(W$3,职业模板!$C$28:$J$28,FALSE))+INDEX(职业模板!$C$40:$J$60,MATCH($L149,职业模板!$B$40:$B$60,FALSE),MATCH(W$3,职业模板!$C$39:$J$39,FALSE))),2),"")</f>
        <v/>
      </c>
      <c r="BP149" s="1" t="str" cm="1">
        <f t="array" ref="BP149">IFERROR(ROUND((AZ149+BH149*职业模板!$E$16)*(1+INDEX(职业模板!$C$29:$J$34,MATCH($K149,职业模板!$B$29:$B$34,FALSE),MATCH(X$3,职业模板!$C$28:$J$28,FALSE))+INDEX(职业模板!$C$40:$J$60,MATCH($L149,职业模板!$B$40:$B$60,FALSE),MATCH(X$3,职业模板!$C$39:$J$39,FALSE))),2),"")</f>
        <v/>
      </c>
      <c r="BQ149" s="1" t="str" cm="1">
        <f t="array" ref="BQ149">IFERROR(ROUND((BA149+BI149*职业模板!$E$16)*(1+INDEX(职业模板!$C$29:$J$34,MATCH($K149,职业模板!$B$29:$B$34,FALSE),MATCH(Y$3,职业模板!$C$28:$J$28,FALSE))+INDEX(职业模板!$C$40:$J$60,MATCH($L149,职业模板!$B$40:$B$60,FALSE),MATCH(Y$3,职业模板!$C$39:$J$39,FALSE))),2),"")</f>
        <v/>
      </c>
      <c r="BR149" s="1" t="str" cm="1">
        <f t="array" ref="BR149">IFERROR(ROUND((BB149+BJ149*职业模板!$E$16)*(1+INDEX(职业模板!$C$29:$J$34,MATCH($K149,职业模板!$B$29:$B$34,FALSE),MATCH(Z$3,职业模板!$C$28:$J$28,FALSE))+INDEX(职业模板!$C$40:$J$60,MATCH($L149,职业模板!$B$40:$B$60,FALSE),MATCH(Z$3,职业模板!$C$39:$J$39,FALSE))),2),"")</f>
        <v/>
      </c>
      <c r="BS149" s="1" t="str" cm="1">
        <f t="array" ref="BS149">IFERROR(ROUND((BC149+BK149*职业模板!$E$16)*(1+INDEX(职业模板!$C$29:$J$34,MATCH($K149,职业模板!$B$29:$B$34,FALSE),MATCH(AA$3,职业模板!$C$28:$J$28,FALSE))+INDEX(职业模板!$C$40:$J$60,MATCH($L149,职业模板!$B$40:$B$60,FALSE),MATCH(AA$3,职业模板!$C$39:$J$39,FALSE))),2),"")</f>
        <v/>
      </c>
      <c r="BT149" s="1" t="str" cm="1">
        <f t="array" ref="BT149">IFERROR(ROUND((BD149+BL149*职业模板!$E$16)*(1+INDEX(职业模板!$C$29:$J$34,MATCH($K149,职业模板!$B$29:$B$34,FALSE),MATCH(AB$3,职业模板!$C$28:$J$28,FALSE))+INDEX(职业模板!$C$40:$J$60,MATCH($L149,职业模板!$B$40:$B$60,FALSE),MATCH(AB$3,职业模板!$C$39:$J$39,FALSE))),2),"")</f>
        <v/>
      </c>
      <c r="BU149" s="1" t="str" cm="1">
        <f t="array" ref="BU149">IFERROR(ROUND((BE149+BM149*职业模板!$E$16)*(1+INDEX(职业模板!$C$29:$J$34,MATCH($K149,职业模板!$B$29:$B$34,FALSE),MATCH(AC$3,职业模板!$C$28:$J$28,FALSE))+INDEX(职业模板!$C$40:$J$60,MATCH($L149,职业模板!$B$40:$B$60,FALSE),MATCH(AC$3,职业模板!$C$39:$J$39,FALSE))),2),"")</f>
        <v/>
      </c>
      <c r="BV149" s="31" t="str" cm="1">
        <f t="array" ref="BV149">IF(SUMPRODUCT($BN149:$BR149,属性分配!$C$7:$G$7)=0,"",SUMPRODUCT($BN149:$BR149,属性分配!$C$7:$G$7))</f>
        <v/>
      </c>
      <c r="BW149" s="1" t="str" cm="1">
        <f t="array" ref="BW149">IFERROR((AX149+BF149*职业模板!$E$16)*(1+INDEX(职业模板!$C$34:$J$34,MATCH(V$3,职业模板!$C$28:$J$28,FALSE))+INDEX(职业模板!$C$60:$J$60,MATCH(V$3,职业模板!$C$39:$J$39,FALSE))),"")</f>
        <v/>
      </c>
      <c r="BX149" s="1" t="str" cm="1">
        <f t="array" ref="BX149">IFERROR((AY149+BG149*职业模板!$E$16)*(1+INDEX(职业模板!$C$34:$J$34,MATCH(W$3,职业模板!$C$28:$J$28,FALSE))+INDEX(职业模板!$C$60:$J$60,MATCH(W$3,职业模板!$C$39:$J$39,FALSE))),"")</f>
        <v/>
      </c>
      <c r="BY149" s="1" t="str" cm="1">
        <f t="array" ref="BY149">IFERROR((AZ149+BH149*职业模板!$E$16)*(1+INDEX(职业模板!$C$34:$J$34,MATCH(X$3,职业模板!$C$28:$J$28,FALSE))+INDEX(职业模板!$C$60:$J$60,MATCH(X$3,职业模板!$C$39:$J$39,FALSE))),"")</f>
        <v/>
      </c>
      <c r="BZ149" s="1" t="str" cm="1">
        <f t="array" ref="BZ149">IFERROR((BA149+BI149*职业模板!$E$16)*(1+INDEX(职业模板!$C$34:$J$34,MATCH(Y$3,职业模板!$C$28:$J$28,FALSE))+INDEX(职业模板!$C$60:$J$60,MATCH(Y$3,职业模板!$C$39:$J$39,FALSE))),"")</f>
        <v/>
      </c>
      <c r="CA149" s="1" t="str" cm="1">
        <f t="array" ref="CA149">IFERROR((BB149+BJ149*职业模板!$E$16)*(1+INDEX(职业模板!$C$34:$J$34,MATCH(Z$3,职业模板!$C$28:$J$28,FALSE))+INDEX(职业模板!$C$60:$J$60,MATCH(Z$3,职业模板!$C$39:$J$39,FALSE))),"")</f>
        <v/>
      </c>
      <c r="CB149" s="1" t="str" cm="1">
        <f t="array" ref="CB149">IFERROR((BC149+BK149*职业模板!$E$16)*(1+INDEX(职业模板!$C$34:$J$34,MATCH(AA$3,职业模板!$C$28:$J$28,FALSE))+INDEX(职业模板!$C$60:$J$60,MATCH(AA$3,职业模板!$C$39:$J$39,FALSE))),"")</f>
        <v/>
      </c>
      <c r="CC149" s="1" t="str" cm="1">
        <f t="array" ref="CC149">IFERROR((BD149+BL149*职业模板!$E$16)*(1+INDEX(职业模板!$C$34:$J$34,MATCH(AB$3,职业模板!$C$28:$J$28,FALSE))+INDEX(职业模板!$C$60:$J$60,MATCH(AB$3,职业模板!$C$39:$J$39,FALSE))),"")</f>
        <v/>
      </c>
      <c r="CD149" s="1" t="str" cm="1">
        <f t="array" ref="CD149">IFERROR((BE149+BM149*职业模板!$E$16)*(1+INDEX(职业模板!$C$34:$J$34,MATCH(AC$3,职业模板!$C$28:$J$28,FALSE))+INDEX(职业模板!$C$60:$J$60,MATCH(AC$3,职业模板!$C$39:$J$39,FALSE))),"")</f>
        <v/>
      </c>
      <c r="CE149" s="31" t="str" cm="1">
        <f t="array" ref="CE149">IF(SUMPRODUCT(BW149:CA149,属性分配!$C$7:$G$7)=0,"",SUMPRODUCT(BW149:CA149,属性分配!$C$7:$G$7))</f>
        <v/>
      </c>
    </row>
    <row r="150" spans="50:83" x14ac:dyDescent="0.15">
      <c r="AX150" s="1" t="str" cm="1">
        <f t="array" ref="AX150">IFERROR(INDEX(属性分配!$C$4:$J$4,MATCH(AX$3,属性分配!$C$3:$J$3,FALSE))*INDEX(职业模板!$C$5:$J$12,MATCH($C150,职业模板!$B$5:$B$12,FALSE),MATCH(AX$3,职业模板!$C$3:$J$3,FALSE))*$F150*N150,"")</f>
        <v/>
      </c>
      <c r="AY150" s="1" t="str" cm="1">
        <f t="array" ref="AY150">IFERROR(INDEX(属性分配!$C$4:$J$4,MATCH(AY$3,属性分配!$C$3:$J$3,FALSE))*INDEX(职业模板!$C$5:$J$12,MATCH($C150,职业模板!$B$5:$B$12,FALSE),MATCH(AY$3,职业模板!$C$3:$J$3,FALSE))*$F150*O150,"")</f>
        <v/>
      </c>
      <c r="AZ150" s="1" t="str" cm="1">
        <f t="array" ref="AZ150">IFERROR(INDEX(属性分配!$C$4:$J$4,MATCH(AZ$3,属性分配!$C$3:$J$3,FALSE))*INDEX(职业模板!$C$5:$J$12,MATCH($C150,职业模板!$B$5:$B$12,FALSE),MATCH(AZ$3,职业模板!$C$3:$J$3,FALSE))*$F150*P150,"")</f>
        <v/>
      </c>
      <c r="BA150" s="1" t="str" cm="1">
        <f t="array" ref="BA150">IFERROR(INDEX(属性分配!$C$4:$J$4,MATCH(BA$3,属性分配!$C$3:$J$3,FALSE))*INDEX(职业模板!$C$5:$J$12,MATCH($C150,职业模板!$B$5:$B$12,FALSE),MATCH(BA$3,职业模板!$C$3:$J$3,FALSE))*$F150*Q150,"")</f>
        <v/>
      </c>
      <c r="BB150" s="1" t="str" cm="1">
        <f t="array" ref="BB150">IFERROR(INDEX(属性分配!$C$4:$J$4,MATCH(BB$3,属性分配!$C$3:$J$3,FALSE))*INDEX(职业模板!$C$5:$J$12,MATCH($C150,职业模板!$B$5:$B$12,FALSE),MATCH(BB$3,职业模板!$C$3:$J$3,FALSE))*$F150*R150,"")</f>
        <v/>
      </c>
      <c r="BC150" s="1" t="str" cm="1">
        <f t="array" ref="BC150">IFERROR(INDEX(属性分配!$C$4:$J$4,MATCH(BC$3,属性分配!$C$3:$J$3,FALSE))*INDEX(职业模板!$C$5:$J$12,MATCH($C150,职业模板!$B$5:$B$12,FALSE),MATCH(BC$3,职业模板!$C$3:$J$3,FALSE))*$F150*S150,"")</f>
        <v/>
      </c>
      <c r="BD150" s="1" t="str" cm="1">
        <f t="array" ref="BD150">IFERROR(INDEX(属性分配!$C$4:$J$4,MATCH(BD$3,属性分配!$C$3:$J$3,FALSE))*INDEX(职业模板!$C$5:$J$12,MATCH($C150,职业模板!$B$5:$B$12,FALSE),MATCH(BD$3,职业模板!$C$3:$J$3,FALSE))*$F150*T150,"")</f>
        <v/>
      </c>
      <c r="BE150" s="1" t="str" cm="1">
        <f t="array" ref="BE150">IFERROR(INDEX(属性分配!$C$4:$J$4,MATCH(BE$3,属性分配!$C$3:$J$3,FALSE))*INDEX(职业模板!$C$5:$J$12,MATCH($C150,职业模板!$B$5:$B$12,FALSE),MATCH(BE$3,职业模板!$C$3:$J$3,FALSE))*$F150*U150,"")</f>
        <v/>
      </c>
      <c r="BF150" s="1" t="str" cm="1">
        <f t="array" ref="BF150">IFERROR(INDEX(属性分配!$C$11:$J$11,MATCH(BF$3,属性分配!$C$3:$J$3,FALSE))/职业模板!$E$16*AX150,"")</f>
        <v/>
      </c>
      <c r="BG150" s="1" t="str" cm="1">
        <f t="array" ref="BG150">IFERROR(INDEX(属性分配!$C$11:$J$11,MATCH(BG$3,属性分配!$C$3:$J$3,FALSE))/职业模板!$E$16*AY150,"")</f>
        <v/>
      </c>
      <c r="BH150" s="1" t="str" cm="1">
        <f t="array" ref="BH150">IFERROR(INDEX(属性分配!$C$11:$J$11,MATCH(BH$3,属性分配!$C$3:$J$3,FALSE))/职业模板!$E$16*AZ150,"")</f>
        <v/>
      </c>
      <c r="BI150" s="1" t="str" cm="1">
        <f t="array" ref="BI150">IFERROR(INDEX(属性分配!$C$11:$J$11,MATCH(BI$3,属性分配!$C$3:$J$3,FALSE))/职业模板!$E$16*BA150,"")</f>
        <v/>
      </c>
      <c r="BJ150" s="1" t="str" cm="1">
        <f t="array" ref="BJ150">IFERROR(INDEX(属性分配!$C$11:$J$11,MATCH(BJ$3,属性分配!$C$3:$J$3,FALSE))/职业模板!$E$16*BB150,"")</f>
        <v/>
      </c>
      <c r="BK150" s="1" t="str" cm="1">
        <f t="array" ref="BK150">IFERROR(INDEX(属性分配!$C$11:$J$11,MATCH(BK$3,属性分配!$C$3:$J$3,FALSE))/职业模板!$E$16*BC150,"")</f>
        <v/>
      </c>
      <c r="BL150" s="1" t="str" cm="1">
        <f t="array" ref="BL150">IFERROR(INDEX(属性分配!$C$11:$J$11,MATCH(BL$3,属性分配!$C$3:$J$3,FALSE))/职业模板!$E$16*BD150,"")</f>
        <v/>
      </c>
      <c r="BM150" s="1" t="str" cm="1">
        <f t="array" ref="BM150">IFERROR(INDEX(属性分配!$C$11:$J$11,MATCH(BM$3,属性分配!$C$3:$J$3,FALSE))/职业模板!$E$16*BE150,"")</f>
        <v/>
      </c>
      <c r="BN150" s="1" t="str" cm="1">
        <f t="array" ref="BN150">IFERROR(ROUND((AX150+BF150*职业模板!$E$16)*(1+INDEX(职业模板!$C$29:$J$34,MATCH($K150,职业模板!$B$29:$B$34,FALSE),MATCH(V$3,职业模板!$C$28:$J$28,FALSE))+INDEX(职业模板!$C$40:$J$60,MATCH($L150,职业模板!$B$40:$B$60,FALSE),MATCH(V$3,职业模板!$C$39:$J$39,FALSE))),2),"")</f>
        <v/>
      </c>
      <c r="BO150" s="1" t="str" cm="1">
        <f t="array" ref="BO150">IFERROR(ROUND((AY150+BG150*职业模板!$E$16)*(1+INDEX(职业模板!$C$29:$J$34,MATCH($K150,职业模板!$B$29:$B$34,FALSE),MATCH(W$3,职业模板!$C$28:$J$28,FALSE))+INDEX(职业模板!$C$40:$J$60,MATCH($L150,职业模板!$B$40:$B$60,FALSE),MATCH(W$3,职业模板!$C$39:$J$39,FALSE))),2),"")</f>
        <v/>
      </c>
      <c r="BP150" s="1" t="str" cm="1">
        <f t="array" ref="BP150">IFERROR(ROUND((AZ150+BH150*职业模板!$E$16)*(1+INDEX(职业模板!$C$29:$J$34,MATCH($K150,职业模板!$B$29:$B$34,FALSE),MATCH(X$3,职业模板!$C$28:$J$28,FALSE))+INDEX(职业模板!$C$40:$J$60,MATCH($L150,职业模板!$B$40:$B$60,FALSE),MATCH(X$3,职业模板!$C$39:$J$39,FALSE))),2),"")</f>
        <v/>
      </c>
      <c r="BQ150" s="1" t="str" cm="1">
        <f t="array" ref="BQ150">IFERROR(ROUND((BA150+BI150*职业模板!$E$16)*(1+INDEX(职业模板!$C$29:$J$34,MATCH($K150,职业模板!$B$29:$B$34,FALSE),MATCH(Y$3,职业模板!$C$28:$J$28,FALSE))+INDEX(职业模板!$C$40:$J$60,MATCH($L150,职业模板!$B$40:$B$60,FALSE),MATCH(Y$3,职业模板!$C$39:$J$39,FALSE))),2),"")</f>
        <v/>
      </c>
      <c r="BR150" s="1" t="str" cm="1">
        <f t="array" ref="BR150">IFERROR(ROUND((BB150+BJ150*职业模板!$E$16)*(1+INDEX(职业模板!$C$29:$J$34,MATCH($K150,职业模板!$B$29:$B$34,FALSE),MATCH(Z$3,职业模板!$C$28:$J$28,FALSE))+INDEX(职业模板!$C$40:$J$60,MATCH($L150,职业模板!$B$40:$B$60,FALSE),MATCH(Z$3,职业模板!$C$39:$J$39,FALSE))),2),"")</f>
        <v/>
      </c>
      <c r="BS150" s="1" t="str" cm="1">
        <f t="array" ref="BS150">IFERROR(ROUND((BC150+BK150*职业模板!$E$16)*(1+INDEX(职业模板!$C$29:$J$34,MATCH($K150,职业模板!$B$29:$B$34,FALSE),MATCH(AA$3,职业模板!$C$28:$J$28,FALSE))+INDEX(职业模板!$C$40:$J$60,MATCH($L150,职业模板!$B$40:$B$60,FALSE),MATCH(AA$3,职业模板!$C$39:$J$39,FALSE))),2),"")</f>
        <v/>
      </c>
      <c r="BT150" s="1" t="str" cm="1">
        <f t="array" ref="BT150">IFERROR(ROUND((BD150+BL150*职业模板!$E$16)*(1+INDEX(职业模板!$C$29:$J$34,MATCH($K150,职业模板!$B$29:$B$34,FALSE),MATCH(AB$3,职业模板!$C$28:$J$28,FALSE))+INDEX(职业模板!$C$40:$J$60,MATCH($L150,职业模板!$B$40:$B$60,FALSE),MATCH(AB$3,职业模板!$C$39:$J$39,FALSE))),2),"")</f>
        <v/>
      </c>
      <c r="BU150" s="1" t="str" cm="1">
        <f t="array" ref="BU150">IFERROR(ROUND((BE150+BM150*职业模板!$E$16)*(1+INDEX(职业模板!$C$29:$J$34,MATCH($K150,职业模板!$B$29:$B$34,FALSE),MATCH(AC$3,职业模板!$C$28:$J$28,FALSE))+INDEX(职业模板!$C$40:$J$60,MATCH($L150,职业模板!$B$40:$B$60,FALSE),MATCH(AC$3,职业模板!$C$39:$J$39,FALSE))),2),"")</f>
        <v/>
      </c>
      <c r="BV150" s="31" t="str" cm="1">
        <f t="array" ref="BV150">IF(SUMPRODUCT($BN150:$BR150,属性分配!$C$7:$G$7)=0,"",SUMPRODUCT($BN150:$BR150,属性分配!$C$7:$G$7))</f>
        <v/>
      </c>
      <c r="BW150" s="1" t="str" cm="1">
        <f t="array" ref="BW150">IFERROR((AX150+BF150*职业模板!$E$16)*(1+INDEX(职业模板!$C$34:$J$34,MATCH(V$3,职业模板!$C$28:$J$28,FALSE))+INDEX(职业模板!$C$60:$J$60,MATCH(V$3,职业模板!$C$39:$J$39,FALSE))),"")</f>
        <v/>
      </c>
      <c r="BX150" s="1" t="str" cm="1">
        <f t="array" ref="BX150">IFERROR((AY150+BG150*职业模板!$E$16)*(1+INDEX(职业模板!$C$34:$J$34,MATCH(W$3,职业模板!$C$28:$J$28,FALSE))+INDEX(职业模板!$C$60:$J$60,MATCH(W$3,职业模板!$C$39:$J$39,FALSE))),"")</f>
        <v/>
      </c>
      <c r="BY150" s="1" t="str" cm="1">
        <f t="array" ref="BY150">IFERROR((AZ150+BH150*职业模板!$E$16)*(1+INDEX(职业模板!$C$34:$J$34,MATCH(X$3,职业模板!$C$28:$J$28,FALSE))+INDEX(职业模板!$C$60:$J$60,MATCH(X$3,职业模板!$C$39:$J$39,FALSE))),"")</f>
        <v/>
      </c>
      <c r="BZ150" s="1" t="str" cm="1">
        <f t="array" ref="BZ150">IFERROR((BA150+BI150*职业模板!$E$16)*(1+INDEX(职业模板!$C$34:$J$34,MATCH(Y$3,职业模板!$C$28:$J$28,FALSE))+INDEX(职业模板!$C$60:$J$60,MATCH(Y$3,职业模板!$C$39:$J$39,FALSE))),"")</f>
        <v/>
      </c>
      <c r="CA150" s="1" t="str" cm="1">
        <f t="array" ref="CA150">IFERROR((BB150+BJ150*职业模板!$E$16)*(1+INDEX(职业模板!$C$34:$J$34,MATCH(Z$3,职业模板!$C$28:$J$28,FALSE))+INDEX(职业模板!$C$60:$J$60,MATCH(Z$3,职业模板!$C$39:$J$39,FALSE))),"")</f>
        <v/>
      </c>
      <c r="CB150" s="1" t="str" cm="1">
        <f t="array" ref="CB150">IFERROR((BC150+BK150*职业模板!$E$16)*(1+INDEX(职业模板!$C$34:$J$34,MATCH(AA$3,职业模板!$C$28:$J$28,FALSE))+INDEX(职业模板!$C$60:$J$60,MATCH(AA$3,职业模板!$C$39:$J$39,FALSE))),"")</f>
        <v/>
      </c>
      <c r="CC150" s="1" t="str" cm="1">
        <f t="array" ref="CC150">IFERROR((BD150+BL150*职业模板!$E$16)*(1+INDEX(职业模板!$C$34:$J$34,MATCH(AB$3,职业模板!$C$28:$J$28,FALSE))+INDEX(职业模板!$C$60:$J$60,MATCH(AB$3,职业模板!$C$39:$J$39,FALSE))),"")</f>
        <v/>
      </c>
      <c r="CD150" s="1" t="str" cm="1">
        <f t="array" ref="CD150">IFERROR((BE150+BM150*职业模板!$E$16)*(1+INDEX(职业模板!$C$34:$J$34,MATCH(AC$3,职业模板!$C$28:$J$28,FALSE))+INDEX(职业模板!$C$60:$J$60,MATCH(AC$3,职业模板!$C$39:$J$39,FALSE))),"")</f>
        <v/>
      </c>
      <c r="CE150" s="31" t="str" cm="1">
        <f t="array" ref="CE150">IF(SUMPRODUCT(BW150:CA150,属性分配!$C$7:$G$7)=0,"",SUMPRODUCT(BW150:CA150,属性分配!$C$7:$G$7))</f>
        <v/>
      </c>
    </row>
    <row r="151" spans="50:83" x14ac:dyDescent="0.15">
      <c r="AX151" s="1" t="str" cm="1">
        <f t="array" ref="AX151">IFERROR(INDEX(属性分配!$C$4:$J$4,MATCH(AX$3,属性分配!$C$3:$J$3,FALSE))*INDEX(职业模板!$C$5:$J$12,MATCH($C151,职业模板!$B$5:$B$12,FALSE),MATCH(AX$3,职业模板!$C$3:$J$3,FALSE))*$F151*N151,"")</f>
        <v/>
      </c>
      <c r="AY151" s="1" t="str" cm="1">
        <f t="array" ref="AY151">IFERROR(INDEX(属性分配!$C$4:$J$4,MATCH(AY$3,属性分配!$C$3:$J$3,FALSE))*INDEX(职业模板!$C$5:$J$12,MATCH($C151,职业模板!$B$5:$B$12,FALSE),MATCH(AY$3,职业模板!$C$3:$J$3,FALSE))*$F151*O151,"")</f>
        <v/>
      </c>
      <c r="AZ151" s="1" t="str" cm="1">
        <f t="array" ref="AZ151">IFERROR(INDEX(属性分配!$C$4:$J$4,MATCH(AZ$3,属性分配!$C$3:$J$3,FALSE))*INDEX(职业模板!$C$5:$J$12,MATCH($C151,职业模板!$B$5:$B$12,FALSE),MATCH(AZ$3,职业模板!$C$3:$J$3,FALSE))*$F151*P151,"")</f>
        <v/>
      </c>
      <c r="BA151" s="1" t="str" cm="1">
        <f t="array" ref="BA151">IFERROR(INDEX(属性分配!$C$4:$J$4,MATCH(BA$3,属性分配!$C$3:$J$3,FALSE))*INDEX(职业模板!$C$5:$J$12,MATCH($C151,职业模板!$B$5:$B$12,FALSE),MATCH(BA$3,职业模板!$C$3:$J$3,FALSE))*$F151*Q151,"")</f>
        <v/>
      </c>
      <c r="BB151" s="1" t="str" cm="1">
        <f t="array" ref="BB151">IFERROR(INDEX(属性分配!$C$4:$J$4,MATCH(BB$3,属性分配!$C$3:$J$3,FALSE))*INDEX(职业模板!$C$5:$J$12,MATCH($C151,职业模板!$B$5:$B$12,FALSE),MATCH(BB$3,职业模板!$C$3:$J$3,FALSE))*$F151*R151,"")</f>
        <v/>
      </c>
      <c r="BC151" s="1" t="str" cm="1">
        <f t="array" ref="BC151">IFERROR(INDEX(属性分配!$C$4:$J$4,MATCH(BC$3,属性分配!$C$3:$J$3,FALSE))*INDEX(职业模板!$C$5:$J$12,MATCH($C151,职业模板!$B$5:$B$12,FALSE),MATCH(BC$3,职业模板!$C$3:$J$3,FALSE))*$F151*S151,"")</f>
        <v/>
      </c>
      <c r="BD151" s="1" t="str" cm="1">
        <f t="array" ref="BD151">IFERROR(INDEX(属性分配!$C$4:$J$4,MATCH(BD$3,属性分配!$C$3:$J$3,FALSE))*INDEX(职业模板!$C$5:$J$12,MATCH($C151,职业模板!$B$5:$B$12,FALSE),MATCH(BD$3,职业模板!$C$3:$J$3,FALSE))*$F151*T151,"")</f>
        <v/>
      </c>
      <c r="BE151" s="1" t="str" cm="1">
        <f t="array" ref="BE151">IFERROR(INDEX(属性分配!$C$4:$J$4,MATCH(BE$3,属性分配!$C$3:$J$3,FALSE))*INDEX(职业模板!$C$5:$J$12,MATCH($C151,职业模板!$B$5:$B$12,FALSE),MATCH(BE$3,职业模板!$C$3:$J$3,FALSE))*$F151*U151,"")</f>
        <v/>
      </c>
      <c r="BF151" s="1" t="str" cm="1">
        <f t="array" ref="BF151">IFERROR(INDEX(属性分配!$C$11:$J$11,MATCH(BF$3,属性分配!$C$3:$J$3,FALSE))/职业模板!$E$16*AX151,"")</f>
        <v/>
      </c>
      <c r="BG151" s="1" t="str" cm="1">
        <f t="array" ref="BG151">IFERROR(INDEX(属性分配!$C$11:$J$11,MATCH(BG$3,属性分配!$C$3:$J$3,FALSE))/职业模板!$E$16*AY151,"")</f>
        <v/>
      </c>
      <c r="BH151" s="1" t="str" cm="1">
        <f t="array" ref="BH151">IFERROR(INDEX(属性分配!$C$11:$J$11,MATCH(BH$3,属性分配!$C$3:$J$3,FALSE))/职业模板!$E$16*AZ151,"")</f>
        <v/>
      </c>
      <c r="BI151" s="1" t="str" cm="1">
        <f t="array" ref="BI151">IFERROR(INDEX(属性分配!$C$11:$J$11,MATCH(BI$3,属性分配!$C$3:$J$3,FALSE))/职业模板!$E$16*BA151,"")</f>
        <v/>
      </c>
      <c r="BJ151" s="1" t="str" cm="1">
        <f t="array" ref="BJ151">IFERROR(INDEX(属性分配!$C$11:$J$11,MATCH(BJ$3,属性分配!$C$3:$J$3,FALSE))/职业模板!$E$16*BB151,"")</f>
        <v/>
      </c>
      <c r="BK151" s="1" t="str" cm="1">
        <f t="array" ref="BK151">IFERROR(INDEX(属性分配!$C$11:$J$11,MATCH(BK$3,属性分配!$C$3:$J$3,FALSE))/职业模板!$E$16*BC151,"")</f>
        <v/>
      </c>
      <c r="BL151" s="1" t="str" cm="1">
        <f t="array" ref="BL151">IFERROR(INDEX(属性分配!$C$11:$J$11,MATCH(BL$3,属性分配!$C$3:$J$3,FALSE))/职业模板!$E$16*BD151,"")</f>
        <v/>
      </c>
      <c r="BM151" s="1" t="str" cm="1">
        <f t="array" ref="BM151">IFERROR(INDEX(属性分配!$C$11:$J$11,MATCH(BM$3,属性分配!$C$3:$J$3,FALSE))/职业模板!$E$16*BE151,"")</f>
        <v/>
      </c>
      <c r="BN151" s="1" t="str" cm="1">
        <f t="array" ref="BN151">IFERROR(ROUND((AX151+BF151*职业模板!$E$16)*(1+INDEX(职业模板!$C$29:$J$34,MATCH($K151,职业模板!$B$29:$B$34,FALSE),MATCH(V$3,职业模板!$C$28:$J$28,FALSE))+INDEX(职业模板!$C$40:$J$60,MATCH($L151,职业模板!$B$40:$B$60,FALSE),MATCH(V$3,职业模板!$C$39:$J$39,FALSE))),2),"")</f>
        <v/>
      </c>
      <c r="BO151" s="1" t="str" cm="1">
        <f t="array" ref="BO151">IFERROR(ROUND((AY151+BG151*职业模板!$E$16)*(1+INDEX(职业模板!$C$29:$J$34,MATCH($K151,职业模板!$B$29:$B$34,FALSE),MATCH(W$3,职业模板!$C$28:$J$28,FALSE))+INDEX(职业模板!$C$40:$J$60,MATCH($L151,职业模板!$B$40:$B$60,FALSE),MATCH(W$3,职业模板!$C$39:$J$39,FALSE))),2),"")</f>
        <v/>
      </c>
      <c r="BP151" s="1" t="str" cm="1">
        <f t="array" ref="BP151">IFERROR(ROUND((AZ151+BH151*职业模板!$E$16)*(1+INDEX(职业模板!$C$29:$J$34,MATCH($K151,职业模板!$B$29:$B$34,FALSE),MATCH(X$3,职业模板!$C$28:$J$28,FALSE))+INDEX(职业模板!$C$40:$J$60,MATCH($L151,职业模板!$B$40:$B$60,FALSE),MATCH(X$3,职业模板!$C$39:$J$39,FALSE))),2),"")</f>
        <v/>
      </c>
      <c r="BQ151" s="1" t="str" cm="1">
        <f t="array" ref="BQ151">IFERROR(ROUND((BA151+BI151*职业模板!$E$16)*(1+INDEX(职业模板!$C$29:$J$34,MATCH($K151,职业模板!$B$29:$B$34,FALSE),MATCH(Y$3,职业模板!$C$28:$J$28,FALSE))+INDEX(职业模板!$C$40:$J$60,MATCH($L151,职业模板!$B$40:$B$60,FALSE),MATCH(Y$3,职业模板!$C$39:$J$39,FALSE))),2),"")</f>
        <v/>
      </c>
      <c r="BR151" s="1" t="str" cm="1">
        <f t="array" ref="BR151">IFERROR(ROUND((BB151+BJ151*职业模板!$E$16)*(1+INDEX(职业模板!$C$29:$J$34,MATCH($K151,职业模板!$B$29:$B$34,FALSE),MATCH(Z$3,职业模板!$C$28:$J$28,FALSE))+INDEX(职业模板!$C$40:$J$60,MATCH($L151,职业模板!$B$40:$B$60,FALSE),MATCH(Z$3,职业模板!$C$39:$J$39,FALSE))),2),"")</f>
        <v/>
      </c>
      <c r="BS151" s="1" t="str" cm="1">
        <f t="array" ref="BS151">IFERROR(ROUND((BC151+BK151*职业模板!$E$16)*(1+INDEX(职业模板!$C$29:$J$34,MATCH($K151,职业模板!$B$29:$B$34,FALSE),MATCH(AA$3,职业模板!$C$28:$J$28,FALSE))+INDEX(职业模板!$C$40:$J$60,MATCH($L151,职业模板!$B$40:$B$60,FALSE),MATCH(AA$3,职业模板!$C$39:$J$39,FALSE))),2),"")</f>
        <v/>
      </c>
      <c r="BT151" s="1" t="str" cm="1">
        <f t="array" ref="BT151">IFERROR(ROUND((BD151+BL151*职业模板!$E$16)*(1+INDEX(职业模板!$C$29:$J$34,MATCH($K151,职业模板!$B$29:$B$34,FALSE),MATCH(AB$3,职业模板!$C$28:$J$28,FALSE))+INDEX(职业模板!$C$40:$J$60,MATCH($L151,职业模板!$B$40:$B$60,FALSE),MATCH(AB$3,职业模板!$C$39:$J$39,FALSE))),2),"")</f>
        <v/>
      </c>
      <c r="BU151" s="1" t="str" cm="1">
        <f t="array" ref="BU151">IFERROR(ROUND((BE151+BM151*职业模板!$E$16)*(1+INDEX(职业模板!$C$29:$J$34,MATCH($K151,职业模板!$B$29:$B$34,FALSE),MATCH(AC$3,职业模板!$C$28:$J$28,FALSE))+INDEX(职业模板!$C$40:$J$60,MATCH($L151,职业模板!$B$40:$B$60,FALSE),MATCH(AC$3,职业模板!$C$39:$J$39,FALSE))),2),"")</f>
        <v/>
      </c>
      <c r="BV151" s="31" t="str" cm="1">
        <f t="array" ref="BV151">IF(SUMPRODUCT($BN151:$BR151,属性分配!$C$7:$G$7)=0,"",SUMPRODUCT($BN151:$BR151,属性分配!$C$7:$G$7))</f>
        <v/>
      </c>
      <c r="BW151" s="1" t="str" cm="1">
        <f t="array" ref="BW151">IFERROR((AX151+BF151*职业模板!$E$16)*(1+INDEX(职业模板!$C$34:$J$34,MATCH(V$3,职业模板!$C$28:$J$28,FALSE))+INDEX(职业模板!$C$60:$J$60,MATCH(V$3,职业模板!$C$39:$J$39,FALSE))),"")</f>
        <v/>
      </c>
      <c r="BX151" s="1" t="str" cm="1">
        <f t="array" ref="BX151">IFERROR((AY151+BG151*职业模板!$E$16)*(1+INDEX(职业模板!$C$34:$J$34,MATCH(W$3,职业模板!$C$28:$J$28,FALSE))+INDEX(职业模板!$C$60:$J$60,MATCH(W$3,职业模板!$C$39:$J$39,FALSE))),"")</f>
        <v/>
      </c>
      <c r="BY151" s="1" t="str" cm="1">
        <f t="array" ref="BY151">IFERROR((AZ151+BH151*职业模板!$E$16)*(1+INDEX(职业模板!$C$34:$J$34,MATCH(X$3,职业模板!$C$28:$J$28,FALSE))+INDEX(职业模板!$C$60:$J$60,MATCH(X$3,职业模板!$C$39:$J$39,FALSE))),"")</f>
        <v/>
      </c>
      <c r="BZ151" s="1" t="str" cm="1">
        <f t="array" ref="BZ151">IFERROR((BA151+BI151*职业模板!$E$16)*(1+INDEX(职业模板!$C$34:$J$34,MATCH(Y$3,职业模板!$C$28:$J$28,FALSE))+INDEX(职业模板!$C$60:$J$60,MATCH(Y$3,职业模板!$C$39:$J$39,FALSE))),"")</f>
        <v/>
      </c>
      <c r="CA151" s="1" t="str" cm="1">
        <f t="array" ref="CA151">IFERROR((BB151+BJ151*职业模板!$E$16)*(1+INDEX(职业模板!$C$34:$J$34,MATCH(Z$3,职业模板!$C$28:$J$28,FALSE))+INDEX(职业模板!$C$60:$J$60,MATCH(Z$3,职业模板!$C$39:$J$39,FALSE))),"")</f>
        <v/>
      </c>
      <c r="CB151" s="1" t="str" cm="1">
        <f t="array" ref="CB151">IFERROR((BC151+BK151*职业模板!$E$16)*(1+INDEX(职业模板!$C$34:$J$34,MATCH(AA$3,职业模板!$C$28:$J$28,FALSE))+INDEX(职业模板!$C$60:$J$60,MATCH(AA$3,职业模板!$C$39:$J$39,FALSE))),"")</f>
        <v/>
      </c>
      <c r="CC151" s="1" t="str" cm="1">
        <f t="array" ref="CC151">IFERROR((BD151+BL151*职业模板!$E$16)*(1+INDEX(职业模板!$C$34:$J$34,MATCH(AB$3,职业模板!$C$28:$J$28,FALSE))+INDEX(职业模板!$C$60:$J$60,MATCH(AB$3,职业模板!$C$39:$J$39,FALSE))),"")</f>
        <v/>
      </c>
      <c r="CD151" s="1" t="str" cm="1">
        <f t="array" ref="CD151">IFERROR((BE151+BM151*职业模板!$E$16)*(1+INDEX(职业模板!$C$34:$J$34,MATCH(AC$3,职业模板!$C$28:$J$28,FALSE))+INDEX(职业模板!$C$60:$J$60,MATCH(AC$3,职业模板!$C$39:$J$39,FALSE))),"")</f>
        <v/>
      </c>
      <c r="CE151" s="31" t="str" cm="1">
        <f t="array" ref="CE151">IF(SUMPRODUCT(BW151:CA151,属性分配!$C$7:$G$7)=0,"",SUMPRODUCT(BW151:CA151,属性分配!$C$7:$G$7))</f>
        <v/>
      </c>
    </row>
    <row r="152" spans="50:83" x14ac:dyDescent="0.15">
      <c r="AX152" s="1" t="str" cm="1">
        <f t="array" ref="AX152">IFERROR(INDEX(属性分配!$C$4:$J$4,MATCH(AX$3,属性分配!$C$3:$J$3,FALSE))*INDEX(职业模板!$C$5:$J$12,MATCH($C152,职业模板!$B$5:$B$12,FALSE),MATCH(AX$3,职业模板!$C$3:$J$3,FALSE))*$F152*N152,"")</f>
        <v/>
      </c>
      <c r="AY152" s="1" t="str" cm="1">
        <f t="array" ref="AY152">IFERROR(INDEX(属性分配!$C$4:$J$4,MATCH(AY$3,属性分配!$C$3:$J$3,FALSE))*INDEX(职业模板!$C$5:$J$12,MATCH($C152,职业模板!$B$5:$B$12,FALSE),MATCH(AY$3,职业模板!$C$3:$J$3,FALSE))*$F152*O152,"")</f>
        <v/>
      </c>
      <c r="AZ152" s="1" t="str" cm="1">
        <f t="array" ref="AZ152">IFERROR(INDEX(属性分配!$C$4:$J$4,MATCH(AZ$3,属性分配!$C$3:$J$3,FALSE))*INDEX(职业模板!$C$5:$J$12,MATCH($C152,职业模板!$B$5:$B$12,FALSE),MATCH(AZ$3,职业模板!$C$3:$J$3,FALSE))*$F152*P152,"")</f>
        <v/>
      </c>
      <c r="BA152" s="1" t="str" cm="1">
        <f t="array" ref="BA152">IFERROR(INDEX(属性分配!$C$4:$J$4,MATCH(BA$3,属性分配!$C$3:$J$3,FALSE))*INDEX(职业模板!$C$5:$J$12,MATCH($C152,职业模板!$B$5:$B$12,FALSE),MATCH(BA$3,职业模板!$C$3:$J$3,FALSE))*$F152*Q152,"")</f>
        <v/>
      </c>
      <c r="BB152" s="1" t="str" cm="1">
        <f t="array" ref="BB152">IFERROR(INDEX(属性分配!$C$4:$J$4,MATCH(BB$3,属性分配!$C$3:$J$3,FALSE))*INDEX(职业模板!$C$5:$J$12,MATCH($C152,职业模板!$B$5:$B$12,FALSE),MATCH(BB$3,职业模板!$C$3:$J$3,FALSE))*$F152*R152,"")</f>
        <v/>
      </c>
      <c r="BC152" s="1" t="str" cm="1">
        <f t="array" ref="BC152">IFERROR(INDEX(属性分配!$C$4:$J$4,MATCH(BC$3,属性分配!$C$3:$J$3,FALSE))*INDEX(职业模板!$C$5:$J$12,MATCH($C152,职业模板!$B$5:$B$12,FALSE),MATCH(BC$3,职业模板!$C$3:$J$3,FALSE))*$F152*S152,"")</f>
        <v/>
      </c>
      <c r="BD152" s="1" t="str" cm="1">
        <f t="array" ref="BD152">IFERROR(INDEX(属性分配!$C$4:$J$4,MATCH(BD$3,属性分配!$C$3:$J$3,FALSE))*INDEX(职业模板!$C$5:$J$12,MATCH($C152,职业模板!$B$5:$B$12,FALSE),MATCH(BD$3,职业模板!$C$3:$J$3,FALSE))*$F152*T152,"")</f>
        <v/>
      </c>
      <c r="BE152" s="1" t="str" cm="1">
        <f t="array" ref="BE152">IFERROR(INDEX(属性分配!$C$4:$J$4,MATCH(BE$3,属性分配!$C$3:$J$3,FALSE))*INDEX(职业模板!$C$5:$J$12,MATCH($C152,职业模板!$B$5:$B$12,FALSE),MATCH(BE$3,职业模板!$C$3:$J$3,FALSE))*$F152*U152,"")</f>
        <v/>
      </c>
      <c r="BF152" s="1" t="str" cm="1">
        <f t="array" ref="BF152">IFERROR(INDEX(属性分配!$C$11:$J$11,MATCH(BF$3,属性分配!$C$3:$J$3,FALSE))/职业模板!$E$16*AX152,"")</f>
        <v/>
      </c>
      <c r="BG152" s="1" t="str" cm="1">
        <f t="array" ref="BG152">IFERROR(INDEX(属性分配!$C$11:$J$11,MATCH(BG$3,属性分配!$C$3:$J$3,FALSE))/职业模板!$E$16*AY152,"")</f>
        <v/>
      </c>
      <c r="BH152" s="1" t="str" cm="1">
        <f t="array" ref="BH152">IFERROR(INDEX(属性分配!$C$11:$J$11,MATCH(BH$3,属性分配!$C$3:$J$3,FALSE))/职业模板!$E$16*AZ152,"")</f>
        <v/>
      </c>
      <c r="BI152" s="1" t="str" cm="1">
        <f t="array" ref="BI152">IFERROR(INDEX(属性分配!$C$11:$J$11,MATCH(BI$3,属性分配!$C$3:$J$3,FALSE))/职业模板!$E$16*BA152,"")</f>
        <v/>
      </c>
      <c r="BJ152" s="1" t="str" cm="1">
        <f t="array" ref="BJ152">IFERROR(INDEX(属性分配!$C$11:$J$11,MATCH(BJ$3,属性分配!$C$3:$J$3,FALSE))/职业模板!$E$16*BB152,"")</f>
        <v/>
      </c>
      <c r="BK152" s="1" t="str" cm="1">
        <f t="array" ref="BK152">IFERROR(INDEX(属性分配!$C$11:$J$11,MATCH(BK$3,属性分配!$C$3:$J$3,FALSE))/职业模板!$E$16*BC152,"")</f>
        <v/>
      </c>
      <c r="BL152" s="1" t="str" cm="1">
        <f t="array" ref="BL152">IFERROR(INDEX(属性分配!$C$11:$J$11,MATCH(BL$3,属性分配!$C$3:$J$3,FALSE))/职业模板!$E$16*BD152,"")</f>
        <v/>
      </c>
      <c r="BM152" s="1" t="str" cm="1">
        <f t="array" ref="BM152">IFERROR(INDEX(属性分配!$C$11:$J$11,MATCH(BM$3,属性分配!$C$3:$J$3,FALSE))/职业模板!$E$16*BE152,"")</f>
        <v/>
      </c>
      <c r="BN152" s="1" t="str" cm="1">
        <f t="array" ref="BN152">IFERROR(ROUND((AX152+BF152*职业模板!$E$16)*(1+INDEX(职业模板!$C$29:$J$34,MATCH($K152,职业模板!$B$29:$B$34,FALSE),MATCH(V$3,职业模板!$C$28:$J$28,FALSE))+INDEX(职业模板!$C$40:$J$60,MATCH($L152,职业模板!$B$40:$B$60,FALSE),MATCH(V$3,职业模板!$C$39:$J$39,FALSE))),2),"")</f>
        <v/>
      </c>
      <c r="BO152" s="1" t="str" cm="1">
        <f t="array" ref="BO152">IFERROR(ROUND((AY152+BG152*职业模板!$E$16)*(1+INDEX(职业模板!$C$29:$J$34,MATCH($K152,职业模板!$B$29:$B$34,FALSE),MATCH(W$3,职业模板!$C$28:$J$28,FALSE))+INDEX(职业模板!$C$40:$J$60,MATCH($L152,职业模板!$B$40:$B$60,FALSE),MATCH(W$3,职业模板!$C$39:$J$39,FALSE))),2),"")</f>
        <v/>
      </c>
      <c r="BP152" s="1" t="str" cm="1">
        <f t="array" ref="BP152">IFERROR(ROUND((AZ152+BH152*职业模板!$E$16)*(1+INDEX(职业模板!$C$29:$J$34,MATCH($K152,职业模板!$B$29:$B$34,FALSE),MATCH(X$3,职业模板!$C$28:$J$28,FALSE))+INDEX(职业模板!$C$40:$J$60,MATCH($L152,职业模板!$B$40:$B$60,FALSE),MATCH(X$3,职业模板!$C$39:$J$39,FALSE))),2),"")</f>
        <v/>
      </c>
      <c r="BQ152" s="1" t="str" cm="1">
        <f t="array" ref="BQ152">IFERROR(ROUND((BA152+BI152*职业模板!$E$16)*(1+INDEX(职业模板!$C$29:$J$34,MATCH($K152,职业模板!$B$29:$B$34,FALSE),MATCH(Y$3,职业模板!$C$28:$J$28,FALSE))+INDEX(职业模板!$C$40:$J$60,MATCH($L152,职业模板!$B$40:$B$60,FALSE),MATCH(Y$3,职业模板!$C$39:$J$39,FALSE))),2),"")</f>
        <v/>
      </c>
      <c r="BR152" s="1" t="str" cm="1">
        <f t="array" ref="BR152">IFERROR(ROUND((BB152+BJ152*职业模板!$E$16)*(1+INDEX(职业模板!$C$29:$J$34,MATCH($K152,职业模板!$B$29:$B$34,FALSE),MATCH(Z$3,职业模板!$C$28:$J$28,FALSE))+INDEX(职业模板!$C$40:$J$60,MATCH($L152,职业模板!$B$40:$B$60,FALSE),MATCH(Z$3,职业模板!$C$39:$J$39,FALSE))),2),"")</f>
        <v/>
      </c>
      <c r="BS152" s="1" t="str" cm="1">
        <f t="array" ref="BS152">IFERROR(ROUND((BC152+BK152*职业模板!$E$16)*(1+INDEX(职业模板!$C$29:$J$34,MATCH($K152,职业模板!$B$29:$B$34,FALSE),MATCH(AA$3,职业模板!$C$28:$J$28,FALSE))+INDEX(职业模板!$C$40:$J$60,MATCH($L152,职业模板!$B$40:$B$60,FALSE),MATCH(AA$3,职业模板!$C$39:$J$39,FALSE))),2),"")</f>
        <v/>
      </c>
      <c r="BT152" s="1" t="str" cm="1">
        <f t="array" ref="BT152">IFERROR(ROUND((BD152+BL152*职业模板!$E$16)*(1+INDEX(职业模板!$C$29:$J$34,MATCH($K152,职业模板!$B$29:$B$34,FALSE),MATCH(AB$3,职业模板!$C$28:$J$28,FALSE))+INDEX(职业模板!$C$40:$J$60,MATCH($L152,职业模板!$B$40:$B$60,FALSE),MATCH(AB$3,职业模板!$C$39:$J$39,FALSE))),2),"")</f>
        <v/>
      </c>
      <c r="BU152" s="1" t="str" cm="1">
        <f t="array" ref="BU152">IFERROR(ROUND((BE152+BM152*职业模板!$E$16)*(1+INDEX(职业模板!$C$29:$J$34,MATCH($K152,职业模板!$B$29:$B$34,FALSE),MATCH(AC$3,职业模板!$C$28:$J$28,FALSE))+INDEX(职业模板!$C$40:$J$60,MATCH($L152,职业模板!$B$40:$B$60,FALSE),MATCH(AC$3,职业模板!$C$39:$J$39,FALSE))),2),"")</f>
        <v/>
      </c>
      <c r="BV152" s="31" t="str" cm="1">
        <f t="array" ref="BV152">IF(SUMPRODUCT($BN152:$BR152,属性分配!$C$7:$G$7)=0,"",SUMPRODUCT($BN152:$BR152,属性分配!$C$7:$G$7))</f>
        <v/>
      </c>
      <c r="BW152" s="1" t="str" cm="1">
        <f t="array" ref="BW152">IFERROR((AX152+BF152*职业模板!$E$16)*(1+INDEX(职业模板!$C$34:$J$34,MATCH(V$3,职业模板!$C$28:$J$28,FALSE))+INDEX(职业模板!$C$60:$J$60,MATCH(V$3,职业模板!$C$39:$J$39,FALSE))),"")</f>
        <v/>
      </c>
      <c r="BX152" s="1" t="str" cm="1">
        <f t="array" ref="BX152">IFERROR((AY152+BG152*职业模板!$E$16)*(1+INDEX(职业模板!$C$34:$J$34,MATCH(W$3,职业模板!$C$28:$J$28,FALSE))+INDEX(职业模板!$C$60:$J$60,MATCH(W$3,职业模板!$C$39:$J$39,FALSE))),"")</f>
        <v/>
      </c>
      <c r="BY152" s="1" t="str" cm="1">
        <f t="array" ref="BY152">IFERROR((AZ152+BH152*职业模板!$E$16)*(1+INDEX(职业模板!$C$34:$J$34,MATCH(X$3,职业模板!$C$28:$J$28,FALSE))+INDEX(职业模板!$C$60:$J$60,MATCH(X$3,职业模板!$C$39:$J$39,FALSE))),"")</f>
        <v/>
      </c>
      <c r="BZ152" s="1" t="str" cm="1">
        <f t="array" ref="BZ152">IFERROR((BA152+BI152*职业模板!$E$16)*(1+INDEX(职业模板!$C$34:$J$34,MATCH(Y$3,职业模板!$C$28:$J$28,FALSE))+INDEX(职业模板!$C$60:$J$60,MATCH(Y$3,职业模板!$C$39:$J$39,FALSE))),"")</f>
        <v/>
      </c>
      <c r="CA152" s="1" t="str" cm="1">
        <f t="array" ref="CA152">IFERROR((BB152+BJ152*职业模板!$E$16)*(1+INDEX(职业模板!$C$34:$J$34,MATCH(Z$3,职业模板!$C$28:$J$28,FALSE))+INDEX(职业模板!$C$60:$J$60,MATCH(Z$3,职业模板!$C$39:$J$39,FALSE))),"")</f>
        <v/>
      </c>
      <c r="CB152" s="1" t="str" cm="1">
        <f t="array" ref="CB152">IFERROR((BC152+BK152*职业模板!$E$16)*(1+INDEX(职业模板!$C$34:$J$34,MATCH(AA$3,职业模板!$C$28:$J$28,FALSE))+INDEX(职业模板!$C$60:$J$60,MATCH(AA$3,职业模板!$C$39:$J$39,FALSE))),"")</f>
        <v/>
      </c>
      <c r="CC152" s="1" t="str" cm="1">
        <f t="array" ref="CC152">IFERROR((BD152+BL152*职业模板!$E$16)*(1+INDEX(职业模板!$C$34:$J$34,MATCH(AB$3,职业模板!$C$28:$J$28,FALSE))+INDEX(职业模板!$C$60:$J$60,MATCH(AB$3,职业模板!$C$39:$J$39,FALSE))),"")</f>
        <v/>
      </c>
      <c r="CD152" s="1" t="str" cm="1">
        <f t="array" ref="CD152">IFERROR((BE152+BM152*职业模板!$E$16)*(1+INDEX(职业模板!$C$34:$J$34,MATCH(AC$3,职业模板!$C$28:$J$28,FALSE))+INDEX(职业模板!$C$60:$J$60,MATCH(AC$3,职业模板!$C$39:$J$39,FALSE))),"")</f>
        <v/>
      </c>
      <c r="CE152" s="31" t="str" cm="1">
        <f t="array" ref="CE152">IF(SUMPRODUCT(BW152:CA152,属性分配!$C$7:$G$7)=0,"",SUMPRODUCT(BW152:CA152,属性分配!$C$7:$G$7))</f>
        <v/>
      </c>
    </row>
    <row r="153" spans="50:83" x14ac:dyDescent="0.15">
      <c r="AX153" s="1" t="str" cm="1">
        <f t="array" ref="AX153">IFERROR(INDEX(属性分配!$C$4:$J$4,MATCH(AX$3,属性分配!$C$3:$J$3,FALSE))*INDEX(职业模板!$C$5:$J$12,MATCH($C153,职业模板!$B$5:$B$12,FALSE),MATCH(AX$3,职业模板!$C$3:$J$3,FALSE))*$F153*N153,"")</f>
        <v/>
      </c>
      <c r="AY153" s="1" t="str" cm="1">
        <f t="array" ref="AY153">IFERROR(INDEX(属性分配!$C$4:$J$4,MATCH(AY$3,属性分配!$C$3:$J$3,FALSE))*INDEX(职业模板!$C$5:$J$12,MATCH($C153,职业模板!$B$5:$B$12,FALSE),MATCH(AY$3,职业模板!$C$3:$J$3,FALSE))*$F153*O153,"")</f>
        <v/>
      </c>
      <c r="AZ153" s="1" t="str" cm="1">
        <f t="array" ref="AZ153">IFERROR(INDEX(属性分配!$C$4:$J$4,MATCH(AZ$3,属性分配!$C$3:$J$3,FALSE))*INDEX(职业模板!$C$5:$J$12,MATCH($C153,职业模板!$B$5:$B$12,FALSE),MATCH(AZ$3,职业模板!$C$3:$J$3,FALSE))*$F153*P153,"")</f>
        <v/>
      </c>
      <c r="BA153" s="1" t="str" cm="1">
        <f t="array" ref="BA153">IFERROR(INDEX(属性分配!$C$4:$J$4,MATCH(BA$3,属性分配!$C$3:$J$3,FALSE))*INDEX(职业模板!$C$5:$J$12,MATCH($C153,职业模板!$B$5:$B$12,FALSE),MATCH(BA$3,职业模板!$C$3:$J$3,FALSE))*$F153*Q153,"")</f>
        <v/>
      </c>
      <c r="BB153" s="1" t="str" cm="1">
        <f t="array" ref="BB153">IFERROR(INDEX(属性分配!$C$4:$J$4,MATCH(BB$3,属性分配!$C$3:$J$3,FALSE))*INDEX(职业模板!$C$5:$J$12,MATCH($C153,职业模板!$B$5:$B$12,FALSE),MATCH(BB$3,职业模板!$C$3:$J$3,FALSE))*$F153*R153,"")</f>
        <v/>
      </c>
      <c r="BC153" s="1" t="str" cm="1">
        <f t="array" ref="BC153">IFERROR(INDEX(属性分配!$C$4:$J$4,MATCH(BC$3,属性分配!$C$3:$J$3,FALSE))*INDEX(职业模板!$C$5:$J$12,MATCH($C153,职业模板!$B$5:$B$12,FALSE),MATCH(BC$3,职业模板!$C$3:$J$3,FALSE))*$F153*S153,"")</f>
        <v/>
      </c>
      <c r="BD153" s="1" t="str" cm="1">
        <f t="array" ref="BD153">IFERROR(INDEX(属性分配!$C$4:$J$4,MATCH(BD$3,属性分配!$C$3:$J$3,FALSE))*INDEX(职业模板!$C$5:$J$12,MATCH($C153,职业模板!$B$5:$B$12,FALSE),MATCH(BD$3,职业模板!$C$3:$J$3,FALSE))*$F153*T153,"")</f>
        <v/>
      </c>
      <c r="BE153" s="1" t="str" cm="1">
        <f t="array" ref="BE153">IFERROR(INDEX(属性分配!$C$4:$J$4,MATCH(BE$3,属性分配!$C$3:$J$3,FALSE))*INDEX(职业模板!$C$5:$J$12,MATCH($C153,职业模板!$B$5:$B$12,FALSE),MATCH(BE$3,职业模板!$C$3:$J$3,FALSE))*$F153*U153,"")</f>
        <v/>
      </c>
      <c r="BF153" s="1" t="str" cm="1">
        <f t="array" ref="BF153">IFERROR(INDEX(属性分配!$C$11:$J$11,MATCH(BF$3,属性分配!$C$3:$J$3,FALSE))/职业模板!$E$16*AX153,"")</f>
        <v/>
      </c>
      <c r="BG153" s="1" t="str" cm="1">
        <f t="array" ref="BG153">IFERROR(INDEX(属性分配!$C$11:$J$11,MATCH(BG$3,属性分配!$C$3:$J$3,FALSE))/职业模板!$E$16*AY153,"")</f>
        <v/>
      </c>
      <c r="BH153" s="1" t="str" cm="1">
        <f t="array" ref="BH153">IFERROR(INDEX(属性分配!$C$11:$J$11,MATCH(BH$3,属性分配!$C$3:$J$3,FALSE))/职业模板!$E$16*AZ153,"")</f>
        <v/>
      </c>
      <c r="BI153" s="1" t="str" cm="1">
        <f t="array" ref="BI153">IFERROR(INDEX(属性分配!$C$11:$J$11,MATCH(BI$3,属性分配!$C$3:$J$3,FALSE))/职业模板!$E$16*BA153,"")</f>
        <v/>
      </c>
      <c r="BJ153" s="1" t="str" cm="1">
        <f t="array" ref="BJ153">IFERROR(INDEX(属性分配!$C$11:$J$11,MATCH(BJ$3,属性分配!$C$3:$J$3,FALSE))/职业模板!$E$16*BB153,"")</f>
        <v/>
      </c>
      <c r="BK153" s="1" t="str" cm="1">
        <f t="array" ref="BK153">IFERROR(INDEX(属性分配!$C$11:$J$11,MATCH(BK$3,属性分配!$C$3:$J$3,FALSE))/职业模板!$E$16*BC153,"")</f>
        <v/>
      </c>
      <c r="BL153" s="1" t="str" cm="1">
        <f t="array" ref="BL153">IFERROR(INDEX(属性分配!$C$11:$J$11,MATCH(BL$3,属性分配!$C$3:$J$3,FALSE))/职业模板!$E$16*BD153,"")</f>
        <v/>
      </c>
      <c r="BM153" s="1" t="str" cm="1">
        <f t="array" ref="BM153">IFERROR(INDEX(属性分配!$C$11:$J$11,MATCH(BM$3,属性分配!$C$3:$J$3,FALSE))/职业模板!$E$16*BE153,"")</f>
        <v/>
      </c>
      <c r="BN153" s="1" t="str" cm="1">
        <f t="array" ref="BN153">IFERROR(ROUND((AX153+BF153*职业模板!$E$16)*(1+INDEX(职业模板!$C$29:$J$34,MATCH($K153,职业模板!$B$29:$B$34,FALSE),MATCH(V$3,职业模板!$C$28:$J$28,FALSE))+INDEX(职业模板!$C$40:$J$60,MATCH($L153,职业模板!$B$40:$B$60,FALSE),MATCH(V$3,职业模板!$C$39:$J$39,FALSE))),2),"")</f>
        <v/>
      </c>
      <c r="BO153" s="1" t="str" cm="1">
        <f t="array" ref="BO153">IFERROR(ROUND((AY153+BG153*职业模板!$E$16)*(1+INDEX(职业模板!$C$29:$J$34,MATCH($K153,职业模板!$B$29:$B$34,FALSE),MATCH(W$3,职业模板!$C$28:$J$28,FALSE))+INDEX(职业模板!$C$40:$J$60,MATCH($L153,职业模板!$B$40:$B$60,FALSE),MATCH(W$3,职业模板!$C$39:$J$39,FALSE))),2),"")</f>
        <v/>
      </c>
      <c r="BP153" s="1" t="str" cm="1">
        <f t="array" ref="BP153">IFERROR(ROUND((AZ153+BH153*职业模板!$E$16)*(1+INDEX(职业模板!$C$29:$J$34,MATCH($K153,职业模板!$B$29:$B$34,FALSE),MATCH(X$3,职业模板!$C$28:$J$28,FALSE))+INDEX(职业模板!$C$40:$J$60,MATCH($L153,职业模板!$B$40:$B$60,FALSE),MATCH(X$3,职业模板!$C$39:$J$39,FALSE))),2),"")</f>
        <v/>
      </c>
      <c r="BQ153" s="1" t="str" cm="1">
        <f t="array" ref="BQ153">IFERROR(ROUND((BA153+BI153*职业模板!$E$16)*(1+INDEX(职业模板!$C$29:$J$34,MATCH($K153,职业模板!$B$29:$B$34,FALSE),MATCH(Y$3,职业模板!$C$28:$J$28,FALSE))+INDEX(职业模板!$C$40:$J$60,MATCH($L153,职业模板!$B$40:$B$60,FALSE),MATCH(Y$3,职业模板!$C$39:$J$39,FALSE))),2),"")</f>
        <v/>
      </c>
      <c r="BR153" s="1" t="str" cm="1">
        <f t="array" ref="BR153">IFERROR(ROUND((BB153+BJ153*职业模板!$E$16)*(1+INDEX(职业模板!$C$29:$J$34,MATCH($K153,职业模板!$B$29:$B$34,FALSE),MATCH(Z$3,职业模板!$C$28:$J$28,FALSE))+INDEX(职业模板!$C$40:$J$60,MATCH($L153,职业模板!$B$40:$B$60,FALSE),MATCH(Z$3,职业模板!$C$39:$J$39,FALSE))),2),"")</f>
        <v/>
      </c>
      <c r="BS153" s="1" t="str" cm="1">
        <f t="array" ref="BS153">IFERROR(ROUND((BC153+BK153*职业模板!$E$16)*(1+INDEX(职业模板!$C$29:$J$34,MATCH($K153,职业模板!$B$29:$B$34,FALSE),MATCH(AA$3,职业模板!$C$28:$J$28,FALSE))+INDEX(职业模板!$C$40:$J$60,MATCH($L153,职业模板!$B$40:$B$60,FALSE),MATCH(AA$3,职业模板!$C$39:$J$39,FALSE))),2),"")</f>
        <v/>
      </c>
      <c r="BT153" s="1" t="str" cm="1">
        <f t="array" ref="BT153">IFERROR(ROUND((BD153+BL153*职业模板!$E$16)*(1+INDEX(职业模板!$C$29:$J$34,MATCH($K153,职业模板!$B$29:$B$34,FALSE),MATCH(AB$3,职业模板!$C$28:$J$28,FALSE))+INDEX(职业模板!$C$40:$J$60,MATCH($L153,职业模板!$B$40:$B$60,FALSE),MATCH(AB$3,职业模板!$C$39:$J$39,FALSE))),2),"")</f>
        <v/>
      </c>
      <c r="BU153" s="1" t="str" cm="1">
        <f t="array" ref="BU153">IFERROR(ROUND((BE153+BM153*职业模板!$E$16)*(1+INDEX(职业模板!$C$29:$J$34,MATCH($K153,职业模板!$B$29:$B$34,FALSE),MATCH(AC$3,职业模板!$C$28:$J$28,FALSE))+INDEX(职业模板!$C$40:$J$60,MATCH($L153,职业模板!$B$40:$B$60,FALSE),MATCH(AC$3,职业模板!$C$39:$J$39,FALSE))),2),"")</f>
        <v/>
      </c>
      <c r="BV153" s="31" t="str" cm="1">
        <f t="array" ref="BV153">IF(SUMPRODUCT($BN153:$BR153,属性分配!$C$7:$G$7)=0,"",SUMPRODUCT($BN153:$BR153,属性分配!$C$7:$G$7))</f>
        <v/>
      </c>
      <c r="BW153" s="1" t="str" cm="1">
        <f t="array" ref="BW153">IFERROR((AX153+BF153*职业模板!$E$16)*(1+INDEX(职业模板!$C$34:$J$34,MATCH(V$3,职业模板!$C$28:$J$28,FALSE))+INDEX(职业模板!$C$60:$J$60,MATCH(V$3,职业模板!$C$39:$J$39,FALSE))),"")</f>
        <v/>
      </c>
      <c r="BX153" s="1" t="str" cm="1">
        <f t="array" ref="BX153">IFERROR((AY153+BG153*职业模板!$E$16)*(1+INDEX(职业模板!$C$34:$J$34,MATCH(W$3,职业模板!$C$28:$J$28,FALSE))+INDEX(职业模板!$C$60:$J$60,MATCH(W$3,职业模板!$C$39:$J$39,FALSE))),"")</f>
        <v/>
      </c>
      <c r="BY153" s="1" t="str" cm="1">
        <f t="array" ref="BY153">IFERROR((AZ153+BH153*职业模板!$E$16)*(1+INDEX(职业模板!$C$34:$J$34,MATCH(X$3,职业模板!$C$28:$J$28,FALSE))+INDEX(职业模板!$C$60:$J$60,MATCH(X$3,职业模板!$C$39:$J$39,FALSE))),"")</f>
        <v/>
      </c>
      <c r="BZ153" s="1" t="str" cm="1">
        <f t="array" ref="BZ153">IFERROR((BA153+BI153*职业模板!$E$16)*(1+INDEX(职业模板!$C$34:$J$34,MATCH(Y$3,职业模板!$C$28:$J$28,FALSE))+INDEX(职业模板!$C$60:$J$60,MATCH(Y$3,职业模板!$C$39:$J$39,FALSE))),"")</f>
        <v/>
      </c>
      <c r="CA153" s="1" t="str" cm="1">
        <f t="array" ref="CA153">IFERROR((BB153+BJ153*职业模板!$E$16)*(1+INDEX(职业模板!$C$34:$J$34,MATCH(Z$3,职业模板!$C$28:$J$28,FALSE))+INDEX(职业模板!$C$60:$J$60,MATCH(Z$3,职业模板!$C$39:$J$39,FALSE))),"")</f>
        <v/>
      </c>
      <c r="CB153" s="1" t="str" cm="1">
        <f t="array" ref="CB153">IFERROR((BC153+BK153*职业模板!$E$16)*(1+INDEX(职业模板!$C$34:$J$34,MATCH(AA$3,职业模板!$C$28:$J$28,FALSE))+INDEX(职业模板!$C$60:$J$60,MATCH(AA$3,职业模板!$C$39:$J$39,FALSE))),"")</f>
        <v/>
      </c>
      <c r="CC153" s="1" t="str" cm="1">
        <f t="array" ref="CC153">IFERROR((BD153+BL153*职业模板!$E$16)*(1+INDEX(职业模板!$C$34:$J$34,MATCH(AB$3,职业模板!$C$28:$J$28,FALSE))+INDEX(职业模板!$C$60:$J$60,MATCH(AB$3,职业模板!$C$39:$J$39,FALSE))),"")</f>
        <v/>
      </c>
      <c r="CD153" s="1" t="str" cm="1">
        <f t="array" ref="CD153">IFERROR((BE153+BM153*职业模板!$E$16)*(1+INDEX(职业模板!$C$34:$J$34,MATCH(AC$3,职业模板!$C$28:$J$28,FALSE))+INDEX(职业模板!$C$60:$J$60,MATCH(AC$3,职业模板!$C$39:$J$39,FALSE))),"")</f>
        <v/>
      </c>
      <c r="CE153" s="31" t="str" cm="1">
        <f t="array" ref="CE153">IF(SUMPRODUCT(BW153:CA153,属性分配!$C$7:$G$7)=0,"",SUMPRODUCT(BW153:CA153,属性分配!$C$7:$G$7))</f>
        <v/>
      </c>
    </row>
    <row r="154" spans="50:83" x14ac:dyDescent="0.15">
      <c r="AX154" s="1" t="str" cm="1">
        <f t="array" ref="AX154">IFERROR(INDEX(属性分配!$C$4:$J$4,MATCH(AX$3,属性分配!$C$3:$J$3,FALSE))*INDEX(职业模板!$C$5:$J$12,MATCH($C154,职业模板!$B$5:$B$12,FALSE),MATCH(AX$3,职业模板!$C$3:$J$3,FALSE))*$F154*N154,"")</f>
        <v/>
      </c>
      <c r="AY154" s="1" t="str" cm="1">
        <f t="array" ref="AY154">IFERROR(INDEX(属性分配!$C$4:$J$4,MATCH(AY$3,属性分配!$C$3:$J$3,FALSE))*INDEX(职业模板!$C$5:$J$12,MATCH($C154,职业模板!$B$5:$B$12,FALSE),MATCH(AY$3,职业模板!$C$3:$J$3,FALSE))*$F154*O154,"")</f>
        <v/>
      </c>
      <c r="AZ154" s="1" t="str" cm="1">
        <f t="array" ref="AZ154">IFERROR(INDEX(属性分配!$C$4:$J$4,MATCH(AZ$3,属性分配!$C$3:$J$3,FALSE))*INDEX(职业模板!$C$5:$J$12,MATCH($C154,职业模板!$B$5:$B$12,FALSE),MATCH(AZ$3,职业模板!$C$3:$J$3,FALSE))*$F154*P154,"")</f>
        <v/>
      </c>
      <c r="BA154" s="1" t="str" cm="1">
        <f t="array" ref="BA154">IFERROR(INDEX(属性分配!$C$4:$J$4,MATCH(BA$3,属性分配!$C$3:$J$3,FALSE))*INDEX(职业模板!$C$5:$J$12,MATCH($C154,职业模板!$B$5:$B$12,FALSE),MATCH(BA$3,职业模板!$C$3:$J$3,FALSE))*$F154*Q154,"")</f>
        <v/>
      </c>
      <c r="BB154" s="1" t="str" cm="1">
        <f t="array" ref="BB154">IFERROR(INDEX(属性分配!$C$4:$J$4,MATCH(BB$3,属性分配!$C$3:$J$3,FALSE))*INDEX(职业模板!$C$5:$J$12,MATCH($C154,职业模板!$B$5:$B$12,FALSE),MATCH(BB$3,职业模板!$C$3:$J$3,FALSE))*$F154*R154,"")</f>
        <v/>
      </c>
      <c r="BC154" s="1" t="str" cm="1">
        <f t="array" ref="BC154">IFERROR(INDEX(属性分配!$C$4:$J$4,MATCH(BC$3,属性分配!$C$3:$J$3,FALSE))*INDEX(职业模板!$C$5:$J$12,MATCH($C154,职业模板!$B$5:$B$12,FALSE),MATCH(BC$3,职业模板!$C$3:$J$3,FALSE))*$F154*S154,"")</f>
        <v/>
      </c>
      <c r="BD154" s="1" t="str" cm="1">
        <f t="array" ref="BD154">IFERROR(INDEX(属性分配!$C$4:$J$4,MATCH(BD$3,属性分配!$C$3:$J$3,FALSE))*INDEX(职业模板!$C$5:$J$12,MATCH($C154,职业模板!$B$5:$B$12,FALSE),MATCH(BD$3,职业模板!$C$3:$J$3,FALSE))*$F154*T154,"")</f>
        <v/>
      </c>
      <c r="BE154" s="1" t="str" cm="1">
        <f t="array" ref="BE154">IFERROR(INDEX(属性分配!$C$4:$J$4,MATCH(BE$3,属性分配!$C$3:$J$3,FALSE))*INDEX(职业模板!$C$5:$J$12,MATCH($C154,职业模板!$B$5:$B$12,FALSE),MATCH(BE$3,职业模板!$C$3:$J$3,FALSE))*$F154*U154,"")</f>
        <v/>
      </c>
      <c r="BF154" s="1" t="str" cm="1">
        <f t="array" ref="BF154">IFERROR(INDEX(属性分配!$C$11:$J$11,MATCH(BF$3,属性分配!$C$3:$J$3,FALSE))/职业模板!$E$16*AX154,"")</f>
        <v/>
      </c>
      <c r="BG154" s="1" t="str" cm="1">
        <f t="array" ref="BG154">IFERROR(INDEX(属性分配!$C$11:$J$11,MATCH(BG$3,属性分配!$C$3:$J$3,FALSE))/职业模板!$E$16*AY154,"")</f>
        <v/>
      </c>
      <c r="BH154" s="1" t="str" cm="1">
        <f t="array" ref="BH154">IFERROR(INDEX(属性分配!$C$11:$J$11,MATCH(BH$3,属性分配!$C$3:$J$3,FALSE))/职业模板!$E$16*AZ154,"")</f>
        <v/>
      </c>
      <c r="BI154" s="1" t="str" cm="1">
        <f t="array" ref="BI154">IFERROR(INDEX(属性分配!$C$11:$J$11,MATCH(BI$3,属性分配!$C$3:$J$3,FALSE))/职业模板!$E$16*BA154,"")</f>
        <v/>
      </c>
      <c r="BJ154" s="1" t="str" cm="1">
        <f t="array" ref="BJ154">IFERROR(INDEX(属性分配!$C$11:$J$11,MATCH(BJ$3,属性分配!$C$3:$J$3,FALSE))/职业模板!$E$16*BB154,"")</f>
        <v/>
      </c>
      <c r="BK154" s="1" t="str" cm="1">
        <f t="array" ref="BK154">IFERROR(INDEX(属性分配!$C$11:$J$11,MATCH(BK$3,属性分配!$C$3:$J$3,FALSE))/职业模板!$E$16*BC154,"")</f>
        <v/>
      </c>
      <c r="BL154" s="1" t="str" cm="1">
        <f t="array" ref="BL154">IFERROR(INDEX(属性分配!$C$11:$J$11,MATCH(BL$3,属性分配!$C$3:$J$3,FALSE))/职业模板!$E$16*BD154,"")</f>
        <v/>
      </c>
      <c r="BM154" s="1" t="str" cm="1">
        <f t="array" ref="BM154">IFERROR(INDEX(属性分配!$C$11:$J$11,MATCH(BM$3,属性分配!$C$3:$J$3,FALSE))/职业模板!$E$16*BE154,"")</f>
        <v/>
      </c>
      <c r="BN154" s="1" t="str" cm="1">
        <f t="array" ref="BN154">IFERROR(ROUND((AX154+BF154*职业模板!$E$16)*(1+INDEX(职业模板!$C$29:$J$34,MATCH($K154,职业模板!$B$29:$B$34,FALSE),MATCH(V$3,职业模板!$C$28:$J$28,FALSE))+INDEX(职业模板!$C$40:$J$60,MATCH($L154,职业模板!$B$40:$B$60,FALSE),MATCH(V$3,职业模板!$C$39:$J$39,FALSE))),2),"")</f>
        <v/>
      </c>
      <c r="BO154" s="1" t="str" cm="1">
        <f t="array" ref="BO154">IFERROR(ROUND((AY154+BG154*职业模板!$E$16)*(1+INDEX(职业模板!$C$29:$J$34,MATCH($K154,职业模板!$B$29:$B$34,FALSE),MATCH(W$3,职业模板!$C$28:$J$28,FALSE))+INDEX(职业模板!$C$40:$J$60,MATCH($L154,职业模板!$B$40:$B$60,FALSE),MATCH(W$3,职业模板!$C$39:$J$39,FALSE))),2),"")</f>
        <v/>
      </c>
      <c r="BP154" s="1" t="str" cm="1">
        <f t="array" ref="BP154">IFERROR(ROUND((AZ154+BH154*职业模板!$E$16)*(1+INDEX(职业模板!$C$29:$J$34,MATCH($K154,职业模板!$B$29:$B$34,FALSE),MATCH(X$3,职业模板!$C$28:$J$28,FALSE))+INDEX(职业模板!$C$40:$J$60,MATCH($L154,职业模板!$B$40:$B$60,FALSE),MATCH(X$3,职业模板!$C$39:$J$39,FALSE))),2),"")</f>
        <v/>
      </c>
      <c r="BQ154" s="1" t="str" cm="1">
        <f t="array" ref="BQ154">IFERROR(ROUND((BA154+BI154*职业模板!$E$16)*(1+INDEX(职业模板!$C$29:$J$34,MATCH($K154,职业模板!$B$29:$B$34,FALSE),MATCH(Y$3,职业模板!$C$28:$J$28,FALSE))+INDEX(职业模板!$C$40:$J$60,MATCH($L154,职业模板!$B$40:$B$60,FALSE),MATCH(Y$3,职业模板!$C$39:$J$39,FALSE))),2),"")</f>
        <v/>
      </c>
      <c r="BR154" s="1" t="str" cm="1">
        <f t="array" ref="BR154">IFERROR(ROUND((BB154+BJ154*职业模板!$E$16)*(1+INDEX(职业模板!$C$29:$J$34,MATCH($K154,职业模板!$B$29:$B$34,FALSE),MATCH(Z$3,职业模板!$C$28:$J$28,FALSE))+INDEX(职业模板!$C$40:$J$60,MATCH($L154,职业模板!$B$40:$B$60,FALSE),MATCH(Z$3,职业模板!$C$39:$J$39,FALSE))),2),"")</f>
        <v/>
      </c>
      <c r="BS154" s="1" t="str" cm="1">
        <f t="array" ref="BS154">IFERROR(ROUND((BC154+BK154*职业模板!$E$16)*(1+INDEX(职业模板!$C$29:$J$34,MATCH($K154,职业模板!$B$29:$B$34,FALSE),MATCH(AA$3,职业模板!$C$28:$J$28,FALSE))+INDEX(职业模板!$C$40:$J$60,MATCH($L154,职业模板!$B$40:$B$60,FALSE),MATCH(AA$3,职业模板!$C$39:$J$39,FALSE))),2),"")</f>
        <v/>
      </c>
      <c r="BT154" s="1" t="str" cm="1">
        <f t="array" ref="BT154">IFERROR(ROUND((BD154+BL154*职业模板!$E$16)*(1+INDEX(职业模板!$C$29:$J$34,MATCH($K154,职业模板!$B$29:$B$34,FALSE),MATCH(AB$3,职业模板!$C$28:$J$28,FALSE))+INDEX(职业模板!$C$40:$J$60,MATCH($L154,职业模板!$B$40:$B$60,FALSE),MATCH(AB$3,职业模板!$C$39:$J$39,FALSE))),2),"")</f>
        <v/>
      </c>
      <c r="BU154" s="1" t="str" cm="1">
        <f t="array" ref="BU154">IFERROR(ROUND((BE154+BM154*职业模板!$E$16)*(1+INDEX(职业模板!$C$29:$J$34,MATCH($K154,职业模板!$B$29:$B$34,FALSE),MATCH(AC$3,职业模板!$C$28:$J$28,FALSE))+INDEX(职业模板!$C$40:$J$60,MATCH($L154,职业模板!$B$40:$B$60,FALSE),MATCH(AC$3,职业模板!$C$39:$J$39,FALSE))),2),"")</f>
        <v/>
      </c>
      <c r="BV154" s="31" t="str" cm="1">
        <f t="array" ref="BV154">IF(SUMPRODUCT($BN154:$BR154,属性分配!$C$7:$G$7)=0,"",SUMPRODUCT($BN154:$BR154,属性分配!$C$7:$G$7))</f>
        <v/>
      </c>
      <c r="BW154" s="1" t="str" cm="1">
        <f t="array" ref="BW154">IFERROR((AX154+BF154*职业模板!$E$16)*(1+INDEX(职业模板!$C$34:$J$34,MATCH(V$3,职业模板!$C$28:$J$28,FALSE))+INDEX(职业模板!$C$60:$J$60,MATCH(V$3,职业模板!$C$39:$J$39,FALSE))),"")</f>
        <v/>
      </c>
      <c r="BX154" s="1" t="str" cm="1">
        <f t="array" ref="BX154">IFERROR((AY154+BG154*职业模板!$E$16)*(1+INDEX(职业模板!$C$34:$J$34,MATCH(W$3,职业模板!$C$28:$J$28,FALSE))+INDEX(职业模板!$C$60:$J$60,MATCH(W$3,职业模板!$C$39:$J$39,FALSE))),"")</f>
        <v/>
      </c>
      <c r="BY154" s="1" t="str" cm="1">
        <f t="array" ref="BY154">IFERROR((AZ154+BH154*职业模板!$E$16)*(1+INDEX(职业模板!$C$34:$J$34,MATCH(X$3,职业模板!$C$28:$J$28,FALSE))+INDEX(职业模板!$C$60:$J$60,MATCH(X$3,职业模板!$C$39:$J$39,FALSE))),"")</f>
        <v/>
      </c>
      <c r="BZ154" s="1" t="str" cm="1">
        <f t="array" ref="BZ154">IFERROR((BA154+BI154*职业模板!$E$16)*(1+INDEX(职业模板!$C$34:$J$34,MATCH(Y$3,职业模板!$C$28:$J$28,FALSE))+INDEX(职业模板!$C$60:$J$60,MATCH(Y$3,职业模板!$C$39:$J$39,FALSE))),"")</f>
        <v/>
      </c>
      <c r="CA154" s="1" t="str" cm="1">
        <f t="array" ref="CA154">IFERROR((BB154+BJ154*职业模板!$E$16)*(1+INDEX(职业模板!$C$34:$J$34,MATCH(Z$3,职业模板!$C$28:$J$28,FALSE))+INDEX(职业模板!$C$60:$J$60,MATCH(Z$3,职业模板!$C$39:$J$39,FALSE))),"")</f>
        <v/>
      </c>
      <c r="CB154" s="1" t="str" cm="1">
        <f t="array" ref="CB154">IFERROR((BC154+BK154*职业模板!$E$16)*(1+INDEX(职业模板!$C$34:$J$34,MATCH(AA$3,职业模板!$C$28:$J$28,FALSE))+INDEX(职业模板!$C$60:$J$60,MATCH(AA$3,职业模板!$C$39:$J$39,FALSE))),"")</f>
        <v/>
      </c>
      <c r="CC154" s="1" t="str" cm="1">
        <f t="array" ref="CC154">IFERROR((BD154+BL154*职业模板!$E$16)*(1+INDEX(职业模板!$C$34:$J$34,MATCH(AB$3,职业模板!$C$28:$J$28,FALSE))+INDEX(职业模板!$C$60:$J$60,MATCH(AB$3,职业模板!$C$39:$J$39,FALSE))),"")</f>
        <v/>
      </c>
      <c r="CD154" s="1" t="str" cm="1">
        <f t="array" ref="CD154">IFERROR((BE154+BM154*职业模板!$E$16)*(1+INDEX(职业模板!$C$34:$J$34,MATCH(AC$3,职业模板!$C$28:$J$28,FALSE))+INDEX(职业模板!$C$60:$J$60,MATCH(AC$3,职业模板!$C$39:$J$39,FALSE))),"")</f>
        <v/>
      </c>
      <c r="CE154" s="31" t="str" cm="1">
        <f t="array" ref="CE154">IF(SUMPRODUCT(BW154:CA154,属性分配!$C$7:$G$7)=0,"",SUMPRODUCT(BW154:CA154,属性分配!$C$7:$G$7))</f>
        <v/>
      </c>
    </row>
    <row r="155" spans="50:83" x14ac:dyDescent="0.15">
      <c r="AX155" s="1" t="str" cm="1">
        <f t="array" ref="AX155">IFERROR(INDEX(属性分配!$C$4:$J$4,MATCH(AX$3,属性分配!$C$3:$J$3,FALSE))*INDEX(职业模板!$C$5:$J$12,MATCH($C155,职业模板!$B$5:$B$12,FALSE),MATCH(AX$3,职业模板!$C$3:$J$3,FALSE))*$F155*N155,"")</f>
        <v/>
      </c>
      <c r="AY155" s="1" t="str" cm="1">
        <f t="array" ref="AY155">IFERROR(INDEX(属性分配!$C$4:$J$4,MATCH(AY$3,属性分配!$C$3:$J$3,FALSE))*INDEX(职业模板!$C$5:$J$12,MATCH($C155,职业模板!$B$5:$B$12,FALSE),MATCH(AY$3,职业模板!$C$3:$J$3,FALSE))*$F155*O155,"")</f>
        <v/>
      </c>
      <c r="AZ155" s="1" t="str" cm="1">
        <f t="array" ref="AZ155">IFERROR(INDEX(属性分配!$C$4:$J$4,MATCH(AZ$3,属性分配!$C$3:$J$3,FALSE))*INDEX(职业模板!$C$5:$J$12,MATCH($C155,职业模板!$B$5:$B$12,FALSE),MATCH(AZ$3,职业模板!$C$3:$J$3,FALSE))*$F155*P155,"")</f>
        <v/>
      </c>
      <c r="BA155" s="1" t="str" cm="1">
        <f t="array" ref="BA155">IFERROR(INDEX(属性分配!$C$4:$J$4,MATCH(BA$3,属性分配!$C$3:$J$3,FALSE))*INDEX(职业模板!$C$5:$J$12,MATCH($C155,职业模板!$B$5:$B$12,FALSE),MATCH(BA$3,职业模板!$C$3:$J$3,FALSE))*$F155*Q155,"")</f>
        <v/>
      </c>
      <c r="BB155" s="1" t="str" cm="1">
        <f t="array" ref="BB155">IFERROR(INDEX(属性分配!$C$4:$J$4,MATCH(BB$3,属性分配!$C$3:$J$3,FALSE))*INDEX(职业模板!$C$5:$J$12,MATCH($C155,职业模板!$B$5:$B$12,FALSE),MATCH(BB$3,职业模板!$C$3:$J$3,FALSE))*$F155*R155,"")</f>
        <v/>
      </c>
      <c r="BC155" s="1" t="str" cm="1">
        <f t="array" ref="BC155">IFERROR(INDEX(属性分配!$C$4:$J$4,MATCH(BC$3,属性分配!$C$3:$J$3,FALSE))*INDEX(职业模板!$C$5:$J$12,MATCH($C155,职业模板!$B$5:$B$12,FALSE),MATCH(BC$3,职业模板!$C$3:$J$3,FALSE))*$F155*S155,"")</f>
        <v/>
      </c>
      <c r="BD155" s="1" t="str" cm="1">
        <f t="array" ref="BD155">IFERROR(INDEX(属性分配!$C$4:$J$4,MATCH(BD$3,属性分配!$C$3:$J$3,FALSE))*INDEX(职业模板!$C$5:$J$12,MATCH($C155,职业模板!$B$5:$B$12,FALSE),MATCH(BD$3,职业模板!$C$3:$J$3,FALSE))*$F155*T155,"")</f>
        <v/>
      </c>
      <c r="BE155" s="1" t="str" cm="1">
        <f t="array" ref="BE155">IFERROR(INDEX(属性分配!$C$4:$J$4,MATCH(BE$3,属性分配!$C$3:$J$3,FALSE))*INDEX(职业模板!$C$5:$J$12,MATCH($C155,职业模板!$B$5:$B$12,FALSE),MATCH(BE$3,职业模板!$C$3:$J$3,FALSE))*$F155*U155,"")</f>
        <v/>
      </c>
      <c r="BF155" s="1" t="str" cm="1">
        <f t="array" ref="BF155">IFERROR(INDEX(属性分配!$C$11:$J$11,MATCH(BF$3,属性分配!$C$3:$J$3,FALSE))/职业模板!$E$16*AX155,"")</f>
        <v/>
      </c>
      <c r="BG155" s="1" t="str" cm="1">
        <f t="array" ref="BG155">IFERROR(INDEX(属性分配!$C$11:$J$11,MATCH(BG$3,属性分配!$C$3:$J$3,FALSE))/职业模板!$E$16*AY155,"")</f>
        <v/>
      </c>
      <c r="BH155" s="1" t="str" cm="1">
        <f t="array" ref="BH155">IFERROR(INDEX(属性分配!$C$11:$J$11,MATCH(BH$3,属性分配!$C$3:$J$3,FALSE))/职业模板!$E$16*AZ155,"")</f>
        <v/>
      </c>
      <c r="BI155" s="1" t="str" cm="1">
        <f t="array" ref="BI155">IFERROR(INDEX(属性分配!$C$11:$J$11,MATCH(BI$3,属性分配!$C$3:$J$3,FALSE))/职业模板!$E$16*BA155,"")</f>
        <v/>
      </c>
      <c r="BJ155" s="1" t="str" cm="1">
        <f t="array" ref="BJ155">IFERROR(INDEX(属性分配!$C$11:$J$11,MATCH(BJ$3,属性分配!$C$3:$J$3,FALSE))/职业模板!$E$16*BB155,"")</f>
        <v/>
      </c>
      <c r="BK155" s="1" t="str" cm="1">
        <f t="array" ref="BK155">IFERROR(INDEX(属性分配!$C$11:$J$11,MATCH(BK$3,属性分配!$C$3:$J$3,FALSE))/职业模板!$E$16*BC155,"")</f>
        <v/>
      </c>
      <c r="BL155" s="1" t="str" cm="1">
        <f t="array" ref="BL155">IFERROR(INDEX(属性分配!$C$11:$J$11,MATCH(BL$3,属性分配!$C$3:$J$3,FALSE))/职业模板!$E$16*BD155,"")</f>
        <v/>
      </c>
      <c r="BM155" s="1" t="str" cm="1">
        <f t="array" ref="BM155">IFERROR(INDEX(属性分配!$C$11:$J$11,MATCH(BM$3,属性分配!$C$3:$J$3,FALSE))/职业模板!$E$16*BE155,"")</f>
        <v/>
      </c>
      <c r="BN155" s="1" t="str" cm="1">
        <f t="array" ref="BN155">IFERROR(ROUND((AX155+BF155*职业模板!$E$16)*(1+INDEX(职业模板!$C$29:$J$34,MATCH($K155,职业模板!$B$29:$B$34,FALSE),MATCH(V$3,职业模板!$C$28:$J$28,FALSE))+INDEX(职业模板!$C$40:$J$60,MATCH($L155,职业模板!$B$40:$B$60,FALSE),MATCH(V$3,职业模板!$C$39:$J$39,FALSE))),2),"")</f>
        <v/>
      </c>
      <c r="BO155" s="1" t="str" cm="1">
        <f t="array" ref="BO155">IFERROR(ROUND((AY155+BG155*职业模板!$E$16)*(1+INDEX(职业模板!$C$29:$J$34,MATCH($K155,职业模板!$B$29:$B$34,FALSE),MATCH(W$3,职业模板!$C$28:$J$28,FALSE))+INDEX(职业模板!$C$40:$J$60,MATCH($L155,职业模板!$B$40:$B$60,FALSE),MATCH(W$3,职业模板!$C$39:$J$39,FALSE))),2),"")</f>
        <v/>
      </c>
      <c r="BP155" s="1" t="str" cm="1">
        <f t="array" ref="BP155">IFERROR(ROUND((AZ155+BH155*职业模板!$E$16)*(1+INDEX(职业模板!$C$29:$J$34,MATCH($K155,职业模板!$B$29:$B$34,FALSE),MATCH(X$3,职业模板!$C$28:$J$28,FALSE))+INDEX(职业模板!$C$40:$J$60,MATCH($L155,职业模板!$B$40:$B$60,FALSE),MATCH(X$3,职业模板!$C$39:$J$39,FALSE))),2),"")</f>
        <v/>
      </c>
      <c r="BQ155" s="1" t="str" cm="1">
        <f t="array" ref="BQ155">IFERROR(ROUND((BA155+BI155*职业模板!$E$16)*(1+INDEX(职业模板!$C$29:$J$34,MATCH($K155,职业模板!$B$29:$B$34,FALSE),MATCH(Y$3,职业模板!$C$28:$J$28,FALSE))+INDEX(职业模板!$C$40:$J$60,MATCH($L155,职业模板!$B$40:$B$60,FALSE),MATCH(Y$3,职业模板!$C$39:$J$39,FALSE))),2),"")</f>
        <v/>
      </c>
      <c r="BR155" s="1" t="str" cm="1">
        <f t="array" ref="BR155">IFERROR(ROUND((BB155+BJ155*职业模板!$E$16)*(1+INDEX(职业模板!$C$29:$J$34,MATCH($K155,职业模板!$B$29:$B$34,FALSE),MATCH(Z$3,职业模板!$C$28:$J$28,FALSE))+INDEX(职业模板!$C$40:$J$60,MATCH($L155,职业模板!$B$40:$B$60,FALSE),MATCH(Z$3,职业模板!$C$39:$J$39,FALSE))),2),"")</f>
        <v/>
      </c>
      <c r="BS155" s="1" t="str" cm="1">
        <f t="array" ref="BS155">IFERROR(ROUND((BC155+BK155*职业模板!$E$16)*(1+INDEX(职业模板!$C$29:$J$34,MATCH($K155,职业模板!$B$29:$B$34,FALSE),MATCH(AA$3,职业模板!$C$28:$J$28,FALSE))+INDEX(职业模板!$C$40:$J$60,MATCH($L155,职业模板!$B$40:$B$60,FALSE),MATCH(AA$3,职业模板!$C$39:$J$39,FALSE))),2),"")</f>
        <v/>
      </c>
      <c r="BT155" s="1" t="str" cm="1">
        <f t="array" ref="BT155">IFERROR(ROUND((BD155+BL155*职业模板!$E$16)*(1+INDEX(职业模板!$C$29:$J$34,MATCH($K155,职业模板!$B$29:$B$34,FALSE),MATCH(AB$3,职业模板!$C$28:$J$28,FALSE))+INDEX(职业模板!$C$40:$J$60,MATCH($L155,职业模板!$B$40:$B$60,FALSE),MATCH(AB$3,职业模板!$C$39:$J$39,FALSE))),2),"")</f>
        <v/>
      </c>
      <c r="BU155" s="1" t="str" cm="1">
        <f t="array" ref="BU155">IFERROR(ROUND((BE155+BM155*职业模板!$E$16)*(1+INDEX(职业模板!$C$29:$J$34,MATCH($K155,职业模板!$B$29:$B$34,FALSE),MATCH(AC$3,职业模板!$C$28:$J$28,FALSE))+INDEX(职业模板!$C$40:$J$60,MATCH($L155,职业模板!$B$40:$B$60,FALSE),MATCH(AC$3,职业模板!$C$39:$J$39,FALSE))),2),"")</f>
        <v/>
      </c>
      <c r="BV155" s="31" t="str" cm="1">
        <f t="array" ref="BV155">IF(SUMPRODUCT($BN155:$BR155,属性分配!$C$7:$G$7)=0,"",SUMPRODUCT($BN155:$BR155,属性分配!$C$7:$G$7))</f>
        <v/>
      </c>
      <c r="BW155" s="1" t="str" cm="1">
        <f t="array" ref="BW155">IFERROR((AX155+BF155*职业模板!$E$16)*(1+INDEX(职业模板!$C$34:$J$34,MATCH(V$3,职业模板!$C$28:$J$28,FALSE))+INDEX(职业模板!$C$60:$J$60,MATCH(V$3,职业模板!$C$39:$J$39,FALSE))),"")</f>
        <v/>
      </c>
      <c r="BX155" s="1" t="str" cm="1">
        <f t="array" ref="BX155">IFERROR((AY155+BG155*职业模板!$E$16)*(1+INDEX(职业模板!$C$34:$J$34,MATCH(W$3,职业模板!$C$28:$J$28,FALSE))+INDEX(职业模板!$C$60:$J$60,MATCH(W$3,职业模板!$C$39:$J$39,FALSE))),"")</f>
        <v/>
      </c>
      <c r="BY155" s="1" t="str" cm="1">
        <f t="array" ref="BY155">IFERROR((AZ155+BH155*职业模板!$E$16)*(1+INDEX(职业模板!$C$34:$J$34,MATCH(X$3,职业模板!$C$28:$J$28,FALSE))+INDEX(职业模板!$C$60:$J$60,MATCH(X$3,职业模板!$C$39:$J$39,FALSE))),"")</f>
        <v/>
      </c>
      <c r="BZ155" s="1" t="str" cm="1">
        <f t="array" ref="BZ155">IFERROR((BA155+BI155*职业模板!$E$16)*(1+INDEX(职业模板!$C$34:$J$34,MATCH(Y$3,职业模板!$C$28:$J$28,FALSE))+INDEX(职业模板!$C$60:$J$60,MATCH(Y$3,职业模板!$C$39:$J$39,FALSE))),"")</f>
        <v/>
      </c>
      <c r="CA155" s="1" t="str" cm="1">
        <f t="array" ref="CA155">IFERROR((BB155+BJ155*职业模板!$E$16)*(1+INDEX(职业模板!$C$34:$J$34,MATCH(Z$3,职业模板!$C$28:$J$28,FALSE))+INDEX(职业模板!$C$60:$J$60,MATCH(Z$3,职业模板!$C$39:$J$39,FALSE))),"")</f>
        <v/>
      </c>
      <c r="CB155" s="1" t="str" cm="1">
        <f t="array" ref="CB155">IFERROR((BC155+BK155*职业模板!$E$16)*(1+INDEX(职业模板!$C$34:$J$34,MATCH(AA$3,职业模板!$C$28:$J$28,FALSE))+INDEX(职业模板!$C$60:$J$60,MATCH(AA$3,职业模板!$C$39:$J$39,FALSE))),"")</f>
        <v/>
      </c>
      <c r="CC155" s="1" t="str" cm="1">
        <f t="array" ref="CC155">IFERROR((BD155+BL155*职业模板!$E$16)*(1+INDEX(职业模板!$C$34:$J$34,MATCH(AB$3,职业模板!$C$28:$J$28,FALSE))+INDEX(职业模板!$C$60:$J$60,MATCH(AB$3,职业模板!$C$39:$J$39,FALSE))),"")</f>
        <v/>
      </c>
      <c r="CD155" s="1" t="str" cm="1">
        <f t="array" ref="CD155">IFERROR((BE155+BM155*职业模板!$E$16)*(1+INDEX(职业模板!$C$34:$J$34,MATCH(AC$3,职业模板!$C$28:$J$28,FALSE))+INDEX(职业模板!$C$60:$J$60,MATCH(AC$3,职业模板!$C$39:$J$39,FALSE))),"")</f>
        <v/>
      </c>
      <c r="CE155" s="31" t="str" cm="1">
        <f t="array" ref="CE155">IF(SUMPRODUCT(BW155:CA155,属性分配!$C$7:$G$7)=0,"",SUMPRODUCT(BW155:CA155,属性分配!$C$7:$G$7))</f>
        <v/>
      </c>
    </row>
    <row r="156" spans="50:83" x14ac:dyDescent="0.15">
      <c r="AX156" s="1" t="str" cm="1">
        <f t="array" ref="AX156">IFERROR(INDEX(属性分配!$C$4:$J$4,MATCH(AX$3,属性分配!$C$3:$J$3,FALSE))*INDEX(职业模板!$C$5:$J$12,MATCH($C156,职业模板!$B$5:$B$12,FALSE),MATCH(AX$3,职业模板!$C$3:$J$3,FALSE))*$F156*N156,"")</f>
        <v/>
      </c>
      <c r="AY156" s="1" t="str" cm="1">
        <f t="array" ref="AY156">IFERROR(INDEX(属性分配!$C$4:$J$4,MATCH(AY$3,属性分配!$C$3:$J$3,FALSE))*INDEX(职业模板!$C$5:$J$12,MATCH($C156,职业模板!$B$5:$B$12,FALSE),MATCH(AY$3,职业模板!$C$3:$J$3,FALSE))*$F156*O156,"")</f>
        <v/>
      </c>
      <c r="AZ156" s="1" t="str" cm="1">
        <f t="array" ref="AZ156">IFERROR(INDEX(属性分配!$C$4:$J$4,MATCH(AZ$3,属性分配!$C$3:$J$3,FALSE))*INDEX(职业模板!$C$5:$J$12,MATCH($C156,职业模板!$B$5:$B$12,FALSE),MATCH(AZ$3,职业模板!$C$3:$J$3,FALSE))*$F156*P156,"")</f>
        <v/>
      </c>
      <c r="BA156" s="1" t="str" cm="1">
        <f t="array" ref="BA156">IFERROR(INDEX(属性分配!$C$4:$J$4,MATCH(BA$3,属性分配!$C$3:$J$3,FALSE))*INDEX(职业模板!$C$5:$J$12,MATCH($C156,职业模板!$B$5:$B$12,FALSE),MATCH(BA$3,职业模板!$C$3:$J$3,FALSE))*$F156*Q156,"")</f>
        <v/>
      </c>
      <c r="BB156" s="1" t="str" cm="1">
        <f t="array" ref="BB156">IFERROR(INDEX(属性分配!$C$4:$J$4,MATCH(BB$3,属性分配!$C$3:$J$3,FALSE))*INDEX(职业模板!$C$5:$J$12,MATCH($C156,职业模板!$B$5:$B$12,FALSE),MATCH(BB$3,职业模板!$C$3:$J$3,FALSE))*$F156*R156,"")</f>
        <v/>
      </c>
      <c r="BC156" s="1" t="str" cm="1">
        <f t="array" ref="BC156">IFERROR(INDEX(属性分配!$C$4:$J$4,MATCH(BC$3,属性分配!$C$3:$J$3,FALSE))*INDEX(职业模板!$C$5:$J$12,MATCH($C156,职业模板!$B$5:$B$12,FALSE),MATCH(BC$3,职业模板!$C$3:$J$3,FALSE))*$F156*S156,"")</f>
        <v/>
      </c>
      <c r="BD156" s="1" t="str" cm="1">
        <f t="array" ref="BD156">IFERROR(INDEX(属性分配!$C$4:$J$4,MATCH(BD$3,属性分配!$C$3:$J$3,FALSE))*INDEX(职业模板!$C$5:$J$12,MATCH($C156,职业模板!$B$5:$B$12,FALSE),MATCH(BD$3,职业模板!$C$3:$J$3,FALSE))*$F156*T156,"")</f>
        <v/>
      </c>
      <c r="BE156" s="1" t="str" cm="1">
        <f t="array" ref="BE156">IFERROR(INDEX(属性分配!$C$4:$J$4,MATCH(BE$3,属性分配!$C$3:$J$3,FALSE))*INDEX(职业模板!$C$5:$J$12,MATCH($C156,职业模板!$B$5:$B$12,FALSE),MATCH(BE$3,职业模板!$C$3:$J$3,FALSE))*$F156*U156,"")</f>
        <v/>
      </c>
      <c r="BF156" s="1" t="str" cm="1">
        <f t="array" ref="BF156">IFERROR(INDEX(属性分配!$C$11:$J$11,MATCH(BF$3,属性分配!$C$3:$J$3,FALSE))/职业模板!$E$16*AX156,"")</f>
        <v/>
      </c>
      <c r="BG156" s="1" t="str" cm="1">
        <f t="array" ref="BG156">IFERROR(INDEX(属性分配!$C$11:$J$11,MATCH(BG$3,属性分配!$C$3:$J$3,FALSE))/职业模板!$E$16*AY156,"")</f>
        <v/>
      </c>
      <c r="BH156" s="1" t="str" cm="1">
        <f t="array" ref="BH156">IFERROR(INDEX(属性分配!$C$11:$J$11,MATCH(BH$3,属性分配!$C$3:$J$3,FALSE))/职业模板!$E$16*AZ156,"")</f>
        <v/>
      </c>
      <c r="BI156" s="1" t="str" cm="1">
        <f t="array" ref="BI156">IFERROR(INDEX(属性分配!$C$11:$J$11,MATCH(BI$3,属性分配!$C$3:$J$3,FALSE))/职业模板!$E$16*BA156,"")</f>
        <v/>
      </c>
      <c r="BJ156" s="1" t="str" cm="1">
        <f t="array" ref="BJ156">IFERROR(INDEX(属性分配!$C$11:$J$11,MATCH(BJ$3,属性分配!$C$3:$J$3,FALSE))/职业模板!$E$16*BB156,"")</f>
        <v/>
      </c>
      <c r="BK156" s="1" t="str" cm="1">
        <f t="array" ref="BK156">IFERROR(INDEX(属性分配!$C$11:$J$11,MATCH(BK$3,属性分配!$C$3:$J$3,FALSE))/职业模板!$E$16*BC156,"")</f>
        <v/>
      </c>
      <c r="BL156" s="1" t="str" cm="1">
        <f t="array" ref="BL156">IFERROR(INDEX(属性分配!$C$11:$J$11,MATCH(BL$3,属性分配!$C$3:$J$3,FALSE))/职业模板!$E$16*BD156,"")</f>
        <v/>
      </c>
      <c r="BM156" s="1" t="str" cm="1">
        <f t="array" ref="BM156">IFERROR(INDEX(属性分配!$C$11:$J$11,MATCH(BM$3,属性分配!$C$3:$J$3,FALSE))/职业模板!$E$16*BE156,"")</f>
        <v/>
      </c>
      <c r="BN156" s="1" t="str" cm="1">
        <f t="array" ref="BN156">IFERROR(ROUND((AX156+BF156*职业模板!$E$16)*(1+INDEX(职业模板!$C$29:$J$34,MATCH($K156,职业模板!$B$29:$B$34,FALSE),MATCH(V$3,职业模板!$C$28:$J$28,FALSE))+INDEX(职业模板!$C$40:$J$60,MATCH($L156,职业模板!$B$40:$B$60,FALSE),MATCH(V$3,职业模板!$C$39:$J$39,FALSE))),2),"")</f>
        <v/>
      </c>
      <c r="BO156" s="1" t="str" cm="1">
        <f t="array" ref="BO156">IFERROR(ROUND((AY156+BG156*职业模板!$E$16)*(1+INDEX(职业模板!$C$29:$J$34,MATCH($K156,职业模板!$B$29:$B$34,FALSE),MATCH(W$3,职业模板!$C$28:$J$28,FALSE))+INDEX(职业模板!$C$40:$J$60,MATCH($L156,职业模板!$B$40:$B$60,FALSE),MATCH(W$3,职业模板!$C$39:$J$39,FALSE))),2),"")</f>
        <v/>
      </c>
      <c r="BP156" s="1" t="str" cm="1">
        <f t="array" ref="BP156">IFERROR(ROUND((AZ156+BH156*职业模板!$E$16)*(1+INDEX(职业模板!$C$29:$J$34,MATCH($K156,职业模板!$B$29:$B$34,FALSE),MATCH(X$3,职业模板!$C$28:$J$28,FALSE))+INDEX(职业模板!$C$40:$J$60,MATCH($L156,职业模板!$B$40:$B$60,FALSE),MATCH(X$3,职业模板!$C$39:$J$39,FALSE))),2),"")</f>
        <v/>
      </c>
      <c r="BQ156" s="1" t="str" cm="1">
        <f t="array" ref="BQ156">IFERROR(ROUND((BA156+BI156*职业模板!$E$16)*(1+INDEX(职业模板!$C$29:$J$34,MATCH($K156,职业模板!$B$29:$B$34,FALSE),MATCH(Y$3,职业模板!$C$28:$J$28,FALSE))+INDEX(职业模板!$C$40:$J$60,MATCH($L156,职业模板!$B$40:$B$60,FALSE),MATCH(Y$3,职业模板!$C$39:$J$39,FALSE))),2),"")</f>
        <v/>
      </c>
      <c r="BR156" s="1" t="str" cm="1">
        <f t="array" ref="BR156">IFERROR(ROUND((BB156+BJ156*职业模板!$E$16)*(1+INDEX(职业模板!$C$29:$J$34,MATCH($K156,职业模板!$B$29:$B$34,FALSE),MATCH(Z$3,职业模板!$C$28:$J$28,FALSE))+INDEX(职业模板!$C$40:$J$60,MATCH($L156,职业模板!$B$40:$B$60,FALSE),MATCH(Z$3,职业模板!$C$39:$J$39,FALSE))),2),"")</f>
        <v/>
      </c>
      <c r="BS156" s="1" t="str" cm="1">
        <f t="array" ref="BS156">IFERROR(ROUND((BC156+BK156*职业模板!$E$16)*(1+INDEX(职业模板!$C$29:$J$34,MATCH($K156,职业模板!$B$29:$B$34,FALSE),MATCH(AA$3,职业模板!$C$28:$J$28,FALSE))+INDEX(职业模板!$C$40:$J$60,MATCH($L156,职业模板!$B$40:$B$60,FALSE),MATCH(AA$3,职业模板!$C$39:$J$39,FALSE))),2),"")</f>
        <v/>
      </c>
      <c r="BT156" s="1" t="str" cm="1">
        <f t="array" ref="BT156">IFERROR(ROUND((BD156+BL156*职业模板!$E$16)*(1+INDEX(职业模板!$C$29:$J$34,MATCH($K156,职业模板!$B$29:$B$34,FALSE),MATCH(AB$3,职业模板!$C$28:$J$28,FALSE))+INDEX(职业模板!$C$40:$J$60,MATCH($L156,职业模板!$B$40:$B$60,FALSE),MATCH(AB$3,职业模板!$C$39:$J$39,FALSE))),2),"")</f>
        <v/>
      </c>
      <c r="BU156" s="1" t="str" cm="1">
        <f t="array" ref="BU156">IFERROR(ROUND((BE156+BM156*职业模板!$E$16)*(1+INDEX(职业模板!$C$29:$J$34,MATCH($K156,职业模板!$B$29:$B$34,FALSE),MATCH(AC$3,职业模板!$C$28:$J$28,FALSE))+INDEX(职业模板!$C$40:$J$60,MATCH($L156,职业模板!$B$40:$B$60,FALSE),MATCH(AC$3,职业模板!$C$39:$J$39,FALSE))),2),"")</f>
        <v/>
      </c>
      <c r="BV156" s="31" t="str" cm="1">
        <f t="array" ref="BV156">IF(SUMPRODUCT($BN156:$BR156,属性分配!$C$7:$G$7)=0,"",SUMPRODUCT($BN156:$BR156,属性分配!$C$7:$G$7))</f>
        <v/>
      </c>
      <c r="BW156" s="1" t="str" cm="1">
        <f t="array" ref="BW156">IFERROR((AX156+BF156*职业模板!$E$16)*(1+INDEX(职业模板!$C$34:$J$34,MATCH(V$3,职业模板!$C$28:$J$28,FALSE))+INDEX(职业模板!$C$60:$J$60,MATCH(V$3,职业模板!$C$39:$J$39,FALSE))),"")</f>
        <v/>
      </c>
      <c r="BX156" s="1" t="str" cm="1">
        <f t="array" ref="BX156">IFERROR((AY156+BG156*职业模板!$E$16)*(1+INDEX(职业模板!$C$34:$J$34,MATCH(W$3,职业模板!$C$28:$J$28,FALSE))+INDEX(职业模板!$C$60:$J$60,MATCH(W$3,职业模板!$C$39:$J$39,FALSE))),"")</f>
        <v/>
      </c>
      <c r="BY156" s="1" t="str" cm="1">
        <f t="array" ref="BY156">IFERROR((AZ156+BH156*职业模板!$E$16)*(1+INDEX(职业模板!$C$34:$J$34,MATCH(X$3,职业模板!$C$28:$J$28,FALSE))+INDEX(职业模板!$C$60:$J$60,MATCH(X$3,职业模板!$C$39:$J$39,FALSE))),"")</f>
        <v/>
      </c>
      <c r="BZ156" s="1" t="str" cm="1">
        <f t="array" ref="BZ156">IFERROR((BA156+BI156*职业模板!$E$16)*(1+INDEX(职业模板!$C$34:$J$34,MATCH(Y$3,职业模板!$C$28:$J$28,FALSE))+INDEX(职业模板!$C$60:$J$60,MATCH(Y$3,职业模板!$C$39:$J$39,FALSE))),"")</f>
        <v/>
      </c>
      <c r="CA156" s="1" t="str" cm="1">
        <f t="array" ref="CA156">IFERROR((BB156+BJ156*职业模板!$E$16)*(1+INDEX(职业模板!$C$34:$J$34,MATCH(Z$3,职业模板!$C$28:$J$28,FALSE))+INDEX(职业模板!$C$60:$J$60,MATCH(Z$3,职业模板!$C$39:$J$39,FALSE))),"")</f>
        <v/>
      </c>
      <c r="CB156" s="1" t="str" cm="1">
        <f t="array" ref="CB156">IFERROR((BC156+BK156*职业模板!$E$16)*(1+INDEX(职业模板!$C$34:$J$34,MATCH(AA$3,职业模板!$C$28:$J$28,FALSE))+INDEX(职业模板!$C$60:$J$60,MATCH(AA$3,职业模板!$C$39:$J$39,FALSE))),"")</f>
        <v/>
      </c>
      <c r="CC156" s="1" t="str" cm="1">
        <f t="array" ref="CC156">IFERROR((BD156+BL156*职业模板!$E$16)*(1+INDEX(职业模板!$C$34:$J$34,MATCH(AB$3,职业模板!$C$28:$J$28,FALSE))+INDEX(职业模板!$C$60:$J$60,MATCH(AB$3,职业模板!$C$39:$J$39,FALSE))),"")</f>
        <v/>
      </c>
      <c r="CD156" s="1" t="str" cm="1">
        <f t="array" ref="CD156">IFERROR((BE156+BM156*职业模板!$E$16)*(1+INDEX(职业模板!$C$34:$J$34,MATCH(AC$3,职业模板!$C$28:$J$28,FALSE))+INDEX(职业模板!$C$60:$J$60,MATCH(AC$3,职业模板!$C$39:$J$39,FALSE))),"")</f>
        <v/>
      </c>
      <c r="CE156" s="31" t="str" cm="1">
        <f t="array" ref="CE156">IF(SUMPRODUCT(BW156:CA156,属性分配!$C$7:$G$7)=0,"",SUMPRODUCT(BW156:CA156,属性分配!$C$7:$G$7))</f>
        <v/>
      </c>
    </row>
    <row r="157" spans="50:83" x14ac:dyDescent="0.15">
      <c r="AX157" s="1" t="str" cm="1">
        <f t="array" ref="AX157">IFERROR(INDEX(属性分配!$C$4:$J$4,MATCH(AX$3,属性分配!$C$3:$J$3,FALSE))*INDEX(职业模板!$C$5:$J$12,MATCH($C157,职业模板!$B$5:$B$12,FALSE),MATCH(AX$3,职业模板!$C$3:$J$3,FALSE))*$F157*N157,"")</f>
        <v/>
      </c>
      <c r="AY157" s="1" t="str" cm="1">
        <f t="array" ref="AY157">IFERROR(INDEX(属性分配!$C$4:$J$4,MATCH(AY$3,属性分配!$C$3:$J$3,FALSE))*INDEX(职业模板!$C$5:$J$12,MATCH($C157,职业模板!$B$5:$B$12,FALSE),MATCH(AY$3,职业模板!$C$3:$J$3,FALSE))*$F157*O157,"")</f>
        <v/>
      </c>
      <c r="AZ157" s="1" t="str" cm="1">
        <f t="array" ref="AZ157">IFERROR(INDEX(属性分配!$C$4:$J$4,MATCH(AZ$3,属性分配!$C$3:$J$3,FALSE))*INDEX(职业模板!$C$5:$J$12,MATCH($C157,职业模板!$B$5:$B$12,FALSE),MATCH(AZ$3,职业模板!$C$3:$J$3,FALSE))*$F157*P157,"")</f>
        <v/>
      </c>
      <c r="BA157" s="1" t="str" cm="1">
        <f t="array" ref="BA157">IFERROR(INDEX(属性分配!$C$4:$J$4,MATCH(BA$3,属性分配!$C$3:$J$3,FALSE))*INDEX(职业模板!$C$5:$J$12,MATCH($C157,职业模板!$B$5:$B$12,FALSE),MATCH(BA$3,职业模板!$C$3:$J$3,FALSE))*$F157*Q157,"")</f>
        <v/>
      </c>
      <c r="BB157" s="1" t="str" cm="1">
        <f t="array" ref="BB157">IFERROR(INDEX(属性分配!$C$4:$J$4,MATCH(BB$3,属性分配!$C$3:$J$3,FALSE))*INDEX(职业模板!$C$5:$J$12,MATCH($C157,职业模板!$B$5:$B$12,FALSE),MATCH(BB$3,职业模板!$C$3:$J$3,FALSE))*$F157*R157,"")</f>
        <v/>
      </c>
      <c r="BC157" s="1" t="str" cm="1">
        <f t="array" ref="BC157">IFERROR(INDEX(属性分配!$C$4:$J$4,MATCH(BC$3,属性分配!$C$3:$J$3,FALSE))*INDEX(职业模板!$C$5:$J$12,MATCH($C157,职业模板!$B$5:$B$12,FALSE),MATCH(BC$3,职业模板!$C$3:$J$3,FALSE))*$F157*S157,"")</f>
        <v/>
      </c>
      <c r="BD157" s="1" t="str" cm="1">
        <f t="array" ref="BD157">IFERROR(INDEX(属性分配!$C$4:$J$4,MATCH(BD$3,属性分配!$C$3:$J$3,FALSE))*INDEX(职业模板!$C$5:$J$12,MATCH($C157,职业模板!$B$5:$B$12,FALSE),MATCH(BD$3,职业模板!$C$3:$J$3,FALSE))*$F157*T157,"")</f>
        <v/>
      </c>
      <c r="BE157" s="1" t="str" cm="1">
        <f t="array" ref="BE157">IFERROR(INDEX(属性分配!$C$4:$J$4,MATCH(BE$3,属性分配!$C$3:$J$3,FALSE))*INDEX(职业模板!$C$5:$J$12,MATCH($C157,职业模板!$B$5:$B$12,FALSE),MATCH(BE$3,职业模板!$C$3:$J$3,FALSE))*$F157*U157,"")</f>
        <v/>
      </c>
      <c r="BF157" s="1" t="str" cm="1">
        <f t="array" ref="BF157">IFERROR(INDEX(属性分配!$C$11:$J$11,MATCH(BF$3,属性分配!$C$3:$J$3,FALSE))/职业模板!$E$16*AX157,"")</f>
        <v/>
      </c>
      <c r="BG157" s="1" t="str" cm="1">
        <f t="array" ref="BG157">IFERROR(INDEX(属性分配!$C$11:$J$11,MATCH(BG$3,属性分配!$C$3:$J$3,FALSE))/职业模板!$E$16*AY157,"")</f>
        <v/>
      </c>
      <c r="BH157" s="1" t="str" cm="1">
        <f t="array" ref="BH157">IFERROR(INDEX(属性分配!$C$11:$J$11,MATCH(BH$3,属性分配!$C$3:$J$3,FALSE))/职业模板!$E$16*AZ157,"")</f>
        <v/>
      </c>
      <c r="BI157" s="1" t="str" cm="1">
        <f t="array" ref="BI157">IFERROR(INDEX(属性分配!$C$11:$J$11,MATCH(BI$3,属性分配!$C$3:$J$3,FALSE))/职业模板!$E$16*BA157,"")</f>
        <v/>
      </c>
      <c r="BJ157" s="1" t="str" cm="1">
        <f t="array" ref="BJ157">IFERROR(INDEX(属性分配!$C$11:$J$11,MATCH(BJ$3,属性分配!$C$3:$J$3,FALSE))/职业模板!$E$16*BB157,"")</f>
        <v/>
      </c>
      <c r="BK157" s="1" t="str" cm="1">
        <f t="array" ref="BK157">IFERROR(INDEX(属性分配!$C$11:$J$11,MATCH(BK$3,属性分配!$C$3:$J$3,FALSE))/职业模板!$E$16*BC157,"")</f>
        <v/>
      </c>
      <c r="BL157" s="1" t="str" cm="1">
        <f t="array" ref="BL157">IFERROR(INDEX(属性分配!$C$11:$J$11,MATCH(BL$3,属性分配!$C$3:$J$3,FALSE))/职业模板!$E$16*BD157,"")</f>
        <v/>
      </c>
      <c r="BM157" s="1" t="str" cm="1">
        <f t="array" ref="BM157">IFERROR(INDEX(属性分配!$C$11:$J$11,MATCH(BM$3,属性分配!$C$3:$J$3,FALSE))/职业模板!$E$16*BE157,"")</f>
        <v/>
      </c>
      <c r="BN157" s="1" t="str" cm="1">
        <f t="array" ref="BN157">IFERROR(ROUND((AX157+BF157*职业模板!$E$16)*(1+INDEX(职业模板!$C$29:$J$34,MATCH($K157,职业模板!$B$29:$B$34,FALSE),MATCH(V$3,职业模板!$C$28:$J$28,FALSE))+INDEX(职业模板!$C$40:$J$60,MATCH($L157,职业模板!$B$40:$B$60,FALSE),MATCH(V$3,职业模板!$C$39:$J$39,FALSE))),2),"")</f>
        <v/>
      </c>
      <c r="BO157" s="1" t="str" cm="1">
        <f t="array" ref="BO157">IFERROR(ROUND((AY157+BG157*职业模板!$E$16)*(1+INDEX(职业模板!$C$29:$J$34,MATCH($K157,职业模板!$B$29:$B$34,FALSE),MATCH(W$3,职业模板!$C$28:$J$28,FALSE))+INDEX(职业模板!$C$40:$J$60,MATCH($L157,职业模板!$B$40:$B$60,FALSE),MATCH(W$3,职业模板!$C$39:$J$39,FALSE))),2),"")</f>
        <v/>
      </c>
      <c r="BP157" s="1" t="str" cm="1">
        <f t="array" ref="BP157">IFERROR(ROUND((AZ157+BH157*职业模板!$E$16)*(1+INDEX(职业模板!$C$29:$J$34,MATCH($K157,职业模板!$B$29:$B$34,FALSE),MATCH(X$3,职业模板!$C$28:$J$28,FALSE))+INDEX(职业模板!$C$40:$J$60,MATCH($L157,职业模板!$B$40:$B$60,FALSE),MATCH(X$3,职业模板!$C$39:$J$39,FALSE))),2),"")</f>
        <v/>
      </c>
      <c r="BQ157" s="1" t="str" cm="1">
        <f t="array" ref="BQ157">IFERROR(ROUND((BA157+BI157*职业模板!$E$16)*(1+INDEX(职业模板!$C$29:$J$34,MATCH($K157,职业模板!$B$29:$B$34,FALSE),MATCH(Y$3,职业模板!$C$28:$J$28,FALSE))+INDEX(职业模板!$C$40:$J$60,MATCH($L157,职业模板!$B$40:$B$60,FALSE),MATCH(Y$3,职业模板!$C$39:$J$39,FALSE))),2),"")</f>
        <v/>
      </c>
      <c r="BR157" s="1" t="str" cm="1">
        <f t="array" ref="BR157">IFERROR(ROUND((BB157+BJ157*职业模板!$E$16)*(1+INDEX(职业模板!$C$29:$J$34,MATCH($K157,职业模板!$B$29:$B$34,FALSE),MATCH(Z$3,职业模板!$C$28:$J$28,FALSE))+INDEX(职业模板!$C$40:$J$60,MATCH($L157,职业模板!$B$40:$B$60,FALSE),MATCH(Z$3,职业模板!$C$39:$J$39,FALSE))),2),"")</f>
        <v/>
      </c>
      <c r="BS157" s="1" t="str" cm="1">
        <f t="array" ref="BS157">IFERROR(ROUND((BC157+BK157*职业模板!$E$16)*(1+INDEX(职业模板!$C$29:$J$34,MATCH($K157,职业模板!$B$29:$B$34,FALSE),MATCH(AA$3,职业模板!$C$28:$J$28,FALSE))+INDEX(职业模板!$C$40:$J$60,MATCH($L157,职业模板!$B$40:$B$60,FALSE),MATCH(AA$3,职业模板!$C$39:$J$39,FALSE))),2),"")</f>
        <v/>
      </c>
      <c r="BT157" s="1" t="str" cm="1">
        <f t="array" ref="BT157">IFERROR(ROUND((BD157+BL157*职业模板!$E$16)*(1+INDEX(职业模板!$C$29:$J$34,MATCH($K157,职业模板!$B$29:$B$34,FALSE),MATCH(AB$3,职业模板!$C$28:$J$28,FALSE))+INDEX(职业模板!$C$40:$J$60,MATCH($L157,职业模板!$B$40:$B$60,FALSE),MATCH(AB$3,职业模板!$C$39:$J$39,FALSE))),2),"")</f>
        <v/>
      </c>
      <c r="BU157" s="1" t="str" cm="1">
        <f t="array" ref="BU157">IFERROR(ROUND((BE157+BM157*职业模板!$E$16)*(1+INDEX(职业模板!$C$29:$J$34,MATCH($K157,职业模板!$B$29:$B$34,FALSE),MATCH(AC$3,职业模板!$C$28:$J$28,FALSE))+INDEX(职业模板!$C$40:$J$60,MATCH($L157,职业模板!$B$40:$B$60,FALSE),MATCH(AC$3,职业模板!$C$39:$J$39,FALSE))),2),"")</f>
        <v/>
      </c>
      <c r="BV157" s="31" t="str" cm="1">
        <f t="array" ref="BV157">IF(SUMPRODUCT($BN157:$BR157,属性分配!$C$7:$G$7)=0,"",SUMPRODUCT($BN157:$BR157,属性分配!$C$7:$G$7))</f>
        <v/>
      </c>
      <c r="BW157" s="1" t="str" cm="1">
        <f t="array" ref="BW157">IFERROR((AX157+BF157*职业模板!$E$16)*(1+INDEX(职业模板!$C$34:$J$34,MATCH(V$3,职业模板!$C$28:$J$28,FALSE))+INDEX(职业模板!$C$60:$J$60,MATCH(V$3,职业模板!$C$39:$J$39,FALSE))),"")</f>
        <v/>
      </c>
      <c r="BX157" s="1" t="str" cm="1">
        <f t="array" ref="BX157">IFERROR((AY157+BG157*职业模板!$E$16)*(1+INDEX(职业模板!$C$34:$J$34,MATCH(W$3,职业模板!$C$28:$J$28,FALSE))+INDEX(职业模板!$C$60:$J$60,MATCH(W$3,职业模板!$C$39:$J$39,FALSE))),"")</f>
        <v/>
      </c>
      <c r="BY157" s="1" t="str" cm="1">
        <f t="array" ref="BY157">IFERROR((AZ157+BH157*职业模板!$E$16)*(1+INDEX(职业模板!$C$34:$J$34,MATCH(X$3,职业模板!$C$28:$J$28,FALSE))+INDEX(职业模板!$C$60:$J$60,MATCH(X$3,职业模板!$C$39:$J$39,FALSE))),"")</f>
        <v/>
      </c>
      <c r="BZ157" s="1" t="str" cm="1">
        <f t="array" ref="BZ157">IFERROR((BA157+BI157*职业模板!$E$16)*(1+INDEX(职业模板!$C$34:$J$34,MATCH(Y$3,职业模板!$C$28:$J$28,FALSE))+INDEX(职业模板!$C$60:$J$60,MATCH(Y$3,职业模板!$C$39:$J$39,FALSE))),"")</f>
        <v/>
      </c>
      <c r="CA157" s="1" t="str" cm="1">
        <f t="array" ref="CA157">IFERROR((BB157+BJ157*职业模板!$E$16)*(1+INDEX(职业模板!$C$34:$J$34,MATCH(Z$3,职业模板!$C$28:$J$28,FALSE))+INDEX(职业模板!$C$60:$J$60,MATCH(Z$3,职业模板!$C$39:$J$39,FALSE))),"")</f>
        <v/>
      </c>
      <c r="CB157" s="1" t="str" cm="1">
        <f t="array" ref="CB157">IFERROR((BC157+BK157*职业模板!$E$16)*(1+INDEX(职业模板!$C$34:$J$34,MATCH(AA$3,职业模板!$C$28:$J$28,FALSE))+INDEX(职业模板!$C$60:$J$60,MATCH(AA$3,职业模板!$C$39:$J$39,FALSE))),"")</f>
        <v/>
      </c>
      <c r="CC157" s="1" t="str" cm="1">
        <f t="array" ref="CC157">IFERROR((BD157+BL157*职业模板!$E$16)*(1+INDEX(职业模板!$C$34:$J$34,MATCH(AB$3,职业模板!$C$28:$J$28,FALSE))+INDEX(职业模板!$C$60:$J$60,MATCH(AB$3,职业模板!$C$39:$J$39,FALSE))),"")</f>
        <v/>
      </c>
      <c r="CD157" s="1" t="str" cm="1">
        <f t="array" ref="CD157">IFERROR((BE157+BM157*职业模板!$E$16)*(1+INDEX(职业模板!$C$34:$J$34,MATCH(AC$3,职业模板!$C$28:$J$28,FALSE))+INDEX(职业模板!$C$60:$J$60,MATCH(AC$3,职业模板!$C$39:$J$39,FALSE))),"")</f>
        <v/>
      </c>
      <c r="CE157" s="31" t="str" cm="1">
        <f t="array" ref="CE157">IF(SUMPRODUCT(BW157:CA157,属性分配!$C$7:$G$7)=0,"",SUMPRODUCT(BW157:CA157,属性分配!$C$7:$G$7))</f>
        <v/>
      </c>
    </row>
    <row r="158" spans="50:83" x14ac:dyDescent="0.15">
      <c r="AX158" s="1" t="str" cm="1">
        <f t="array" ref="AX158">IFERROR(INDEX(属性分配!$C$4:$J$4,MATCH(AX$3,属性分配!$C$3:$J$3,FALSE))*INDEX(职业模板!$C$5:$J$12,MATCH($C158,职业模板!$B$5:$B$12,FALSE),MATCH(AX$3,职业模板!$C$3:$J$3,FALSE))*$F158*N158,"")</f>
        <v/>
      </c>
      <c r="AY158" s="1" t="str" cm="1">
        <f t="array" ref="AY158">IFERROR(INDEX(属性分配!$C$4:$J$4,MATCH(AY$3,属性分配!$C$3:$J$3,FALSE))*INDEX(职业模板!$C$5:$J$12,MATCH($C158,职业模板!$B$5:$B$12,FALSE),MATCH(AY$3,职业模板!$C$3:$J$3,FALSE))*$F158*O158,"")</f>
        <v/>
      </c>
      <c r="AZ158" s="1" t="str" cm="1">
        <f t="array" ref="AZ158">IFERROR(INDEX(属性分配!$C$4:$J$4,MATCH(AZ$3,属性分配!$C$3:$J$3,FALSE))*INDEX(职业模板!$C$5:$J$12,MATCH($C158,职业模板!$B$5:$B$12,FALSE),MATCH(AZ$3,职业模板!$C$3:$J$3,FALSE))*$F158*P158,"")</f>
        <v/>
      </c>
      <c r="BA158" s="1" t="str" cm="1">
        <f t="array" ref="BA158">IFERROR(INDEX(属性分配!$C$4:$J$4,MATCH(BA$3,属性分配!$C$3:$J$3,FALSE))*INDEX(职业模板!$C$5:$J$12,MATCH($C158,职业模板!$B$5:$B$12,FALSE),MATCH(BA$3,职业模板!$C$3:$J$3,FALSE))*$F158*Q158,"")</f>
        <v/>
      </c>
      <c r="BB158" s="1" t="str" cm="1">
        <f t="array" ref="BB158">IFERROR(INDEX(属性分配!$C$4:$J$4,MATCH(BB$3,属性分配!$C$3:$J$3,FALSE))*INDEX(职业模板!$C$5:$J$12,MATCH($C158,职业模板!$B$5:$B$12,FALSE),MATCH(BB$3,职业模板!$C$3:$J$3,FALSE))*$F158*R158,"")</f>
        <v/>
      </c>
      <c r="BC158" s="1" t="str" cm="1">
        <f t="array" ref="BC158">IFERROR(INDEX(属性分配!$C$4:$J$4,MATCH(BC$3,属性分配!$C$3:$J$3,FALSE))*INDEX(职业模板!$C$5:$J$12,MATCH($C158,职业模板!$B$5:$B$12,FALSE),MATCH(BC$3,职业模板!$C$3:$J$3,FALSE))*$F158*S158,"")</f>
        <v/>
      </c>
      <c r="BD158" s="1" t="str" cm="1">
        <f t="array" ref="BD158">IFERROR(INDEX(属性分配!$C$4:$J$4,MATCH(BD$3,属性分配!$C$3:$J$3,FALSE))*INDEX(职业模板!$C$5:$J$12,MATCH($C158,职业模板!$B$5:$B$12,FALSE),MATCH(BD$3,职业模板!$C$3:$J$3,FALSE))*$F158*T158,"")</f>
        <v/>
      </c>
      <c r="BE158" s="1" t="str" cm="1">
        <f t="array" ref="BE158">IFERROR(INDEX(属性分配!$C$4:$J$4,MATCH(BE$3,属性分配!$C$3:$J$3,FALSE))*INDEX(职业模板!$C$5:$J$12,MATCH($C158,职业模板!$B$5:$B$12,FALSE),MATCH(BE$3,职业模板!$C$3:$J$3,FALSE))*$F158*U158,"")</f>
        <v/>
      </c>
      <c r="BF158" s="1" t="str" cm="1">
        <f t="array" ref="BF158">IFERROR(INDEX(属性分配!$C$11:$J$11,MATCH(BF$3,属性分配!$C$3:$J$3,FALSE))/职业模板!$E$16*AX158,"")</f>
        <v/>
      </c>
      <c r="BG158" s="1" t="str" cm="1">
        <f t="array" ref="BG158">IFERROR(INDEX(属性分配!$C$11:$J$11,MATCH(BG$3,属性分配!$C$3:$J$3,FALSE))/职业模板!$E$16*AY158,"")</f>
        <v/>
      </c>
      <c r="BH158" s="1" t="str" cm="1">
        <f t="array" ref="BH158">IFERROR(INDEX(属性分配!$C$11:$J$11,MATCH(BH$3,属性分配!$C$3:$J$3,FALSE))/职业模板!$E$16*AZ158,"")</f>
        <v/>
      </c>
      <c r="BI158" s="1" t="str" cm="1">
        <f t="array" ref="BI158">IFERROR(INDEX(属性分配!$C$11:$J$11,MATCH(BI$3,属性分配!$C$3:$J$3,FALSE))/职业模板!$E$16*BA158,"")</f>
        <v/>
      </c>
      <c r="BJ158" s="1" t="str" cm="1">
        <f t="array" ref="BJ158">IFERROR(INDEX(属性分配!$C$11:$J$11,MATCH(BJ$3,属性分配!$C$3:$J$3,FALSE))/职业模板!$E$16*BB158,"")</f>
        <v/>
      </c>
      <c r="BK158" s="1" t="str" cm="1">
        <f t="array" ref="BK158">IFERROR(INDEX(属性分配!$C$11:$J$11,MATCH(BK$3,属性分配!$C$3:$J$3,FALSE))/职业模板!$E$16*BC158,"")</f>
        <v/>
      </c>
      <c r="BL158" s="1" t="str" cm="1">
        <f t="array" ref="BL158">IFERROR(INDEX(属性分配!$C$11:$J$11,MATCH(BL$3,属性分配!$C$3:$J$3,FALSE))/职业模板!$E$16*BD158,"")</f>
        <v/>
      </c>
      <c r="BM158" s="1" t="str" cm="1">
        <f t="array" ref="BM158">IFERROR(INDEX(属性分配!$C$11:$J$11,MATCH(BM$3,属性分配!$C$3:$J$3,FALSE))/职业模板!$E$16*BE158,"")</f>
        <v/>
      </c>
      <c r="BN158" s="1" t="str" cm="1">
        <f t="array" ref="BN158">IFERROR(ROUND((AX158+BF158*职业模板!$E$16)*(1+INDEX(职业模板!$C$29:$J$34,MATCH($K158,职业模板!$B$29:$B$34,FALSE),MATCH(V$3,职业模板!$C$28:$J$28,FALSE))+INDEX(职业模板!$C$40:$J$60,MATCH($L158,职业模板!$B$40:$B$60,FALSE),MATCH(V$3,职业模板!$C$39:$J$39,FALSE))),2),"")</f>
        <v/>
      </c>
      <c r="BO158" s="1" t="str" cm="1">
        <f t="array" ref="BO158">IFERROR(ROUND((AY158+BG158*职业模板!$E$16)*(1+INDEX(职业模板!$C$29:$J$34,MATCH($K158,职业模板!$B$29:$B$34,FALSE),MATCH(W$3,职业模板!$C$28:$J$28,FALSE))+INDEX(职业模板!$C$40:$J$60,MATCH($L158,职业模板!$B$40:$B$60,FALSE),MATCH(W$3,职业模板!$C$39:$J$39,FALSE))),2),"")</f>
        <v/>
      </c>
      <c r="BP158" s="1" t="str" cm="1">
        <f t="array" ref="BP158">IFERROR(ROUND((AZ158+BH158*职业模板!$E$16)*(1+INDEX(职业模板!$C$29:$J$34,MATCH($K158,职业模板!$B$29:$B$34,FALSE),MATCH(X$3,职业模板!$C$28:$J$28,FALSE))+INDEX(职业模板!$C$40:$J$60,MATCH($L158,职业模板!$B$40:$B$60,FALSE),MATCH(X$3,职业模板!$C$39:$J$39,FALSE))),2),"")</f>
        <v/>
      </c>
      <c r="BQ158" s="1" t="str" cm="1">
        <f t="array" ref="BQ158">IFERROR(ROUND((BA158+BI158*职业模板!$E$16)*(1+INDEX(职业模板!$C$29:$J$34,MATCH($K158,职业模板!$B$29:$B$34,FALSE),MATCH(Y$3,职业模板!$C$28:$J$28,FALSE))+INDEX(职业模板!$C$40:$J$60,MATCH($L158,职业模板!$B$40:$B$60,FALSE),MATCH(Y$3,职业模板!$C$39:$J$39,FALSE))),2),"")</f>
        <v/>
      </c>
      <c r="BR158" s="1" t="str" cm="1">
        <f t="array" ref="BR158">IFERROR(ROUND((BB158+BJ158*职业模板!$E$16)*(1+INDEX(职业模板!$C$29:$J$34,MATCH($K158,职业模板!$B$29:$B$34,FALSE),MATCH(Z$3,职业模板!$C$28:$J$28,FALSE))+INDEX(职业模板!$C$40:$J$60,MATCH($L158,职业模板!$B$40:$B$60,FALSE),MATCH(Z$3,职业模板!$C$39:$J$39,FALSE))),2),"")</f>
        <v/>
      </c>
      <c r="BS158" s="1" t="str" cm="1">
        <f t="array" ref="BS158">IFERROR(ROUND((BC158+BK158*职业模板!$E$16)*(1+INDEX(职业模板!$C$29:$J$34,MATCH($K158,职业模板!$B$29:$B$34,FALSE),MATCH(AA$3,职业模板!$C$28:$J$28,FALSE))+INDEX(职业模板!$C$40:$J$60,MATCH($L158,职业模板!$B$40:$B$60,FALSE),MATCH(AA$3,职业模板!$C$39:$J$39,FALSE))),2),"")</f>
        <v/>
      </c>
      <c r="BT158" s="1" t="str" cm="1">
        <f t="array" ref="BT158">IFERROR(ROUND((BD158+BL158*职业模板!$E$16)*(1+INDEX(职业模板!$C$29:$J$34,MATCH($K158,职业模板!$B$29:$B$34,FALSE),MATCH(AB$3,职业模板!$C$28:$J$28,FALSE))+INDEX(职业模板!$C$40:$J$60,MATCH($L158,职业模板!$B$40:$B$60,FALSE),MATCH(AB$3,职业模板!$C$39:$J$39,FALSE))),2),"")</f>
        <v/>
      </c>
      <c r="BU158" s="1" t="str" cm="1">
        <f t="array" ref="BU158">IFERROR(ROUND((BE158+BM158*职业模板!$E$16)*(1+INDEX(职业模板!$C$29:$J$34,MATCH($K158,职业模板!$B$29:$B$34,FALSE),MATCH(AC$3,职业模板!$C$28:$J$28,FALSE))+INDEX(职业模板!$C$40:$J$60,MATCH($L158,职业模板!$B$40:$B$60,FALSE),MATCH(AC$3,职业模板!$C$39:$J$39,FALSE))),2),"")</f>
        <v/>
      </c>
      <c r="BV158" s="31" t="str" cm="1">
        <f t="array" ref="BV158">IF(SUMPRODUCT($BN158:$BR158,属性分配!$C$7:$G$7)=0,"",SUMPRODUCT($BN158:$BR158,属性分配!$C$7:$G$7))</f>
        <v/>
      </c>
      <c r="BW158" s="1" t="str" cm="1">
        <f t="array" ref="BW158">IFERROR((AX158+BF158*职业模板!$E$16)*(1+INDEX(职业模板!$C$34:$J$34,MATCH(V$3,职业模板!$C$28:$J$28,FALSE))+INDEX(职业模板!$C$60:$J$60,MATCH(V$3,职业模板!$C$39:$J$39,FALSE))),"")</f>
        <v/>
      </c>
      <c r="BX158" s="1" t="str" cm="1">
        <f t="array" ref="BX158">IFERROR((AY158+BG158*职业模板!$E$16)*(1+INDEX(职业模板!$C$34:$J$34,MATCH(W$3,职业模板!$C$28:$J$28,FALSE))+INDEX(职业模板!$C$60:$J$60,MATCH(W$3,职业模板!$C$39:$J$39,FALSE))),"")</f>
        <v/>
      </c>
      <c r="BY158" s="1" t="str" cm="1">
        <f t="array" ref="BY158">IFERROR((AZ158+BH158*职业模板!$E$16)*(1+INDEX(职业模板!$C$34:$J$34,MATCH(X$3,职业模板!$C$28:$J$28,FALSE))+INDEX(职业模板!$C$60:$J$60,MATCH(X$3,职业模板!$C$39:$J$39,FALSE))),"")</f>
        <v/>
      </c>
      <c r="BZ158" s="1" t="str" cm="1">
        <f t="array" ref="BZ158">IFERROR((BA158+BI158*职业模板!$E$16)*(1+INDEX(职业模板!$C$34:$J$34,MATCH(Y$3,职业模板!$C$28:$J$28,FALSE))+INDEX(职业模板!$C$60:$J$60,MATCH(Y$3,职业模板!$C$39:$J$39,FALSE))),"")</f>
        <v/>
      </c>
      <c r="CA158" s="1" t="str" cm="1">
        <f t="array" ref="CA158">IFERROR((BB158+BJ158*职业模板!$E$16)*(1+INDEX(职业模板!$C$34:$J$34,MATCH(Z$3,职业模板!$C$28:$J$28,FALSE))+INDEX(职业模板!$C$60:$J$60,MATCH(Z$3,职业模板!$C$39:$J$39,FALSE))),"")</f>
        <v/>
      </c>
      <c r="CB158" s="1" t="str" cm="1">
        <f t="array" ref="CB158">IFERROR((BC158+BK158*职业模板!$E$16)*(1+INDEX(职业模板!$C$34:$J$34,MATCH(AA$3,职业模板!$C$28:$J$28,FALSE))+INDEX(职业模板!$C$60:$J$60,MATCH(AA$3,职业模板!$C$39:$J$39,FALSE))),"")</f>
        <v/>
      </c>
      <c r="CC158" s="1" t="str" cm="1">
        <f t="array" ref="CC158">IFERROR((BD158+BL158*职业模板!$E$16)*(1+INDEX(职业模板!$C$34:$J$34,MATCH(AB$3,职业模板!$C$28:$J$28,FALSE))+INDEX(职业模板!$C$60:$J$60,MATCH(AB$3,职业模板!$C$39:$J$39,FALSE))),"")</f>
        <v/>
      </c>
      <c r="CD158" s="1" t="str" cm="1">
        <f t="array" ref="CD158">IFERROR((BE158+BM158*职业模板!$E$16)*(1+INDEX(职业模板!$C$34:$J$34,MATCH(AC$3,职业模板!$C$28:$J$28,FALSE))+INDEX(职业模板!$C$60:$J$60,MATCH(AC$3,职业模板!$C$39:$J$39,FALSE))),"")</f>
        <v/>
      </c>
      <c r="CE158" s="31" t="str" cm="1">
        <f t="array" ref="CE158">IF(SUMPRODUCT(BW158:CA158,属性分配!$C$7:$G$7)=0,"",SUMPRODUCT(BW158:CA158,属性分配!$C$7:$G$7))</f>
        <v/>
      </c>
    </row>
    <row r="159" spans="50:83" x14ac:dyDescent="0.15">
      <c r="AX159" s="1" t="str" cm="1">
        <f t="array" ref="AX159">IFERROR(INDEX(属性分配!$C$4:$J$4,MATCH(AX$3,属性分配!$C$3:$J$3,FALSE))*INDEX(职业模板!$C$5:$J$12,MATCH($C159,职业模板!$B$5:$B$12,FALSE),MATCH(AX$3,职业模板!$C$3:$J$3,FALSE))*$F159*N159,"")</f>
        <v/>
      </c>
      <c r="AY159" s="1" t="str" cm="1">
        <f t="array" ref="AY159">IFERROR(INDEX(属性分配!$C$4:$J$4,MATCH(AY$3,属性分配!$C$3:$J$3,FALSE))*INDEX(职业模板!$C$5:$J$12,MATCH($C159,职业模板!$B$5:$B$12,FALSE),MATCH(AY$3,职业模板!$C$3:$J$3,FALSE))*$F159*O159,"")</f>
        <v/>
      </c>
      <c r="AZ159" s="1" t="str" cm="1">
        <f t="array" ref="AZ159">IFERROR(INDEX(属性分配!$C$4:$J$4,MATCH(AZ$3,属性分配!$C$3:$J$3,FALSE))*INDEX(职业模板!$C$5:$J$12,MATCH($C159,职业模板!$B$5:$B$12,FALSE),MATCH(AZ$3,职业模板!$C$3:$J$3,FALSE))*$F159*P159,"")</f>
        <v/>
      </c>
      <c r="BA159" s="1" t="str" cm="1">
        <f t="array" ref="BA159">IFERROR(INDEX(属性分配!$C$4:$J$4,MATCH(BA$3,属性分配!$C$3:$J$3,FALSE))*INDEX(职业模板!$C$5:$J$12,MATCH($C159,职业模板!$B$5:$B$12,FALSE),MATCH(BA$3,职业模板!$C$3:$J$3,FALSE))*$F159*Q159,"")</f>
        <v/>
      </c>
      <c r="BB159" s="1" t="str" cm="1">
        <f t="array" ref="BB159">IFERROR(INDEX(属性分配!$C$4:$J$4,MATCH(BB$3,属性分配!$C$3:$J$3,FALSE))*INDEX(职业模板!$C$5:$J$12,MATCH($C159,职业模板!$B$5:$B$12,FALSE),MATCH(BB$3,职业模板!$C$3:$J$3,FALSE))*$F159*R159,"")</f>
        <v/>
      </c>
      <c r="BC159" s="1" t="str" cm="1">
        <f t="array" ref="BC159">IFERROR(INDEX(属性分配!$C$4:$J$4,MATCH(BC$3,属性分配!$C$3:$J$3,FALSE))*INDEX(职业模板!$C$5:$J$12,MATCH($C159,职业模板!$B$5:$B$12,FALSE),MATCH(BC$3,职业模板!$C$3:$J$3,FALSE))*$F159*S159,"")</f>
        <v/>
      </c>
      <c r="BD159" s="1" t="str" cm="1">
        <f t="array" ref="BD159">IFERROR(INDEX(属性分配!$C$4:$J$4,MATCH(BD$3,属性分配!$C$3:$J$3,FALSE))*INDEX(职业模板!$C$5:$J$12,MATCH($C159,职业模板!$B$5:$B$12,FALSE),MATCH(BD$3,职业模板!$C$3:$J$3,FALSE))*$F159*T159,"")</f>
        <v/>
      </c>
      <c r="BE159" s="1" t="str" cm="1">
        <f t="array" ref="BE159">IFERROR(INDEX(属性分配!$C$4:$J$4,MATCH(BE$3,属性分配!$C$3:$J$3,FALSE))*INDEX(职业模板!$C$5:$J$12,MATCH($C159,职业模板!$B$5:$B$12,FALSE),MATCH(BE$3,职业模板!$C$3:$J$3,FALSE))*$F159*U159,"")</f>
        <v/>
      </c>
      <c r="BF159" s="1" t="str" cm="1">
        <f t="array" ref="BF159">IFERROR(INDEX(属性分配!$C$11:$J$11,MATCH(BF$3,属性分配!$C$3:$J$3,FALSE))/职业模板!$E$16*AX159,"")</f>
        <v/>
      </c>
      <c r="BG159" s="1" t="str" cm="1">
        <f t="array" ref="BG159">IFERROR(INDEX(属性分配!$C$11:$J$11,MATCH(BG$3,属性分配!$C$3:$J$3,FALSE))/职业模板!$E$16*AY159,"")</f>
        <v/>
      </c>
      <c r="BH159" s="1" t="str" cm="1">
        <f t="array" ref="BH159">IFERROR(INDEX(属性分配!$C$11:$J$11,MATCH(BH$3,属性分配!$C$3:$J$3,FALSE))/职业模板!$E$16*AZ159,"")</f>
        <v/>
      </c>
      <c r="BI159" s="1" t="str" cm="1">
        <f t="array" ref="BI159">IFERROR(INDEX(属性分配!$C$11:$J$11,MATCH(BI$3,属性分配!$C$3:$J$3,FALSE))/职业模板!$E$16*BA159,"")</f>
        <v/>
      </c>
      <c r="BJ159" s="1" t="str" cm="1">
        <f t="array" ref="BJ159">IFERROR(INDEX(属性分配!$C$11:$J$11,MATCH(BJ$3,属性分配!$C$3:$J$3,FALSE))/职业模板!$E$16*BB159,"")</f>
        <v/>
      </c>
      <c r="BK159" s="1" t="str" cm="1">
        <f t="array" ref="BK159">IFERROR(INDEX(属性分配!$C$11:$J$11,MATCH(BK$3,属性分配!$C$3:$J$3,FALSE))/职业模板!$E$16*BC159,"")</f>
        <v/>
      </c>
      <c r="BL159" s="1" t="str" cm="1">
        <f t="array" ref="BL159">IFERROR(INDEX(属性分配!$C$11:$J$11,MATCH(BL$3,属性分配!$C$3:$J$3,FALSE))/职业模板!$E$16*BD159,"")</f>
        <v/>
      </c>
      <c r="BM159" s="1" t="str" cm="1">
        <f t="array" ref="BM159">IFERROR(INDEX(属性分配!$C$11:$J$11,MATCH(BM$3,属性分配!$C$3:$J$3,FALSE))/职业模板!$E$16*BE159,"")</f>
        <v/>
      </c>
      <c r="BN159" s="1" t="str" cm="1">
        <f t="array" ref="BN159">IFERROR(ROUND((AX159+BF159*职业模板!$E$16)*(1+INDEX(职业模板!$C$29:$J$34,MATCH($K159,职业模板!$B$29:$B$34,FALSE),MATCH(V$3,职业模板!$C$28:$J$28,FALSE))+INDEX(职业模板!$C$40:$J$60,MATCH($L159,职业模板!$B$40:$B$60,FALSE),MATCH(V$3,职业模板!$C$39:$J$39,FALSE))),2),"")</f>
        <v/>
      </c>
      <c r="BO159" s="1" t="str" cm="1">
        <f t="array" ref="BO159">IFERROR(ROUND((AY159+BG159*职业模板!$E$16)*(1+INDEX(职业模板!$C$29:$J$34,MATCH($K159,职业模板!$B$29:$B$34,FALSE),MATCH(W$3,职业模板!$C$28:$J$28,FALSE))+INDEX(职业模板!$C$40:$J$60,MATCH($L159,职业模板!$B$40:$B$60,FALSE),MATCH(W$3,职业模板!$C$39:$J$39,FALSE))),2),"")</f>
        <v/>
      </c>
      <c r="BP159" s="1" t="str" cm="1">
        <f t="array" ref="BP159">IFERROR(ROUND((AZ159+BH159*职业模板!$E$16)*(1+INDEX(职业模板!$C$29:$J$34,MATCH($K159,职业模板!$B$29:$B$34,FALSE),MATCH(X$3,职业模板!$C$28:$J$28,FALSE))+INDEX(职业模板!$C$40:$J$60,MATCH($L159,职业模板!$B$40:$B$60,FALSE),MATCH(X$3,职业模板!$C$39:$J$39,FALSE))),2),"")</f>
        <v/>
      </c>
      <c r="BQ159" s="1" t="str" cm="1">
        <f t="array" ref="BQ159">IFERROR(ROUND((BA159+BI159*职业模板!$E$16)*(1+INDEX(职业模板!$C$29:$J$34,MATCH($K159,职业模板!$B$29:$B$34,FALSE),MATCH(Y$3,职业模板!$C$28:$J$28,FALSE))+INDEX(职业模板!$C$40:$J$60,MATCH($L159,职业模板!$B$40:$B$60,FALSE),MATCH(Y$3,职业模板!$C$39:$J$39,FALSE))),2),"")</f>
        <v/>
      </c>
      <c r="BR159" s="1" t="str" cm="1">
        <f t="array" ref="BR159">IFERROR(ROUND((BB159+BJ159*职业模板!$E$16)*(1+INDEX(职业模板!$C$29:$J$34,MATCH($K159,职业模板!$B$29:$B$34,FALSE),MATCH(Z$3,职业模板!$C$28:$J$28,FALSE))+INDEX(职业模板!$C$40:$J$60,MATCH($L159,职业模板!$B$40:$B$60,FALSE),MATCH(Z$3,职业模板!$C$39:$J$39,FALSE))),2),"")</f>
        <v/>
      </c>
      <c r="BS159" s="1" t="str" cm="1">
        <f t="array" ref="BS159">IFERROR(ROUND((BC159+BK159*职业模板!$E$16)*(1+INDEX(职业模板!$C$29:$J$34,MATCH($K159,职业模板!$B$29:$B$34,FALSE),MATCH(AA$3,职业模板!$C$28:$J$28,FALSE))+INDEX(职业模板!$C$40:$J$60,MATCH($L159,职业模板!$B$40:$B$60,FALSE),MATCH(AA$3,职业模板!$C$39:$J$39,FALSE))),2),"")</f>
        <v/>
      </c>
      <c r="BT159" s="1" t="str" cm="1">
        <f t="array" ref="BT159">IFERROR(ROUND((BD159+BL159*职业模板!$E$16)*(1+INDEX(职业模板!$C$29:$J$34,MATCH($K159,职业模板!$B$29:$B$34,FALSE),MATCH(AB$3,职业模板!$C$28:$J$28,FALSE))+INDEX(职业模板!$C$40:$J$60,MATCH($L159,职业模板!$B$40:$B$60,FALSE),MATCH(AB$3,职业模板!$C$39:$J$39,FALSE))),2),"")</f>
        <v/>
      </c>
      <c r="BU159" s="1" t="str" cm="1">
        <f t="array" ref="BU159">IFERROR(ROUND((BE159+BM159*职业模板!$E$16)*(1+INDEX(职业模板!$C$29:$J$34,MATCH($K159,职业模板!$B$29:$B$34,FALSE),MATCH(AC$3,职业模板!$C$28:$J$28,FALSE))+INDEX(职业模板!$C$40:$J$60,MATCH($L159,职业模板!$B$40:$B$60,FALSE),MATCH(AC$3,职业模板!$C$39:$J$39,FALSE))),2),"")</f>
        <v/>
      </c>
      <c r="BV159" s="31" t="str" cm="1">
        <f t="array" ref="BV159">IF(SUMPRODUCT($BN159:$BR159,属性分配!$C$7:$G$7)=0,"",SUMPRODUCT($BN159:$BR159,属性分配!$C$7:$G$7))</f>
        <v/>
      </c>
      <c r="BW159" s="1" t="str" cm="1">
        <f t="array" ref="BW159">IFERROR((AX159+BF159*职业模板!$E$16)*(1+INDEX(职业模板!$C$34:$J$34,MATCH(V$3,职业模板!$C$28:$J$28,FALSE))+INDEX(职业模板!$C$60:$J$60,MATCH(V$3,职业模板!$C$39:$J$39,FALSE))),"")</f>
        <v/>
      </c>
      <c r="BX159" s="1" t="str" cm="1">
        <f t="array" ref="BX159">IFERROR((AY159+BG159*职业模板!$E$16)*(1+INDEX(职业模板!$C$34:$J$34,MATCH(W$3,职业模板!$C$28:$J$28,FALSE))+INDEX(职业模板!$C$60:$J$60,MATCH(W$3,职业模板!$C$39:$J$39,FALSE))),"")</f>
        <v/>
      </c>
      <c r="BY159" s="1" t="str" cm="1">
        <f t="array" ref="BY159">IFERROR((AZ159+BH159*职业模板!$E$16)*(1+INDEX(职业模板!$C$34:$J$34,MATCH(X$3,职业模板!$C$28:$J$28,FALSE))+INDEX(职业模板!$C$60:$J$60,MATCH(X$3,职业模板!$C$39:$J$39,FALSE))),"")</f>
        <v/>
      </c>
      <c r="BZ159" s="1" t="str" cm="1">
        <f t="array" ref="BZ159">IFERROR((BA159+BI159*职业模板!$E$16)*(1+INDEX(职业模板!$C$34:$J$34,MATCH(Y$3,职业模板!$C$28:$J$28,FALSE))+INDEX(职业模板!$C$60:$J$60,MATCH(Y$3,职业模板!$C$39:$J$39,FALSE))),"")</f>
        <v/>
      </c>
      <c r="CA159" s="1" t="str" cm="1">
        <f t="array" ref="CA159">IFERROR((BB159+BJ159*职业模板!$E$16)*(1+INDEX(职业模板!$C$34:$J$34,MATCH(Z$3,职业模板!$C$28:$J$28,FALSE))+INDEX(职业模板!$C$60:$J$60,MATCH(Z$3,职业模板!$C$39:$J$39,FALSE))),"")</f>
        <v/>
      </c>
      <c r="CB159" s="1" t="str" cm="1">
        <f t="array" ref="CB159">IFERROR((BC159+BK159*职业模板!$E$16)*(1+INDEX(职业模板!$C$34:$J$34,MATCH(AA$3,职业模板!$C$28:$J$28,FALSE))+INDEX(职业模板!$C$60:$J$60,MATCH(AA$3,职业模板!$C$39:$J$39,FALSE))),"")</f>
        <v/>
      </c>
      <c r="CC159" s="1" t="str" cm="1">
        <f t="array" ref="CC159">IFERROR((BD159+BL159*职业模板!$E$16)*(1+INDEX(职业模板!$C$34:$J$34,MATCH(AB$3,职业模板!$C$28:$J$28,FALSE))+INDEX(职业模板!$C$60:$J$60,MATCH(AB$3,职业模板!$C$39:$J$39,FALSE))),"")</f>
        <v/>
      </c>
      <c r="CD159" s="1" t="str" cm="1">
        <f t="array" ref="CD159">IFERROR((BE159+BM159*职业模板!$E$16)*(1+INDEX(职业模板!$C$34:$J$34,MATCH(AC$3,职业模板!$C$28:$J$28,FALSE))+INDEX(职业模板!$C$60:$J$60,MATCH(AC$3,职业模板!$C$39:$J$39,FALSE))),"")</f>
        <v/>
      </c>
      <c r="CE159" s="31" t="str" cm="1">
        <f t="array" ref="CE159">IF(SUMPRODUCT(BW159:CA159,属性分配!$C$7:$G$7)=0,"",SUMPRODUCT(BW159:CA159,属性分配!$C$7:$G$7))</f>
        <v/>
      </c>
    </row>
    <row r="160" spans="50:83" x14ac:dyDescent="0.15">
      <c r="AX160" s="1" t="str" cm="1">
        <f t="array" ref="AX160">IFERROR(INDEX(属性分配!$C$4:$J$4,MATCH(AX$3,属性分配!$C$3:$J$3,FALSE))*INDEX(职业模板!$C$5:$J$12,MATCH($C160,职业模板!$B$5:$B$12,FALSE),MATCH(AX$3,职业模板!$C$3:$J$3,FALSE))*$F160*N160,"")</f>
        <v/>
      </c>
      <c r="AY160" s="1" t="str" cm="1">
        <f t="array" ref="AY160">IFERROR(INDEX(属性分配!$C$4:$J$4,MATCH(AY$3,属性分配!$C$3:$J$3,FALSE))*INDEX(职业模板!$C$5:$J$12,MATCH($C160,职业模板!$B$5:$B$12,FALSE),MATCH(AY$3,职业模板!$C$3:$J$3,FALSE))*$F160*O160,"")</f>
        <v/>
      </c>
      <c r="AZ160" s="1" t="str" cm="1">
        <f t="array" ref="AZ160">IFERROR(INDEX(属性分配!$C$4:$J$4,MATCH(AZ$3,属性分配!$C$3:$J$3,FALSE))*INDEX(职业模板!$C$5:$J$12,MATCH($C160,职业模板!$B$5:$B$12,FALSE),MATCH(AZ$3,职业模板!$C$3:$J$3,FALSE))*$F160*P160,"")</f>
        <v/>
      </c>
      <c r="BA160" s="1" t="str" cm="1">
        <f t="array" ref="BA160">IFERROR(INDEX(属性分配!$C$4:$J$4,MATCH(BA$3,属性分配!$C$3:$J$3,FALSE))*INDEX(职业模板!$C$5:$J$12,MATCH($C160,职业模板!$B$5:$B$12,FALSE),MATCH(BA$3,职业模板!$C$3:$J$3,FALSE))*$F160*Q160,"")</f>
        <v/>
      </c>
      <c r="BB160" s="1" t="str" cm="1">
        <f t="array" ref="BB160">IFERROR(INDEX(属性分配!$C$4:$J$4,MATCH(BB$3,属性分配!$C$3:$J$3,FALSE))*INDEX(职业模板!$C$5:$J$12,MATCH($C160,职业模板!$B$5:$B$12,FALSE),MATCH(BB$3,职业模板!$C$3:$J$3,FALSE))*$F160*R160,"")</f>
        <v/>
      </c>
      <c r="BC160" s="1" t="str" cm="1">
        <f t="array" ref="BC160">IFERROR(INDEX(属性分配!$C$4:$J$4,MATCH(BC$3,属性分配!$C$3:$J$3,FALSE))*INDEX(职业模板!$C$5:$J$12,MATCH($C160,职业模板!$B$5:$B$12,FALSE),MATCH(BC$3,职业模板!$C$3:$J$3,FALSE))*$F160*S160,"")</f>
        <v/>
      </c>
      <c r="BD160" s="1" t="str" cm="1">
        <f t="array" ref="BD160">IFERROR(INDEX(属性分配!$C$4:$J$4,MATCH(BD$3,属性分配!$C$3:$J$3,FALSE))*INDEX(职业模板!$C$5:$J$12,MATCH($C160,职业模板!$B$5:$B$12,FALSE),MATCH(BD$3,职业模板!$C$3:$J$3,FALSE))*$F160*T160,"")</f>
        <v/>
      </c>
      <c r="BE160" s="1" t="str" cm="1">
        <f t="array" ref="BE160">IFERROR(INDEX(属性分配!$C$4:$J$4,MATCH(BE$3,属性分配!$C$3:$J$3,FALSE))*INDEX(职业模板!$C$5:$J$12,MATCH($C160,职业模板!$B$5:$B$12,FALSE),MATCH(BE$3,职业模板!$C$3:$J$3,FALSE))*$F160*U160,"")</f>
        <v/>
      </c>
      <c r="BF160" s="1" t="str" cm="1">
        <f t="array" ref="BF160">IFERROR(INDEX(属性分配!$C$11:$J$11,MATCH(BF$3,属性分配!$C$3:$J$3,FALSE))/职业模板!$E$16*AX160,"")</f>
        <v/>
      </c>
      <c r="BG160" s="1" t="str" cm="1">
        <f t="array" ref="BG160">IFERROR(INDEX(属性分配!$C$11:$J$11,MATCH(BG$3,属性分配!$C$3:$J$3,FALSE))/职业模板!$E$16*AY160,"")</f>
        <v/>
      </c>
      <c r="BH160" s="1" t="str" cm="1">
        <f t="array" ref="BH160">IFERROR(INDEX(属性分配!$C$11:$J$11,MATCH(BH$3,属性分配!$C$3:$J$3,FALSE))/职业模板!$E$16*AZ160,"")</f>
        <v/>
      </c>
      <c r="BI160" s="1" t="str" cm="1">
        <f t="array" ref="BI160">IFERROR(INDEX(属性分配!$C$11:$J$11,MATCH(BI$3,属性分配!$C$3:$J$3,FALSE))/职业模板!$E$16*BA160,"")</f>
        <v/>
      </c>
      <c r="BJ160" s="1" t="str" cm="1">
        <f t="array" ref="BJ160">IFERROR(INDEX(属性分配!$C$11:$J$11,MATCH(BJ$3,属性分配!$C$3:$J$3,FALSE))/职业模板!$E$16*BB160,"")</f>
        <v/>
      </c>
      <c r="BK160" s="1" t="str" cm="1">
        <f t="array" ref="BK160">IFERROR(INDEX(属性分配!$C$11:$J$11,MATCH(BK$3,属性分配!$C$3:$J$3,FALSE))/职业模板!$E$16*BC160,"")</f>
        <v/>
      </c>
      <c r="BL160" s="1" t="str" cm="1">
        <f t="array" ref="BL160">IFERROR(INDEX(属性分配!$C$11:$J$11,MATCH(BL$3,属性分配!$C$3:$J$3,FALSE))/职业模板!$E$16*BD160,"")</f>
        <v/>
      </c>
      <c r="BM160" s="1" t="str" cm="1">
        <f t="array" ref="BM160">IFERROR(INDEX(属性分配!$C$11:$J$11,MATCH(BM$3,属性分配!$C$3:$J$3,FALSE))/职业模板!$E$16*BE160,"")</f>
        <v/>
      </c>
      <c r="BN160" s="1" t="str" cm="1">
        <f t="array" ref="BN160">IFERROR(ROUND((AX160+BF160*职业模板!$E$16)*(1+INDEX(职业模板!$C$29:$J$34,MATCH($K160,职业模板!$B$29:$B$34,FALSE),MATCH(V$3,职业模板!$C$28:$J$28,FALSE))+INDEX(职业模板!$C$40:$J$60,MATCH($L160,职业模板!$B$40:$B$60,FALSE),MATCH(V$3,职业模板!$C$39:$J$39,FALSE))),2),"")</f>
        <v/>
      </c>
      <c r="BO160" s="1" t="str" cm="1">
        <f t="array" ref="BO160">IFERROR(ROUND((AY160+BG160*职业模板!$E$16)*(1+INDEX(职业模板!$C$29:$J$34,MATCH($K160,职业模板!$B$29:$B$34,FALSE),MATCH(W$3,职业模板!$C$28:$J$28,FALSE))+INDEX(职业模板!$C$40:$J$60,MATCH($L160,职业模板!$B$40:$B$60,FALSE),MATCH(W$3,职业模板!$C$39:$J$39,FALSE))),2),"")</f>
        <v/>
      </c>
      <c r="BP160" s="1" t="str" cm="1">
        <f t="array" ref="BP160">IFERROR(ROUND((AZ160+BH160*职业模板!$E$16)*(1+INDEX(职业模板!$C$29:$J$34,MATCH($K160,职业模板!$B$29:$B$34,FALSE),MATCH(X$3,职业模板!$C$28:$J$28,FALSE))+INDEX(职业模板!$C$40:$J$60,MATCH($L160,职业模板!$B$40:$B$60,FALSE),MATCH(X$3,职业模板!$C$39:$J$39,FALSE))),2),"")</f>
        <v/>
      </c>
      <c r="BQ160" s="1" t="str" cm="1">
        <f t="array" ref="BQ160">IFERROR(ROUND((BA160+BI160*职业模板!$E$16)*(1+INDEX(职业模板!$C$29:$J$34,MATCH($K160,职业模板!$B$29:$B$34,FALSE),MATCH(Y$3,职业模板!$C$28:$J$28,FALSE))+INDEX(职业模板!$C$40:$J$60,MATCH($L160,职业模板!$B$40:$B$60,FALSE),MATCH(Y$3,职业模板!$C$39:$J$39,FALSE))),2),"")</f>
        <v/>
      </c>
      <c r="BR160" s="1" t="str" cm="1">
        <f t="array" ref="BR160">IFERROR(ROUND((BB160+BJ160*职业模板!$E$16)*(1+INDEX(职业模板!$C$29:$J$34,MATCH($K160,职业模板!$B$29:$B$34,FALSE),MATCH(Z$3,职业模板!$C$28:$J$28,FALSE))+INDEX(职业模板!$C$40:$J$60,MATCH($L160,职业模板!$B$40:$B$60,FALSE),MATCH(Z$3,职业模板!$C$39:$J$39,FALSE))),2),"")</f>
        <v/>
      </c>
      <c r="BS160" s="1" t="str" cm="1">
        <f t="array" ref="BS160">IFERROR(ROUND((BC160+BK160*职业模板!$E$16)*(1+INDEX(职业模板!$C$29:$J$34,MATCH($K160,职业模板!$B$29:$B$34,FALSE),MATCH(AA$3,职业模板!$C$28:$J$28,FALSE))+INDEX(职业模板!$C$40:$J$60,MATCH($L160,职业模板!$B$40:$B$60,FALSE),MATCH(AA$3,职业模板!$C$39:$J$39,FALSE))),2),"")</f>
        <v/>
      </c>
      <c r="BT160" s="1" t="str" cm="1">
        <f t="array" ref="BT160">IFERROR(ROUND((BD160+BL160*职业模板!$E$16)*(1+INDEX(职业模板!$C$29:$J$34,MATCH($K160,职业模板!$B$29:$B$34,FALSE),MATCH(AB$3,职业模板!$C$28:$J$28,FALSE))+INDEX(职业模板!$C$40:$J$60,MATCH($L160,职业模板!$B$40:$B$60,FALSE),MATCH(AB$3,职业模板!$C$39:$J$39,FALSE))),2),"")</f>
        <v/>
      </c>
      <c r="BU160" s="1" t="str" cm="1">
        <f t="array" ref="BU160">IFERROR(ROUND((BE160+BM160*职业模板!$E$16)*(1+INDEX(职业模板!$C$29:$J$34,MATCH($K160,职业模板!$B$29:$B$34,FALSE),MATCH(AC$3,职业模板!$C$28:$J$28,FALSE))+INDEX(职业模板!$C$40:$J$60,MATCH($L160,职业模板!$B$40:$B$60,FALSE),MATCH(AC$3,职业模板!$C$39:$J$39,FALSE))),2),"")</f>
        <v/>
      </c>
      <c r="BV160" s="31" t="str" cm="1">
        <f t="array" ref="BV160">IF(SUMPRODUCT($BN160:$BR160,属性分配!$C$7:$G$7)=0,"",SUMPRODUCT($BN160:$BR160,属性分配!$C$7:$G$7))</f>
        <v/>
      </c>
      <c r="BW160" s="1" t="str" cm="1">
        <f t="array" ref="BW160">IFERROR((AX160+BF160*职业模板!$E$16)*(1+INDEX(职业模板!$C$34:$J$34,MATCH(V$3,职业模板!$C$28:$J$28,FALSE))+INDEX(职业模板!$C$60:$J$60,MATCH(V$3,职业模板!$C$39:$J$39,FALSE))),"")</f>
        <v/>
      </c>
      <c r="BX160" s="1" t="str" cm="1">
        <f t="array" ref="BX160">IFERROR((AY160+BG160*职业模板!$E$16)*(1+INDEX(职业模板!$C$34:$J$34,MATCH(W$3,职业模板!$C$28:$J$28,FALSE))+INDEX(职业模板!$C$60:$J$60,MATCH(W$3,职业模板!$C$39:$J$39,FALSE))),"")</f>
        <v/>
      </c>
      <c r="BY160" s="1" t="str" cm="1">
        <f t="array" ref="BY160">IFERROR((AZ160+BH160*职业模板!$E$16)*(1+INDEX(职业模板!$C$34:$J$34,MATCH(X$3,职业模板!$C$28:$J$28,FALSE))+INDEX(职业模板!$C$60:$J$60,MATCH(X$3,职业模板!$C$39:$J$39,FALSE))),"")</f>
        <v/>
      </c>
      <c r="BZ160" s="1" t="str" cm="1">
        <f t="array" ref="BZ160">IFERROR((BA160+BI160*职业模板!$E$16)*(1+INDEX(职业模板!$C$34:$J$34,MATCH(Y$3,职业模板!$C$28:$J$28,FALSE))+INDEX(职业模板!$C$60:$J$60,MATCH(Y$3,职业模板!$C$39:$J$39,FALSE))),"")</f>
        <v/>
      </c>
      <c r="CA160" s="1" t="str" cm="1">
        <f t="array" ref="CA160">IFERROR((BB160+BJ160*职业模板!$E$16)*(1+INDEX(职业模板!$C$34:$J$34,MATCH(Z$3,职业模板!$C$28:$J$28,FALSE))+INDEX(职业模板!$C$60:$J$60,MATCH(Z$3,职业模板!$C$39:$J$39,FALSE))),"")</f>
        <v/>
      </c>
      <c r="CB160" s="1" t="str" cm="1">
        <f t="array" ref="CB160">IFERROR((BC160+BK160*职业模板!$E$16)*(1+INDEX(职业模板!$C$34:$J$34,MATCH(AA$3,职业模板!$C$28:$J$28,FALSE))+INDEX(职业模板!$C$60:$J$60,MATCH(AA$3,职业模板!$C$39:$J$39,FALSE))),"")</f>
        <v/>
      </c>
      <c r="CC160" s="1" t="str" cm="1">
        <f t="array" ref="CC160">IFERROR((BD160+BL160*职业模板!$E$16)*(1+INDEX(职业模板!$C$34:$J$34,MATCH(AB$3,职业模板!$C$28:$J$28,FALSE))+INDEX(职业模板!$C$60:$J$60,MATCH(AB$3,职业模板!$C$39:$J$39,FALSE))),"")</f>
        <v/>
      </c>
      <c r="CD160" s="1" t="str" cm="1">
        <f t="array" ref="CD160">IFERROR((BE160+BM160*职业模板!$E$16)*(1+INDEX(职业模板!$C$34:$J$34,MATCH(AC$3,职业模板!$C$28:$J$28,FALSE))+INDEX(职业模板!$C$60:$J$60,MATCH(AC$3,职业模板!$C$39:$J$39,FALSE))),"")</f>
        <v/>
      </c>
      <c r="CE160" s="31" t="str" cm="1">
        <f t="array" ref="CE160">IF(SUMPRODUCT(BW160:CA160,属性分配!$C$7:$G$7)=0,"",SUMPRODUCT(BW160:CA160,属性分配!$C$7:$G$7))</f>
        <v/>
      </c>
    </row>
    <row r="161" spans="50:83" x14ac:dyDescent="0.15">
      <c r="AX161" s="1" t="str" cm="1">
        <f t="array" ref="AX161">IFERROR(INDEX(属性分配!$C$4:$J$4,MATCH(AX$3,属性分配!$C$3:$J$3,FALSE))*INDEX(职业模板!$C$5:$J$12,MATCH($C161,职业模板!$B$5:$B$12,FALSE),MATCH(AX$3,职业模板!$C$3:$J$3,FALSE))*$F161*N161,"")</f>
        <v/>
      </c>
      <c r="AY161" s="1" t="str" cm="1">
        <f t="array" ref="AY161">IFERROR(INDEX(属性分配!$C$4:$J$4,MATCH(AY$3,属性分配!$C$3:$J$3,FALSE))*INDEX(职业模板!$C$5:$J$12,MATCH($C161,职业模板!$B$5:$B$12,FALSE),MATCH(AY$3,职业模板!$C$3:$J$3,FALSE))*$F161*O161,"")</f>
        <v/>
      </c>
      <c r="AZ161" s="1" t="str" cm="1">
        <f t="array" ref="AZ161">IFERROR(INDEX(属性分配!$C$4:$J$4,MATCH(AZ$3,属性分配!$C$3:$J$3,FALSE))*INDEX(职业模板!$C$5:$J$12,MATCH($C161,职业模板!$B$5:$B$12,FALSE),MATCH(AZ$3,职业模板!$C$3:$J$3,FALSE))*$F161*P161,"")</f>
        <v/>
      </c>
      <c r="BA161" s="1" t="str" cm="1">
        <f t="array" ref="BA161">IFERROR(INDEX(属性分配!$C$4:$J$4,MATCH(BA$3,属性分配!$C$3:$J$3,FALSE))*INDEX(职业模板!$C$5:$J$12,MATCH($C161,职业模板!$B$5:$B$12,FALSE),MATCH(BA$3,职业模板!$C$3:$J$3,FALSE))*$F161*Q161,"")</f>
        <v/>
      </c>
      <c r="BB161" s="1" t="str" cm="1">
        <f t="array" ref="BB161">IFERROR(INDEX(属性分配!$C$4:$J$4,MATCH(BB$3,属性分配!$C$3:$J$3,FALSE))*INDEX(职业模板!$C$5:$J$12,MATCH($C161,职业模板!$B$5:$B$12,FALSE),MATCH(BB$3,职业模板!$C$3:$J$3,FALSE))*$F161*R161,"")</f>
        <v/>
      </c>
      <c r="BC161" s="1" t="str" cm="1">
        <f t="array" ref="BC161">IFERROR(INDEX(属性分配!$C$4:$J$4,MATCH(BC$3,属性分配!$C$3:$J$3,FALSE))*INDEX(职业模板!$C$5:$J$12,MATCH($C161,职业模板!$B$5:$B$12,FALSE),MATCH(BC$3,职业模板!$C$3:$J$3,FALSE))*$F161*S161,"")</f>
        <v/>
      </c>
      <c r="BD161" s="1" t="str" cm="1">
        <f t="array" ref="BD161">IFERROR(INDEX(属性分配!$C$4:$J$4,MATCH(BD$3,属性分配!$C$3:$J$3,FALSE))*INDEX(职业模板!$C$5:$J$12,MATCH($C161,职业模板!$B$5:$B$12,FALSE),MATCH(BD$3,职业模板!$C$3:$J$3,FALSE))*$F161*T161,"")</f>
        <v/>
      </c>
      <c r="BE161" s="1" t="str" cm="1">
        <f t="array" ref="BE161">IFERROR(INDEX(属性分配!$C$4:$J$4,MATCH(BE$3,属性分配!$C$3:$J$3,FALSE))*INDEX(职业模板!$C$5:$J$12,MATCH($C161,职业模板!$B$5:$B$12,FALSE),MATCH(BE$3,职业模板!$C$3:$J$3,FALSE))*$F161*U161,"")</f>
        <v/>
      </c>
      <c r="BF161" s="1" t="str" cm="1">
        <f t="array" ref="BF161">IFERROR(INDEX(属性分配!$C$11:$J$11,MATCH(BF$3,属性分配!$C$3:$J$3,FALSE))/职业模板!$E$16*AX161,"")</f>
        <v/>
      </c>
      <c r="BG161" s="1" t="str" cm="1">
        <f t="array" ref="BG161">IFERROR(INDEX(属性分配!$C$11:$J$11,MATCH(BG$3,属性分配!$C$3:$J$3,FALSE))/职业模板!$E$16*AY161,"")</f>
        <v/>
      </c>
      <c r="BH161" s="1" t="str" cm="1">
        <f t="array" ref="BH161">IFERROR(INDEX(属性分配!$C$11:$J$11,MATCH(BH$3,属性分配!$C$3:$J$3,FALSE))/职业模板!$E$16*AZ161,"")</f>
        <v/>
      </c>
      <c r="BI161" s="1" t="str" cm="1">
        <f t="array" ref="BI161">IFERROR(INDEX(属性分配!$C$11:$J$11,MATCH(BI$3,属性分配!$C$3:$J$3,FALSE))/职业模板!$E$16*BA161,"")</f>
        <v/>
      </c>
      <c r="BJ161" s="1" t="str" cm="1">
        <f t="array" ref="BJ161">IFERROR(INDEX(属性分配!$C$11:$J$11,MATCH(BJ$3,属性分配!$C$3:$J$3,FALSE))/职业模板!$E$16*BB161,"")</f>
        <v/>
      </c>
      <c r="BK161" s="1" t="str" cm="1">
        <f t="array" ref="BK161">IFERROR(INDEX(属性分配!$C$11:$J$11,MATCH(BK$3,属性分配!$C$3:$J$3,FALSE))/职业模板!$E$16*BC161,"")</f>
        <v/>
      </c>
      <c r="BL161" s="1" t="str" cm="1">
        <f t="array" ref="BL161">IFERROR(INDEX(属性分配!$C$11:$J$11,MATCH(BL$3,属性分配!$C$3:$J$3,FALSE))/职业模板!$E$16*BD161,"")</f>
        <v/>
      </c>
      <c r="BM161" s="1" t="str" cm="1">
        <f t="array" ref="BM161">IFERROR(INDEX(属性分配!$C$11:$J$11,MATCH(BM$3,属性分配!$C$3:$J$3,FALSE))/职业模板!$E$16*BE161,"")</f>
        <v/>
      </c>
      <c r="BN161" s="1" t="str" cm="1">
        <f t="array" ref="BN161">IFERROR(ROUND((AX161+BF161*职业模板!$E$16)*(1+INDEX(职业模板!$C$29:$J$34,MATCH($K161,职业模板!$B$29:$B$34,FALSE),MATCH(V$3,职业模板!$C$28:$J$28,FALSE))+INDEX(职业模板!$C$40:$J$60,MATCH($L161,职业模板!$B$40:$B$60,FALSE),MATCH(V$3,职业模板!$C$39:$J$39,FALSE))),2),"")</f>
        <v/>
      </c>
      <c r="BO161" s="1" t="str" cm="1">
        <f t="array" ref="BO161">IFERROR(ROUND((AY161+BG161*职业模板!$E$16)*(1+INDEX(职业模板!$C$29:$J$34,MATCH($K161,职业模板!$B$29:$B$34,FALSE),MATCH(W$3,职业模板!$C$28:$J$28,FALSE))+INDEX(职业模板!$C$40:$J$60,MATCH($L161,职业模板!$B$40:$B$60,FALSE),MATCH(W$3,职业模板!$C$39:$J$39,FALSE))),2),"")</f>
        <v/>
      </c>
      <c r="BP161" s="1" t="str" cm="1">
        <f t="array" ref="BP161">IFERROR(ROUND((AZ161+BH161*职业模板!$E$16)*(1+INDEX(职业模板!$C$29:$J$34,MATCH($K161,职业模板!$B$29:$B$34,FALSE),MATCH(X$3,职业模板!$C$28:$J$28,FALSE))+INDEX(职业模板!$C$40:$J$60,MATCH($L161,职业模板!$B$40:$B$60,FALSE),MATCH(X$3,职业模板!$C$39:$J$39,FALSE))),2),"")</f>
        <v/>
      </c>
      <c r="BQ161" s="1" t="str" cm="1">
        <f t="array" ref="BQ161">IFERROR(ROUND((BA161+BI161*职业模板!$E$16)*(1+INDEX(职业模板!$C$29:$J$34,MATCH($K161,职业模板!$B$29:$B$34,FALSE),MATCH(Y$3,职业模板!$C$28:$J$28,FALSE))+INDEX(职业模板!$C$40:$J$60,MATCH($L161,职业模板!$B$40:$B$60,FALSE),MATCH(Y$3,职业模板!$C$39:$J$39,FALSE))),2),"")</f>
        <v/>
      </c>
      <c r="BR161" s="1" t="str" cm="1">
        <f t="array" ref="BR161">IFERROR(ROUND((BB161+BJ161*职业模板!$E$16)*(1+INDEX(职业模板!$C$29:$J$34,MATCH($K161,职业模板!$B$29:$B$34,FALSE),MATCH(Z$3,职业模板!$C$28:$J$28,FALSE))+INDEX(职业模板!$C$40:$J$60,MATCH($L161,职业模板!$B$40:$B$60,FALSE),MATCH(Z$3,职业模板!$C$39:$J$39,FALSE))),2),"")</f>
        <v/>
      </c>
      <c r="BS161" s="1" t="str" cm="1">
        <f t="array" ref="BS161">IFERROR(ROUND((BC161+BK161*职业模板!$E$16)*(1+INDEX(职业模板!$C$29:$J$34,MATCH($K161,职业模板!$B$29:$B$34,FALSE),MATCH(AA$3,职业模板!$C$28:$J$28,FALSE))+INDEX(职业模板!$C$40:$J$60,MATCH($L161,职业模板!$B$40:$B$60,FALSE),MATCH(AA$3,职业模板!$C$39:$J$39,FALSE))),2),"")</f>
        <v/>
      </c>
      <c r="BT161" s="1" t="str" cm="1">
        <f t="array" ref="BT161">IFERROR(ROUND((BD161+BL161*职业模板!$E$16)*(1+INDEX(职业模板!$C$29:$J$34,MATCH($K161,职业模板!$B$29:$B$34,FALSE),MATCH(AB$3,职业模板!$C$28:$J$28,FALSE))+INDEX(职业模板!$C$40:$J$60,MATCH($L161,职业模板!$B$40:$B$60,FALSE),MATCH(AB$3,职业模板!$C$39:$J$39,FALSE))),2),"")</f>
        <v/>
      </c>
      <c r="BU161" s="1" t="str" cm="1">
        <f t="array" ref="BU161">IFERROR(ROUND((BE161+BM161*职业模板!$E$16)*(1+INDEX(职业模板!$C$29:$J$34,MATCH($K161,职业模板!$B$29:$B$34,FALSE),MATCH(AC$3,职业模板!$C$28:$J$28,FALSE))+INDEX(职业模板!$C$40:$J$60,MATCH($L161,职业模板!$B$40:$B$60,FALSE),MATCH(AC$3,职业模板!$C$39:$J$39,FALSE))),2),"")</f>
        <v/>
      </c>
      <c r="BV161" s="31" t="str" cm="1">
        <f t="array" ref="BV161">IF(SUMPRODUCT($BN161:$BR161,属性分配!$C$7:$G$7)=0,"",SUMPRODUCT($BN161:$BR161,属性分配!$C$7:$G$7))</f>
        <v/>
      </c>
      <c r="BW161" s="1" t="str" cm="1">
        <f t="array" ref="BW161">IFERROR((AX161+BF161*职业模板!$E$16)*(1+INDEX(职业模板!$C$34:$J$34,MATCH(V$3,职业模板!$C$28:$J$28,FALSE))+INDEX(职业模板!$C$60:$J$60,MATCH(V$3,职业模板!$C$39:$J$39,FALSE))),"")</f>
        <v/>
      </c>
      <c r="BX161" s="1" t="str" cm="1">
        <f t="array" ref="BX161">IFERROR((AY161+BG161*职业模板!$E$16)*(1+INDEX(职业模板!$C$34:$J$34,MATCH(W$3,职业模板!$C$28:$J$28,FALSE))+INDEX(职业模板!$C$60:$J$60,MATCH(W$3,职业模板!$C$39:$J$39,FALSE))),"")</f>
        <v/>
      </c>
      <c r="BY161" s="1" t="str" cm="1">
        <f t="array" ref="BY161">IFERROR((AZ161+BH161*职业模板!$E$16)*(1+INDEX(职业模板!$C$34:$J$34,MATCH(X$3,职业模板!$C$28:$J$28,FALSE))+INDEX(职业模板!$C$60:$J$60,MATCH(X$3,职业模板!$C$39:$J$39,FALSE))),"")</f>
        <v/>
      </c>
      <c r="BZ161" s="1" t="str" cm="1">
        <f t="array" ref="BZ161">IFERROR((BA161+BI161*职业模板!$E$16)*(1+INDEX(职业模板!$C$34:$J$34,MATCH(Y$3,职业模板!$C$28:$J$28,FALSE))+INDEX(职业模板!$C$60:$J$60,MATCH(Y$3,职业模板!$C$39:$J$39,FALSE))),"")</f>
        <v/>
      </c>
      <c r="CA161" s="1" t="str" cm="1">
        <f t="array" ref="CA161">IFERROR((BB161+BJ161*职业模板!$E$16)*(1+INDEX(职业模板!$C$34:$J$34,MATCH(Z$3,职业模板!$C$28:$J$28,FALSE))+INDEX(职业模板!$C$60:$J$60,MATCH(Z$3,职业模板!$C$39:$J$39,FALSE))),"")</f>
        <v/>
      </c>
      <c r="CB161" s="1" t="str" cm="1">
        <f t="array" ref="CB161">IFERROR((BC161+BK161*职业模板!$E$16)*(1+INDEX(职业模板!$C$34:$J$34,MATCH(AA$3,职业模板!$C$28:$J$28,FALSE))+INDEX(职业模板!$C$60:$J$60,MATCH(AA$3,职业模板!$C$39:$J$39,FALSE))),"")</f>
        <v/>
      </c>
      <c r="CC161" s="1" t="str" cm="1">
        <f t="array" ref="CC161">IFERROR((BD161+BL161*职业模板!$E$16)*(1+INDEX(职业模板!$C$34:$J$34,MATCH(AB$3,职业模板!$C$28:$J$28,FALSE))+INDEX(职业模板!$C$60:$J$60,MATCH(AB$3,职业模板!$C$39:$J$39,FALSE))),"")</f>
        <v/>
      </c>
      <c r="CD161" s="1" t="str" cm="1">
        <f t="array" ref="CD161">IFERROR((BE161+BM161*职业模板!$E$16)*(1+INDEX(职业模板!$C$34:$J$34,MATCH(AC$3,职业模板!$C$28:$J$28,FALSE))+INDEX(职业模板!$C$60:$J$60,MATCH(AC$3,职业模板!$C$39:$J$39,FALSE))),"")</f>
        <v/>
      </c>
      <c r="CE161" s="31" t="str" cm="1">
        <f t="array" ref="CE161">IF(SUMPRODUCT(BW161:CA161,属性分配!$C$7:$G$7)=0,"",SUMPRODUCT(BW161:CA161,属性分配!$C$7:$G$7))</f>
        <v/>
      </c>
    </row>
    <row r="162" spans="50:83" x14ac:dyDescent="0.15">
      <c r="AX162" s="1" t="str" cm="1">
        <f t="array" ref="AX162">IFERROR(INDEX(属性分配!$C$4:$J$4,MATCH(AX$3,属性分配!$C$3:$J$3,FALSE))*INDEX(职业模板!$C$5:$J$12,MATCH($C162,职业模板!$B$5:$B$12,FALSE),MATCH(AX$3,职业模板!$C$3:$J$3,FALSE))*$F162*N162,"")</f>
        <v/>
      </c>
      <c r="AY162" s="1" t="str" cm="1">
        <f t="array" ref="AY162">IFERROR(INDEX(属性分配!$C$4:$J$4,MATCH(AY$3,属性分配!$C$3:$J$3,FALSE))*INDEX(职业模板!$C$5:$J$12,MATCH($C162,职业模板!$B$5:$B$12,FALSE),MATCH(AY$3,职业模板!$C$3:$J$3,FALSE))*$F162*O162,"")</f>
        <v/>
      </c>
      <c r="AZ162" s="1" t="str" cm="1">
        <f t="array" ref="AZ162">IFERROR(INDEX(属性分配!$C$4:$J$4,MATCH(AZ$3,属性分配!$C$3:$J$3,FALSE))*INDEX(职业模板!$C$5:$J$12,MATCH($C162,职业模板!$B$5:$B$12,FALSE),MATCH(AZ$3,职业模板!$C$3:$J$3,FALSE))*$F162*P162,"")</f>
        <v/>
      </c>
      <c r="BA162" s="1" t="str" cm="1">
        <f t="array" ref="BA162">IFERROR(INDEX(属性分配!$C$4:$J$4,MATCH(BA$3,属性分配!$C$3:$J$3,FALSE))*INDEX(职业模板!$C$5:$J$12,MATCH($C162,职业模板!$B$5:$B$12,FALSE),MATCH(BA$3,职业模板!$C$3:$J$3,FALSE))*$F162*Q162,"")</f>
        <v/>
      </c>
      <c r="BB162" s="1" t="str" cm="1">
        <f t="array" ref="BB162">IFERROR(INDEX(属性分配!$C$4:$J$4,MATCH(BB$3,属性分配!$C$3:$J$3,FALSE))*INDEX(职业模板!$C$5:$J$12,MATCH($C162,职业模板!$B$5:$B$12,FALSE),MATCH(BB$3,职业模板!$C$3:$J$3,FALSE))*$F162*R162,"")</f>
        <v/>
      </c>
      <c r="BC162" s="1" t="str" cm="1">
        <f t="array" ref="BC162">IFERROR(INDEX(属性分配!$C$4:$J$4,MATCH(BC$3,属性分配!$C$3:$J$3,FALSE))*INDEX(职业模板!$C$5:$J$12,MATCH($C162,职业模板!$B$5:$B$12,FALSE),MATCH(BC$3,职业模板!$C$3:$J$3,FALSE))*$F162*S162,"")</f>
        <v/>
      </c>
      <c r="BD162" s="1" t="str" cm="1">
        <f t="array" ref="BD162">IFERROR(INDEX(属性分配!$C$4:$J$4,MATCH(BD$3,属性分配!$C$3:$J$3,FALSE))*INDEX(职业模板!$C$5:$J$12,MATCH($C162,职业模板!$B$5:$B$12,FALSE),MATCH(BD$3,职业模板!$C$3:$J$3,FALSE))*$F162*T162,"")</f>
        <v/>
      </c>
      <c r="BE162" s="1" t="str" cm="1">
        <f t="array" ref="BE162">IFERROR(INDEX(属性分配!$C$4:$J$4,MATCH(BE$3,属性分配!$C$3:$J$3,FALSE))*INDEX(职业模板!$C$5:$J$12,MATCH($C162,职业模板!$B$5:$B$12,FALSE),MATCH(BE$3,职业模板!$C$3:$J$3,FALSE))*$F162*U162,"")</f>
        <v/>
      </c>
      <c r="BF162" s="1" t="str" cm="1">
        <f t="array" ref="BF162">IFERROR(INDEX(属性分配!$C$11:$J$11,MATCH(BF$3,属性分配!$C$3:$J$3,FALSE))/职业模板!$E$16*AX162,"")</f>
        <v/>
      </c>
      <c r="BG162" s="1" t="str" cm="1">
        <f t="array" ref="BG162">IFERROR(INDEX(属性分配!$C$11:$J$11,MATCH(BG$3,属性分配!$C$3:$J$3,FALSE))/职业模板!$E$16*AY162,"")</f>
        <v/>
      </c>
      <c r="BH162" s="1" t="str" cm="1">
        <f t="array" ref="BH162">IFERROR(INDEX(属性分配!$C$11:$J$11,MATCH(BH$3,属性分配!$C$3:$J$3,FALSE))/职业模板!$E$16*AZ162,"")</f>
        <v/>
      </c>
      <c r="BI162" s="1" t="str" cm="1">
        <f t="array" ref="BI162">IFERROR(INDEX(属性分配!$C$11:$J$11,MATCH(BI$3,属性分配!$C$3:$J$3,FALSE))/职业模板!$E$16*BA162,"")</f>
        <v/>
      </c>
      <c r="BJ162" s="1" t="str" cm="1">
        <f t="array" ref="BJ162">IFERROR(INDEX(属性分配!$C$11:$J$11,MATCH(BJ$3,属性分配!$C$3:$J$3,FALSE))/职业模板!$E$16*BB162,"")</f>
        <v/>
      </c>
      <c r="BK162" s="1" t="str" cm="1">
        <f t="array" ref="BK162">IFERROR(INDEX(属性分配!$C$11:$J$11,MATCH(BK$3,属性分配!$C$3:$J$3,FALSE))/职业模板!$E$16*BC162,"")</f>
        <v/>
      </c>
      <c r="BL162" s="1" t="str" cm="1">
        <f t="array" ref="BL162">IFERROR(INDEX(属性分配!$C$11:$J$11,MATCH(BL$3,属性分配!$C$3:$J$3,FALSE))/职业模板!$E$16*BD162,"")</f>
        <v/>
      </c>
      <c r="BM162" s="1" t="str" cm="1">
        <f t="array" ref="BM162">IFERROR(INDEX(属性分配!$C$11:$J$11,MATCH(BM$3,属性分配!$C$3:$J$3,FALSE))/职业模板!$E$16*BE162,"")</f>
        <v/>
      </c>
      <c r="BN162" s="1" t="str" cm="1">
        <f t="array" ref="BN162">IFERROR(ROUND((AX162+BF162*职业模板!$E$16)*(1+INDEX(职业模板!$C$29:$J$34,MATCH($K162,职业模板!$B$29:$B$34,FALSE),MATCH(V$3,职业模板!$C$28:$J$28,FALSE))+INDEX(职业模板!$C$40:$J$60,MATCH($L162,职业模板!$B$40:$B$60,FALSE),MATCH(V$3,职业模板!$C$39:$J$39,FALSE))),2),"")</f>
        <v/>
      </c>
      <c r="BO162" s="1" t="str" cm="1">
        <f t="array" ref="BO162">IFERROR(ROUND((AY162+BG162*职业模板!$E$16)*(1+INDEX(职业模板!$C$29:$J$34,MATCH($K162,职业模板!$B$29:$B$34,FALSE),MATCH(W$3,职业模板!$C$28:$J$28,FALSE))+INDEX(职业模板!$C$40:$J$60,MATCH($L162,职业模板!$B$40:$B$60,FALSE),MATCH(W$3,职业模板!$C$39:$J$39,FALSE))),2),"")</f>
        <v/>
      </c>
      <c r="BP162" s="1" t="str" cm="1">
        <f t="array" ref="BP162">IFERROR(ROUND((AZ162+BH162*职业模板!$E$16)*(1+INDEX(职业模板!$C$29:$J$34,MATCH($K162,职业模板!$B$29:$B$34,FALSE),MATCH(X$3,职业模板!$C$28:$J$28,FALSE))+INDEX(职业模板!$C$40:$J$60,MATCH($L162,职业模板!$B$40:$B$60,FALSE),MATCH(X$3,职业模板!$C$39:$J$39,FALSE))),2),"")</f>
        <v/>
      </c>
      <c r="BQ162" s="1" t="str" cm="1">
        <f t="array" ref="BQ162">IFERROR(ROUND((BA162+BI162*职业模板!$E$16)*(1+INDEX(职业模板!$C$29:$J$34,MATCH($K162,职业模板!$B$29:$B$34,FALSE),MATCH(Y$3,职业模板!$C$28:$J$28,FALSE))+INDEX(职业模板!$C$40:$J$60,MATCH($L162,职业模板!$B$40:$B$60,FALSE),MATCH(Y$3,职业模板!$C$39:$J$39,FALSE))),2),"")</f>
        <v/>
      </c>
      <c r="BR162" s="1" t="str" cm="1">
        <f t="array" ref="BR162">IFERROR(ROUND((BB162+BJ162*职业模板!$E$16)*(1+INDEX(职业模板!$C$29:$J$34,MATCH($K162,职业模板!$B$29:$B$34,FALSE),MATCH(Z$3,职业模板!$C$28:$J$28,FALSE))+INDEX(职业模板!$C$40:$J$60,MATCH($L162,职业模板!$B$40:$B$60,FALSE),MATCH(Z$3,职业模板!$C$39:$J$39,FALSE))),2),"")</f>
        <v/>
      </c>
      <c r="BS162" s="1" t="str" cm="1">
        <f t="array" ref="BS162">IFERROR(ROUND((BC162+BK162*职业模板!$E$16)*(1+INDEX(职业模板!$C$29:$J$34,MATCH($K162,职业模板!$B$29:$B$34,FALSE),MATCH(AA$3,职业模板!$C$28:$J$28,FALSE))+INDEX(职业模板!$C$40:$J$60,MATCH($L162,职业模板!$B$40:$B$60,FALSE),MATCH(AA$3,职业模板!$C$39:$J$39,FALSE))),2),"")</f>
        <v/>
      </c>
      <c r="BT162" s="1" t="str" cm="1">
        <f t="array" ref="BT162">IFERROR(ROUND((BD162+BL162*职业模板!$E$16)*(1+INDEX(职业模板!$C$29:$J$34,MATCH($K162,职业模板!$B$29:$B$34,FALSE),MATCH(AB$3,职业模板!$C$28:$J$28,FALSE))+INDEX(职业模板!$C$40:$J$60,MATCH($L162,职业模板!$B$40:$B$60,FALSE),MATCH(AB$3,职业模板!$C$39:$J$39,FALSE))),2),"")</f>
        <v/>
      </c>
      <c r="BU162" s="1" t="str" cm="1">
        <f t="array" ref="BU162">IFERROR(ROUND((BE162+BM162*职业模板!$E$16)*(1+INDEX(职业模板!$C$29:$J$34,MATCH($K162,职业模板!$B$29:$B$34,FALSE),MATCH(AC$3,职业模板!$C$28:$J$28,FALSE))+INDEX(职业模板!$C$40:$J$60,MATCH($L162,职业模板!$B$40:$B$60,FALSE),MATCH(AC$3,职业模板!$C$39:$J$39,FALSE))),2),"")</f>
        <v/>
      </c>
      <c r="BV162" s="31" t="str" cm="1">
        <f t="array" ref="BV162">IF(SUMPRODUCT($BN162:$BR162,属性分配!$C$7:$G$7)=0,"",SUMPRODUCT($BN162:$BR162,属性分配!$C$7:$G$7))</f>
        <v/>
      </c>
      <c r="BW162" s="1" t="str" cm="1">
        <f t="array" ref="BW162">IFERROR((AX162+BF162*职业模板!$E$16)*(1+INDEX(职业模板!$C$34:$J$34,MATCH(V$3,职业模板!$C$28:$J$28,FALSE))+INDEX(职业模板!$C$60:$J$60,MATCH(V$3,职业模板!$C$39:$J$39,FALSE))),"")</f>
        <v/>
      </c>
      <c r="BX162" s="1" t="str" cm="1">
        <f t="array" ref="BX162">IFERROR((AY162+BG162*职业模板!$E$16)*(1+INDEX(职业模板!$C$34:$J$34,MATCH(W$3,职业模板!$C$28:$J$28,FALSE))+INDEX(职业模板!$C$60:$J$60,MATCH(W$3,职业模板!$C$39:$J$39,FALSE))),"")</f>
        <v/>
      </c>
      <c r="BY162" s="1" t="str" cm="1">
        <f t="array" ref="BY162">IFERROR((AZ162+BH162*职业模板!$E$16)*(1+INDEX(职业模板!$C$34:$J$34,MATCH(X$3,职业模板!$C$28:$J$28,FALSE))+INDEX(职业模板!$C$60:$J$60,MATCH(X$3,职业模板!$C$39:$J$39,FALSE))),"")</f>
        <v/>
      </c>
      <c r="BZ162" s="1" t="str" cm="1">
        <f t="array" ref="BZ162">IFERROR((BA162+BI162*职业模板!$E$16)*(1+INDEX(职业模板!$C$34:$J$34,MATCH(Y$3,职业模板!$C$28:$J$28,FALSE))+INDEX(职业模板!$C$60:$J$60,MATCH(Y$3,职业模板!$C$39:$J$39,FALSE))),"")</f>
        <v/>
      </c>
      <c r="CA162" s="1" t="str" cm="1">
        <f t="array" ref="CA162">IFERROR((BB162+BJ162*职业模板!$E$16)*(1+INDEX(职业模板!$C$34:$J$34,MATCH(Z$3,职业模板!$C$28:$J$28,FALSE))+INDEX(职业模板!$C$60:$J$60,MATCH(Z$3,职业模板!$C$39:$J$39,FALSE))),"")</f>
        <v/>
      </c>
      <c r="CB162" s="1" t="str" cm="1">
        <f t="array" ref="CB162">IFERROR((BC162+BK162*职业模板!$E$16)*(1+INDEX(职业模板!$C$34:$J$34,MATCH(AA$3,职业模板!$C$28:$J$28,FALSE))+INDEX(职业模板!$C$60:$J$60,MATCH(AA$3,职业模板!$C$39:$J$39,FALSE))),"")</f>
        <v/>
      </c>
      <c r="CC162" s="1" t="str" cm="1">
        <f t="array" ref="CC162">IFERROR((BD162+BL162*职业模板!$E$16)*(1+INDEX(职业模板!$C$34:$J$34,MATCH(AB$3,职业模板!$C$28:$J$28,FALSE))+INDEX(职业模板!$C$60:$J$60,MATCH(AB$3,职业模板!$C$39:$J$39,FALSE))),"")</f>
        <v/>
      </c>
      <c r="CD162" s="1" t="str" cm="1">
        <f t="array" ref="CD162">IFERROR((BE162+BM162*职业模板!$E$16)*(1+INDEX(职业模板!$C$34:$J$34,MATCH(AC$3,职业模板!$C$28:$J$28,FALSE))+INDEX(职业模板!$C$60:$J$60,MATCH(AC$3,职业模板!$C$39:$J$39,FALSE))),"")</f>
        <v/>
      </c>
      <c r="CE162" s="31" t="str" cm="1">
        <f t="array" ref="CE162">IF(SUMPRODUCT(BW162:CA162,属性分配!$C$7:$G$7)=0,"",SUMPRODUCT(BW162:CA162,属性分配!$C$7:$G$7))</f>
        <v/>
      </c>
    </row>
    <row r="163" spans="50:83" x14ac:dyDescent="0.15">
      <c r="AX163" s="1" t="str" cm="1">
        <f t="array" ref="AX163">IFERROR(INDEX(属性分配!$C$4:$J$4,MATCH(AX$3,属性分配!$C$3:$J$3,FALSE))*INDEX(职业模板!$C$5:$J$12,MATCH($C163,职业模板!$B$5:$B$12,FALSE),MATCH(AX$3,职业模板!$C$3:$J$3,FALSE))*$F163*N163,"")</f>
        <v/>
      </c>
      <c r="AY163" s="1" t="str" cm="1">
        <f t="array" ref="AY163">IFERROR(INDEX(属性分配!$C$4:$J$4,MATCH(AY$3,属性分配!$C$3:$J$3,FALSE))*INDEX(职业模板!$C$5:$J$12,MATCH($C163,职业模板!$B$5:$B$12,FALSE),MATCH(AY$3,职业模板!$C$3:$J$3,FALSE))*$F163*O163,"")</f>
        <v/>
      </c>
      <c r="AZ163" s="1" t="str" cm="1">
        <f t="array" ref="AZ163">IFERROR(INDEX(属性分配!$C$4:$J$4,MATCH(AZ$3,属性分配!$C$3:$J$3,FALSE))*INDEX(职业模板!$C$5:$J$12,MATCH($C163,职业模板!$B$5:$B$12,FALSE),MATCH(AZ$3,职业模板!$C$3:$J$3,FALSE))*$F163*P163,"")</f>
        <v/>
      </c>
      <c r="BA163" s="1" t="str" cm="1">
        <f t="array" ref="BA163">IFERROR(INDEX(属性分配!$C$4:$J$4,MATCH(BA$3,属性分配!$C$3:$J$3,FALSE))*INDEX(职业模板!$C$5:$J$12,MATCH($C163,职业模板!$B$5:$B$12,FALSE),MATCH(BA$3,职业模板!$C$3:$J$3,FALSE))*$F163*Q163,"")</f>
        <v/>
      </c>
      <c r="BB163" s="1" t="str" cm="1">
        <f t="array" ref="BB163">IFERROR(INDEX(属性分配!$C$4:$J$4,MATCH(BB$3,属性分配!$C$3:$J$3,FALSE))*INDEX(职业模板!$C$5:$J$12,MATCH($C163,职业模板!$B$5:$B$12,FALSE),MATCH(BB$3,职业模板!$C$3:$J$3,FALSE))*$F163*R163,"")</f>
        <v/>
      </c>
      <c r="BC163" s="1" t="str" cm="1">
        <f t="array" ref="BC163">IFERROR(INDEX(属性分配!$C$4:$J$4,MATCH(BC$3,属性分配!$C$3:$J$3,FALSE))*INDEX(职业模板!$C$5:$J$12,MATCH($C163,职业模板!$B$5:$B$12,FALSE),MATCH(BC$3,职业模板!$C$3:$J$3,FALSE))*$F163*S163,"")</f>
        <v/>
      </c>
      <c r="BD163" s="1" t="str" cm="1">
        <f t="array" ref="BD163">IFERROR(INDEX(属性分配!$C$4:$J$4,MATCH(BD$3,属性分配!$C$3:$J$3,FALSE))*INDEX(职业模板!$C$5:$J$12,MATCH($C163,职业模板!$B$5:$B$12,FALSE),MATCH(BD$3,职业模板!$C$3:$J$3,FALSE))*$F163*T163,"")</f>
        <v/>
      </c>
      <c r="BE163" s="1" t="str" cm="1">
        <f t="array" ref="BE163">IFERROR(INDEX(属性分配!$C$4:$J$4,MATCH(BE$3,属性分配!$C$3:$J$3,FALSE))*INDEX(职业模板!$C$5:$J$12,MATCH($C163,职业模板!$B$5:$B$12,FALSE),MATCH(BE$3,职业模板!$C$3:$J$3,FALSE))*$F163*U163,"")</f>
        <v/>
      </c>
      <c r="BF163" s="1" t="str" cm="1">
        <f t="array" ref="BF163">IFERROR(INDEX(属性分配!$C$11:$J$11,MATCH(BF$3,属性分配!$C$3:$J$3,FALSE))/职业模板!$E$16*AX163,"")</f>
        <v/>
      </c>
      <c r="BG163" s="1" t="str" cm="1">
        <f t="array" ref="BG163">IFERROR(INDEX(属性分配!$C$11:$J$11,MATCH(BG$3,属性分配!$C$3:$J$3,FALSE))/职业模板!$E$16*AY163,"")</f>
        <v/>
      </c>
      <c r="BH163" s="1" t="str" cm="1">
        <f t="array" ref="BH163">IFERROR(INDEX(属性分配!$C$11:$J$11,MATCH(BH$3,属性分配!$C$3:$J$3,FALSE))/职业模板!$E$16*AZ163,"")</f>
        <v/>
      </c>
      <c r="BI163" s="1" t="str" cm="1">
        <f t="array" ref="BI163">IFERROR(INDEX(属性分配!$C$11:$J$11,MATCH(BI$3,属性分配!$C$3:$J$3,FALSE))/职业模板!$E$16*BA163,"")</f>
        <v/>
      </c>
      <c r="BJ163" s="1" t="str" cm="1">
        <f t="array" ref="BJ163">IFERROR(INDEX(属性分配!$C$11:$J$11,MATCH(BJ$3,属性分配!$C$3:$J$3,FALSE))/职业模板!$E$16*BB163,"")</f>
        <v/>
      </c>
      <c r="BK163" s="1" t="str" cm="1">
        <f t="array" ref="BK163">IFERROR(INDEX(属性分配!$C$11:$J$11,MATCH(BK$3,属性分配!$C$3:$J$3,FALSE))/职业模板!$E$16*BC163,"")</f>
        <v/>
      </c>
      <c r="BL163" s="1" t="str" cm="1">
        <f t="array" ref="BL163">IFERROR(INDEX(属性分配!$C$11:$J$11,MATCH(BL$3,属性分配!$C$3:$J$3,FALSE))/职业模板!$E$16*BD163,"")</f>
        <v/>
      </c>
      <c r="BM163" s="1" t="str" cm="1">
        <f t="array" ref="BM163">IFERROR(INDEX(属性分配!$C$11:$J$11,MATCH(BM$3,属性分配!$C$3:$J$3,FALSE))/职业模板!$E$16*BE163,"")</f>
        <v/>
      </c>
      <c r="BN163" s="1" t="str" cm="1">
        <f t="array" ref="BN163">IFERROR(ROUND((AX163+BF163*职业模板!$E$16)*(1+INDEX(职业模板!$C$29:$J$34,MATCH($K163,职业模板!$B$29:$B$34,FALSE),MATCH(V$3,职业模板!$C$28:$J$28,FALSE))+INDEX(职业模板!$C$40:$J$60,MATCH($L163,职业模板!$B$40:$B$60,FALSE),MATCH(V$3,职业模板!$C$39:$J$39,FALSE))),2),"")</f>
        <v/>
      </c>
      <c r="BO163" s="1" t="str" cm="1">
        <f t="array" ref="BO163">IFERROR(ROUND((AY163+BG163*职业模板!$E$16)*(1+INDEX(职业模板!$C$29:$J$34,MATCH($K163,职业模板!$B$29:$B$34,FALSE),MATCH(W$3,职业模板!$C$28:$J$28,FALSE))+INDEX(职业模板!$C$40:$J$60,MATCH($L163,职业模板!$B$40:$B$60,FALSE),MATCH(W$3,职业模板!$C$39:$J$39,FALSE))),2),"")</f>
        <v/>
      </c>
      <c r="BP163" s="1" t="str" cm="1">
        <f t="array" ref="BP163">IFERROR(ROUND((AZ163+BH163*职业模板!$E$16)*(1+INDEX(职业模板!$C$29:$J$34,MATCH($K163,职业模板!$B$29:$B$34,FALSE),MATCH(X$3,职业模板!$C$28:$J$28,FALSE))+INDEX(职业模板!$C$40:$J$60,MATCH($L163,职业模板!$B$40:$B$60,FALSE),MATCH(X$3,职业模板!$C$39:$J$39,FALSE))),2),"")</f>
        <v/>
      </c>
      <c r="BQ163" s="1" t="str" cm="1">
        <f t="array" ref="BQ163">IFERROR(ROUND((BA163+BI163*职业模板!$E$16)*(1+INDEX(职业模板!$C$29:$J$34,MATCH($K163,职业模板!$B$29:$B$34,FALSE),MATCH(Y$3,职业模板!$C$28:$J$28,FALSE))+INDEX(职业模板!$C$40:$J$60,MATCH($L163,职业模板!$B$40:$B$60,FALSE),MATCH(Y$3,职业模板!$C$39:$J$39,FALSE))),2),"")</f>
        <v/>
      </c>
      <c r="BR163" s="1" t="str" cm="1">
        <f t="array" ref="BR163">IFERROR(ROUND((BB163+BJ163*职业模板!$E$16)*(1+INDEX(职业模板!$C$29:$J$34,MATCH($K163,职业模板!$B$29:$B$34,FALSE),MATCH(Z$3,职业模板!$C$28:$J$28,FALSE))+INDEX(职业模板!$C$40:$J$60,MATCH($L163,职业模板!$B$40:$B$60,FALSE),MATCH(Z$3,职业模板!$C$39:$J$39,FALSE))),2),"")</f>
        <v/>
      </c>
      <c r="BS163" s="1" t="str" cm="1">
        <f t="array" ref="BS163">IFERROR(ROUND((BC163+BK163*职业模板!$E$16)*(1+INDEX(职业模板!$C$29:$J$34,MATCH($K163,职业模板!$B$29:$B$34,FALSE),MATCH(AA$3,职业模板!$C$28:$J$28,FALSE))+INDEX(职业模板!$C$40:$J$60,MATCH($L163,职业模板!$B$40:$B$60,FALSE),MATCH(AA$3,职业模板!$C$39:$J$39,FALSE))),2),"")</f>
        <v/>
      </c>
      <c r="BT163" s="1" t="str" cm="1">
        <f t="array" ref="BT163">IFERROR(ROUND((BD163+BL163*职业模板!$E$16)*(1+INDEX(职业模板!$C$29:$J$34,MATCH($K163,职业模板!$B$29:$B$34,FALSE),MATCH(AB$3,职业模板!$C$28:$J$28,FALSE))+INDEX(职业模板!$C$40:$J$60,MATCH($L163,职业模板!$B$40:$B$60,FALSE),MATCH(AB$3,职业模板!$C$39:$J$39,FALSE))),2),"")</f>
        <v/>
      </c>
      <c r="BU163" s="1" t="str" cm="1">
        <f t="array" ref="BU163">IFERROR(ROUND((BE163+BM163*职业模板!$E$16)*(1+INDEX(职业模板!$C$29:$J$34,MATCH($K163,职业模板!$B$29:$B$34,FALSE),MATCH(AC$3,职业模板!$C$28:$J$28,FALSE))+INDEX(职业模板!$C$40:$J$60,MATCH($L163,职业模板!$B$40:$B$60,FALSE),MATCH(AC$3,职业模板!$C$39:$J$39,FALSE))),2),"")</f>
        <v/>
      </c>
      <c r="BV163" s="31" t="str" cm="1">
        <f t="array" ref="BV163">IF(SUMPRODUCT($BN163:$BR163,属性分配!$C$7:$G$7)=0,"",SUMPRODUCT($BN163:$BR163,属性分配!$C$7:$G$7))</f>
        <v/>
      </c>
      <c r="BW163" s="1" t="str" cm="1">
        <f t="array" ref="BW163">IFERROR((AX163+BF163*职业模板!$E$16)*(1+INDEX(职业模板!$C$34:$J$34,MATCH(V$3,职业模板!$C$28:$J$28,FALSE))+INDEX(职业模板!$C$60:$J$60,MATCH(V$3,职业模板!$C$39:$J$39,FALSE))),"")</f>
        <v/>
      </c>
      <c r="BX163" s="1" t="str" cm="1">
        <f t="array" ref="BX163">IFERROR((AY163+BG163*职业模板!$E$16)*(1+INDEX(职业模板!$C$34:$J$34,MATCH(W$3,职业模板!$C$28:$J$28,FALSE))+INDEX(职业模板!$C$60:$J$60,MATCH(W$3,职业模板!$C$39:$J$39,FALSE))),"")</f>
        <v/>
      </c>
      <c r="BY163" s="1" t="str" cm="1">
        <f t="array" ref="BY163">IFERROR((AZ163+BH163*职业模板!$E$16)*(1+INDEX(职业模板!$C$34:$J$34,MATCH(X$3,职业模板!$C$28:$J$28,FALSE))+INDEX(职业模板!$C$60:$J$60,MATCH(X$3,职业模板!$C$39:$J$39,FALSE))),"")</f>
        <v/>
      </c>
      <c r="BZ163" s="1" t="str" cm="1">
        <f t="array" ref="BZ163">IFERROR((BA163+BI163*职业模板!$E$16)*(1+INDEX(职业模板!$C$34:$J$34,MATCH(Y$3,职业模板!$C$28:$J$28,FALSE))+INDEX(职业模板!$C$60:$J$60,MATCH(Y$3,职业模板!$C$39:$J$39,FALSE))),"")</f>
        <v/>
      </c>
      <c r="CA163" s="1" t="str" cm="1">
        <f t="array" ref="CA163">IFERROR((BB163+BJ163*职业模板!$E$16)*(1+INDEX(职业模板!$C$34:$J$34,MATCH(Z$3,职业模板!$C$28:$J$28,FALSE))+INDEX(职业模板!$C$60:$J$60,MATCH(Z$3,职业模板!$C$39:$J$39,FALSE))),"")</f>
        <v/>
      </c>
      <c r="CB163" s="1" t="str" cm="1">
        <f t="array" ref="CB163">IFERROR((BC163+BK163*职业模板!$E$16)*(1+INDEX(职业模板!$C$34:$J$34,MATCH(AA$3,职业模板!$C$28:$J$28,FALSE))+INDEX(职业模板!$C$60:$J$60,MATCH(AA$3,职业模板!$C$39:$J$39,FALSE))),"")</f>
        <v/>
      </c>
      <c r="CC163" s="1" t="str" cm="1">
        <f t="array" ref="CC163">IFERROR((BD163+BL163*职业模板!$E$16)*(1+INDEX(职业模板!$C$34:$J$34,MATCH(AB$3,职业模板!$C$28:$J$28,FALSE))+INDEX(职业模板!$C$60:$J$60,MATCH(AB$3,职业模板!$C$39:$J$39,FALSE))),"")</f>
        <v/>
      </c>
      <c r="CD163" s="1" t="str" cm="1">
        <f t="array" ref="CD163">IFERROR((BE163+BM163*职业模板!$E$16)*(1+INDEX(职业模板!$C$34:$J$34,MATCH(AC$3,职业模板!$C$28:$J$28,FALSE))+INDEX(职业模板!$C$60:$J$60,MATCH(AC$3,职业模板!$C$39:$J$39,FALSE))),"")</f>
        <v/>
      </c>
      <c r="CE163" s="31" t="str" cm="1">
        <f t="array" ref="CE163">IF(SUMPRODUCT(BW163:CA163,属性分配!$C$7:$G$7)=0,"",SUMPRODUCT(BW163:CA163,属性分配!$C$7:$G$7))</f>
        <v/>
      </c>
    </row>
    <row r="164" spans="50:83" x14ac:dyDescent="0.15">
      <c r="AX164" s="1" t="str" cm="1">
        <f t="array" ref="AX164">IFERROR(INDEX(属性分配!$C$4:$J$4,MATCH(AX$3,属性分配!$C$3:$J$3,FALSE))*INDEX(职业模板!$C$5:$J$12,MATCH($C164,职业模板!$B$5:$B$12,FALSE),MATCH(AX$3,职业模板!$C$3:$J$3,FALSE))*$F164*N164,"")</f>
        <v/>
      </c>
      <c r="AY164" s="1" t="str" cm="1">
        <f t="array" ref="AY164">IFERROR(INDEX(属性分配!$C$4:$J$4,MATCH(AY$3,属性分配!$C$3:$J$3,FALSE))*INDEX(职业模板!$C$5:$J$12,MATCH($C164,职业模板!$B$5:$B$12,FALSE),MATCH(AY$3,职业模板!$C$3:$J$3,FALSE))*$F164*O164,"")</f>
        <v/>
      </c>
      <c r="AZ164" s="1" t="str" cm="1">
        <f t="array" ref="AZ164">IFERROR(INDEX(属性分配!$C$4:$J$4,MATCH(AZ$3,属性分配!$C$3:$J$3,FALSE))*INDEX(职业模板!$C$5:$J$12,MATCH($C164,职业模板!$B$5:$B$12,FALSE),MATCH(AZ$3,职业模板!$C$3:$J$3,FALSE))*$F164*P164,"")</f>
        <v/>
      </c>
      <c r="BA164" s="1" t="str" cm="1">
        <f t="array" ref="BA164">IFERROR(INDEX(属性分配!$C$4:$J$4,MATCH(BA$3,属性分配!$C$3:$J$3,FALSE))*INDEX(职业模板!$C$5:$J$12,MATCH($C164,职业模板!$B$5:$B$12,FALSE),MATCH(BA$3,职业模板!$C$3:$J$3,FALSE))*$F164*Q164,"")</f>
        <v/>
      </c>
      <c r="BB164" s="1" t="str" cm="1">
        <f t="array" ref="BB164">IFERROR(INDEX(属性分配!$C$4:$J$4,MATCH(BB$3,属性分配!$C$3:$J$3,FALSE))*INDEX(职业模板!$C$5:$J$12,MATCH($C164,职业模板!$B$5:$B$12,FALSE),MATCH(BB$3,职业模板!$C$3:$J$3,FALSE))*$F164*R164,"")</f>
        <v/>
      </c>
      <c r="BC164" s="1" t="str" cm="1">
        <f t="array" ref="BC164">IFERROR(INDEX(属性分配!$C$4:$J$4,MATCH(BC$3,属性分配!$C$3:$J$3,FALSE))*INDEX(职业模板!$C$5:$J$12,MATCH($C164,职业模板!$B$5:$B$12,FALSE),MATCH(BC$3,职业模板!$C$3:$J$3,FALSE))*$F164*S164,"")</f>
        <v/>
      </c>
      <c r="BD164" s="1" t="str" cm="1">
        <f t="array" ref="BD164">IFERROR(INDEX(属性分配!$C$4:$J$4,MATCH(BD$3,属性分配!$C$3:$J$3,FALSE))*INDEX(职业模板!$C$5:$J$12,MATCH($C164,职业模板!$B$5:$B$12,FALSE),MATCH(BD$3,职业模板!$C$3:$J$3,FALSE))*$F164*T164,"")</f>
        <v/>
      </c>
      <c r="BE164" s="1" t="str" cm="1">
        <f t="array" ref="BE164">IFERROR(INDEX(属性分配!$C$4:$J$4,MATCH(BE$3,属性分配!$C$3:$J$3,FALSE))*INDEX(职业模板!$C$5:$J$12,MATCH($C164,职业模板!$B$5:$B$12,FALSE),MATCH(BE$3,职业模板!$C$3:$J$3,FALSE))*$F164*U164,"")</f>
        <v/>
      </c>
      <c r="BF164" s="1" t="str" cm="1">
        <f t="array" ref="BF164">IFERROR(INDEX(属性分配!$C$11:$J$11,MATCH(BF$3,属性分配!$C$3:$J$3,FALSE))/职业模板!$E$16*AX164,"")</f>
        <v/>
      </c>
      <c r="BG164" s="1" t="str" cm="1">
        <f t="array" ref="BG164">IFERROR(INDEX(属性分配!$C$11:$J$11,MATCH(BG$3,属性分配!$C$3:$J$3,FALSE))/职业模板!$E$16*AY164,"")</f>
        <v/>
      </c>
      <c r="BH164" s="1" t="str" cm="1">
        <f t="array" ref="BH164">IFERROR(INDEX(属性分配!$C$11:$J$11,MATCH(BH$3,属性分配!$C$3:$J$3,FALSE))/职业模板!$E$16*AZ164,"")</f>
        <v/>
      </c>
      <c r="BI164" s="1" t="str" cm="1">
        <f t="array" ref="BI164">IFERROR(INDEX(属性分配!$C$11:$J$11,MATCH(BI$3,属性分配!$C$3:$J$3,FALSE))/职业模板!$E$16*BA164,"")</f>
        <v/>
      </c>
      <c r="BJ164" s="1" t="str" cm="1">
        <f t="array" ref="BJ164">IFERROR(INDEX(属性分配!$C$11:$J$11,MATCH(BJ$3,属性分配!$C$3:$J$3,FALSE))/职业模板!$E$16*BB164,"")</f>
        <v/>
      </c>
      <c r="BK164" s="1" t="str" cm="1">
        <f t="array" ref="BK164">IFERROR(INDEX(属性分配!$C$11:$J$11,MATCH(BK$3,属性分配!$C$3:$J$3,FALSE))/职业模板!$E$16*BC164,"")</f>
        <v/>
      </c>
      <c r="BL164" s="1" t="str" cm="1">
        <f t="array" ref="BL164">IFERROR(INDEX(属性分配!$C$11:$J$11,MATCH(BL$3,属性分配!$C$3:$J$3,FALSE))/职业模板!$E$16*BD164,"")</f>
        <v/>
      </c>
      <c r="BM164" s="1" t="str" cm="1">
        <f t="array" ref="BM164">IFERROR(INDEX(属性分配!$C$11:$J$11,MATCH(BM$3,属性分配!$C$3:$J$3,FALSE))/职业模板!$E$16*BE164,"")</f>
        <v/>
      </c>
      <c r="BN164" s="1" t="str" cm="1">
        <f t="array" ref="BN164">IFERROR(ROUND((AX164+BF164*职业模板!$E$16)*(1+INDEX(职业模板!$C$29:$J$34,MATCH($K164,职业模板!$B$29:$B$34,FALSE),MATCH(V$3,职业模板!$C$28:$J$28,FALSE))+INDEX(职业模板!$C$40:$J$60,MATCH($L164,职业模板!$B$40:$B$60,FALSE),MATCH(V$3,职业模板!$C$39:$J$39,FALSE))),2),"")</f>
        <v/>
      </c>
      <c r="BO164" s="1" t="str" cm="1">
        <f t="array" ref="BO164">IFERROR(ROUND((AY164+BG164*职业模板!$E$16)*(1+INDEX(职业模板!$C$29:$J$34,MATCH($K164,职业模板!$B$29:$B$34,FALSE),MATCH(W$3,职业模板!$C$28:$J$28,FALSE))+INDEX(职业模板!$C$40:$J$60,MATCH($L164,职业模板!$B$40:$B$60,FALSE),MATCH(W$3,职业模板!$C$39:$J$39,FALSE))),2),"")</f>
        <v/>
      </c>
      <c r="BP164" s="1" t="str" cm="1">
        <f t="array" ref="BP164">IFERROR(ROUND((AZ164+BH164*职业模板!$E$16)*(1+INDEX(职业模板!$C$29:$J$34,MATCH($K164,职业模板!$B$29:$B$34,FALSE),MATCH(X$3,职业模板!$C$28:$J$28,FALSE))+INDEX(职业模板!$C$40:$J$60,MATCH($L164,职业模板!$B$40:$B$60,FALSE),MATCH(X$3,职业模板!$C$39:$J$39,FALSE))),2),"")</f>
        <v/>
      </c>
      <c r="BQ164" s="1" t="str" cm="1">
        <f t="array" ref="BQ164">IFERROR(ROUND((BA164+BI164*职业模板!$E$16)*(1+INDEX(职业模板!$C$29:$J$34,MATCH($K164,职业模板!$B$29:$B$34,FALSE),MATCH(Y$3,职业模板!$C$28:$J$28,FALSE))+INDEX(职业模板!$C$40:$J$60,MATCH($L164,职业模板!$B$40:$B$60,FALSE),MATCH(Y$3,职业模板!$C$39:$J$39,FALSE))),2),"")</f>
        <v/>
      </c>
      <c r="BR164" s="1" t="str" cm="1">
        <f t="array" ref="BR164">IFERROR(ROUND((BB164+BJ164*职业模板!$E$16)*(1+INDEX(职业模板!$C$29:$J$34,MATCH($K164,职业模板!$B$29:$B$34,FALSE),MATCH(Z$3,职业模板!$C$28:$J$28,FALSE))+INDEX(职业模板!$C$40:$J$60,MATCH($L164,职业模板!$B$40:$B$60,FALSE),MATCH(Z$3,职业模板!$C$39:$J$39,FALSE))),2),"")</f>
        <v/>
      </c>
      <c r="BS164" s="1" t="str" cm="1">
        <f t="array" ref="BS164">IFERROR(ROUND((BC164+BK164*职业模板!$E$16)*(1+INDEX(职业模板!$C$29:$J$34,MATCH($K164,职业模板!$B$29:$B$34,FALSE),MATCH(AA$3,职业模板!$C$28:$J$28,FALSE))+INDEX(职业模板!$C$40:$J$60,MATCH($L164,职业模板!$B$40:$B$60,FALSE),MATCH(AA$3,职业模板!$C$39:$J$39,FALSE))),2),"")</f>
        <v/>
      </c>
      <c r="BT164" s="1" t="str" cm="1">
        <f t="array" ref="BT164">IFERROR(ROUND((BD164+BL164*职业模板!$E$16)*(1+INDEX(职业模板!$C$29:$J$34,MATCH($K164,职业模板!$B$29:$B$34,FALSE),MATCH(AB$3,职业模板!$C$28:$J$28,FALSE))+INDEX(职业模板!$C$40:$J$60,MATCH($L164,职业模板!$B$40:$B$60,FALSE),MATCH(AB$3,职业模板!$C$39:$J$39,FALSE))),2),"")</f>
        <v/>
      </c>
      <c r="BU164" s="1" t="str" cm="1">
        <f t="array" ref="BU164">IFERROR(ROUND((BE164+BM164*职业模板!$E$16)*(1+INDEX(职业模板!$C$29:$J$34,MATCH($K164,职业模板!$B$29:$B$34,FALSE),MATCH(AC$3,职业模板!$C$28:$J$28,FALSE))+INDEX(职业模板!$C$40:$J$60,MATCH($L164,职业模板!$B$40:$B$60,FALSE),MATCH(AC$3,职业模板!$C$39:$J$39,FALSE))),2),"")</f>
        <v/>
      </c>
      <c r="BV164" s="31" t="str" cm="1">
        <f t="array" ref="BV164">IF(SUMPRODUCT($BN164:$BR164,属性分配!$C$7:$G$7)=0,"",SUMPRODUCT($BN164:$BR164,属性分配!$C$7:$G$7))</f>
        <v/>
      </c>
      <c r="BW164" s="1" t="str" cm="1">
        <f t="array" ref="BW164">IFERROR((AX164+BF164*职业模板!$E$16)*(1+INDEX(职业模板!$C$34:$J$34,MATCH(V$3,职业模板!$C$28:$J$28,FALSE))+INDEX(职业模板!$C$60:$J$60,MATCH(V$3,职业模板!$C$39:$J$39,FALSE))),"")</f>
        <v/>
      </c>
      <c r="BX164" s="1" t="str" cm="1">
        <f t="array" ref="BX164">IFERROR((AY164+BG164*职业模板!$E$16)*(1+INDEX(职业模板!$C$34:$J$34,MATCH(W$3,职业模板!$C$28:$J$28,FALSE))+INDEX(职业模板!$C$60:$J$60,MATCH(W$3,职业模板!$C$39:$J$39,FALSE))),"")</f>
        <v/>
      </c>
      <c r="BY164" s="1" t="str" cm="1">
        <f t="array" ref="BY164">IFERROR((AZ164+BH164*职业模板!$E$16)*(1+INDEX(职业模板!$C$34:$J$34,MATCH(X$3,职业模板!$C$28:$J$28,FALSE))+INDEX(职业模板!$C$60:$J$60,MATCH(X$3,职业模板!$C$39:$J$39,FALSE))),"")</f>
        <v/>
      </c>
      <c r="BZ164" s="1" t="str" cm="1">
        <f t="array" ref="BZ164">IFERROR((BA164+BI164*职业模板!$E$16)*(1+INDEX(职业模板!$C$34:$J$34,MATCH(Y$3,职业模板!$C$28:$J$28,FALSE))+INDEX(职业模板!$C$60:$J$60,MATCH(Y$3,职业模板!$C$39:$J$39,FALSE))),"")</f>
        <v/>
      </c>
      <c r="CA164" s="1" t="str" cm="1">
        <f t="array" ref="CA164">IFERROR((BB164+BJ164*职业模板!$E$16)*(1+INDEX(职业模板!$C$34:$J$34,MATCH(Z$3,职业模板!$C$28:$J$28,FALSE))+INDEX(职业模板!$C$60:$J$60,MATCH(Z$3,职业模板!$C$39:$J$39,FALSE))),"")</f>
        <v/>
      </c>
      <c r="CB164" s="1" t="str" cm="1">
        <f t="array" ref="CB164">IFERROR((BC164+BK164*职业模板!$E$16)*(1+INDEX(职业模板!$C$34:$J$34,MATCH(AA$3,职业模板!$C$28:$J$28,FALSE))+INDEX(职业模板!$C$60:$J$60,MATCH(AA$3,职业模板!$C$39:$J$39,FALSE))),"")</f>
        <v/>
      </c>
      <c r="CC164" s="1" t="str" cm="1">
        <f t="array" ref="CC164">IFERROR((BD164+BL164*职业模板!$E$16)*(1+INDEX(职业模板!$C$34:$J$34,MATCH(AB$3,职业模板!$C$28:$J$28,FALSE))+INDEX(职业模板!$C$60:$J$60,MATCH(AB$3,职业模板!$C$39:$J$39,FALSE))),"")</f>
        <v/>
      </c>
      <c r="CD164" s="1" t="str" cm="1">
        <f t="array" ref="CD164">IFERROR((BE164+BM164*职业模板!$E$16)*(1+INDEX(职业模板!$C$34:$J$34,MATCH(AC$3,职业模板!$C$28:$J$28,FALSE))+INDEX(职业模板!$C$60:$J$60,MATCH(AC$3,职业模板!$C$39:$J$39,FALSE))),"")</f>
        <v/>
      </c>
      <c r="CE164" s="31" t="str" cm="1">
        <f t="array" ref="CE164">IF(SUMPRODUCT(BW164:CA164,属性分配!$C$7:$G$7)=0,"",SUMPRODUCT(BW164:CA164,属性分配!$C$7:$G$7))</f>
        <v/>
      </c>
    </row>
    <row r="165" spans="50:83" x14ac:dyDescent="0.15">
      <c r="AX165" s="1" t="str" cm="1">
        <f t="array" ref="AX165">IFERROR(INDEX(属性分配!$C$4:$J$4,MATCH(AX$3,属性分配!$C$3:$J$3,FALSE))*INDEX(职业模板!$C$5:$J$12,MATCH($C165,职业模板!$B$5:$B$12,FALSE),MATCH(AX$3,职业模板!$C$3:$J$3,FALSE))*$F165*N165,"")</f>
        <v/>
      </c>
      <c r="AY165" s="1" t="str" cm="1">
        <f t="array" ref="AY165">IFERROR(INDEX(属性分配!$C$4:$J$4,MATCH(AY$3,属性分配!$C$3:$J$3,FALSE))*INDEX(职业模板!$C$5:$J$12,MATCH($C165,职业模板!$B$5:$B$12,FALSE),MATCH(AY$3,职业模板!$C$3:$J$3,FALSE))*$F165*O165,"")</f>
        <v/>
      </c>
      <c r="AZ165" s="1" t="str" cm="1">
        <f t="array" ref="AZ165">IFERROR(INDEX(属性分配!$C$4:$J$4,MATCH(AZ$3,属性分配!$C$3:$J$3,FALSE))*INDEX(职业模板!$C$5:$J$12,MATCH($C165,职业模板!$B$5:$B$12,FALSE),MATCH(AZ$3,职业模板!$C$3:$J$3,FALSE))*$F165*P165,"")</f>
        <v/>
      </c>
      <c r="BA165" s="1" t="str" cm="1">
        <f t="array" ref="BA165">IFERROR(INDEX(属性分配!$C$4:$J$4,MATCH(BA$3,属性分配!$C$3:$J$3,FALSE))*INDEX(职业模板!$C$5:$J$12,MATCH($C165,职业模板!$B$5:$B$12,FALSE),MATCH(BA$3,职业模板!$C$3:$J$3,FALSE))*$F165*Q165,"")</f>
        <v/>
      </c>
      <c r="BB165" s="1" t="str" cm="1">
        <f t="array" ref="BB165">IFERROR(INDEX(属性分配!$C$4:$J$4,MATCH(BB$3,属性分配!$C$3:$J$3,FALSE))*INDEX(职业模板!$C$5:$J$12,MATCH($C165,职业模板!$B$5:$B$12,FALSE),MATCH(BB$3,职业模板!$C$3:$J$3,FALSE))*$F165*R165,"")</f>
        <v/>
      </c>
      <c r="BC165" s="1" t="str" cm="1">
        <f t="array" ref="BC165">IFERROR(INDEX(属性分配!$C$4:$J$4,MATCH(BC$3,属性分配!$C$3:$J$3,FALSE))*INDEX(职业模板!$C$5:$J$12,MATCH($C165,职业模板!$B$5:$B$12,FALSE),MATCH(BC$3,职业模板!$C$3:$J$3,FALSE))*$F165*S165,"")</f>
        <v/>
      </c>
      <c r="BD165" s="1" t="str" cm="1">
        <f t="array" ref="BD165">IFERROR(INDEX(属性分配!$C$4:$J$4,MATCH(BD$3,属性分配!$C$3:$J$3,FALSE))*INDEX(职业模板!$C$5:$J$12,MATCH($C165,职业模板!$B$5:$B$12,FALSE),MATCH(BD$3,职业模板!$C$3:$J$3,FALSE))*$F165*T165,"")</f>
        <v/>
      </c>
      <c r="BE165" s="1" t="str" cm="1">
        <f t="array" ref="BE165">IFERROR(INDEX(属性分配!$C$4:$J$4,MATCH(BE$3,属性分配!$C$3:$J$3,FALSE))*INDEX(职业模板!$C$5:$J$12,MATCH($C165,职业模板!$B$5:$B$12,FALSE),MATCH(BE$3,职业模板!$C$3:$J$3,FALSE))*$F165*U165,"")</f>
        <v/>
      </c>
      <c r="BF165" s="1" t="str" cm="1">
        <f t="array" ref="BF165">IFERROR(INDEX(属性分配!$C$11:$J$11,MATCH(BF$3,属性分配!$C$3:$J$3,FALSE))/职业模板!$E$16*AX165,"")</f>
        <v/>
      </c>
      <c r="BG165" s="1" t="str" cm="1">
        <f t="array" ref="BG165">IFERROR(INDEX(属性分配!$C$11:$J$11,MATCH(BG$3,属性分配!$C$3:$J$3,FALSE))/职业模板!$E$16*AY165,"")</f>
        <v/>
      </c>
      <c r="BH165" s="1" t="str" cm="1">
        <f t="array" ref="BH165">IFERROR(INDEX(属性分配!$C$11:$J$11,MATCH(BH$3,属性分配!$C$3:$J$3,FALSE))/职业模板!$E$16*AZ165,"")</f>
        <v/>
      </c>
      <c r="BI165" s="1" t="str" cm="1">
        <f t="array" ref="BI165">IFERROR(INDEX(属性分配!$C$11:$J$11,MATCH(BI$3,属性分配!$C$3:$J$3,FALSE))/职业模板!$E$16*BA165,"")</f>
        <v/>
      </c>
      <c r="BJ165" s="1" t="str" cm="1">
        <f t="array" ref="BJ165">IFERROR(INDEX(属性分配!$C$11:$J$11,MATCH(BJ$3,属性分配!$C$3:$J$3,FALSE))/职业模板!$E$16*BB165,"")</f>
        <v/>
      </c>
      <c r="BK165" s="1" t="str" cm="1">
        <f t="array" ref="BK165">IFERROR(INDEX(属性分配!$C$11:$J$11,MATCH(BK$3,属性分配!$C$3:$J$3,FALSE))/职业模板!$E$16*BC165,"")</f>
        <v/>
      </c>
      <c r="BL165" s="1" t="str" cm="1">
        <f t="array" ref="BL165">IFERROR(INDEX(属性分配!$C$11:$J$11,MATCH(BL$3,属性分配!$C$3:$J$3,FALSE))/职业模板!$E$16*BD165,"")</f>
        <v/>
      </c>
      <c r="BM165" s="1" t="str" cm="1">
        <f t="array" ref="BM165">IFERROR(INDEX(属性分配!$C$11:$J$11,MATCH(BM$3,属性分配!$C$3:$J$3,FALSE))/职业模板!$E$16*BE165,"")</f>
        <v/>
      </c>
      <c r="BN165" s="1" t="str" cm="1">
        <f t="array" ref="BN165">IFERROR(ROUND((AX165+BF165*职业模板!$E$16)*(1+INDEX(职业模板!$C$29:$J$34,MATCH($K165,职业模板!$B$29:$B$34,FALSE),MATCH(V$3,职业模板!$C$28:$J$28,FALSE))+INDEX(职业模板!$C$40:$J$60,MATCH($L165,职业模板!$B$40:$B$60,FALSE),MATCH(V$3,职业模板!$C$39:$J$39,FALSE))),2),"")</f>
        <v/>
      </c>
      <c r="BO165" s="1" t="str" cm="1">
        <f t="array" ref="BO165">IFERROR(ROUND((AY165+BG165*职业模板!$E$16)*(1+INDEX(职业模板!$C$29:$J$34,MATCH($K165,职业模板!$B$29:$B$34,FALSE),MATCH(W$3,职业模板!$C$28:$J$28,FALSE))+INDEX(职业模板!$C$40:$J$60,MATCH($L165,职业模板!$B$40:$B$60,FALSE),MATCH(W$3,职业模板!$C$39:$J$39,FALSE))),2),"")</f>
        <v/>
      </c>
      <c r="BP165" s="1" t="str" cm="1">
        <f t="array" ref="BP165">IFERROR(ROUND((AZ165+BH165*职业模板!$E$16)*(1+INDEX(职业模板!$C$29:$J$34,MATCH($K165,职业模板!$B$29:$B$34,FALSE),MATCH(X$3,职业模板!$C$28:$J$28,FALSE))+INDEX(职业模板!$C$40:$J$60,MATCH($L165,职业模板!$B$40:$B$60,FALSE),MATCH(X$3,职业模板!$C$39:$J$39,FALSE))),2),"")</f>
        <v/>
      </c>
      <c r="BQ165" s="1" t="str" cm="1">
        <f t="array" ref="BQ165">IFERROR(ROUND((BA165+BI165*职业模板!$E$16)*(1+INDEX(职业模板!$C$29:$J$34,MATCH($K165,职业模板!$B$29:$B$34,FALSE),MATCH(Y$3,职业模板!$C$28:$J$28,FALSE))+INDEX(职业模板!$C$40:$J$60,MATCH($L165,职业模板!$B$40:$B$60,FALSE),MATCH(Y$3,职业模板!$C$39:$J$39,FALSE))),2),"")</f>
        <v/>
      </c>
      <c r="BR165" s="1" t="str" cm="1">
        <f t="array" ref="BR165">IFERROR(ROUND((BB165+BJ165*职业模板!$E$16)*(1+INDEX(职业模板!$C$29:$J$34,MATCH($K165,职业模板!$B$29:$B$34,FALSE),MATCH(Z$3,职业模板!$C$28:$J$28,FALSE))+INDEX(职业模板!$C$40:$J$60,MATCH($L165,职业模板!$B$40:$B$60,FALSE),MATCH(Z$3,职业模板!$C$39:$J$39,FALSE))),2),"")</f>
        <v/>
      </c>
      <c r="BS165" s="1" t="str" cm="1">
        <f t="array" ref="BS165">IFERROR(ROUND((BC165+BK165*职业模板!$E$16)*(1+INDEX(职业模板!$C$29:$J$34,MATCH($K165,职业模板!$B$29:$B$34,FALSE),MATCH(AA$3,职业模板!$C$28:$J$28,FALSE))+INDEX(职业模板!$C$40:$J$60,MATCH($L165,职业模板!$B$40:$B$60,FALSE),MATCH(AA$3,职业模板!$C$39:$J$39,FALSE))),2),"")</f>
        <v/>
      </c>
      <c r="BT165" s="1" t="str" cm="1">
        <f t="array" ref="BT165">IFERROR(ROUND((BD165+BL165*职业模板!$E$16)*(1+INDEX(职业模板!$C$29:$J$34,MATCH($K165,职业模板!$B$29:$B$34,FALSE),MATCH(AB$3,职业模板!$C$28:$J$28,FALSE))+INDEX(职业模板!$C$40:$J$60,MATCH($L165,职业模板!$B$40:$B$60,FALSE),MATCH(AB$3,职业模板!$C$39:$J$39,FALSE))),2),"")</f>
        <v/>
      </c>
      <c r="BU165" s="1" t="str" cm="1">
        <f t="array" ref="BU165">IFERROR(ROUND((BE165+BM165*职业模板!$E$16)*(1+INDEX(职业模板!$C$29:$J$34,MATCH($K165,职业模板!$B$29:$B$34,FALSE),MATCH(AC$3,职业模板!$C$28:$J$28,FALSE))+INDEX(职业模板!$C$40:$J$60,MATCH($L165,职业模板!$B$40:$B$60,FALSE),MATCH(AC$3,职业模板!$C$39:$J$39,FALSE))),2),"")</f>
        <v/>
      </c>
      <c r="BV165" s="31" t="str" cm="1">
        <f t="array" ref="BV165">IF(SUMPRODUCT($BN165:$BR165,属性分配!$C$7:$G$7)=0,"",SUMPRODUCT($BN165:$BR165,属性分配!$C$7:$G$7))</f>
        <v/>
      </c>
      <c r="BW165" s="1" t="str" cm="1">
        <f t="array" ref="BW165">IFERROR((AX165+BF165*职业模板!$E$16)*(1+INDEX(职业模板!$C$34:$J$34,MATCH(V$3,职业模板!$C$28:$J$28,FALSE))+INDEX(职业模板!$C$60:$J$60,MATCH(V$3,职业模板!$C$39:$J$39,FALSE))),"")</f>
        <v/>
      </c>
      <c r="BX165" s="1" t="str" cm="1">
        <f t="array" ref="BX165">IFERROR((AY165+BG165*职业模板!$E$16)*(1+INDEX(职业模板!$C$34:$J$34,MATCH(W$3,职业模板!$C$28:$J$28,FALSE))+INDEX(职业模板!$C$60:$J$60,MATCH(W$3,职业模板!$C$39:$J$39,FALSE))),"")</f>
        <v/>
      </c>
      <c r="BY165" s="1" t="str" cm="1">
        <f t="array" ref="BY165">IFERROR((AZ165+BH165*职业模板!$E$16)*(1+INDEX(职业模板!$C$34:$J$34,MATCH(X$3,职业模板!$C$28:$J$28,FALSE))+INDEX(职业模板!$C$60:$J$60,MATCH(X$3,职业模板!$C$39:$J$39,FALSE))),"")</f>
        <v/>
      </c>
      <c r="BZ165" s="1" t="str" cm="1">
        <f t="array" ref="BZ165">IFERROR((BA165+BI165*职业模板!$E$16)*(1+INDEX(职业模板!$C$34:$J$34,MATCH(Y$3,职业模板!$C$28:$J$28,FALSE))+INDEX(职业模板!$C$60:$J$60,MATCH(Y$3,职业模板!$C$39:$J$39,FALSE))),"")</f>
        <v/>
      </c>
      <c r="CA165" s="1" t="str" cm="1">
        <f t="array" ref="CA165">IFERROR((BB165+BJ165*职业模板!$E$16)*(1+INDEX(职业模板!$C$34:$J$34,MATCH(Z$3,职业模板!$C$28:$J$28,FALSE))+INDEX(职业模板!$C$60:$J$60,MATCH(Z$3,职业模板!$C$39:$J$39,FALSE))),"")</f>
        <v/>
      </c>
      <c r="CB165" s="1" t="str" cm="1">
        <f t="array" ref="CB165">IFERROR((BC165+BK165*职业模板!$E$16)*(1+INDEX(职业模板!$C$34:$J$34,MATCH(AA$3,职业模板!$C$28:$J$28,FALSE))+INDEX(职业模板!$C$60:$J$60,MATCH(AA$3,职业模板!$C$39:$J$39,FALSE))),"")</f>
        <v/>
      </c>
      <c r="CC165" s="1" t="str" cm="1">
        <f t="array" ref="CC165">IFERROR((BD165+BL165*职业模板!$E$16)*(1+INDEX(职业模板!$C$34:$J$34,MATCH(AB$3,职业模板!$C$28:$J$28,FALSE))+INDEX(职业模板!$C$60:$J$60,MATCH(AB$3,职业模板!$C$39:$J$39,FALSE))),"")</f>
        <v/>
      </c>
      <c r="CD165" s="1" t="str" cm="1">
        <f t="array" ref="CD165">IFERROR((BE165+BM165*职业模板!$E$16)*(1+INDEX(职业模板!$C$34:$J$34,MATCH(AC$3,职业模板!$C$28:$J$28,FALSE))+INDEX(职业模板!$C$60:$J$60,MATCH(AC$3,职业模板!$C$39:$J$39,FALSE))),"")</f>
        <v/>
      </c>
      <c r="CE165" s="31" t="str" cm="1">
        <f t="array" ref="CE165">IF(SUMPRODUCT(BW165:CA165,属性分配!$C$7:$G$7)=0,"",SUMPRODUCT(BW165:CA165,属性分配!$C$7:$G$7))</f>
        <v/>
      </c>
    </row>
    <row r="166" spans="50:83" x14ac:dyDescent="0.15">
      <c r="AX166" s="1" t="str" cm="1">
        <f t="array" ref="AX166">IFERROR(INDEX(属性分配!$C$4:$J$4,MATCH(AX$3,属性分配!$C$3:$J$3,FALSE))*INDEX(职业模板!$C$5:$J$12,MATCH($C166,职业模板!$B$5:$B$12,FALSE),MATCH(AX$3,职业模板!$C$3:$J$3,FALSE))*$F166*N166,"")</f>
        <v/>
      </c>
      <c r="AY166" s="1" t="str" cm="1">
        <f t="array" ref="AY166">IFERROR(INDEX(属性分配!$C$4:$J$4,MATCH(AY$3,属性分配!$C$3:$J$3,FALSE))*INDEX(职业模板!$C$5:$J$12,MATCH($C166,职业模板!$B$5:$B$12,FALSE),MATCH(AY$3,职业模板!$C$3:$J$3,FALSE))*$F166*O166,"")</f>
        <v/>
      </c>
      <c r="AZ166" s="1" t="str" cm="1">
        <f t="array" ref="AZ166">IFERROR(INDEX(属性分配!$C$4:$J$4,MATCH(AZ$3,属性分配!$C$3:$J$3,FALSE))*INDEX(职业模板!$C$5:$J$12,MATCH($C166,职业模板!$B$5:$B$12,FALSE),MATCH(AZ$3,职业模板!$C$3:$J$3,FALSE))*$F166*P166,"")</f>
        <v/>
      </c>
      <c r="BA166" s="1" t="str" cm="1">
        <f t="array" ref="BA166">IFERROR(INDEX(属性分配!$C$4:$J$4,MATCH(BA$3,属性分配!$C$3:$J$3,FALSE))*INDEX(职业模板!$C$5:$J$12,MATCH($C166,职业模板!$B$5:$B$12,FALSE),MATCH(BA$3,职业模板!$C$3:$J$3,FALSE))*$F166*Q166,"")</f>
        <v/>
      </c>
      <c r="BB166" s="1" t="str" cm="1">
        <f t="array" ref="BB166">IFERROR(INDEX(属性分配!$C$4:$J$4,MATCH(BB$3,属性分配!$C$3:$J$3,FALSE))*INDEX(职业模板!$C$5:$J$12,MATCH($C166,职业模板!$B$5:$B$12,FALSE),MATCH(BB$3,职业模板!$C$3:$J$3,FALSE))*$F166*R166,"")</f>
        <v/>
      </c>
      <c r="BC166" s="1" t="str" cm="1">
        <f t="array" ref="BC166">IFERROR(INDEX(属性分配!$C$4:$J$4,MATCH(BC$3,属性分配!$C$3:$J$3,FALSE))*INDEX(职业模板!$C$5:$J$12,MATCH($C166,职业模板!$B$5:$B$12,FALSE),MATCH(BC$3,职业模板!$C$3:$J$3,FALSE))*$F166*S166,"")</f>
        <v/>
      </c>
      <c r="BD166" s="1" t="str" cm="1">
        <f t="array" ref="BD166">IFERROR(INDEX(属性分配!$C$4:$J$4,MATCH(BD$3,属性分配!$C$3:$J$3,FALSE))*INDEX(职业模板!$C$5:$J$12,MATCH($C166,职业模板!$B$5:$B$12,FALSE),MATCH(BD$3,职业模板!$C$3:$J$3,FALSE))*$F166*T166,"")</f>
        <v/>
      </c>
      <c r="BE166" s="1" t="str" cm="1">
        <f t="array" ref="BE166">IFERROR(INDEX(属性分配!$C$4:$J$4,MATCH(BE$3,属性分配!$C$3:$J$3,FALSE))*INDEX(职业模板!$C$5:$J$12,MATCH($C166,职业模板!$B$5:$B$12,FALSE),MATCH(BE$3,职业模板!$C$3:$J$3,FALSE))*$F166*U166,"")</f>
        <v/>
      </c>
      <c r="BF166" s="1" t="str" cm="1">
        <f t="array" ref="BF166">IFERROR(INDEX(属性分配!$C$11:$J$11,MATCH(BF$3,属性分配!$C$3:$J$3,FALSE))/职业模板!$E$16*AX166,"")</f>
        <v/>
      </c>
      <c r="BG166" s="1" t="str" cm="1">
        <f t="array" ref="BG166">IFERROR(INDEX(属性分配!$C$11:$J$11,MATCH(BG$3,属性分配!$C$3:$J$3,FALSE))/职业模板!$E$16*AY166,"")</f>
        <v/>
      </c>
      <c r="BH166" s="1" t="str" cm="1">
        <f t="array" ref="BH166">IFERROR(INDEX(属性分配!$C$11:$J$11,MATCH(BH$3,属性分配!$C$3:$J$3,FALSE))/职业模板!$E$16*AZ166,"")</f>
        <v/>
      </c>
      <c r="BI166" s="1" t="str" cm="1">
        <f t="array" ref="BI166">IFERROR(INDEX(属性分配!$C$11:$J$11,MATCH(BI$3,属性分配!$C$3:$J$3,FALSE))/职业模板!$E$16*BA166,"")</f>
        <v/>
      </c>
      <c r="BJ166" s="1" t="str" cm="1">
        <f t="array" ref="BJ166">IFERROR(INDEX(属性分配!$C$11:$J$11,MATCH(BJ$3,属性分配!$C$3:$J$3,FALSE))/职业模板!$E$16*BB166,"")</f>
        <v/>
      </c>
      <c r="BK166" s="1" t="str" cm="1">
        <f t="array" ref="BK166">IFERROR(INDEX(属性分配!$C$11:$J$11,MATCH(BK$3,属性分配!$C$3:$J$3,FALSE))/职业模板!$E$16*BC166,"")</f>
        <v/>
      </c>
      <c r="BL166" s="1" t="str" cm="1">
        <f t="array" ref="BL166">IFERROR(INDEX(属性分配!$C$11:$J$11,MATCH(BL$3,属性分配!$C$3:$J$3,FALSE))/职业模板!$E$16*BD166,"")</f>
        <v/>
      </c>
      <c r="BM166" s="1" t="str" cm="1">
        <f t="array" ref="BM166">IFERROR(INDEX(属性分配!$C$11:$J$11,MATCH(BM$3,属性分配!$C$3:$J$3,FALSE))/职业模板!$E$16*BE166,"")</f>
        <v/>
      </c>
      <c r="BN166" s="1" t="str" cm="1">
        <f t="array" ref="BN166">IFERROR(ROUND((AX166+BF166*职业模板!$E$16)*(1+INDEX(职业模板!$C$29:$J$34,MATCH($K166,职业模板!$B$29:$B$34,FALSE),MATCH(V$3,职业模板!$C$28:$J$28,FALSE))+INDEX(职业模板!$C$40:$J$60,MATCH($L166,职业模板!$B$40:$B$60,FALSE),MATCH(V$3,职业模板!$C$39:$J$39,FALSE))),2),"")</f>
        <v/>
      </c>
      <c r="BO166" s="1" t="str" cm="1">
        <f t="array" ref="BO166">IFERROR(ROUND((AY166+BG166*职业模板!$E$16)*(1+INDEX(职业模板!$C$29:$J$34,MATCH($K166,职业模板!$B$29:$B$34,FALSE),MATCH(W$3,职业模板!$C$28:$J$28,FALSE))+INDEX(职业模板!$C$40:$J$60,MATCH($L166,职业模板!$B$40:$B$60,FALSE),MATCH(W$3,职业模板!$C$39:$J$39,FALSE))),2),"")</f>
        <v/>
      </c>
      <c r="BP166" s="1" t="str" cm="1">
        <f t="array" ref="BP166">IFERROR(ROUND((AZ166+BH166*职业模板!$E$16)*(1+INDEX(职业模板!$C$29:$J$34,MATCH($K166,职业模板!$B$29:$B$34,FALSE),MATCH(X$3,职业模板!$C$28:$J$28,FALSE))+INDEX(职业模板!$C$40:$J$60,MATCH($L166,职业模板!$B$40:$B$60,FALSE),MATCH(X$3,职业模板!$C$39:$J$39,FALSE))),2),"")</f>
        <v/>
      </c>
      <c r="BQ166" s="1" t="str" cm="1">
        <f t="array" ref="BQ166">IFERROR(ROUND((BA166+BI166*职业模板!$E$16)*(1+INDEX(职业模板!$C$29:$J$34,MATCH($K166,职业模板!$B$29:$B$34,FALSE),MATCH(Y$3,职业模板!$C$28:$J$28,FALSE))+INDEX(职业模板!$C$40:$J$60,MATCH($L166,职业模板!$B$40:$B$60,FALSE),MATCH(Y$3,职业模板!$C$39:$J$39,FALSE))),2),"")</f>
        <v/>
      </c>
      <c r="BR166" s="1" t="str" cm="1">
        <f t="array" ref="BR166">IFERROR(ROUND((BB166+BJ166*职业模板!$E$16)*(1+INDEX(职业模板!$C$29:$J$34,MATCH($K166,职业模板!$B$29:$B$34,FALSE),MATCH(Z$3,职业模板!$C$28:$J$28,FALSE))+INDEX(职业模板!$C$40:$J$60,MATCH($L166,职业模板!$B$40:$B$60,FALSE),MATCH(Z$3,职业模板!$C$39:$J$39,FALSE))),2),"")</f>
        <v/>
      </c>
      <c r="BS166" s="1" t="str" cm="1">
        <f t="array" ref="BS166">IFERROR(ROUND((BC166+BK166*职业模板!$E$16)*(1+INDEX(职业模板!$C$29:$J$34,MATCH($K166,职业模板!$B$29:$B$34,FALSE),MATCH(AA$3,职业模板!$C$28:$J$28,FALSE))+INDEX(职业模板!$C$40:$J$60,MATCH($L166,职业模板!$B$40:$B$60,FALSE),MATCH(AA$3,职业模板!$C$39:$J$39,FALSE))),2),"")</f>
        <v/>
      </c>
      <c r="BT166" s="1" t="str" cm="1">
        <f t="array" ref="BT166">IFERROR(ROUND((BD166+BL166*职业模板!$E$16)*(1+INDEX(职业模板!$C$29:$J$34,MATCH($K166,职业模板!$B$29:$B$34,FALSE),MATCH(AB$3,职业模板!$C$28:$J$28,FALSE))+INDEX(职业模板!$C$40:$J$60,MATCH($L166,职业模板!$B$40:$B$60,FALSE),MATCH(AB$3,职业模板!$C$39:$J$39,FALSE))),2),"")</f>
        <v/>
      </c>
      <c r="BU166" s="1" t="str" cm="1">
        <f t="array" ref="BU166">IFERROR(ROUND((BE166+BM166*职业模板!$E$16)*(1+INDEX(职业模板!$C$29:$J$34,MATCH($K166,职业模板!$B$29:$B$34,FALSE),MATCH(AC$3,职业模板!$C$28:$J$28,FALSE))+INDEX(职业模板!$C$40:$J$60,MATCH($L166,职业模板!$B$40:$B$60,FALSE),MATCH(AC$3,职业模板!$C$39:$J$39,FALSE))),2),"")</f>
        <v/>
      </c>
      <c r="BV166" s="31" t="str" cm="1">
        <f t="array" ref="BV166">IF(SUMPRODUCT($BN166:$BR166,属性分配!$C$7:$G$7)=0,"",SUMPRODUCT($BN166:$BR166,属性分配!$C$7:$G$7))</f>
        <v/>
      </c>
      <c r="BW166" s="1" t="str" cm="1">
        <f t="array" ref="BW166">IFERROR((AX166+BF166*职业模板!$E$16)*(1+INDEX(职业模板!$C$34:$J$34,MATCH(V$3,职业模板!$C$28:$J$28,FALSE))+INDEX(职业模板!$C$60:$J$60,MATCH(V$3,职业模板!$C$39:$J$39,FALSE))),"")</f>
        <v/>
      </c>
      <c r="BX166" s="1" t="str" cm="1">
        <f t="array" ref="BX166">IFERROR((AY166+BG166*职业模板!$E$16)*(1+INDEX(职业模板!$C$34:$J$34,MATCH(W$3,职业模板!$C$28:$J$28,FALSE))+INDEX(职业模板!$C$60:$J$60,MATCH(W$3,职业模板!$C$39:$J$39,FALSE))),"")</f>
        <v/>
      </c>
      <c r="BY166" s="1" t="str" cm="1">
        <f t="array" ref="BY166">IFERROR((AZ166+BH166*职业模板!$E$16)*(1+INDEX(职业模板!$C$34:$J$34,MATCH(X$3,职业模板!$C$28:$J$28,FALSE))+INDEX(职业模板!$C$60:$J$60,MATCH(X$3,职业模板!$C$39:$J$39,FALSE))),"")</f>
        <v/>
      </c>
      <c r="BZ166" s="1" t="str" cm="1">
        <f t="array" ref="BZ166">IFERROR((BA166+BI166*职业模板!$E$16)*(1+INDEX(职业模板!$C$34:$J$34,MATCH(Y$3,职业模板!$C$28:$J$28,FALSE))+INDEX(职业模板!$C$60:$J$60,MATCH(Y$3,职业模板!$C$39:$J$39,FALSE))),"")</f>
        <v/>
      </c>
      <c r="CA166" s="1" t="str" cm="1">
        <f t="array" ref="CA166">IFERROR((BB166+BJ166*职业模板!$E$16)*(1+INDEX(职业模板!$C$34:$J$34,MATCH(Z$3,职业模板!$C$28:$J$28,FALSE))+INDEX(职业模板!$C$60:$J$60,MATCH(Z$3,职业模板!$C$39:$J$39,FALSE))),"")</f>
        <v/>
      </c>
      <c r="CB166" s="1" t="str" cm="1">
        <f t="array" ref="CB166">IFERROR((BC166+BK166*职业模板!$E$16)*(1+INDEX(职业模板!$C$34:$J$34,MATCH(AA$3,职业模板!$C$28:$J$28,FALSE))+INDEX(职业模板!$C$60:$J$60,MATCH(AA$3,职业模板!$C$39:$J$39,FALSE))),"")</f>
        <v/>
      </c>
      <c r="CC166" s="1" t="str" cm="1">
        <f t="array" ref="CC166">IFERROR((BD166+BL166*职业模板!$E$16)*(1+INDEX(职业模板!$C$34:$J$34,MATCH(AB$3,职业模板!$C$28:$J$28,FALSE))+INDEX(职业模板!$C$60:$J$60,MATCH(AB$3,职业模板!$C$39:$J$39,FALSE))),"")</f>
        <v/>
      </c>
      <c r="CD166" s="1" t="str" cm="1">
        <f t="array" ref="CD166">IFERROR((BE166+BM166*职业模板!$E$16)*(1+INDEX(职业模板!$C$34:$J$34,MATCH(AC$3,职业模板!$C$28:$J$28,FALSE))+INDEX(职业模板!$C$60:$J$60,MATCH(AC$3,职业模板!$C$39:$J$39,FALSE))),"")</f>
        <v/>
      </c>
      <c r="CE166" s="31" t="str" cm="1">
        <f t="array" ref="CE166">IF(SUMPRODUCT(BW166:CA166,属性分配!$C$7:$G$7)=0,"",SUMPRODUCT(BW166:CA166,属性分配!$C$7:$G$7))</f>
        <v/>
      </c>
    </row>
    <row r="167" spans="50:83" x14ac:dyDescent="0.15">
      <c r="AX167" s="1" t="str" cm="1">
        <f t="array" ref="AX167">IFERROR(INDEX(属性分配!$C$4:$J$4,MATCH(AX$3,属性分配!$C$3:$J$3,FALSE))*INDEX(职业模板!$C$5:$J$12,MATCH($C167,职业模板!$B$5:$B$12,FALSE),MATCH(AX$3,职业模板!$C$3:$J$3,FALSE))*$F167*N167,"")</f>
        <v/>
      </c>
      <c r="AY167" s="1" t="str" cm="1">
        <f t="array" ref="AY167">IFERROR(INDEX(属性分配!$C$4:$J$4,MATCH(AY$3,属性分配!$C$3:$J$3,FALSE))*INDEX(职业模板!$C$5:$J$12,MATCH($C167,职业模板!$B$5:$B$12,FALSE),MATCH(AY$3,职业模板!$C$3:$J$3,FALSE))*$F167*O167,"")</f>
        <v/>
      </c>
      <c r="AZ167" s="1" t="str" cm="1">
        <f t="array" ref="AZ167">IFERROR(INDEX(属性分配!$C$4:$J$4,MATCH(AZ$3,属性分配!$C$3:$J$3,FALSE))*INDEX(职业模板!$C$5:$J$12,MATCH($C167,职业模板!$B$5:$B$12,FALSE),MATCH(AZ$3,职业模板!$C$3:$J$3,FALSE))*$F167*P167,"")</f>
        <v/>
      </c>
      <c r="BA167" s="1" t="str" cm="1">
        <f t="array" ref="BA167">IFERROR(INDEX(属性分配!$C$4:$J$4,MATCH(BA$3,属性分配!$C$3:$J$3,FALSE))*INDEX(职业模板!$C$5:$J$12,MATCH($C167,职业模板!$B$5:$B$12,FALSE),MATCH(BA$3,职业模板!$C$3:$J$3,FALSE))*$F167*Q167,"")</f>
        <v/>
      </c>
      <c r="BB167" s="1" t="str" cm="1">
        <f t="array" ref="BB167">IFERROR(INDEX(属性分配!$C$4:$J$4,MATCH(BB$3,属性分配!$C$3:$J$3,FALSE))*INDEX(职业模板!$C$5:$J$12,MATCH($C167,职业模板!$B$5:$B$12,FALSE),MATCH(BB$3,职业模板!$C$3:$J$3,FALSE))*$F167*R167,"")</f>
        <v/>
      </c>
      <c r="BC167" s="1" t="str" cm="1">
        <f t="array" ref="BC167">IFERROR(INDEX(属性分配!$C$4:$J$4,MATCH(BC$3,属性分配!$C$3:$J$3,FALSE))*INDEX(职业模板!$C$5:$J$12,MATCH($C167,职业模板!$B$5:$B$12,FALSE),MATCH(BC$3,职业模板!$C$3:$J$3,FALSE))*$F167*S167,"")</f>
        <v/>
      </c>
      <c r="BD167" s="1" t="str" cm="1">
        <f t="array" ref="BD167">IFERROR(INDEX(属性分配!$C$4:$J$4,MATCH(BD$3,属性分配!$C$3:$J$3,FALSE))*INDEX(职业模板!$C$5:$J$12,MATCH($C167,职业模板!$B$5:$B$12,FALSE),MATCH(BD$3,职业模板!$C$3:$J$3,FALSE))*$F167*T167,"")</f>
        <v/>
      </c>
      <c r="BE167" s="1" t="str" cm="1">
        <f t="array" ref="BE167">IFERROR(INDEX(属性分配!$C$4:$J$4,MATCH(BE$3,属性分配!$C$3:$J$3,FALSE))*INDEX(职业模板!$C$5:$J$12,MATCH($C167,职业模板!$B$5:$B$12,FALSE),MATCH(BE$3,职业模板!$C$3:$J$3,FALSE))*$F167*U167,"")</f>
        <v/>
      </c>
      <c r="BF167" s="1" t="str" cm="1">
        <f t="array" ref="BF167">IFERROR(INDEX(属性分配!$C$11:$J$11,MATCH(BF$3,属性分配!$C$3:$J$3,FALSE))/职业模板!$E$16*AX167,"")</f>
        <v/>
      </c>
      <c r="BG167" s="1" t="str" cm="1">
        <f t="array" ref="BG167">IFERROR(INDEX(属性分配!$C$11:$J$11,MATCH(BG$3,属性分配!$C$3:$J$3,FALSE))/职业模板!$E$16*AY167,"")</f>
        <v/>
      </c>
      <c r="BH167" s="1" t="str" cm="1">
        <f t="array" ref="BH167">IFERROR(INDEX(属性分配!$C$11:$J$11,MATCH(BH$3,属性分配!$C$3:$J$3,FALSE))/职业模板!$E$16*AZ167,"")</f>
        <v/>
      </c>
      <c r="BI167" s="1" t="str" cm="1">
        <f t="array" ref="BI167">IFERROR(INDEX(属性分配!$C$11:$J$11,MATCH(BI$3,属性分配!$C$3:$J$3,FALSE))/职业模板!$E$16*BA167,"")</f>
        <v/>
      </c>
      <c r="BJ167" s="1" t="str" cm="1">
        <f t="array" ref="BJ167">IFERROR(INDEX(属性分配!$C$11:$J$11,MATCH(BJ$3,属性分配!$C$3:$J$3,FALSE))/职业模板!$E$16*BB167,"")</f>
        <v/>
      </c>
      <c r="BK167" s="1" t="str" cm="1">
        <f t="array" ref="BK167">IFERROR(INDEX(属性分配!$C$11:$J$11,MATCH(BK$3,属性分配!$C$3:$J$3,FALSE))/职业模板!$E$16*BC167,"")</f>
        <v/>
      </c>
      <c r="BL167" s="1" t="str" cm="1">
        <f t="array" ref="BL167">IFERROR(INDEX(属性分配!$C$11:$J$11,MATCH(BL$3,属性分配!$C$3:$J$3,FALSE))/职业模板!$E$16*BD167,"")</f>
        <v/>
      </c>
      <c r="BM167" s="1" t="str" cm="1">
        <f t="array" ref="BM167">IFERROR(INDEX(属性分配!$C$11:$J$11,MATCH(BM$3,属性分配!$C$3:$J$3,FALSE))/职业模板!$E$16*BE167,"")</f>
        <v/>
      </c>
      <c r="BN167" s="1" t="str" cm="1">
        <f t="array" ref="BN167">IFERROR(ROUND((AX167+BF167*职业模板!$E$16)*(1+INDEX(职业模板!$C$29:$J$34,MATCH($K167,职业模板!$B$29:$B$34,FALSE),MATCH(V$3,职业模板!$C$28:$J$28,FALSE))+INDEX(职业模板!$C$40:$J$60,MATCH($L167,职业模板!$B$40:$B$60,FALSE),MATCH(V$3,职业模板!$C$39:$J$39,FALSE))),2),"")</f>
        <v/>
      </c>
      <c r="BO167" s="1" t="str" cm="1">
        <f t="array" ref="BO167">IFERROR(ROUND((AY167+BG167*职业模板!$E$16)*(1+INDEX(职业模板!$C$29:$J$34,MATCH($K167,职业模板!$B$29:$B$34,FALSE),MATCH(W$3,职业模板!$C$28:$J$28,FALSE))+INDEX(职业模板!$C$40:$J$60,MATCH($L167,职业模板!$B$40:$B$60,FALSE),MATCH(W$3,职业模板!$C$39:$J$39,FALSE))),2),"")</f>
        <v/>
      </c>
      <c r="BP167" s="1" t="str" cm="1">
        <f t="array" ref="BP167">IFERROR(ROUND((AZ167+BH167*职业模板!$E$16)*(1+INDEX(职业模板!$C$29:$J$34,MATCH($K167,职业模板!$B$29:$B$34,FALSE),MATCH(X$3,职业模板!$C$28:$J$28,FALSE))+INDEX(职业模板!$C$40:$J$60,MATCH($L167,职业模板!$B$40:$B$60,FALSE),MATCH(X$3,职业模板!$C$39:$J$39,FALSE))),2),"")</f>
        <v/>
      </c>
      <c r="BQ167" s="1" t="str" cm="1">
        <f t="array" ref="BQ167">IFERROR(ROUND((BA167+BI167*职业模板!$E$16)*(1+INDEX(职业模板!$C$29:$J$34,MATCH($K167,职业模板!$B$29:$B$34,FALSE),MATCH(Y$3,职业模板!$C$28:$J$28,FALSE))+INDEX(职业模板!$C$40:$J$60,MATCH($L167,职业模板!$B$40:$B$60,FALSE),MATCH(Y$3,职业模板!$C$39:$J$39,FALSE))),2),"")</f>
        <v/>
      </c>
      <c r="BR167" s="1" t="str" cm="1">
        <f t="array" ref="BR167">IFERROR(ROUND((BB167+BJ167*职业模板!$E$16)*(1+INDEX(职业模板!$C$29:$J$34,MATCH($K167,职业模板!$B$29:$B$34,FALSE),MATCH(Z$3,职业模板!$C$28:$J$28,FALSE))+INDEX(职业模板!$C$40:$J$60,MATCH($L167,职业模板!$B$40:$B$60,FALSE),MATCH(Z$3,职业模板!$C$39:$J$39,FALSE))),2),"")</f>
        <v/>
      </c>
      <c r="BS167" s="1" t="str" cm="1">
        <f t="array" ref="BS167">IFERROR(ROUND((BC167+BK167*职业模板!$E$16)*(1+INDEX(职业模板!$C$29:$J$34,MATCH($K167,职业模板!$B$29:$B$34,FALSE),MATCH(AA$3,职业模板!$C$28:$J$28,FALSE))+INDEX(职业模板!$C$40:$J$60,MATCH($L167,职业模板!$B$40:$B$60,FALSE),MATCH(AA$3,职业模板!$C$39:$J$39,FALSE))),2),"")</f>
        <v/>
      </c>
      <c r="BT167" s="1" t="str" cm="1">
        <f t="array" ref="BT167">IFERROR(ROUND((BD167+BL167*职业模板!$E$16)*(1+INDEX(职业模板!$C$29:$J$34,MATCH($K167,职业模板!$B$29:$B$34,FALSE),MATCH(AB$3,职业模板!$C$28:$J$28,FALSE))+INDEX(职业模板!$C$40:$J$60,MATCH($L167,职业模板!$B$40:$B$60,FALSE),MATCH(AB$3,职业模板!$C$39:$J$39,FALSE))),2),"")</f>
        <v/>
      </c>
      <c r="BU167" s="1" t="str" cm="1">
        <f t="array" ref="BU167">IFERROR(ROUND((BE167+BM167*职业模板!$E$16)*(1+INDEX(职业模板!$C$29:$J$34,MATCH($K167,职业模板!$B$29:$B$34,FALSE),MATCH(AC$3,职业模板!$C$28:$J$28,FALSE))+INDEX(职业模板!$C$40:$J$60,MATCH($L167,职业模板!$B$40:$B$60,FALSE),MATCH(AC$3,职业模板!$C$39:$J$39,FALSE))),2),"")</f>
        <v/>
      </c>
      <c r="BV167" s="31" t="str" cm="1">
        <f t="array" ref="BV167">IF(SUMPRODUCT($BN167:$BR167,属性分配!$C$7:$G$7)=0,"",SUMPRODUCT($BN167:$BR167,属性分配!$C$7:$G$7))</f>
        <v/>
      </c>
      <c r="BW167" s="1" t="str" cm="1">
        <f t="array" ref="BW167">IFERROR((AX167+BF167*职业模板!$E$16)*(1+INDEX(职业模板!$C$34:$J$34,MATCH(V$3,职业模板!$C$28:$J$28,FALSE))+INDEX(职业模板!$C$60:$J$60,MATCH(V$3,职业模板!$C$39:$J$39,FALSE))),"")</f>
        <v/>
      </c>
      <c r="BX167" s="1" t="str" cm="1">
        <f t="array" ref="BX167">IFERROR((AY167+BG167*职业模板!$E$16)*(1+INDEX(职业模板!$C$34:$J$34,MATCH(W$3,职业模板!$C$28:$J$28,FALSE))+INDEX(职业模板!$C$60:$J$60,MATCH(W$3,职业模板!$C$39:$J$39,FALSE))),"")</f>
        <v/>
      </c>
      <c r="BY167" s="1" t="str" cm="1">
        <f t="array" ref="BY167">IFERROR((AZ167+BH167*职业模板!$E$16)*(1+INDEX(职业模板!$C$34:$J$34,MATCH(X$3,职业模板!$C$28:$J$28,FALSE))+INDEX(职业模板!$C$60:$J$60,MATCH(X$3,职业模板!$C$39:$J$39,FALSE))),"")</f>
        <v/>
      </c>
      <c r="BZ167" s="1" t="str" cm="1">
        <f t="array" ref="BZ167">IFERROR((BA167+BI167*职业模板!$E$16)*(1+INDEX(职业模板!$C$34:$J$34,MATCH(Y$3,职业模板!$C$28:$J$28,FALSE))+INDEX(职业模板!$C$60:$J$60,MATCH(Y$3,职业模板!$C$39:$J$39,FALSE))),"")</f>
        <v/>
      </c>
      <c r="CA167" s="1" t="str" cm="1">
        <f t="array" ref="CA167">IFERROR((BB167+BJ167*职业模板!$E$16)*(1+INDEX(职业模板!$C$34:$J$34,MATCH(Z$3,职业模板!$C$28:$J$28,FALSE))+INDEX(职业模板!$C$60:$J$60,MATCH(Z$3,职业模板!$C$39:$J$39,FALSE))),"")</f>
        <v/>
      </c>
      <c r="CB167" s="1" t="str" cm="1">
        <f t="array" ref="CB167">IFERROR((BC167+BK167*职业模板!$E$16)*(1+INDEX(职业模板!$C$34:$J$34,MATCH(AA$3,职业模板!$C$28:$J$28,FALSE))+INDEX(职业模板!$C$60:$J$60,MATCH(AA$3,职业模板!$C$39:$J$39,FALSE))),"")</f>
        <v/>
      </c>
      <c r="CC167" s="1" t="str" cm="1">
        <f t="array" ref="CC167">IFERROR((BD167+BL167*职业模板!$E$16)*(1+INDEX(职业模板!$C$34:$J$34,MATCH(AB$3,职业模板!$C$28:$J$28,FALSE))+INDEX(职业模板!$C$60:$J$60,MATCH(AB$3,职业模板!$C$39:$J$39,FALSE))),"")</f>
        <v/>
      </c>
      <c r="CD167" s="1" t="str" cm="1">
        <f t="array" ref="CD167">IFERROR((BE167+BM167*职业模板!$E$16)*(1+INDEX(职业模板!$C$34:$J$34,MATCH(AC$3,职业模板!$C$28:$J$28,FALSE))+INDEX(职业模板!$C$60:$J$60,MATCH(AC$3,职业模板!$C$39:$J$39,FALSE))),"")</f>
        <v/>
      </c>
      <c r="CE167" s="31" t="str" cm="1">
        <f t="array" ref="CE167">IF(SUMPRODUCT(BW167:CA167,属性分配!$C$7:$G$7)=0,"",SUMPRODUCT(BW167:CA167,属性分配!$C$7:$G$7))</f>
        <v/>
      </c>
    </row>
    <row r="168" spans="50:83" x14ac:dyDescent="0.15">
      <c r="AX168" s="1" t="str" cm="1">
        <f t="array" ref="AX168">IFERROR(INDEX(属性分配!$C$4:$J$4,MATCH(AX$3,属性分配!$C$3:$J$3,FALSE))*INDEX(职业模板!$C$5:$J$12,MATCH($C168,职业模板!$B$5:$B$12,FALSE),MATCH(AX$3,职业模板!$C$3:$J$3,FALSE))*$F168*N168,"")</f>
        <v/>
      </c>
      <c r="AY168" s="1" t="str" cm="1">
        <f t="array" ref="AY168">IFERROR(INDEX(属性分配!$C$4:$J$4,MATCH(AY$3,属性分配!$C$3:$J$3,FALSE))*INDEX(职业模板!$C$5:$J$12,MATCH($C168,职业模板!$B$5:$B$12,FALSE),MATCH(AY$3,职业模板!$C$3:$J$3,FALSE))*$F168*O168,"")</f>
        <v/>
      </c>
      <c r="AZ168" s="1" t="str" cm="1">
        <f t="array" ref="AZ168">IFERROR(INDEX(属性分配!$C$4:$J$4,MATCH(AZ$3,属性分配!$C$3:$J$3,FALSE))*INDEX(职业模板!$C$5:$J$12,MATCH($C168,职业模板!$B$5:$B$12,FALSE),MATCH(AZ$3,职业模板!$C$3:$J$3,FALSE))*$F168*P168,"")</f>
        <v/>
      </c>
      <c r="BA168" s="1" t="str" cm="1">
        <f t="array" ref="BA168">IFERROR(INDEX(属性分配!$C$4:$J$4,MATCH(BA$3,属性分配!$C$3:$J$3,FALSE))*INDEX(职业模板!$C$5:$J$12,MATCH($C168,职业模板!$B$5:$B$12,FALSE),MATCH(BA$3,职业模板!$C$3:$J$3,FALSE))*$F168*Q168,"")</f>
        <v/>
      </c>
      <c r="BB168" s="1" t="str" cm="1">
        <f t="array" ref="BB168">IFERROR(INDEX(属性分配!$C$4:$J$4,MATCH(BB$3,属性分配!$C$3:$J$3,FALSE))*INDEX(职业模板!$C$5:$J$12,MATCH($C168,职业模板!$B$5:$B$12,FALSE),MATCH(BB$3,职业模板!$C$3:$J$3,FALSE))*$F168*R168,"")</f>
        <v/>
      </c>
      <c r="BC168" s="1" t="str" cm="1">
        <f t="array" ref="BC168">IFERROR(INDEX(属性分配!$C$4:$J$4,MATCH(BC$3,属性分配!$C$3:$J$3,FALSE))*INDEX(职业模板!$C$5:$J$12,MATCH($C168,职业模板!$B$5:$B$12,FALSE),MATCH(BC$3,职业模板!$C$3:$J$3,FALSE))*$F168*S168,"")</f>
        <v/>
      </c>
      <c r="BD168" s="1" t="str" cm="1">
        <f t="array" ref="BD168">IFERROR(INDEX(属性分配!$C$4:$J$4,MATCH(BD$3,属性分配!$C$3:$J$3,FALSE))*INDEX(职业模板!$C$5:$J$12,MATCH($C168,职业模板!$B$5:$B$12,FALSE),MATCH(BD$3,职业模板!$C$3:$J$3,FALSE))*$F168*T168,"")</f>
        <v/>
      </c>
      <c r="BE168" s="1" t="str" cm="1">
        <f t="array" ref="BE168">IFERROR(INDEX(属性分配!$C$4:$J$4,MATCH(BE$3,属性分配!$C$3:$J$3,FALSE))*INDEX(职业模板!$C$5:$J$12,MATCH($C168,职业模板!$B$5:$B$12,FALSE),MATCH(BE$3,职业模板!$C$3:$J$3,FALSE))*$F168*U168,"")</f>
        <v/>
      </c>
      <c r="BF168" s="1" t="str" cm="1">
        <f t="array" ref="BF168">IFERROR(INDEX(属性分配!$C$11:$J$11,MATCH(BF$3,属性分配!$C$3:$J$3,FALSE))/职业模板!$E$16*AX168,"")</f>
        <v/>
      </c>
      <c r="BG168" s="1" t="str" cm="1">
        <f t="array" ref="BG168">IFERROR(INDEX(属性分配!$C$11:$J$11,MATCH(BG$3,属性分配!$C$3:$J$3,FALSE))/职业模板!$E$16*AY168,"")</f>
        <v/>
      </c>
      <c r="BH168" s="1" t="str" cm="1">
        <f t="array" ref="BH168">IFERROR(INDEX(属性分配!$C$11:$J$11,MATCH(BH$3,属性分配!$C$3:$J$3,FALSE))/职业模板!$E$16*AZ168,"")</f>
        <v/>
      </c>
      <c r="BI168" s="1" t="str" cm="1">
        <f t="array" ref="BI168">IFERROR(INDEX(属性分配!$C$11:$J$11,MATCH(BI$3,属性分配!$C$3:$J$3,FALSE))/职业模板!$E$16*BA168,"")</f>
        <v/>
      </c>
      <c r="BJ168" s="1" t="str" cm="1">
        <f t="array" ref="BJ168">IFERROR(INDEX(属性分配!$C$11:$J$11,MATCH(BJ$3,属性分配!$C$3:$J$3,FALSE))/职业模板!$E$16*BB168,"")</f>
        <v/>
      </c>
      <c r="BK168" s="1" t="str" cm="1">
        <f t="array" ref="BK168">IFERROR(INDEX(属性分配!$C$11:$J$11,MATCH(BK$3,属性分配!$C$3:$J$3,FALSE))/职业模板!$E$16*BC168,"")</f>
        <v/>
      </c>
      <c r="BL168" s="1" t="str" cm="1">
        <f t="array" ref="BL168">IFERROR(INDEX(属性分配!$C$11:$J$11,MATCH(BL$3,属性分配!$C$3:$J$3,FALSE))/职业模板!$E$16*BD168,"")</f>
        <v/>
      </c>
      <c r="BM168" s="1" t="str" cm="1">
        <f t="array" ref="BM168">IFERROR(INDEX(属性分配!$C$11:$J$11,MATCH(BM$3,属性分配!$C$3:$J$3,FALSE))/职业模板!$E$16*BE168,"")</f>
        <v/>
      </c>
      <c r="BN168" s="1" t="str" cm="1">
        <f t="array" ref="BN168">IFERROR(ROUND((AX168+BF168*职业模板!$E$16)*(1+INDEX(职业模板!$C$29:$J$34,MATCH($K168,职业模板!$B$29:$B$34,FALSE),MATCH(V$3,职业模板!$C$28:$J$28,FALSE))+INDEX(职业模板!$C$40:$J$60,MATCH($L168,职业模板!$B$40:$B$60,FALSE),MATCH(V$3,职业模板!$C$39:$J$39,FALSE))),2),"")</f>
        <v/>
      </c>
      <c r="BO168" s="1" t="str" cm="1">
        <f t="array" ref="BO168">IFERROR(ROUND((AY168+BG168*职业模板!$E$16)*(1+INDEX(职业模板!$C$29:$J$34,MATCH($K168,职业模板!$B$29:$B$34,FALSE),MATCH(W$3,职业模板!$C$28:$J$28,FALSE))+INDEX(职业模板!$C$40:$J$60,MATCH($L168,职业模板!$B$40:$B$60,FALSE),MATCH(W$3,职业模板!$C$39:$J$39,FALSE))),2),"")</f>
        <v/>
      </c>
      <c r="BP168" s="1" t="str" cm="1">
        <f t="array" ref="BP168">IFERROR(ROUND((AZ168+BH168*职业模板!$E$16)*(1+INDEX(职业模板!$C$29:$J$34,MATCH($K168,职业模板!$B$29:$B$34,FALSE),MATCH(X$3,职业模板!$C$28:$J$28,FALSE))+INDEX(职业模板!$C$40:$J$60,MATCH($L168,职业模板!$B$40:$B$60,FALSE),MATCH(X$3,职业模板!$C$39:$J$39,FALSE))),2),"")</f>
        <v/>
      </c>
      <c r="BQ168" s="1" t="str" cm="1">
        <f t="array" ref="BQ168">IFERROR(ROUND((BA168+BI168*职业模板!$E$16)*(1+INDEX(职业模板!$C$29:$J$34,MATCH($K168,职业模板!$B$29:$B$34,FALSE),MATCH(Y$3,职业模板!$C$28:$J$28,FALSE))+INDEX(职业模板!$C$40:$J$60,MATCH($L168,职业模板!$B$40:$B$60,FALSE),MATCH(Y$3,职业模板!$C$39:$J$39,FALSE))),2),"")</f>
        <v/>
      </c>
      <c r="BR168" s="1" t="str" cm="1">
        <f t="array" ref="BR168">IFERROR(ROUND((BB168+BJ168*职业模板!$E$16)*(1+INDEX(职业模板!$C$29:$J$34,MATCH($K168,职业模板!$B$29:$B$34,FALSE),MATCH(Z$3,职业模板!$C$28:$J$28,FALSE))+INDEX(职业模板!$C$40:$J$60,MATCH($L168,职业模板!$B$40:$B$60,FALSE),MATCH(Z$3,职业模板!$C$39:$J$39,FALSE))),2),"")</f>
        <v/>
      </c>
      <c r="BS168" s="1" t="str" cm="1">
        <f t="array" ref="BS168">IFERROR(ROUND((BC168+BK168*职业模板!$E$16)*(1+INDEX(职业模板!$C$29:$J$34,MATCH($K168,职业模板!$B$29:$B$34,FALSE),MATCH(AA$3,职业模板!$C$28:$J$28,FALSE))+INDEX(职业模板!$C$40:$J$60,MATCH($L168,职业模板!$B$40:$B$60,FALSE),MATCH(AA$3,职业模板!$C$39:$J$39,FALSE))),2),"")</f>
        <v/>
      </c>
      <c r="BT168" s="1" t="str" cm="1">
        <f t="array" ref="BT168">IFERROR(ROUND((BD168+BL168*职业模板!$E$16)*(1+INDEX(职业模板!$C$29:$J$34,MATCH($K168,职业模板!$B$29:$B$34,FALSE),MATCH(AB$3,职业模板!$C$28:$J$28,FALSE))+INDEX(职业模板!$C$40:$J$60,MATCH($L168,职业模板!$B$40:$B$60,FALSE),MATCH(AB$3,职业模板!$C$39:$J$39,FALSE))),2),"")</f>
        <v/>
      </c>
      <c r="BU168" s="1" t="str" cm="1">
        <f t="array" ref="BU168">IFERROR(ROUND((BE168+BM168*职业模板!$E$16)*(1+INDEX(职业模板!$C$29:$J$34,MATCH($K168,职业模板!$B$29:$B$34,FALSE),MATCH(AC$3,职业模板!$C$28:$J$28,FALSE))+INDEX(职业模板!$C$40:$J$60,MATCH($L168,职业模板!$B$40:$B$60,FALSE),MATCH(AC$3,职业模板!$C$39:$J$39,FALSE))),2),"")</f>
        <v/>
      </c>
      <c r="BV168" s="31" t="str" cm="1">
        <f t="array" ref="BV168">IF(SUMPRODUCT($BN168:$BR168,属性分配!$C$7:$G$7)=0,"",SUMPRODUCT($BN168:$BR168,属性分配!$C$7:$G$7))</f>
        <v/>
      </c>
      <c r="BW168" s="1" t="str" cm="1">
        <f t="array" ref="BW168">IFERROR((AX168+BF168*职业模板!$E$16)*(1+INDEX(职业模板!$C$34:$J$34,MATCH(V$3,职业模板!$C$28:$J$28,FALSE))+INDEX(职业模板!$C$60:$J$60,MATCH(V$3,职业模板!$C$39:$J$39,FALSE))),"")</f>
        <v/>
      </c>
      <c r="BX168" s="1" t="str" cm="1">
        <f t="array" ref="BX168">IFERROR((AY168+BG168*职业模板!$E$16)*(1+INDEX(职业模板!$C$34:$J$34,MATCH(W$3,职业模板!$C$28:$J$28,FALSE))+INDEX(职业模板!$C$60:$J$60,MATCH(W$3,职业模板!$C$39:$J$39,FALSE))),"")</f>
        <v/>
      </c>
      <c r="BY168" s="1" t="str" cm="1">
        <f t="array" ref="BY168">IFERROR((AZ168+BH168*职业模板!$E$16)*(1+INDEX(职业模板!$C$34:$J$34,MATCH(X$3,职业模板!$C$28:$J$28,FALSE))+INDEX(职业模板!$C$60:$J$60,MATCH(X$3,职业模板!$C$39:$J$39,FALSE))),"")</f>
        <v/>
      </c>
      <c r="BZ168" s="1" t="str" cm="1">
        <f t="array" ref="BZ168">IFERROR((BA168+BI168*职业模板!$E$16)*(1+INDEX(职业模板!$C$34:$J$34,MATCH(Y$3,职业模板!$C$28:$J$28,FALSE))+INDEX(职业模板!$C$60:$J$60,MATCH(Y$3,职业模板!$C$39:$J$39,FALSE))),"")</f>
        <v/>
      </c>
      <c r="CA168" s="1" t="str" cm="1">
        <f t="array" ref="CA168">IFERROR((BB168+BJ168*职业模板!$E$16)*(1+INDEX(职业模板!$C$34:$J$34,MATCH(Z$3,职业模板!$C$28:$J$28,FALSE))+INDEX(职业模板!$C$60:$J$60,MATCH(Z$3,职业模板!$C$39:$J$39,FALSE))),"")</f>
        <v/>
      </c>
      <c r="CB168" s="1" t="str" cm="1">
        <f t="array" ref="CB168">IFERROR((BC168+BK168*职业模板!$E$16)*(1+INDEX(职业模板!$C$34:$J$34,MATCH(AA$3,职业模板!$C$28:$J$28,FALSE))+INDEX(职业模板!$C$60:$J$60,MATCH(AA$3,职业模板!$C$39:$J$39,FALSE))),"")</f>
        <v/>
      </c>
      <c r="CC168" s="1" t="str" cm="1">
        <f t="array" ref="CC168">IFERROR((BD168+BL168*职业模板!$E$16)*(1+INDEX(职业模板!$C$34:$J$34,MATCH(AB$3,职业模板!$C$28:$J$28,FALSE))+INDEX(职业模板!$C$60:$J$60,MATCH(AB$3,职业模板!$C$39:$J$39,FALSE))),"")</f>
        <v/>
      </c>
      <c r="CD168" s="1" t="str" cm="1">
        <f t="array" ref="CD168">IFERROR((BE168+BM168*职业模板!$E$16)*(1+INDEX(职业模板!$C$34:$J$34,MATCH(AC$3,职业模板!$C$28:$J$28,FALSE))+INDEX(职业模板!$C$60:$J$60,MATCH(AC$3,职业模板!$C$39:$J$39,FALSE))),"")</f>
        <v/>
      </c>
      <c r="CE168" s="31" t="str" cm="1">
        <f t="array" ref="CE168">IF(SUMPRODUCT(BW168:CA168,属性分配!$C$7:$G$7)=0,"",SUMPRODUCT(BW168:CA168,属性分配!$C$7:$G$7))</f>
        <v/>
      </c>
    </row>
    <row r="169" spans="50:83" x14ac:dyDescent="0.15">
      <c r="AX169" s="1" t="str" cm="1">
        <f t="array" ref="AX169">IFERROR(INDEX(属性分配!$C$4:$J$4,MATCH(AX$3,属性分配!$C$3:$J$3,FALSE))*INDEX(职业模板!$C$5:$J$12,MATCH($C169,职业模板!$B$5:$B$12,FALSE),MATCH(AX$3,职业模板!$C$3:$J$3,FALSE))*$F169*N169,"")</f>
        <v/>
      </c>
      <c r="AY169" s="1" t="str" cm="1">
        <f t="array" ref="AY169">IFERROR(INDEX(属性分配!$C$4:$J$4,MATCH(AY$3,属性分配!$C$3:$J$3,FALSE))*INDEX(职业模板!$C$5:$J$12,MATCH($C169,职业模板!$B$5:$B$12,FALSE),MATCH(AY$3,职业模板!$C$3:$J$3,FALSE))*$F169*O169,"")</f>
        <v/>
      </c>
      <c r="AZ169" s="1" t="str" cm="1">
        <f t="array" ref="AZ169">IFERROR(INDEX(属性分配!$C$4:$J$4,MATCH(AZ$3,属性分配!$C$3:$J$3,FALSE))*INDEX(职业模板!$C$5:$J$12,MATCH($C169,职业模板!$B$5:$B$12,FALSE),MATCH(AZ$3,职业模板!$C$3:$J$3,FALSE))*$F169*P169,"")</f>
        <v/>
      </c>
      <c r="BA169" s="1" t="str" cm="1">
        <f t="array" ref="BA169">IFERROR(INDEX(属性分配!$C$4:$J$4,MATCH(BA$3,属性分配!$C$3:$J$3,FALSE))*INDEX(职业模板!$C$5:$J$12,MATCH($C169,职业模板!$B$5:$B$12,FALSE),MATCH(BA$3,职业模板!$C$3:$J$3,FALSE))*$F169*Q169,"")</f>
        <v/>
      </c>
      <c r="BB169" s="1" t="str" cm="1">
        <f t="array" ref="BB169">IFERROR(INDEX(属性分配!$C$4:$J$4,MATCH(BB$3,属性分配!$C$3:$J$3,FALSE))*INDEX(职业模板!$C$5:$J$12,MATCH($C169,职业模板!$B$5:$B$12,FALSE),MATCH(BB$3,职业模板!$C$3:$J$3,FALSE))*$F169*R169,"")</f>
        <v/>
      </c>
      <c r="BC169" s="1" t="str" cm="1">
        <f t="array" ref="BC169">IFERROR(INDEX(属性分配!$C$4:$J$4,MATCH(BC$3,属性分配!$C$3:$J$3,FALSE))*INDEX(职业模板!$C$5:$J$12,MATCH($C169,职业模板!$B$5:$B$12,FALSE),MATCH(BC$3,职业模板!$C$3:$J$3,FALSE))*$F169*S169,"")</f>
        <v/>
      </c>
      <c r="BD169" s="1" t="str" cm="1">
        <f t="array" ref="BD169">IFERROR(INDEX(属性分配!$C$4:$J$4,MATCH(BD$3,属性分配!$C$3:$J$3,FALSE))*INDEX(职业模板!$C$5:$J$12,MATCH($C169,职业模板!$B$5:$B$12,FALSE),MATCH(BD$3,职业模板!$C$3:$J$3,FALSE))*$F169*T169,"")</f>
        <v/>
      </c>
      <c r="BE169" s="1" t="str" cm="1">
        <f t="array" ref="BE169">IFERROR(INDEX(属性分配!$C$4:$J$4,MATCH(BE$3,属性分配!$C$3:$J$3,FALSE))*INDEX(职业模板!$C$5:$J$12,MATCH($C169,职业模板!$B$5:$B$12,FALSE),MATCH(BE$3,职业模板!$C$3:$J$3,FALSE))*$F169*U169,"")</f>
        <v/>
      </c>
      <c r="BF169" s="1" t="str" cm="1">
        <f t="array" ref="BF169">IFERROR(INDEX(属性分配!$C$11:$J$11,MATCH(BF$3,属性分配!$C$3:$J$3,FALSE))/职业模板!$E$16*AX169,"")</f>
        <v/>
      </c>
      <c r="BG169" s="1" t="str" cm="1">
        <f t="array" ref="BG169">IFERROR(INDEX(属性分配!$C$11:$J$11,MATCH(BG$3,属性分配!$C$3:$J$3,FALSE))/职业模板!$E$16*AY169,"")</f>
        <v/>
      </c>
      <c r="BH169" s="1" t="str" cm="1">
        <f t="array" ref="BH169">IFERROR(INDEX(属性分配!$C$11:$J$11,MATCH(BH$3,属性分配!$C$3:$J$3,FALSE))/职业模板!$E$16*AZ169,"")</f>
        <v/>
      </c>
      <c r="BI169" s="1" t="str" cm="1">
        <f t="array" ref="BI169">IFERROR(INDEX(属性分配!$C$11:$J$11,MATCH(BI$3,属性分配!$C$3:$J$3,FALSE))/职业模板!$E$16*BA169,"")</f>
        <v/>
      </c>
      <c r="BJ169" s="1" t="str" cm="1">
        <f t="array" ref="BJ169">IFERROR(INDEX(属性分配!$C$11:$J$11,MATCH(BJ$3,属性分配!$C$3:$J$3,FALSE))/职业模板!$E$16*BB169,"")</f>
        <v/>
      </c>
      <c r="BK169" s="1" t="str" cm="1">
        <f t="array" ref="BK169">IFERROR(INDEX(属性分配!$C$11:$J$11,MATCH(BK$3,属性分配!$C$3:$J$3,FALSE))/职业模板!$E$16*BC169,"")</f>
        <v/>
      </c>
      <c r="BL169" s="1" t="str" cm="1">
        <f t="array" ref="BL169">IFERROR(INDEX(属性分配!$C$11:$J$11,MATCH(BL$3,属性分配!$C$3:$J$3,FALSE))/职业模板!$E$16*BD169,"")</f>
        <v/>
      </c>
      <c r="BM169" s="1" t="str" cm="1">
        <f t="array" ref="BM169">IFERROR(INDEX(属性分配!$C$11:$J$11,MATCH(BM$3,属性分配!$C$3:$J$3,FALSE))/职业模板!$E$16*BE169,"")</f>
        <v/>
      </c>
      <c r="BN169" s="1" t="str" cm="1">
        <f t="array" ref="BN169">IFERROR(ROUND((AX169+BF169*职业模板!$E$16)*(1+INDEX(职业模板!$C$29:$J$34,MATCH($K169,职业模板!$B$29:$B$34,FALSE),MATCH(V$3,职业模板!$C$28:$J$28,FALSE))+INDEX(职业模板!$C$40:$J$60,MATCH($L169,职业模板!$B$40:$B$60,FALSE),MATCH(V$3,职业模板!$C$39:$J$39,FALSE))),2),"")</f>
        <v/>
      </c>
      <c r="BO169" s="1" t="str" cm="1">
        <f t="array" ref="BO169">IFERROR(ROUND((AY169+BG169*职业模板!$E$16)*(1+INDEX(职业模板!$C$29:$J$34,MATCH($K169,职业模板!$B$29:$B$34,FALSE),MATCH(W$3,职业模板!$C$28:$J$28,FALSE))+INDEX(职业模板!$C$40:$J$60,MATCH($L169,职业模板!$B$40:$B$60,FALSE),MATCH(W$3,职业模板!$C$39:$J$39,FALSE))),2),"")</f>
        <v/>
      </c>
      <c r="BP169" s="1" t="str" cm="1">
        <f t="array" ref="BP169">IFERROR(ROUND((AZ169+BH169*职业模板!$E$16)*(1+INDEX(职业模板!$C$29:$J$34,MATCH($K169,职业模板!$B$29:$B$34,FALSE),MATCH(X$3,职业模板!$C$28:$J$28,FALSE))+INDEX(职业模板!$C$40:$J$60,MATCH($L169,职业模板!$B$40:$B$60,FALSE),MATCH(X$3,职业模板!$C$39:$J$39,FALSE))),2),"")</f>
        <v/>
      </c>
      <c r="BQ169" s="1" t="str" cm="1">
        <f t="array" ref="BQ169">IFERROR(ROUND((BA169+BI169*职业模板!$E$16)*(1+INDEX(职业模板!$C$29:$J$34,MATCH($K169,职业模板!$B$29:$B$34,FALSE),MATCH(Y$3,职业模板!$C$28:$J$28,FALSE))+INDEX(职业模板!$C$40:$J$60,MATCH($L169,职业模板!$B$40:$B$60,FALSE),MATCH(Y$3,职业模板!$C$39:$J$39,FALSE))),2),"")</f>
        <v/>
      </c>
      <c r="BR169" s="1" t="str" cm="1">
        <f t="array" ref="BR169">IFERROR(ROUND((BB169+BJ169*职业模板!$E$16)*(1+INDEX(职业模板!$C$29:$J$34,MATCH($K169,职业模板!$B$29:$B$34,FALSE),MATCH(Z$3,职业模板!$C$28:$J$28,FALSE))+INDEX(职业模板!$C$40:$J$60,MATCH($L169,职业模板!$B$40:$B$60,FALSE),MATCH(Z$3,职业模板!$C$39:$J$39,FALSE))),2),"")</f>
        <v/>
      </c>
      <c r="BS169" s="1" t="str" cm="1">
        <f t="array" ref="BS169">IFERROR(ROUND((BC169+BK169*职业模板!$E$16)*(1+INDEX(职业模板!$C$29:$J$34,MATCH($K169,职业模板!$B$29:$B$34,FALSE),MATCH(AA$3,职业模板!$C$28:$J$28,FALSE))+INDEX(职业模板!$C$40:$J$60,MATCH($L169,职业模板!$B$40:$B$60,FALSE),MATCH(AA$3,职业模板!$C$39:$J$39,FALSE))),2),"")</f>
        <v/>
      </c>
      <c r="BT169" s="1" t="str" cm="1">
        <f t="array" ref="BT169">IFERROR(ROUND((BD169+BL169*职业模板!$E$16)*(1+INDEX(职业模板!$C$29:$J$34,MATCH($K169,职业模板!$B$29:$B$34,FALSE),MATCH(AB$3,职业模板!$C$28:$J$28,FALSE))+INDEX(职业模板!$C$40:$J$60,MATCH($L169,职业模板!$B$40:$B$60,FALSE),MATCH(AB$3,职业模板!$C$39:$J$39,FALSE))),2),"")</f>
        <v/>
      </c>
      <c r="BU169" s="1" t="str" cm="1">
        <f t="array" ref="BU169">IFERROR(ROUND((BE169+BM169*职业模板!$E$16)*(1+INDEX(职业模板!$C$29:$J$34,MATCH($K169,职业模板!$B$29:$B$34,FALSE),MATCH(AC$3,职业模板!$C$28:$J$28,FALSE))+INDEX(职业模板!$C$40:$J$60,MATCH($L169,职业模板!$B$40:$B$60,FALSE),MATCH(AC$3,职业模板!$C$39:$J$39,FALSE))),2),"")</f>
        <v/>
      </c>
      <c r="BV169" s="31" t="str" cm="1">
        <f t="array" ref="BV169">IF(SUMPRODUCT($BN169:$BR169,属性分配!$C$7:$G$7)=0,"",SUMPRODUCT($BN169:$BR169,属性分配!$C$7:$G$7))</f>
        <v/>
      </c>
      <c r="BW169" s="1" t="str" cm="1">
        <f t="array" ref="BW169">IFERROR((AX169+BF169*职业模板!$E$16)*(1+INDEX(职业模板!$C$34:$J$34,MATCH(V$3,职业模板!$C$28:$J$28,FALSE))+INDEX(职业模板!$C$60:$J$60,MATCH(V$3,职业模板!$C$39:$J$39,FALSE))),"")</f>
        <v/>
      </c>
      <c r="BX169" s="1" t="str" cm="1">
        <f t="array" ref="BX169">IFERROR((AY169+BG169*职业模板!$E$16)*(1+INDEX(职业模板!$C$34:$J$34,MATCH(W$3,职业模板!$C$28:$J$28,FALSE))+INDEX(职业模板!$C$60:$J$60,MATCH(W$3,职业模板!$C$39:$J$39,FALSE))),"")</f>
        <v/>
      </c>
      <c r="BY169" s="1" t="str" cm="1">
        <f t="array" ref="BY169">IFERROR((AZ169+BH169*职业模板!$E$16)*(1+INDEX(职业模板!$C$34:$J$34,MATCH(X$3,职业模板!$C$28:$J$28,FALSE))+INDEX(职业模板!$C$60:$J$60,MATCH(X$3,职业模板!$C$39:$J$39,FALSE))),"")</f>
        <v/>
      </c>
      <c r="BZ169" s="1" t="str" cm="1">
        <f t="array" ref="BZ169">IFERROR((BA169+BI169*职业模板!$E$16)*(1+INDEX(职业模板!$C$34:$J$34,MATCH(Y$3,职业模板!$C$28:$J$28,FALSE))+INDEX(职业模板!$C$60:$J$60,MATCH(Y$3,职业模板!$C$39:$J$39,FALSE))),"")</f>
        <v/>
      </c>
      <c r="CA169" s="1" t="str" cm="1">
        <f t="array" ref="CA169">IFERROR((BB169+BJ169*职业模板!$E$16)*(1+INDEX(职业模板!$C$34:$J$34,MATCH(Z$3,职业模板!$C$28:$J$28,FALSE))+INDEX(职业模板!$C$60:$J$60,MATCH(Z$3,职业模板!$C$39:$J$39,FALSE))),"")</f>
        <v/>
      </c>
      <c r="CB169" s="1" t="str" cm="1">
        <f t="array" ref="CB169">IFERROR((BC169+BK169*职业模板!$E$16)*(1+INDEX(职业模板!$C$34:$J$34,MATCH(AA$3,职业模板!$C$28:$J$28,FALSE))+INDEX(职业模板!$C$60:$J$60,MATCH(AA$3,职业模板!$C$39:$J$39,FALSE))),"")</f>
        <v/>
      </c>
      <c r="CC169" s="1" t="str" cm="1">
        <f t="array" ref="CC169">IFERROR((BD169+BL169*职业模板!$E$16)*(1+INDEX(职业模板!$C$34:$J$34,MATCH(AB$3,职业模板!$C$28:$J$28,FALSE))+INDEX(职业模板!$C$60:$J$60,MATCH(AB$3,职业模板!$C$39:$J$39,FALSE))),"")</f>
        <v/>
      </c>
      <c r="CD169" s="1" t="str" cm="1">
        <f t="array" ref="CD169">IFERROR((BE169+BM169*职业模板!$E$16)*(1+INDEX(职业模板!$C$34:$J$34,MATCH(AC$3,职业模板!$C$28:$J$28,FALSE))+INDEX(职业模板!$C$60:$J$60,MATCH(AC$3,职业模板!$C$39:$J$39,FALSE))),"")</f>
        <v/>
      </c>
      <c r="CE169" s="31" t="str" cm="1">
        <f t="array" ref="CE169">IF(SUMPRODUCT(BW169:CA169,属性分配!$C$7:$G$7)=0,"",SUMPRODUCT(BW169:CA169,属性分配!$C$7:$G$7))</f>
        <v/>
      </c>
    </row>
    <row r="170" spans="50:83" x14ac:dyDescent="0.15">
      <c r="AX170" s="1" t="str" cm="1">
        <f t="array" ref="AX170">IFERROR(INDEX(属性分配!$C$4:$J$4,MATCH(AX$3,属性分配!$C$3:$J$3,FALSE))*INDEX(职业模板!$C$5:$J$12,MATCH($C170,职业模板!$B$5:$B$12,FALSE),MATCH(AX$3,职业模板!$C$3:$J$3,FALSE))*$F170*N170,"")</f>
        <v/>
      </c>
      <c r="AY170" s="1" t="str" cm="1">
        <f t="array" ref="AY170">IFERROR(INDEX(属性分配!$C$4:$J$4,MATCH(AY$3,属性分配!$C$3:$J$3,FALSE))*INDEX(职业模板!$C$5:$J$12,MATCH($C170,职业模板!$B$5:$B$12,FALSE),MATCH(AY$3,职业模板!$C$3:$J$3,FALSE))*$F170*O170,"")</f>
        <v/>
      </c>
      <c r="AZ170" s="1" t="str" cm="1">
        <f t="array" ref="AZ170">IFERROR(INDEX(属性分配!$C$4:$J$4,MATCH(AZ$3,属性分配!$C$3:$J$3,FALSE))*INDEX(职业模板!$C$5:$J$12,MATCH($C170,职业模板!$B$5:$B$12,FALSE),MATCH(AZ$3,职业模板!$C$3:$J$3,FALSE))*$F170*P170,"")</f>
        <v/>
      </c>
      <c r="BA170" s="1" t="str" cm="1">
        <f t="array" ref="BA170">IFERROR(INDEX(属性分配!$C$4:$J$4,MATCH(BA$3,属性分配!$C$3:$J$3,FALSE))*INDEX(职业模板!$C$5:$J$12,MATCH($C170,职业模板!$B$5:$B$12,FALSE),MATCH(BA$3,职业模板!$C$3:$J$3,FALSE))*$F170*Q170,"")</f>
        <v/>
      </c>
      <c r="BB170" s="1" t="str" cm="1">
        <f t="array" ref="BB170">IFERROR(INDEX(属性分配!$C$4:$J$4,MATCH(BB$3,属性分配!$C$3:$J$3,FALSE))*INDEX(职业模板!$C$5:$J$12,MATCH($C170,职业模板!$B$5:$B$12,FALSE),MATCH(BB$3,职业模板!$C$3:$J$3,FALSE))*$F170*R170,"")</f>
        <v/>
      </c>
      <c r="BC170" s="1" t="str" cm="1">
        <f t="array" ref="BC170">IFERROR(INDEX(属性分配!$C$4:$J$4,MATCH(BC$3,属性分配!$C$3:$J$3,FALSE))*INDEX(职业模板!$C$5:$J$12,MATCH($C170,职业模板!$B$5:$B$12,FALSE),MATCH(BC$3,职业模板!$C$3:$J$3,FALSE))*$F170*S170,"")</f>
        <v/>
      </c>
      <c r="BD170" s="1" t="str" cm="1">
        <f t="array" ref="BD170">IFERROR(INDEX(属性分配!$C$4:$J$4,MATCH(BD$3,属性分配!$C$3:$J$3,FALSE))*INDEX(职业模板!$C$5:$J$12,MATCH($C170,职业模板!$B$5:$B$12,FALSE),MATCH(BD$3,职业模板!$C$3:$J$3,FALSE))*$F170*T170,"")</f>
        <v/>
      </c>
      <c r="BE170" s="1" t="str" cm="1">
        <f t="array" ref="BE170">IFERROR(INDEX(属性分配!$C$4:$J$4,MATCH(BE$3,属性分配!$C$3:$J$3,FALSE))*INDEX(职业模板!$C$5:$J$12,MATCH($C170,职业模板!$B$5:$B$12,FALSE),MATCH(BE$3,职业模板!$C$3:$J$3,FALSE))*$F170*U170,"")</f>
        <v/>
      </c>
      <c r="BF170" s="1" t="str" cm="1">
        <f t="array" ref="BF170">IFERROR(INDEX(属性分配!$C$11:$J$11,MATCH(BF$3,属性分配!$C$3:$J$3,FALSE))/职业模板!$E$16*AX170,"")</f>
        <v/>
      </c>
      <c r="BG170" s="1" t="str" cm="1">
        <f t="array" ref="BG170">IFERROR(INDEX(属性分配!$C$11:$J$11,MATCH(BG$3,属性分配!$C$3:$J$3,FALSE))/职业模板!$E$16*AY170,"")</f>
        <v/>
      </c>
      <c r="BH170" s="1" t="str" cm="1">
        <f t="array" ref="BH170">IFERROR(INDEX(属性分配!$C$11:$J$11,MATCH(BH$3,属性分配!$C$3:$J$3,FALSE))/职业模板!$E$16*AZ170,"")</f>
        <v/>
      </c>
      <c r="BI170" s="1" t="str" cm="1">
        <f t="array" ref="BI170">IFERROR(INDEX(属性分配!$C$11:$J$11,MATCH(BI$3,属性分配!$C$3:$J$3,FALSE))/职业模板!$E$16*BA170,"")</f>
        <v/>
      </c>
      <c r="BJ170" s="1" t="str" cm="1">
        <f t="array" ref="BJ170">IFERROR(INDEX(属性分配!$C$11:$J$11,MATCH(BJ$3,属性分配!$C$3:$J$3,FALSE))/职业模板!$E$16*BB170,"")</f>
        <v/>
      </c>
      <c r="BK170" s="1" t="str" cm="1">
        <f t="array" ref="BK170">IFERROR(INDEX(属性分配!$C$11:$J$11,MATCH(BK$3,属性分配!$C$3:$J$3,FALSE))/职业模板!$E$16*BC170,"")</f>
        <v/>
      </c>
      <c r="BL170" s="1" t="str" cm="1">
        <f t="array" ref="BL170">IFERROR(INDEX(属性分配!$C$11:$J$11,MATCH(BL$3,属性分配!$C$3:$J$3,FALSE))/职业模板!$E$16*BD170,"")</f>
        <v/>
      </c>
      <c r="BM170" s="1" t="str" cm="1">
        <f t="array" ref="BM170">IFERROR(INDEX(属性分配!$C$11:$J$11,MATCH(BM$3,属性分配!$C$3:$J$3,FALSE))/职业模板!$E$16*BE170,"")</f>
        <v/>
      </c>
      <c r="BN170" s="1" t="str" cm="1">
        <f t="array" ref="BN170">IFERROR(ROUND((AX170+BF170*职业模板!$E$16)*(1+INDEX(职业模板!$C$29:$J$34,MATCH($K170,职业模板!$B$29:$B$34,FALSE),MATCH(V$3,职业模板!$C$28:$J$28,FALSE))+INDEX(职业模板!$C$40:$J$60,MATCH($L170,职业模板!$B$40:$B$60,FALSE),MATCH(V$3,职业模板!$C$39:$J$39,FALSE))),2),"")</f>
        <v/>
      </c>
      <c r="BO170" s="1" t="str" cm="1">
        <f t="array" ref="BO170">IFERROR(ROUND((AY170+BG170*职业模板!$E$16)*(1+INDEX(职业模板!$C$29:$J$34,MATCH($K170,职业模板!$B$29:$B$34,FALSE),MATCH(W$3,职业模板!$C$28:$J$28,FALSE))+INDEX(职业模板!$C$40:$J$60,MATCH($L170,职业模板!$B$40:$B$60,FALSE),MATCH(W$3,职业模板!$C$39:$J$39,FALSE))),2),"")</f>
        <v/>
      </c>
      <c r="BP170" s="1" t="str" cm="1">
        <f t="array" ref="BP170">IFERROR(ROUND((AZ170+BH170*职业模板!$E$16)*(1+INDEX(职业模板!$C$29:$J$34,MATCH($K170,职业模板!$B$29:$B$34,FALSE),MATCH(X$3,职业模板!$C$28:$J$28,FALSE))+INDEX(职业模板!$C$40:$J$60,MATCH($L170,职业模板!$B$40:$B$60,FALSE),MATCH(X$3,职业模板!$C$39:$J$39,FALSE))),2),"")</f>
        <v/>
      </c>
      <c r="BQ170" s="1" t="str" cm="1">
        <f t="array" ref="BQ170">IFERROR(ROUND((BA170+BI170*职业模板!$E$16)*(1+INDEX(职业模板!$C$29:$J$34,MATCH($K170,职业模板!$B$29:$B$34,FALSE),MATCH(Y$3,职业模板!$C$28:$J$28,FALSE))+INDEX(职业模板!$C$40:$J$60,MATCH($L170,职业模板!$B$40:$B$60,FALSE),MATCH(Y$3,职业模板!$C$39:$J$39,FALSE))),2),"")</f>
        <v/>
      </c>
      <c r="BR170" s="1" t="str" cm="1">
        <f t="array" ref="BR170">IFERROR(ROUND((BB170+BJ170*职业模板!$E$16)*(1+INDEX(职业模板!$C$29:$J$34,MATCH($K170,职业模板!$B$29:$B$34,FALSE),MATCH(Z$3,职业模板!$C$28:$J$28,FALSE))+INDEX(职业模板!$C$40:$J$60,MATCH($L170,职业模板!$B$40:$B$60,FALSE),MATCH(Z$3,职业模板!$C$39:$J$39,FALSE))),2),"")</f>
        <v/>
      </c>
      <c r="BS170" s="1" t="str" cm="1">
        <f t="array" ref="BS170">IFERROR(ROUND((BC170+BK170*职业模板!$E$16)*(1+INDEX(职业模板!$C$29:$J$34,MATCH($K170,职业模板!$B$29:$B$34,FALSE),MATCH(AA$3,职业模板!$C$28:$J$28,FALSE))+INDEX(职业模板!$C$40:$J$60,MATCH($L170,职业模板!$B$40:$B$60,FALSE),MATCH(AA$3,职业模板!$C$39:$J$39,FALSE))),2),"")</f>
        <v/>
      </c>
      <c r="BT170" s="1" t="str" cm="1">
        <f t="array" ref="BT170">IFERROR(ROUND((BD170+BL170*职业模板!$E$16)*(1+INDEX(职业模板!$C$29:$J$34,MATCH($K170,职业模板!$B$29:$B$34,FALSE),MATCH(AB$3,职业模板!$C$28:$J$28,FALSE))+INDEX(职业模板!$C$40:$J$60,MATCH($L170,职业模板!$B$40:$B$60,FALSE),MATCH(AB$3,职业模板!$C$39:$J$39,FALSE))),2),"")</f>
        <v/>
      </c>
      <c r="BU170" s="1" t="str" cm="1">
        <f t="array" ref="BU170">IFERROR(ROUND((BE170+BM170*职业模板!$E$16)*(1+INDEX(职业模板!$C$29:$J$34,MATCH($K170,职业模板!$B$29:$B$34,FALSE),MATCH(AC$3,职业模板!$C$28:$J$28,FALSE))+INDEX(职业模板!$C$40:$J$60,MATCH($L170,职业模板!$B$40:$B$60,FALSE),MATCH(AC$3,职业模板!$C$39:$J$39,FALSE))),2),"")</f>
        <v/>
      </c>
      <c r="BV170" s="31" t="str" cm="1">
        <f t="array" ref="BV170">IF(SUMPRODUCT($BN170:$BR170,属性分配!$C$7:$G$7)=0,"",SUMPRODUCT($BN170:$BR170,属性分配!$C$7:$G$7))</f>
        <v/>
      </c>
      <c r="BW170" s="1" t="str" cm="1">
        <f t="array" ref="BW170">IFERROR((AX170+BF170*职业模板!$E$16)*(1+INDEX(职业模板!$C$34:$J$34,MATCH(V$3,职业模板!$C$28:$J$28,FALSE))+INDEX(职业模板!$C$60:$J$60,MATCH(V$3,职业模板!$C$39:$J$39,FALSE))),"")</f>
        <v/>
      </c>
      <c r="BX170" s="1" t="str" cm="1">
        <f t="array" ref="BX170">IFERROR((AY170+BG170*职业模板!$E$16)*(1+INDEX(职业模板!$C$34:$J$34,MATCH(W$3,职业模板!$C$28:$J$28,FALSE))+INDEX(职业模板!$C$60:$J$60,MATCH(W$3,职业模板!$C$39:$J$39,FALSE))),"")</f>
        <v/>
      </c>
      <c r="BY170" s="1" t="str" cm="1">
        <f t="array" ref="BY170">IFERROR((AZ170+BH170*职业模板!$E$16)*(1+INDEX(职业模板!$C$34:$J$34,MATCH(X$3,职业模板!$C$28:$J$28,FALSE))+INDEX(职业模板!$C$60:$J$60,MATCH(X$3,职业模板!$C$39:$J$39,FALSE))),"")</f>
        <v/>
      </c>
      <c r="BZ170" s="1" t="str" cm="1">
        <f t="array" ref="BZ170">IFERROR((BA170+BI170*职业模板!$E$16)*(1+INDEX(职业模板!$C$34:$J$34,MATCH(Y$3,职业模板!$C$28:$J$28,FALSE))+INDEX(职业模板!$C$60:$J$60,MATCH(Y$3,职业模板!$C$39:$J$39,FALSE))),"")</f>
        <v/>
      </c>
      <c r="CA170" s="1" t="str" cm="1">
        <f t="array" ref="CA170">IFERROR((BB170+BJ170*职业模板!$E$16)*(1+INDEX(职业模板!$C$34:$J$34,MATCH(Z$3,职业模板!$C$28:$J$28,FALSE))+INDEX(职业模板!$C$60:$J$60,MATCH(Z$3,职业模板!$C$39:$J$39,FALSE))),"")</f>
        <v/>
      </c>
      <c r="CB170" s="1" t="str" cm="1">
        <f t="array" ref="CB170">IFERROR((BC170+BK170*职业模板!$E$16)*(1+INDEX(职业模板!$C$34:$J$34,MATCH(AA$3,职业模板!$C$28:$J$28,FALSE))+INDEX(职业模板!$C$60:$J$60,MATCH(AA$3,职业模板!$C$39:$J$39,FALSE))),"")</f>
        <v/>
      </c>
      <c r="CC170" s="1" t="str" cm="1">
        <f t="array" ref="CC170">IFERROR((BD170+BL170*职业模板!$E$16)*(1+INDEX(职业模板!$C$34:$J$34,MATCH(AB$3,职业模板!$C$28:$J$28,FALSE))+INDEX(职业模板!$C$60:$J$60,MATCH(AB$3,职业模板!$C$39:$J$39,FALSE))),"")</f>
        <v/>
      </c>
      <c r="CD170" s="1" t="str" cm="1">
        <f t="array" ref="CD170">IFERROR((BE170+BM170*职业模板!$E$16)*(1+INDEX(职业模板!$C$34:$J$34,MATCH(AC$3,职业模板!$C$28:$J$28,FALSE))+INDEX(职业模板!$C$60:$J$60,MATCH(AC$3,职业模板!$C$39:$J$39,FALSE))),"")</f>
        <v/>
      </c>
      <c r="CE170" s="31" t="str" cm="1">
        <f t="array" ref="CE170">IF(SUMPRODUCT(BW170:CA170,属性分配!$C$7:$G$7)=0,"",SUMPRODUCT(BW170:CA170,属性分配!$C$7:$G$7))</f>
        <v/>
      </c>
    </row>
    <row r="171" spans="50:83" x14ac:dyDescent="0.15">
      <c r="AX171" s="1" t="str" cm="1">
        <f t="array" ref="AX171">IFERROR(INDEX(属性分配!$C$4:$J$4,MATCH(AX$3,属性分配!$C$3:$J$3,FALSE))*INDEX(职业模板!$C$5:$J$12,MATCH($C171,职业模板!$B$5:$B$12,FALSE),MATCH(AX$3,职业模板!$C$3:$J$3,FALSE))*$F171*N171,"")</f>
        <v/>
      </c>
      <c r="AY171" s="1" t="str" cm="1">
        <f t="array" ref="AY171">IFERROR(INDEX(属性分配!$C$4:$J$4,MATCH(AY$3,属性分配!$C$3:$J$3,FALSE))*INDEX(职业模板!$C$5:$J$12,MATCH($C171,职业模板!$B$5:$B$12,FALSE),MATCH(AY$3,职业模板!$C$3:$J$3,FALSE))*$F171*O171,"")</f>
        <v/>
      </c>
      <c r="AZ171" s="1" t="str" cm="1">
        <f t="array" ref="AZ171">IFERROR(INDEX(属性分配!$C$4:$J$4,MATCH(AZ$3,属性分配!$C$3:$J$3,FALSE))*INDEX(职业模板!$C$5:$J$12,MATCH($C171,职业模板!$B$5:$B$12,FALSE),MATCH(AZ$3,职业模板!$C$3:$J$3,FALSE))*$F171*P171,"")</f>
        <v/>
      </c>
      <c r="BA171" s="1" t="str" cm="1">
        <f t="array" ref="BA171">IFERROR(INDEX(属性分配!$C$4:$J$4,MATCH(BA$3,属性分配!$C$3:$J$3,FALSE))*INDEX(职业模板!$C$5:$J$12,MATCH($C171,职业模板!$B$5:$B$12,FALSE),MATCH(BA$3,职业模板!$C$3:$J$3,FALSE))*$F171*Q171,"")</f>
        <v/>
      </c>
      <c r="BB171" s="1" t="str" cm="1">
        <f t="array" ref="BB171">IFERROR(INDEX(属性分配!$C$4:$J$4,MATCH(BB$3,属性分配!$C$3:$J$3,FALSE))*INDEX(职业模板!$C$5:$J$12,MATCH($C171,职业模板!$B$5:$B$12,FALSE),MATCH(BB$3,职业模板!$C$3:$J$3,FALSE))*$F171*R171,"")</f>
        <v/>
      </c>
      <c r="BC171" s="1" t="str" cm="1">
        <f t="array" ref="BC171">IFERROR(INDEX(属性分配!$C$4:$J$4,MATCH(BC$3,属性分配!$C$3:$J$3,FALSE))*INDEX(职业模板!$C$5:$J$12,MATCH($C171,职业模板!$B$5:$B$12,FALSE),MATCH(BC$3,职业模板!$C$3:$J$3,FALSE))*$F171*S171,"")</f>
        <v/>
      </c>
      <c r="BD171" s="1" t="str" cm="1">
        <f t="array" ref="BD171">IFERROR(INDEX(属性分配!$C$4:$J$4,MATCH(BD$3,属性分配!$C$3:$J$3,FALSE))*INDEX(职业模板!$C$5:$J$12,MATCH($C171,职业模板!$B$5:$B$12,FALSE),MATCH(BD$3,职业模板!$C$3:$J$3,FALSE))*$F171*T171,"")</f>
        <v/>
      </c>
      <c r="BE171" s="1" t="str" cm="1">
        <f t="array" ref="BE171">IFERROR(INDEX(属性分配!$C$4:$J$4,MATCH(BE$3,属性分配!$C$3:$J$3,FALSE))*INDEX(职业模板!$C$5:$J$12,MATCH($C171,职业模板!$B$5:$B$12,FALSE),MATCH(BE$3,职业模板!$C$3:$J$3,FALSE))*$F171*U171,"")</f>
        <v/>
      </c>
      <c r="BF171" s="1" t="str" cm="1">
        <f t="array" ref="BF171">IFERROR(INDEX(属性分配!$C$11:$J$11,MATCH(BF$3,属性分配!$C$3:$J$3,FALSE))/职业模板!$E$16*AX171,"")</f>
        <v/>
      </c>
      <c r="BG171" s="1" t="str" cm="1">
        <f t="array" ref="BG171">IFERROR(INDEX(属性分配!$C$11:$J$11,MATCH(BG$3,属性分配!$C$3:$J$3,FALSE))/职业模板!$E$16*AY171,"")</f>
        <v/>
      </c>
      <c r="BH171" s="1" t="str" cm="1">
        <f t="array" ref="BH171">IFERROR(INDEX(属性分配!$C$11:$J$11,MATCH(BH$3,属性分配!$C$3:$J$3,FALSE))/职业模板!$E$16*AZ171,"")</f>
        <v/>
      </c>
      <c r="BI171" s="1" t="str" cm="1">
        <f t="array" ref="BI171">IFERROR(INDEX(属性分配!$C$11:$J$11,MATCH(BI$3,属性分配!$C$3:$J$3,FALSE))/职业模板!$E$16*BA171,"")</f>
        <v/>
      </c>
      <c r="BJ171" s="1" t="str" cm="1">
        <f t="array" ref="BJ171">IFERROR(INDEX(属性分配!$C$11:$J$11,MATCH(BJ$3,属性分配!$C$3:$J$3,FALSE))/职业模板!$E$16*BB171,"")</f>
        <v/>
      </c>
      <c r="BK171" s="1" t="str" cm="1">
        <f t="array" ref="BK171">IFERROR(INDEX(属性分配!$C$11:$J$11,MATCH(BK$3,属性分配!$C$3:$J$3,FALSE))/职业模板!$E$16*BC171,"")</f>
        <v/>
      </c>
      <c r="BL171" s="1" t="str" cm="1">
        <f t="array" ref="BL171">IFERROR(INDEX(属性分配!$C$11:$J$11,MATCH(BL$3,属性分配!$C$3:$J$3,FALSE))/职业模板!$E$16*BD171,"")</f>
        <v/>
      </c>
      <c r="BM171" s="1" t="str" cm="1">
        <f t="array" ref="BM171">IFERROR(INDEX(属性分配!$C$11:$J$11,MATCH(BM$3,属性分配!$C$3:$J$3,FALSE))/职业模板!$E$16*BE171,"")</f>
        <v/>
      </c>
      <c r="BN171" s="1" t="str" cm="1">
        <f t="array" ref="BN171">IFERROR(ROUND((AX171+BF171*职业模板!$E$16)*(1+INDEX(职业模板!$C$29:$J$34,MATCH($K171,职业模板!$B$29:$B$34,FALSE),MATCH(V$3,职业模板!$C$28:$J$28,FALSE))+INDEX(职业模板!$C$40:$J$60,MATCH($L171,职业模板!$B$40:$B$60,FALSE),MATCH(V$3,职业模板!$C$39:$J$39,FALSE))),2),"")</f>
        <v/>
      </c>
      <c r="BO171" s="1" t="str" cm="1">
        <f t="array" ref="BO171">IFERROR(ROUND((AY171+BG171*职业模板!$E$16)*(1+INDEX(职业模板!$C$29:$J$34,MATCH($K171,职业模板!$B$29:$B$34,FALSE),MATCH(W$3,职业模板!$C$28:$J$28,FALSE))+INDEX(职业模板!$C$40:$J$60,MATCH($L171,职业模板!$B$40:$B$60,FALSE),MATCH(W$3,职业模板!$C$39:$J$39,FALSE))),2),"")</f>
        <v/>
      </c>
      <c r="BP171" s="1" t="str" cm="1">
        <f t="array" ref="BP171">IFERROR(ROUND((AZ171+BH171*职业模板!$E$16)*(1+INDEX(职业模板!$C$29:$J$34,MATCH($K171,职业模板!$B$29:$B$34,FALSE),MATCH(X$3,职业模板!$C$28:$J$28,FALSE))+INDEX(职业模板!$C$40:$J$60,MATCH($L171,职业模板!$B$40:$B$60,FALSE),MATCH(X$3,职业模板!$C$39:$J$39,FALSE))),2),"")</f>
        <v/>
      </c>
      <c r="BQ171" s="1" t="str" cm="1">
        <f t="array" ref="BQ171">IFERROR(ROUND((BA171+BI171*职业模板!$E$16)*(1+INDEX(职业模板!$C$29:$J$34,MATCH($K171,职业模板!$B$29:$B$34,FALSE),MATCH(Y$3,职业模板!$C$28:$J$28,FALSE))+INDEX(职业模板!$C$40:$J$60,MATCH($L171,职业模板!$B$40:$B$60,FALSE),MATCH(Y$3,职业模板!$C$39:$J$39,FALSE))),2),"")</f>
        <v/>
      </c>
      <c r="BR171" s="1" t="str" cm="1">
        <f t="array" ref="BR171">IFERROR(ROUND((BB171+BJ171*职业模板!$E$16)*(1+INDEX(职业模板!$C$29:$J$34,MATCH($K171,职业模板!$B$29:$B$34,FALSE),MATCH(Z$3,职业模板!$C$28:$J$28,FALSE))+INDEX(职业模板!$C$40:$J$60,MATCH($L171,职业模板!$B$40:$B$60,FALSE),MATCH(Z$3,职业模板!$C$39:$J$39,FALSE))),2),"")</f>
        <v/>
      </c>
      <c r="BS171" s="1" t="str" cm="1">
        <f t="array" ref="BS171">IFERROR(ROUND((BC171+BK171*职业模板!$E$16)*(1+INDEX(职业模板!$C$29:$J$34,MATCH($K171,职业模板!$B$29:$B$34,FALSE),MATCH(AA$3,职业模板!$C$28:$J$28,FALSE))+INDEX(职业模板!$C$40:$J$60,MATCH($L171,职业模板!$B$40:$B$60,FALSE),MATCH(AA$3,职业模板!$C$39:$J$39,FALSE))),2),"")</f>
        <v/>
      </c>
      <c r="BT171" s="1" t="str" cm="1">
        <f t="array" ref="BT171">IFERROR(ROUND((BD171+BL171*职业模板!$E$16)*(1+INDEX(职业模板!$C$29:$J$34,MATCH($K171,职业模板!$B$29:$B$34,FALSE),MATCH(AB$3,职业模板!$C$28:$J$28,FALSE))+INDEX(职业模板!$C$40:$J$60,MATCH($L171,职业模板!$B$40:$B$60,FALSE),MATCH(AB$3,职业模板!$C$39:$J$39,FALSE))),2),"")</f>
        <v/>
      </c>
      <c r="BU171" s="1" t="str" cm="1">
        <f t="array" ref="BU171">IFERROR(ROUND((BE171+BM171*职业模板!$E$16)*(1+INDEX(职业模板!$C$29:$J$34,MATCH($K171,职业模板!$B$29:$B$34,FALSE),MATCH(AC$3,职业模板!$C$28:$J$28,FALSE))+INDEX(职业模板!$C$40:$J$60,MATCH($L171,职业模板!$B$40:$B$60,FALSE),MATCH(AC$3,职业模板!$C$39:$J$39,FALSE))),2),"")</f>
        <v/>
      </c>
      <c r="BV171" s="31" t="str" cm="1">
        <f t="array" ref="BV171">IF(SUMPRODUCT($BN171:$BR171,属性分配!$C$7:$G$7)=0,"",SUMPRODUCT($BN171:$BR171,属性分配!$C$7:$G$7))</f>
        <v/>
      </c>
      <c r="BW171" s="1" t="str" cm="1">
        <f t="array" ref="BW171">IFERROR((AX171+BF171*职业模板!$E$16)*(1+INDEX(职业模板!$C$34:$J$34,MATCH(V$3,职业模板!$C$28:$J$28,FALSE))+INDEX(职业模板!$C$60:$J$60,MATCH(V$3,职业模板!$C$39:$J$39,FALSE))),"")</f>
        <v/>
      </c>
      <c r="BX171" s="1" t="str" cm="1">
        <f t="array" ref="BX171">IFERROR((AY171+BG171*职业模板!$E$16)*(1+INDEX(职业模板!$C$34:$J$34,MATCH(W$3,职业模板!$C$28:$J$28,FALSE))+INDEX(职业模板!$C$60:$J$60,MATCH(W$3,职业模板!$C$39:$J$39,FALSE))),"")</f>
        <v/>
      </c>
      <c r="BY171" s="1" t="str" cm="1">
        <f t="array" ref="BY171">IFERROR((AZ171+BH171*职业模板!$E$16)*(1+INDEX(职业模板!$C$34:$J$34,MATCH(X$3,职业模板!$C$28:$J$28,FALSE))+INDEX(职业模板!$C$60:$J$60,MATCH(X$3,职业模板!$C$39:$J$39,FALSE))),"")</f>
        <v/>
      </c>
      <c r="BZ171" s="1" t="str" cm="1">
        <f t="array" ref="BZ171">IFERROR((BA171+BI171*职业模板!$E$16)*(1+INDEX(职业模板!$C$34:$J$34,MATCH(Y$3,职业模板!$C$28:$J$28,FALSE))+INDEX(职业模板!$C$60:$J$60,MATCH(Y$3,职业模板!$C$39:$J$39,FALSE))),"")</f>
        <v/>
      </c>
      <c r="CA171" s="1" t="str" cm="1">
        <f t="array" ref="CA171">IFERROR((BB171+BJ171*职业模板!$E$16)*(1+INDEX(职业模板!$C$34:$J$34,MATCH(Z$3,职业模板!$C$28:$J$28,FALSE))+INDEX(职业模板!$C$60:$J$60,MATCH(Z$3,职业模板!$C$39:$J$39,FALSE))),"")</f>
        <v/>
      </c>
      <c r="CB171" s="1" t="str" cm="1">
        <f t="array" ref="CB171">IFERROR((BC171+BK171*职业模板!$E$16)*(1+INDEX(职业模板!$C$34:$J$34,MATCH(AA$3,职业模板!$C$28:$J$28,FALSE))+INDEX(职业模板!$C$60:$J$60,MATCH(AA$3,职业模板!$C$39:$J$39,FALSE))),"")</f>
        <v/>
      </c>
      <c r="CC171" s="1" t="str" cm="1">
        <f t="array" ref="CC171">IFERROR((BD171+BL171*职业模板!$E$16)*(1+INDEX(职业模板!$C$34:$J$34,MATCH(AB$3,职业模板!$C$28:$J$28,FALSE))+INDEX(职业模板!$C$60:$J$60,MATCH(AB$3,职业模板!$C$39:$J$39,FALSE))),"")</f>
        <v/>
      </c>
      <c r="CD171" s="1" t="str" cm="1">
        <f t="array" ref="CD171">IFERROR((BE171+BM171*职业模板!$E$16)*(1+INDEX(职业模板!$C$34:$J$34,MATCH(AC$3,职业模板!$C$28:$J$28,FALSE))+INDEX(职业模板!$C$60:$J$60,MATCH(AC$3,职业模板!$C$39:$J$39,FALSE))),"")</f>
        <v/>
      </c>
      <c r="CE171" s="31" t="str" cm="1">
        <f t="array" ref="CE171">IF(SUMPRODUCT(BW171:CA171,属性分配!$C$7:$G$7)=0,"",SUMPRODUCT(BW171:CA171,属性分配!$C$7:$G$7))</f>
        <v/>
      </c>
    </row>
    <row r="172" spans="50:83" x14ac:dyDescent="0.15">
      <c r="AX172" s="1" t="str" cm="1">
        <f t="array" ref="AX172">IFERROR(INDEX(属性分配!$C$4:$J$4,MATCH(AX$3,属性分配!$C$3:$J$3,FALSE))*INDEX(职业模板!$C$5:$J$12,MATCH($C172,职业模板!$B$5:$B$12,FALSE),MATCH(AX$3,职业模板!$C$3:$J$3,FALSE))*$F172*N172,"")</f>
        <v/>
      </c>
      <c r="AY172" s="1" t="str" cm="1">
        <f t="array" ref="AY172">IFERROR(INDEX(属性分配!$C$4:$J$4,MATCH(AY$3,属性分配!$C$3:$J$3,FALSE))*INDEX(职业模板!$C$5:$J$12,MATCH($C172,职业模板!$B$5:$B$12,FALSE),MATCH(AY$3,职业模板!$C$3:$J$3,FALSE))*$F172*O172,"")</f>
        <v/>
      </c>
      <c r="AZ172" s="1" t="str" cm="1">
        <f t="array" ref="AZ172">IFERROR(INDEX(属性分配!$C$4:$J$4,MATCH(AZ$3,属性分配!$C$3:$J$3,FALSE))*INDEX(职业模板!$C$5:$J$12,MATCH($C172,职业模板!$B$5:$B$12,FALSE),MATCH(AZ$3,职业模板!$C$3:$J$3,FALSE))*$F172*P172,"")</f>
        <v/>
      </c>
      <c r="BA172" s="1" t="str" cm="1">
        <f t="array" ref="BA172">IFERROR(INDEX(属性分配!$C$4:$J$4,MATCH(BA$3,属性分配!$C$3:$J$3,FALSE))*INDEX(职业模板!$C$5:$J$12,MATCH($C172,职业模板!$B$5:$B$12,FALSE),MATCH(BA$3,职业模板!$C$3:$J$3,FALSE))*$F172*Q172,"")</f>
        <v/>
      </c>
      <c r="BB172" s="1" t="str" cm="1">
        <f t="array" ref="BB172">IFERROR(INDEX(属性分配!$C$4:$J$4,MATCH(BB$3,属性分配!$C$3:$J$3,FALSE))*INDEX(职业模板!$C$5:$J$12,MATCH($C172,职业模板!$B$5:$B$12,FALSE),MATCH(BB$3,职业模板!$C$3:$J$3,FALSE))*$F172*R172,"")</f>
        <v/>
      </c>
      <c r="BC172" s="1" t="str" cm="1">
        <f t="array" ref="BC172">IFERROR(INDEX(属性分配!$C$4:$J$4,MATCH(BC$3,属性分配!$C$3:$J$3,FALSE))*INDEX(职业模板!$C$5:$J$12,MATCH($C172,职业模板!$B$5:$B$12,FALSE),MATCH(BC$3,职业模板!$C$3:$J$3,FALSE))*$F172*S172,"")</f>
        <v/>
      </c>
      <c r="BD172" s="1" t="str" cm="1">
        <f t="array" ref="BD172">IFERROR(INDEX(属性分配!$C$4:$J$4,MATCH(BD$3,属性分配!$C$3:$J$3,FALSE))*INDEX(职业模板!$C$5:$J$12,MATCH($C172,职业模板!$B$5:$B$12,FALSE),MATCH(BD$3,职业模板!$C$3:$J$3,FALSE))*$F172*T172,"")</f>
        <v/>
      </c>
      <c r="BE172" s="1" t="str" cm="1">
        <f t="array" ref="BE172">IFERROR(INDEX(属性分配!$C$4:$J$4,MATCH(BE$3,属性分配!$C$3:$J$3,FALSE))*INDEX(职业模板!$C$5:$J$12,MATCH($C172,职业模板!$B$5:$B$12,FALSE),MATCH(BE$3,职业模板!$C$3:$J$3,FALSE))*$F172*U172,"")</f>
        <v/>
      </c>
      <c r="BF172" s="1" t="str" cm="1">
        <f t="array" ref="BF172">IFERROR(INDEX(属性分配!$C$11:$J$11,MATCH(BF$3,属性分配!$C$3:$J$3,FALSE))/职业模板!$E$16*AX172,"")</f>
        <v/>
      </c>
      <c r="BG172" s="1" t="str" cm="1">
        <f t="array" ref="BG172">IFERROR(INDEX(属性分配!$C$11:$J$11,MATCH(BG$3,属性分配!$C$3:$J$3,FALSE))/职业模板!$E$16*AY172,"")</f>
        <v/>
      </c>
      <c r="BH172" s="1" t="str" cm="1">
        <f t="array" ref="BH172">IFERROR(INDEX(属性分配!$C$11:$J$11,MATCH(BH$3,属性分配!$C$3:$J$3,FALSE))/职业模板!$E$16*AZ172,"")</f>
        <v/>
      </c>
      <c r="BI172" s="1" t="str" cm="1">
        <f t="array" ref="BI172">IFERROR(INDEX(属性分配!$C$11:$J$11,MATCH(BI$3,属性分配!$C$3:$J$3,FALSE))/职业模板!$E$16*BA172,"")</f>
        <v/>
      </c>
      <c r="BJ172" s="1" t="str" cm="1">
        <f t="array" ref="BJ172">IFERROR(INDEX(属性分配!$C$11:$J$11,MATCH(BJ$3,属性分配!$C$3:$J$3,FALSE))/职业模板!$E$16*BB172,"")</f>
        <v/>
      </c>
      <c r="BK172" s="1" t="str" cm="1">
        <f t="array" ref="BK172">IFERROR(INDEX(属性分配!$C$11:$J$11,MATCH(BK$3,属性分配!$C$3:$J$3,FALSE))/职业模板!$E$16*BC172,"")</f>
        <v/>
      </c>
      <c r="BL172" s="1" t="str" cm="1">
        <f t="array" ref="BL172">IFERROR(INDEX(属性分配!$C$11:$J$11,MATCH(BL$3,属性分配!$C$3:$J$3,FALSE))/职业模板!$E$16*BD172,"")</f>
        <v/>
      </c>
      <c r="BM172" s="1" t="str" cm="1">
        <f t="array" ref="BM172">IFERROR(INDEX(属性分配!$C$11:$J$11,MATCH(BM$3,属性分配!$C$3:$J$3,FALSE))/职业模板!$E$16*BE172,"")</f>
        <v/>
      </c>
      <c r="BN172" s="1" t="str" cm="1">
        <f t="array" ref="BN172">IFERROR(ROUND((AX172+BF172*职业模板!$E$16)*(1+INDEX(职业模板!$C$29:$J$34,MATCH($K172,职业模板!$B$29:$B$34,FALSE),MATCH(V$3,职业模板!$C$28:$J$28,FALSE))+INDEX(职业模板!$C$40:$J$60,MATCH($L172,职业模板!$B$40:$B$60,FALSE),MATCH(V$3,职业模板!$C$39:$J$39,FALSE))),2),"")</f>
        <v/>
      </c>
      <c r="BO172" s="1" t="str" cm="1">
        <f t="array" ref="BO172">IFERROR(ROUND((AY172+BG172*职业模板!$E$16)*(1+INDEX(职业模板!$C$29:$J$34,MATCH($K172,职业模板!$B$29:$B$34,FALSE),MATCH(W$3,职业模板!$C$28:$J$28,FALSE))+INDEX(职业模板!$C$40:$J$60,MATCH($L172,职业模板!$B$40:$B$60,FALSE),MATCH(W$3,职业模板!$C$39:$J$39,FALSE))),2),"")</f>
        <v/>
      </c>
      <c r="BP172" s="1" t="str" cm="1">
        <f t="array" ref="BP172">IFERROR(ROUND((AZ172+BH172*职业模板!$E$16)*(1+INDEX(职业模板!$C$29:$J$34,MATCH($K172,职业模板!$B$29:$B$34,FALSE),MATCH(X$3,职业模板!$C$28:$J$28,FALSE))+INDEX(职业模板!$C$40:$J$60,MATCH($L172,职业模板!$B$40:$B$60,FALSE),MATCH(X$3,职业模板!$C$39:$J$39,FALSE))),2),"")</f>
        <v/>
      </c>
      <c r="BQ172" s="1" t="str" cm="1">
        <f t="array" ref="BQ172">IFERROR(ROUND((BA172+BI172*职业模板!$E$16)*(1+INDEX(职业模板!$C$29:$J$34,MATCH($K172,职业模板!$B$29:$B$34,FALSE),MATCH(Y$3,职业模板!$C$28:$J$28,FALSE))+INDEX(职业模板!$C$40:$J$60,MATCH($L172,职业模板!$B$40:$B$60,FALSE),MATCH(Y$3,职业模板!$C$39:$J$39,FALSE))),2),"")</f>
        <v/>
      </c>
      <c r="BR172" s="1" t="str" cm="1">
        <f t="array" ref="BR172">IFERROR(ROUND((BB172+BJ172*职业模板!$E$16)*(1+INDEX(职业模板!$C$29:$J$34,MATCH($K172,职业模板!$B$29:$B$34,FALSE),MATCH(Z$3,职业模板!$C$28:$J$28,FALSE))+INDEX(职业模板!$C$40:$J$60,MATCH($L172,职业模板!$B$40:$B$60,FALSE),MATCH(Z$3,职业模板!$C$39:$J$39,FALSE))),2),"")</f>
        <v/>
      </c>
      <c r="BS172" s="1" t="str" cm="1">
        <f t="array" ref="BS172">IFERROR(ROUND((BC172+BK172*职业模板!$E$16)*(1+INDEX(职业模板!$C$29:$J$34,MATCH($K172,职业模板!$B$29:$B$34,FALSE),MATCH(AA$3,职业模板!$C$28:$J$28,FALSE))+INDEX(职业模板!$C$40:$J$60,MATCH($L172,职业模板!$B$40:$B$60,FALSE),MATCH(AA$3,职业模板!$C$39:$J$39,FALSE))),2),"")</f>
        <v/>
      </c>
      <c r="BT172" s="1" t="str" cm="1">
        <f t="array" ref="BT172">IFERROR(ROUND((BD172+BL172*职业模板!$E$16)*(1+INDEX(职业模板!$C$29:$J$34,MATCH($K172,职业模板!$B$29:$B$34,FALSE),MATCH(AB$3,职业模板!$C$28:$J$28,FALSE))+INDEX(职业模板!$C$40:$J$60,MATCH($L172,职业模板!$B$40:$B$60,FALSE),MATCH(AB$3,职业模板!$C$39:$J$39,FALSE))),2),"")</f>
        <v/>
      </c>
      <c r="BU172" s="1" t="str" cm="1">
        <f t="array" ref="BU172">IFERROR(ROUND((BE172+BM172*职业模板!$E$16)*(1+INDEX(职业模板!$C$29:$J$34,MATCH($K172,职业模板!$B$29:$B$34,FALSE),MATCH(AC$3,职业模板!$C$28:$J$28,FALSE))+INDEX(职业模板!$C$40:$J$60,MATCH($L172,职业模板!$B$40:$B$60,FALSE),MATCH(AC$3,职业模板!$C$39:$J$39,FALSE))),2),"")</f>
        <v/>
      </c>
      <c r="BV172" s="31" t="str" cm="1">
        <f t="array" ref="BV172">IF(SUMPRODUCT($BN172:$BR172,属性分配!$C$7:$G$7)=0,"",SUMPRODUCT($BN172:$BR172,属性分配!$C$7:$G$7))</f>
        <v/>
      </c>
      <c r="BW172" s="1" t="str" cm="1">
        <f t="array" ref="BW172">IFERROR((AX172+BF172*职业模板!$E$16)*(1+INDEX(职业模板!$C$34:$J$34,MATCH(V$3,职业模板!$C$28:$J$28,FALSE))+INDEX(职业模板!$C$60:$J$60,MATCH(V$3,职业模板!$C$39:$J$39,FALSE))),"")</f>
        <v/>
      </c>
      <c r="BX172" s="1" t="str" cm="1">
        <f t="array" ref="BX172">IFERROR((AY172+BG172*职业模板!$E$16)*(1+INDEX(职业模板!$C$34:$J$34,MATCH(W$3,职业模板!$C$28:$J$28,FALSE))+INDEX(职业模板!$C$60:$J$60,MATCH(W$3,职业模板!$C$39:$J$39,FALSE))),"")</f>
        <v/>
      </c>
      <c r="BY172" s="1" t="str" cm="1">
        <f t="array" ref="BY172">IFERROR((AZ172+BH172*职业模板!$E$16)*(1+INDEX(职业模板!$C$34:$J$34,MATCH(X$3,职业模板!$C$28:$J$28,FALSE))+INDEX(职业模板!$C$60:$J$60,MATCH(X$3,职业模板!$C$39:$J$39,FALSE))),"")</f>
        <v/>
      </c>
      <c r="BZ172" s="1" t="str" cm="1">
        <f t="array" ref="BZ172">IFERROR((BA172+BI172*职业模板!$E$16)*(1+INDEX(职业模板!$C$34:$J$34,MATCH(Y$3,职业模板!$C$28:$J$28,FALSE))+INDEX(职业模板!$C$60:$J$60,MATCH(Y$3,职业模板!$C$39:$J$39,FALSE))),"")</f>
        <v/>
      </c>
      <c r="CA172" s="1" t="str" cm="1">
        <f t="array" ref="CA172">IFERROR((BB172+BJ172*职业模板!$E$16)*(1+INDEX(职业模板!$C$34:$J$34,MATCH(Z$3,职业模板!$C$28:$J$28,FALSE))+INDEX(职业模板!$C$60:$J$60,MATCH(Z$3,职业模板!$C$39:$J$39,FALSE))),"")</f>
        <v/>
      </c>
      <c r="CB172" s="1" t="str" cm="1">
        <f t="array" ref="CB172">IFERROR((BC172+BK172*职业模板!$E$16)*(1+INDEX(职业模板!$C$34:$J$34,MATCH(AA$3,职业模板!$C$28:$J$28,FALSE))+INDEX(职业模板!$C$60:$J$60,MATCH(AA$3,职业模板!$C$39:$J$39,FALSE))),"")</f>
        <v/>
      </c>
      <c r="CC172" s="1" t="str" cm="1">
        <f t="array" ref="CC172">IFERROR((BD172+BL172*职业模板!$E$16)*(1+INDEX(职业模板!$C$34:$J$34,MATCH(AB$3,职业模板!$C$28:$J$28,FALSE))+INDEX(职业模板!$C$60:$J$60,MATCH(AB$3,职业模板!$C$39:$J$39,FALSE))),"")</f>
        <v/>
      </c>
      <c r="CD172" s="1" t="str" cm="1">
        <f t="array" ref="CD172">IFERROR((BE172+BM172*职业模板!$E$16)*(1+INDEX(职业模板!$C$34:$J$34,MATCH(AC$3,职业模板!$C$28:$J$28,FALSE))+INDEX(职业模板!$C$60:$J$60,MATCH(AC$3,职业模板!$C$39:$J$39,FALSE))),"")</f>
        <v/>
      </c>
      <c r="CE172" s="31" t="str" cm="1">
        <f t="array" ref="CE172">IF(SUMPRODUCT(BW172:CA172,属性分配!$C$7:$G$7)=0,"",SUMPRODUCT(BW172:CA172,属性分配!$C$7:$G$7))</f>
        <v/>
      </c>
    </row>
    <row r="173" spans="50:83" x14ac:dyDescent="0.15">
      <c r="AX173" s="1" t="str" cm="1">
        <f t="array" ref="AX173">IFERROR(INDEX(属性分配!$C$4:$J$4,MATCH(AX$3,属性分配!$C$3:$J$3,FALSE))*INDEX(职业模板!$C$5:$J$12,MATCH($C173,职业模板!$B$5:$B$12,FALSE),MATCH(AX$3,职业模板!$C$3:$J$3,FALSE))*$F173*N173,"")</f>
        <v/>
      </c>
      <c r="AY173" s="1" t="str" cm="1">
        <f t="array" ref="AY173">IFERROR(INDEX(属性分配!$C$4:$J$4,MATCH(AY$3,属性分配!$C$3:$J$3,FALSE))*INDEX(职业模板!$C$5:$J$12,MATCH($C173,职业模板!$B$5:$B$12,FALSE),MATCH(AY$3,职业模板!$C$3:$J$3,FALSE))*$F173*O173,"")</f>
        <v/>
      </c>
      <c r="AZ173" s="1" t="str" cm="1">
        <f t="array" ref="AZ173">IFERROR(INDEX(属性分配!$C$4:$J$4,MATCH(AZ$3,属性分配!$C$3:$J$3,FALSE))*INDEX(职业模板!$C$5:$J$12,MATCH($C173,职业模板!$B$5:$B$12,FALSE),MATCH(AZ$3,职业模板!$C$3:$J$3,FALSE))*$F173*P173,"")</f>
        <v/>
      </c>
      <c r="BA173" s="1" t="str" cm="1">
        <f t="array" ref="BA173">IFERROR(INDEX(属性分配!$C$4:$J$4,MATCH(BA$3,属性分配!$C$3:$J$3,FALSE))*INDEX(职业模板!$C$5:$J$12,MATCH($C173,职业模板!$B$5:$B$12,FALSE),MATCH(BA$3,职业模板!$C$3:$J$3,FALSE))*$F173*Q173,"")</f>
        <v/>
      </c>
      <c r="BB173" s="1" t="str" cm="1">
        <f t="array" ref="BB173">IFERROR(INDEX(属性分配!$C$4:$J$4,MATCH(BB$3,属性分配!$C$3:$J$3,FALSE))*INDEX(职业模板!$C$5:$J$12,MATCH($C173,职业模板!$B$5:$B$12,FALSE),MATCH(BB$3,职业模板!$C$3:$J$3,FALSE))*$F173*R173,"")</f>
        <v/>
      </c>
      <c r="BC173" s="1" t="str" cm="1">
        <f t="array" ref="BC173">IFERROR(INDEX(属性分配!$C$4:$J$4,MATCH(BC$3,属性分配!$C$3:$J$3,FALSE))*INDEX(职业模板!$C$5:$J$12,MATCH($C173,职业模板!$B$5:$B$12,FALSE),MATCH(BC$3,职业模板!$C$3:$J$3,FALSE))*$F173*S173,"")</f>
        <v/>
      </c>
      <c r="BD173" s="1" t="str" cm="1">
        <f t="array" ref="BD173">IFERROR(INDEX(属性分配!$C$4:$J$4,MATCH(BD$3,属性分配!$C$3:$J$3,FALSE))*INDEX(职业模板!$C$5:$J$12,MATCH($C173,职业模板!$B$5:$B$12,FALSE),MATCH(BD$3,职业模板!$C$3:$J$3,FALSE))*$F173*T173,"")</f>
        <v/>
      </c>
      <c r="BE173" s="1" t="str" cm="1">
        <f t="array" ref="BE173">IFERROR(INDEX(属性分配!$C$4:$J$4,MATCH(BE$3,属性分配!$C$3:$J$3,FALSE))*INDEX(职业模板!$C$5:$J$12,MATCH($C173,职业模板!$B$5:$B$12,FALSE),MATCH(BE$3,职业模板!$C$3:$J$3,FALSE))*$F173*U173,"")</f>
        <v/>
      </c>
      <c r="BF173" s="1" t="str" cm="1">
        <f t="array" ref="BF173">IFERROR(INDEX(属性分配!$C$11:$J$11,MATCH(BF$3,属性分配!$C$3:$J$3,FALSE))/职业模板!$E$16*AX173,"")</f>
        <v/>
      </c>
      <c r="BG173" s="1" t="str" cm="1">
        <f t="array" ref="BG173">IFERROR(INDEX(属性分配!$C$11:$J$11,MATCH(BG$3,属性分配!$C$3:$J$3,FALSE))/职业模板!$E$16*AY173,"")</f>
        <v/>
      </c>
      <c r="BH173" s="1" t="str" cm="1">
        <f t="array" ref="BH173">IFERROR(INDEX(属性分配!$C$11:$J$11,MATCH(BH$3,属性分配!$C$3:$J$3,FALSE))/职业模板!$E$16*AZ173,"")</f>
        <v/>
      </c>
      <c r="BI173" s="1" t="str" cm="1">
        <f t="array" ref="BI173">IFERROR(INDEX(属性分配!$C$11:$J$11,MATCH(BI$3,属性分配!$C$3:$J$3,FALSE))/职业模板!$E$16*BA173,"")</f>
        <v/>
      </c>
      <c r="BJ173" s="1" t="str" cm="1">
        <f t="array" ref="BJ173">IFERROR(INDEX(属性分配!$C$11:$J$11,MATCH(BJ$3,属性分配!$C$3:$J$3,FALSE))/职业模板!$E$16*BB173,"")</f>
        <v/>
      </c>
      <c r="BK173" s="1" t="str" cm="1">
        <f t="array" ref="BK173">IFERROR(INDEX(属性分配!$C$11:$J$11,MATCH(BK$3,属性分配!$C$3:$J$3,FALSE))/职业模板!$E$16*BC173,"")</f>
        <v/>
      </c>
      <c r="BL173" s="1" t="str" cm="1">
        <f t="array" ref="BL173">IFERROR(INDEX(属性分配!$C$11:$J$11,MATCH(BL$3,属性分配!$C$3:$J$3,FALSE))/职业模板!$E$16*BD173,"")</f>
        <v/>
      </c>
      <c r="BM173" s="1" t="str" cm="1">
        <f t="array" ref="BM173">IFERROR(INDEX(属性分配!$C$11:$J$11,MATCH(BM$3,属性分配!$C$3:$J$3,FALSE))/职业模板!$E$16*BE173,"")</f>
        <v/>
      </c>
      <c r="BN173" s="1" t="str" cm="1">
        <f t="array" ref="BN173">IFERROR(ROUND((AX173+BF173*职业模板!$E$16)*(1+INDEX(职业模板!$C$29:$J$34,MATCH($K173,职业模板!$B$29:$B$34,FALSE),MATCH(V$3,职业模板!$C$28:$J$28,FALSE))+INDEX(职业模板!$C$40:$J$60,MATCH($L173,职业模板!$B$40:$B$60,FALSE),MATCH(V$3,职业模板!$C$39:$J$39,FALSE))),2),"")</f>
        <v/>
      </c>
      <c r="BO173" s="1" t="str" cm="1">
        <f t="array" ref="BO173">IFERROR(ROUND((AY173+BG173*职业模板!$E$16)*(1+INDEX(职业模板!$C$29:$J$34,MATCH($K173,职业模板!$B$29:$B$34,FALSE),MATCH(W$3,职业模板!$C$28:$J$28,FALSE))+INDEX(职业模板!$C$40:$J$60,MATCH($L173,职业模板!$B$40:$B$60,FALSE),MATCH(W$3,职业模板!$C$39:$J$39,FALSE))),2),"")</f>
        <v/>
      </c>
      <c r="BP173" s="1" t="str" cm="1">
        <f t="array" ref="BP173">IFERROR(ROUND((AZ173+BH173*职业模板!$E$16)*(1+INDEX(职业模板!$C$29:$J$34,MATCH($K173,职业模板!$B$29:$B$34,FALSE),MATCH(X$3,职业模板!$C$28:$J$28,FALSE))+INDEX(职业模板!$C$40:$J$60,MATCH($L173,职业模板!$B$40:$B$60,FALSE),MATCH(X$3,职业模板!$C$39:$J$39,FALSE))),2),"")</f>
        <v/>
      </c>
      <c r="BQ173" s="1" t="str" cm="1">
        <f t="array" ref="BQ173">IFERROR(ROUND((BA173+BI173*职业模板!$E$16)*(1+INDEX(职业模板!$C$29:$J$34,MATCH($K173,职业模板!$B$29:$B$34,FALSE),MATCH(Y$3,职业模板!$C$28:$J$28,FALSE))+INDEX(职业模板!$C$40:$J$60,MATCH($L173,职业模板!$B$40:$B$60,FALSE),MATCH(Y$3,职业模板!$C$39:$J$39,FALSE))),2),"")</f>
        <v/>
      </c>
      <c r="BR173" s="1" t="str" cm="1">
        <f t="array" ref="BR173">IFERROR(ROUND((BB173+BJ173*职业模板!$E$16)*(1+INDEX(职业模板!$C$29:$J$34,MATCH($K173,职业模板!$B$29:$B$34,FALSE),MATCH(Z$3,职业模板!$C$28:$J$28,FALSE))+INDEX(职业模板!$C$40:$J$60,MATCH($L173,职业模板!$B$40:$B$60,FALSE),MATCH(Z$3,职业模板!$C$39:$J$39,FALSE))),2),"")</f>
        <v/>
      </c>
      <c r="BS173" s="1" t="str" cm="1">
        <f t="array" ref="BS173">IFERROR(ROUND((BC173+BK173*职业模板!$E$16)*(1+INDEX(职业模板!$C$29:$J$34,MATCH($K173,职业模板!$B$29:$B$34,FALSE),MATCH(AA$3,职业模板!$C$28:$J$28,FALSE))+INDEX(职业模板!$C$40:$J$60,MATCH($L173,职业模板!$B$40:$B$60,FALSE),MATCH(AA$3,职业模板!$C$39:$J$39,FALSE))),2),"")</f>
        <v/>
      </c>
      <c r="BT173" s="1" t="str" cm="1">
        <f t="array" ref="BT173">IFERROR(ROUND((BD173+BL173*职业模板!$E$16)*(1+INDEX(职业模板!$C$29:$J$34,MATCH($K173,职业模板!$B$29:$B$34,FALSE),MATCH(AB$3,职业模板!$C$28:$J$28,FALSE))+INDEX(职业模板!$C$40:$J$60,MATCH($L173,职业模板!$B$40:$B$60,FALSE),MATCH(AB$3,职业模板!$C$39:$J$39,FALSE))),2),"")</f>
        <v/>
      </c>
      <c r="BU173" s="1" t="str" cm="1">
        <f t="array" ref="BU173">IFERROR(ROUND((BE173+BM173*职业模板!$E$16)*(1+INDEX(职业模板!$C$29:$J$34,MATCH($K173,职业模板!$B$29:$B$34,FALSE),MATCH(AC$3,职业模板!$C$28:$J$28,FALSE))+INDEX(职业模板!$C$40:$J$60,MATCH($L173,职业模板!$B$40:$B$60,FALSE),MATCH(AC$3,职业模板!$C$39:$J$39,FALSE))),2),"")</f>
        <v/>
      </c>
      <c r="BV173" s="31" t="str" cm="1">
        <f t="array" ref="BV173">IF(SUMPRODUCT($BN173:$BR173,属性分配!$C$7:$G$7)=0,"",SUMPRODUCT($BN173:$BR173,属性分配!$C$7:$G$7))</f>
        <v/>
      </c>
      <c r="BW173" s="1" t="str" cm="1">
        <f t="array" ref="BW173">IFERROR((AX173+BF173*职业模板!$E$16)*(1+INDEX(职业模板!$C$34:$J$34,MATCH(V$3,职业模板!$C$28:$J$28,FALSE))+INDEX(职业模板!$C$60:$J$60,MATCH(V$3,职业模板!$C$39:$J$39,FALSE))),"")</f>
        <v/>
      </c>
      <c r="BX173" s="1" t="str" cm="1">
        <f t="array" ref="BX173">IFERROR((AY173+BG173*职业模板!$E$16)*(1+INDEX(职业模板!$C$34:$J$34,MATCH(W$3,职业模板!$C$28:$J$28,FALSE))+INDEX(职业模板!$C$60:$J$60,MATCH(W$3,职业模板!$C$39:$J$39,FALSE))),"")</f>
        <v/>
      </c>
      <c r="BY173" s="1" t="str" cm="1">
        <f t="array" ref="BY173">IFERROR((AZ173+BH173*职业模板!$E$16)*(1+INDEX(职业模板!$C$34:$J$34,MATCH(X$3,职业模板!$C$28:$J$28,FALSE))+INDEX(职业模板!$C$60:$J$60,MATCH(X$3,职业模板!$C$39:$J$39,FALSE))),"")</f>
        <v/>
      </c>
      <c r="BZ173" s="1" t="str" cm="1">
        <f t="array" ref="BZ173">IFERROR((BA173+BI173*职业模板!$E$16)*(1+INDEX(职业模板!$C$34:$J$34,MATCH(Y$3,职业模板!$C$28:$J$28,FALSE))+INDEX(职业模板!$C$60:$J$60,MATCH(Y$3,职业模板!$C$39:$J$39,FALSE))),"")</f>
        <v/>
      </c>
      <c r="CA173" s="1" t="str" cm="1">
        <f t="array" ref="CA173">IFERROR((BB173+BJ173*职业模板!$E$16)*(1+INDEX(职业模板!$C$34:$J$34,MATCH(Z$3,职业模板!$C$28:$J$28,FALSE))+INDEX(职业模板!$C$60:$J$60,MATCH(Z$3,职业模板!$C$39:$J$39,FALSE))),"")</f>
        <v/>
      </c>
      <c r="CB173" s="1" t="str" cm="1">
        <f t="array" ref="CB173">IFERROR((BC173+BK173*职业模板!$E$16)*(1+INDEX(职业模板!$C$34:$J$34,MATCH(AA$3,职业模板!$C$28:$J$28,FALSE))+INDEX(职业模板!$C$60:$J$60,MATCH(AA$3,职业模板!$C$39:$J$39,FALSE))),"")</f>
        <v/>
      </c>
      <c r="CC173" s="1" t="str" cm="1">
        <f t="array" ref="CC173">IFERROR((BD173+BL173*职业模板!$E$16)*(1+INDEX(职业模板!$C$34:$J$34,MATCH(AB$3,职业模板!$C$28:$J$28,FALSE))+INDEX(职业模板!$C$60:$J$60,MATCH(AB$3,职业模板!$C$39:$J$39,FALSE))),"")</f>
        <v/>
      </c>
      <c r="CD173" s="1" t="str" cm="1">
        <f t="array" ref="CD173">IFERROR((BE173+BM173*职业模板!$E$16)*(1+INDEX(职业模板!$C$34:$J$34,MATCH(AC$3,职业模板!$C$28:$J$28,FALSE))+INDEX(职业模板!$C$60:$J$60,MATCH(AC$3,职业模板!$C$39:$J$39,FALSE))),"")</f>
        <v/>
      </c>
      <c r="CE173" s="31" t="str" cm="1">
        <f t="array" ref="CE173">IF(SUMPRODUCT(BW173:CA173,属性分配!$C$7:$G$7)=0,"",SUMPRODUCT(BW173:CA173,属性分配!$C$7:$G$7))</f>
        <v/>
      </c>
    </row>
  </sheetData>
  <sheetProtection formatCells="0" insertHyperlinks="0" autoFilter="0"/>
  <phoneticPr fontId="25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Y223"/>
  <sheetViews>
    <sheetView topLeftCell="A91" workbookViewId="0">
      <selection activeCell="C104" sqref="C104"/>
    </sheetView>
  </sheetViews>
  <sheetFormatPr defaultColWidth="9" defaultRowHeight="16.5" x14ac:dyDescent="0.15"/>
  <cols>
    <col min="1" max="2" width="9" style="1"/>
    <col min="3" max="3" width="11.75" style="1" customWidth="1"/>
    <col min="4" max="5" width="9.25" style="1"/>
    <col min="6" max="6" width="10.75" style="1" customWidth="1"/>
    <col min="7" max="7" width="10" style="1" customWidth="1"/>
    <col min="8" max="8" width="10.375" style="1"/>
    <col min="9" max="9" width="8" style="1" customWidth="1"/>
    <col min="10" max="14" width="9" style="1"/>
    <col min="15" max="16" width="9.25" style="1"/>
    <col min="17" max="16384" width="9" style="1"/>
  </cols>
  <sheetData>
    <row r="1" spans="2:7" x14ac:dyDescent="0.15">
      <c r="B1" s="64" t="s">
        <v>228</v>
      </c>
      <c r="C1" s="2"/>
    </row>
    <row r="2" spans="2:7" x14ac:dyDescent="0.15">
      <c r="C2" s="32" t="s">
        <v>229</v>
      </c>
      <c r="D2" s="33"/>
      <c r="E2" s="33"/>
      <c r="F2" s="33"/>
      <c r="G2" s="46"/>
    </row>
    <row r="3" spans="2:7" x14ac:dyDescent="0.15">
      <c r="C3" s="55" t="s">
        <v>230</v>
      </c>
      <c r="G3" s="47"/>
    </row>
    <row r="4" spans="2:7" x14ac:dyDescent="0.15">
      <c r="C4" s="36" t="s">
        <v>231</v>
      </c>
      <c r="D4" s="37"/>
      <c r="E4" s="37"/>
      <c r="F4" s="37"/>
      <c r="G4" s="49"/>
    </row>
    <row r="5" spans="2:7" x14ac:dyDescent="0.15">
      <c r="C5" s="32" t="s">
        <v>232</v>
      </c>
      <c r="D5" s="33"/>
      <c r="E5" s="33"/>
      <c r="F5" s="33"/>
      <c r="G5" s="46"/>
    </row>
    <row r="6" spans="2:7" x14ac:dyDescent="0.15">
      <c r="C6" s="55" t="s">
        <v>233</v>
      </c>
      <c r="G6" s="47"/>
    </row>
    <row r="7" spans="2:7" x14ac:dyDescent="0.15">
      <c r="C7" s="55" t="s">
        <v>234</v>
      </c>
      <c r="G7" s="47"/>
    </row>
    <row r="8" spans="2:7" x14ac:dyDescent="0.15">
      <c r="C8" s="36" t="s">
        <v>235</v>
      </c>
      <c r="D8" s="37"/>
      <c r="E8" s="37"/>
      <c r="F8" s="37"/>
      <c r="G8" s="49"/>
    </row>
    <row r="10" spans="2:7" x14ac:dyDescent="0.15">
      <c r="B10" s="31" t="s">
        <v>236</v>
      </c>
    </row>
    <row r="11" spans="2:7" x14ac:dyDescent="0.15">
      <c r="C11" s="31" t="s">
        <v>1</v>
      </c>
      <c r="F11" s="1" t="s">
        <v>237</v>
      </c>
    </row>
    <row r="12" spans="2:7" x14ac:dyDescent="0.15">
      <c r="C12" s="31" t="s">
        <v>238</v>
      </c>
      <c r="F12" s="1" t="s">
        <v>239</v>
      </c>
    </row>
    <row r="13" spans="2:7" x14ac:dyDescent="0.15">
      <c r="C13" s="31" t="s">
        <v>240</v>
      </c>
      <c r="F13" s="1" t="s">
        <v>237</v>
      </c>
    </row>
    <row r="14" spans="2:7" x14ac:dyDescent="0.15">
      <c r="C14" s="31" t="s">
        <v>241</v>
      </c>
      <c r="F14" s="1" t="s">
        <v>239</v>
      </c>
    </row>
    <row r="15" spans="2:7" x14ac:dyDescent="0.15">
      <c r="C15" s="31"/>
    </row>
    <row r="16" spans="2:7" x14ac:dyDescent="0.15">
      <c r="C16" s="31"/>
    </row>
    <row r="17" spans="3:3" x14ac:dyDescent="0.15">
      <c r="C17" s="31"/>
    </row>
    <row r="18" spans="3:3" x14ac:dyDescent="0.15">
      <c r="C18" s="31"/>
    </row>
    <row r="19" spans="3:3" x14ac:dyDescent="0.15">
      <c r="C19" s="31"/>
    </row>
    <row r="20" spans="3:3" x14ac:dyDescent="0.15">
      <c r="C20" s="31"/>
    </row>
    <row r="21" spans="3:3" x14ac:dyDescent="0.15">
      <c r="C21" s="31"/>
    </row>
    <row r="22" spans="3:3" x14ac:dyDescent="0.15">
      <c r="C22" s="31"/>
    </row>
    <row r="23" spans="3:3" x14ac:dyDescent="0.15">
      <c r="C23" s="31"/>
    </row>
    <row r="24" spans="3:3" x14ac:dyDescent="0.15">
      <c r="C24" s="31"/>
    </row>
    <row r="25" spans="3:3" x14ac:dyDescent="0.15">
      <c r="C25" s="31"/>
    </row>
    <row r="26" spans="3:3" x14ac:dyDescent="0.15">
      <c r="C26" s="31"/>
    </row>
    <row r="27" spans="3:3" x14ac:dyDescent="0.15">
      <c r="C27" s="31"/>
    </row>
    <row r="28" spans="3:3" x14ac:dyDescent="0.15">
      <c r="C28" s="31"/>
    </row>
    <row r="29" spans="3:3" x14ac:dyDescent="0.15">
      <c r="C29" s="31"/>
    </row>
    <row r="30" spans="3:3" x14ac:dyDescent="0.15">
      <c r="C30" s="31"/>
    </row>
    <row r="31" spans="3:3" x14ac:dyDescent="0.15">
      <c r="C31" s="31"/>
    </row>
    <row r="32" spans="3:3" x14ac:dyDescent="0.15">
      <c r="C32" s="31"/>
    </row>
    <row r="33" spans="2:25" x14ac:dyDescent="0.15">
      <c r="C33" s="31"/>
    </row>
    <row r="34" spans="2:25" x14ac:dyDescent="0.15">
      <c r="C34" s="31"/>
    </row>
    <row r="35" spans="2:25" x14ac:dyDescent="0.15">
      <c r="C35" s="31"/>
    </row>
    <row r="36" spans="2:25" x14ac:dyDescent="0.15">
      <c r="C36" s="31"/>
    </row>
    <row r="37" spans="2:25" x14ac:dyDescent="0.15">
      <c r="C37" s="31"/>
    </row>
    <row r="38" spans="2:25" x14ac:dyDescent="0.15">
      <c r="C38" s="31"/>
    </row>
    <row r="39" spans="2:25" x14ac:dyDescent="0.15">
      <c r="C39" s="31"/>
    </row>
    <row r="40" spans="2:25" x14ac:dyDescent="0.15">
      <c r="C40" s="31"/>
    </row>
    <row r="42" spans="2:25" x14ac:dyDescent="0.15">
      <c r="B42" s="64" t="s">
        <v>242</v>
      </c>
      <c r="C42" s="2"/>
    </row>
    <row r="43" spans="2:25" x14ac:dyDescent="0.15">
      <c r="B43" s="31" t="s">
        <v>243</v>
      </c>
    </row>
    <row r="44" spans="2:25" x14ac:dyDescent="0.15">
      <c r="B44" s="32"/>
      <c r="C44" s="65" t="s">
        <v>244</v>
      </c>
      <c r="D44" s="66"/>
      <c r="E44" s="66"/>
      <c r="F44" s="66"/>
      <c r="G44" s="67"/>
      <c r="H44" s="68" t="s">
        <v>245</v>
      </c>
    </row>
    <row r="45" spans="2:25" x14ac:dyDescent="0.15">
      <c r="B45" s="55"/>
      <c r="C45" s="69" t="s">
        <v>7</v>
      </c>
      <c r="D45" s="69" t="s">
        <v>8</v>
      </c>
      <c r="E45" s="69" t="s">
        <v>9</v>
      </c>
      <c r="F45" s="69" t="s">
        <v>10</v>
      </c>
      <c r="G45" s="70" t="s">
        <v>11</v>
      </c>
      <c r="H45" s="1" t="s">
        <v>206</v>
      </c>
      <c r="I45" s="1" t="s">
        <v>207</v>
      </c>
      <c r="J45" s="1" t="s">
        <v>208</v>
      </c>
      <c r="K45" s="1" t="s">
        <v>209</v>
      </c>
      <c r="L45" s="1" t="s">
        <v>246</v>
      </c>
      <c r="M45" s="1" t="s">
        <v>21</v>
      </c>
      <c r="N45" s="1" t="s">
        <v>22</v>
      </c>
      <c r="O45" s="1" t="s">
        <v>211</v>
      </c>
      <c r="P45" s="1" t="s">
        <v>212</v>
      </c>
      <c r="Q45" s="1" t="s">
        <v>213</v>
      </c>
      <c r="R45" s="1" t="s">
        <v>23</v>
      </c>
      <c r="S45" s="1" t="s">
        <v>24</v>
      </c>
      <c r="T45" s="1" t="s">
        <v>214</v>
      </c>
      <c r="U45" s="1" t="s">
        <v>215</v>
      </c>
      <c r="V45" s="1" t="s">
        <v>25</v>
      </c>
      <c r="W45" s="1" t="s">
        <v>26</v>
      </c>
      <c r="X45" s="1" t="s">
        <v>27</v>
      </c>
      <c r="Y45" s="1" t="s">
        <v>216</v>
      </c>
    </row>
    <row r="46" spans="2:25" x14ac:dyDescent="0.15">
      <c r="B46" s="55"/>
      <c r="C46" s="1">
        <f>属性分配!C16</f>
        <v>8</v>
      </c>
      <c r="D46" s="1">
        <f>属性分配!D16</f>
        <v>4</v>
      </c>
      <c r="E46" s="1">
        <f>属性分配!E16</f>
        <v>4</v>
      </c>
      <c r="F46" s="1">
        <f>属性分配!F16</f>
        <v>2</v>
      </c>
      <c r="G46" s="47">
        <f>属性分配!G16</f>
        <v>2</v>
      </c>
      <c r="H46" s="1">
        <f>属性分配!N19</f>
        <v>1800</v>
      </c>
      <c r="I46" s="1">
        <f>属性分配!O19</f>
        <v>1800</v>
      </c>
      <c r="J46" s="1">
        <f>属性分配!P19</f>
        <v>1800</v>
      </c>
      <c r="K46" s="1">
        <f>属性分配!Q19</f>
        <v>1800</v>
      </c>
      <c r="L46" s="1">
        <f>属性分配!R19</f>
        <v>3600</v>
      </c>
      <c r="M46" s="1">
        <f>属性分配!S19</f>
        <v>3600</v>
      </c>
    </row>
    <row r="47" spans="2:25" x14ac:dyDescent="0.15">
      <c r="B47" s="55" t="s">
        <v>247</v>
      </c>
      <c r="C47" s="1">
        <f>C46*属性分配!C4</f>
        <v>2400</v>
      </c>
      <c r="D47" s="1">
        <f>D46*属性分配!D4</f>
        <v>200</v>
      </c>
      <c r="E47" s="1">
        <f>E46*属性分配!E4</f>
        <v>200</v>
      </c>
      <c r="F47" s="1">
        <f>F46*属性分配!F4</f>
        <v>100</v>
      </c>
      <c r="G47" s="47">
        <f>G46*属性分配!G4</f>
        <v>100</v>
      </c>
    </row>
    <row r="48" spans="2:25" x14ac:dyDescent="0.15">
      <c r="B48" s="36" t="s">
        <v>105</v>
      </c>
      <c r="C48" s="37">
        <f>C47*属性分配!C$7</f>
        <v>1200</v>
      </c>
      <c r="D48" s="37">
        <f>D47*属性分配!D$7</f>
        <v>800</v>
      </c>
      <c r="E48" s="37">
        <f>E47*属性分配!E$7</f>
        <v>800</v>
      </c>
      <c r="F48" s="37">
        <f>F47*属性分配!F$7</f>
        <v>200</v>
      </c>
      <c r="G48" s="49">
        <f>G47*属性分配!G$7</f>
        <v>200</v>
      </c>
    </row>
    <row r="50" spans="1:21" x14ac:dyDescent="0.15">
      <c r="B50" s="32"/>
      <c r="C50" s="71" t="s">
        <v>248</v>
      </c>
      <c r="D50" s="33"/>
      <c r="E50" s="33"/>
      <c r="F50" s="33"/>
      <c r="G50" s="46"/>
      <c r="I50" s="32"/>
      <c r="J50" s="71" t="s">
        <v>249</v>
      </c>
      <c r="K50" s="33"/>
      <c r="L50" s="33"/>
      <c r="M50" s="33"/>
      <c r="N50" s="33"/>
      <c r="O50" s="33"/>
      <c r="P50" s="33"/>
      <c r="Q50" s="33"/>
      <c r="R50" s="33"/>
      <c r="S50" s="33"/>
      <c r="T50" s="46"/>
    </row>
    <row r="51" spans="1:21" x14ac:dyDescent="0.15">
      <c r="B51" s="55"/>
      <c r="C51" s="1" t="s">
        <v>7</v>
      </c>
      <c r="D51" s="1" t="s">
        <v>8</v>
      </c>
      <c r="E51" s="1" t="s">
        <v>9</v>
      </c>
      <c r="F51" s="1" t="s">
        <v>10</v>
      </c>
      <c r="G51" s="47" t="s">
        <v>11</v>
      </c>
      <c r="I51" s="55"/>
      <c r="J51" s="79" t="s">
        <v>7</v>
      </c>
      <c r="K51" s="79" t="s">
        <v>8</v>
      </c>
      <c r="L51" s="79" t="s">
        <v>9</v>
      </c>
      <c r="M51" s="79" t="s">
        <v>10</v>
      </c>
      <c r="N51" s="79" t="s">
        <v>11</v>
      </c>
      <c r="O51" s="26" t="s">
        <v>206</v>
      </c>
      <c r="P51" s="26" t="s">
        <v>207</v>
      </c>
      <c r="Q51" s="26" t="s">
        <v>208</v>
      </c>
      <c r="R51" s="26" t="s">
        <v>209</v>
      </c>
      <c r="S51" s="26" t="s">
        <v>210</v>
      </c>
      <c r="T51" s="45" t="s">
        <v>21</v>
      </c>
      <c r="U51" s="26" t="s">
        <v>25</v>
      </c>
    </row>
    <row r="52" spans="1:21" x14ac:dyDescent="0.15">
      <c r="B52" s="55"/>
      <c r="C52" s="1">
        <f>属性分配!C17</f>
        <v>24</v>
      </c>
      <c r="D52" s="1">
        <f>属性分配!D17</f>
        <v>12</v>
      </c>
      <c r="E52" s="1">
        <f>属性分配!E17</f>
        <v>12</v>
      </c>
      <c r="F52" s="1">
        <f>属性分配!F17</f>
        <v>6</v>
      </c>
      <c r="G52" s="47">
        <f>属性分配!G17</f>
        <v>6</v>
      </c>
      <c r="I52" s="55"/>
      <c r="J52" s="80">
        <f>属性分配!C19</f>
        <v>7.2</v>
      </c>
      <c r="K52" s="80">
        <f>属性分配!D19</f>
        <v>3.6</v>
      </c>
      <c r="L52" s="80">
        <f>属性分配!E19</f>
        <v>3.6</v>
      </c>
      <c r="M52" s="80">
        <f>属性分配!F19</f>
        <v>1.8</v>
      </c>
      <c r="N52" s="80">
        <f>属性分配!G19</f>
        <v>1.8</v>
      </c>
      <c r="O52" s="26">
        <f>属性分配!N19</f>
        <v>1800</v>
      </c>
      <c r="P52" s="26">
        <f>属性分配!O19</f>
        <v>1800</v>
      </c>
      <c r="Q52" s="26">
        <f>属性分配!P19</f>
        <v>1800</v>
      </c>
      <c r="R52" s="26">
        <f>属性分配!Q19</f>
        <v>1800</v>
      </c>
      <c r="S52" s="26">
        <f>属性分配!R19</f>
        <v>3600</v>
      </c>
      <c r="T52" s="45">
        <f>属性分配!S19</f>
        <v>3600</v>
      </c>
      <c r="U52" s="26">
        <f>属性分配!X19</f>
        <v>1500</v>
      </c>
    </row>
    <row r="53" spans="1:21" x14ac:dyDescent="0.15">
      <c r="B53" s="55" t="s">
        <v>247</v>
      </c>
      <c r="C53" s="1">
        <f>C52*属性分配!C4</f>
        <v>7200</v>
      </c>
      <c r="D53" s="1">
        <f>D52*属性分配!D4</f>
        <v>600</v>
      </c>
      <c r="E53" s="1">
        <f>E52*属性分配!E4</f>
        <v>600</v>
      </c>
      <c r="F53" s="1">
        <f>F52*属性分配!F4</f>
        <v>300</v>
      </c>
      <c r="G53" s="47">
        <f>G52*属性分配!G4</f>
        <v>300</v>
      </c>
      <c r="I53" s="81" t="s">
        <v>250</v>
      </c>
      <c r="J53" s="82">
        <f>J52*属性分配!C4</f>
        <v>2160</v>
      </c>
      <c r="K53" s="82">
        <f>K52*属性分配!D4</f>
        <v>180</v>
      </c>
      <c r="L53" s="82">
        <f>L52*属性分配!E4</f>
        <v>180</v>
      </c>
      <c r="M53" s="82">
        <f>M52*属性分配!F4</f>
        <v>90</v>
      </c>
      <c r="N53" s="51">
        <f>N52*属性分配!G4</f>
        <v>90</v>
      </c>
      <c r="T53" s="47"/>
    </row>
    <row r="54" spans="1:21" x14ac:dyDescent="0.15">
      <c r="B54" s="36" t="s">
        <v>105</v>
      </c>
      <c r="C54" s="37">
        <f>C53*属性分配!C$7</f>
        <v>3600</v>
      </c>
      <c r="D54" s="37">
        <f>D53*属性分配!D$7</f>
        <v>2400</v>
      </c>
      <c r="E54" s="37">
        <f>E53*属性分配!E$7</f>
        <v>2400</v>
      </c>
      <c r="F54" s="37">
        <f>F53*属性分配!F$7</f>
        <v>600</v>
      </c>
      <c r="G54" s="49">
        <f>G53*属性分配!G$7</f>
        <v>600</v>
      </c>
      <c r="I54" s="55" t="s">
        <v>105</v>
      </c>
      <c r="J54" s="83">
        <f>J53*属性分配!C$7</f>
        <v>1080</v>
      </c>
      <c r="K54" s="83">
        <f>K53*属性分配!D$7</f>
        <v>720</v>
      </c>
      <c r="L54" s="83">
        <f>L53*属性分配!E$7</f>
        <v>720</v>
      </c>
      <c r="M54" s="83">
        <f>M53*属性分配!F$7</f>
        <v>180</v>
      </c>
      <c r="N54" s="83">
        <f>N53*属性分配!G$7</f>
        <v>180</v>
      </c>
      <c r="T54" s="47"/>
    </row>
    <row r="55" spans="1:21" x14ac:dyDescent="0.15">
      <c r="I55" s="55"/>
      <c r="T55" s="47"/>
    </row>
    <row r="56" spans="1:21" x14ac:dyDescent="0.15">
      <c r="B56" s="31" t="s">
        <v>251</v>
      </c>
      <c r="I56" s="55" t="s">
        <v>252</v>
      </c>
      <c r="T56" s="47"/>
    </row>
    <row r="57" spans="1:21" x14ac:dyDescent="0.15">
      <c r="B57" s="32"/>
      <c r="C57" s="33" t="s">
        <v>7</v>
      </c>
      <c r="D57" s="33" t="s">
        <v>8</v>
      </c>
      <c r="E57" s="33" t="s">
        <v>9</v>
      </c>
      <c r="F57" s="33" t="s">
        <v>10</v>
      </c>
      <c r="G57" s="46" t="s">
        <v>11</v>
      </c>
      <c r="I57" s="55"/>
      <c r="J57" s="31" t="s">
        <v>7</v>
      </c>
      <c r="K57" s="31" t="s">
        <v>8</v>
      </c>
      <c r="L57" s="31" t="s">
        <v>9</v>
      </c>
      <c r="M57" s="31" t="s">
        <v>10</v>
      </c>
      <c r="N57" s="31" t="s">
        <v>11</v>
      </c>
      <c r="T57" s="47"/>
    </row>
    <row r="58" spans="1:21" x14ac:dyDescent="0.15">
      <c r="B58" s="55" t="s">
        <v>253</v>
      </c>
      <c r="D58" s="1">
        <v>0.5</v>
      </c>
      <c r="E58" s="1">
        <v>0.5</v>
      </c>
      <c r="G58" s="47"/>
      <c r="I58" s="55"/>
      <c r="J58" s="26">
        <f>属性分配!C11+1</f>
        <v>4</v>
      </c>
      <c r="K58" s="26">
        <f>属性分配!D11+1</f>
        <v>4</v>
      </c>
      <c r="L58" s="26">
        <f>属性分配!E11+1</f>
        <v>4</v>
      </c>
      <c r="M58" s="26">
        <f>属性分配!F11+1</f>
        <v>3</v>
      </c>
      <c r="N58" s="26">
        <f>属性分配!G11+1</f>
        <v>3</v>
      </c>
      <c r="T58" s="47"/>
    </row>
    <row r="59" spans="1:21" x14ac:dyDescent="0.15">
      <c r="B59" s="55" t="s">
        <v>254</v>
      </c>
      <c r="C59" s="1">
        <v>0.5</v>
      </c>
      <c r="F59" s="1">
        <v>0.5</v>
      </c>
      <c r="G59" s="47">
        <v>0.5</v>
      </c>
      <c r="I59" s="55" t="s">
        <v>255</v>
      </c>
      <c r="J59" s="26">
        <f>J58*属性分配!C4</f>
        <v>1200</v>
      </c>
      <c r="K59" s="26">
        <f>K58*属性分配!D4</f>
        <v>200</v>
      </c>
      <c r="L59" s="26">
        <f>L58*属性分配!E4</f>
        <v>200</v>
      </c>
      <c r="M59" s="26">
        <f>M58*属性分配!F4</f>
        <v>150</v>
      </c>
      <c r="N59" s="26">
        <f>N58*属性分配!G4</f>
        <v>150</v>
      </c>
      <c r="T59" s="47"/>
    </row>
    <row r="60" spans="1:21" x14ac:dyDescent="0.15">
      <c r="A60" s="31" t="s">
        <v>256</v>
      </c>
      <c r="B60" s="72" t="s">
        <v>257</v>
      </c>
      <c r="C60" s="73">
        <v>0.5</v>
      </c>
      <c r="D60" s="73"/>
      <c r="E60" s="73"/>
      <c r="F60" s="73">
        <v>0.5</v>
      </c>
      <c r="G60" s="74">
        <v>0.5</v>
      </c>
      <c r="I60" s="81" t="s">
        <v>258</v>
      </c>
      <c r="J60" s="42">
        <f t="shared" ref="J60:N60" si="0">ROUND(J52/J58,3)</f>
        <v>1.8</v>
      </c>
      <c r="K60" s="42">
        <f t="shared" si="0"/>
        <v>0.9</v>
      </c>
      <c r="L60" s="42">
        <f t="shared" si="0"/>
        <v>0.9</v>
      </c>
      <c r="M60" s="42">
        <f t="shared" si="0"/>
        <v>0.6</v>
      </c>
      <c r="N60" s="50">
        <f t="shared" si="0"/>
        <v>0.6</v>
      </c>
      <c r="T60" s="47"/>
    </row>
    <row r="61" spans="1:21" x14ac:dyDescent="0.15">
      <c r="B61" s="75" t="s">
        <v>259</v>
      </c>
      <c r="C61" s="76"/>
      <c r="D61" s="76">
        <v>0.5</v>
      </c>
      <c r="E61" s="76">
        <v>0.5</v>
      </c>
      <c r="F61" s="76"/>
      <c r="G61" s="77"/>
      <c r="I61" s="36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49"/>
    </row>
    <row r="63" spans="1:21" x14ac:dyDescent="0.15">
      <c r="B63" s="31" t="s">
        <v>251</v>
      </c>
      <c r="I63" s="54" t="s">
        <v>260</v>
      </c>
      <c r="J63" s="33"/>
      <c r="K63" s="33"/>
      <c r="L63" s="33"/>
      <c r="M63" s="33"/>
      <c r="N63" s="46"/>
    </row>
    <row r="64" spans="1:21" x14ac:dyDescent="0.15">
      <c r="B64" s="32"/>
      <c r="C64" s="71" t="s">
        <v>7</v>
      </c>
      <c r="D64" s="71" t="s">
        <v>8</v>
      </c>
      <c r="E64" s="71" t="s">
        <v>9</v>
      </c>
      <c r="F64" s="71" t="s">
        <v>10</v>
      </c>
      <c r="G64" s="78" t="s">
        <v>11</v>
      </c>
      <c r="I64" s="55"/>
      <c r="J64" s="84" t="s">
        <v>7</v>
      </c>
      <c r="K64" s="84" t="s">
        <v>8</v>
      </c>
      <c r="L64" s="84" t="s">
        <v>9</v>
      </c>
      <c r="M64" s="84" t="s">
        <v>10</v>
      </c>
      <c r="N64" s="85" t="s">
        <v>11</v>
      </c>
      <c r="O64" s="26" t="s">
        <v>206</v>
      </c>
      <c r="P64" s="26" t="s">
        <v>207</v>
      </c>
      <c r="Q64" s="26" t="s">
        <v>208</v>
      </c>
      <c r="R64" s="26" t="s">
        <v>209</v>
      </c>
      <c r="S64" s="26" t="s">
        <v>210</v>
      </c>
      <c r="T64" s="26" t="s">
        <v>21</v>
      </c>
      <c r="U64" s="26" t="s">
        <v>25</v>
      </c>
    </row>
    <row r="65" spans="1:21" x14ac:dyDescent="0.15">
      <c r="B65" s="56" t="s">
        <v>253</v>
      </c>
      <c r="C65" s="1" t="str" cm="1">
        <f t="array" ref="C65">IF(C58*INDEX($C$47:$G$47,MATCH(C$57,$C$45:$G$45,FALSE))=0,"",C58*INDEX($C$47:$G$47,MATCH(C$57,$C$45:$G$45,FALSE)))</f>
        <v/>
      </c>
      <c r="D65" s="1" cm="1">
        <f t="array" ref="D65">IF(D58*INDEX($C$47:$G$47,MATCH(D$57,$C$45:$G$45,FALSE))=0,"",D58*INDEX($C$47:$G$47,MATCH(D$57,$C$45:$G$45,FALSE)))</f>
        <v>100</v>
      </c>
      <c r="E65" s="1" cm="1">
        <f t="array" ref="E65">IF(E58*INDEX($C$47:$G$47,MATCH(E$57,$C$45:$G$45,FALSE))=0,"",E58*INDEX($C$47:$G$47,MATCH(E$57,$C$45:$G$45,FALSE)))</f>
        <v>100</v>
      </c>
      <c r="F65" s="1" t="str" cm="1">
        <f t="array" ref="F65">IF(F58*INDEX($C$47:$G$47,MATCH(F$57,$C$45:$G$45,FALSE))=0,"",F58*INDEX($C$47:$G$47,MATCH(F$57,$C$45:$G$45,FALSE)))</f>
        <v/>
      </c>
      <c r="G65" s="47" t="str" cm="1">
        <f t="array" ref="G65">IF(G58*INDEX($C$47:$G$47,MATCH(G$57,$C$45:$G$45,FALSE))=0,"",G58*INDEX($C$47:$G$47,MATCH(G$57,$C$45:$G$45,FALSE)))</f>
        <v/>
      </c>
      <c r="I65" s="55"/>
      <c r="J65" s="26">
        <f t="shared" ref="J65:N65" si="1">ROUND(C46/J58,3)</f>
        <v>2</v>
      </c>
      <c r="K65" s="26">
        <f t="shared" si="1"/>
        <v>1</v>
      </c>
      <c r="L65" s="26">
        <f t="shared" si="1"/>
        <v>1</v>
      </c>
      <c r="M65" s="26">
        <f t="shared" si="1"/>
        <v>0.66700000000000004</v>
      </c>
      <c r="N65" s="45">
        <f t="shared" si="1"/>
        <v>0.66700000000000004</v>
      </c>
      <c r="O65" s="26">
        <f t="shared" ref="O65:U65" si="2">O52</f>
        <v>1800</v>
      </c>
      <c r="P65" s="26">
        <f t="shared" si="2"/>
        <v>1800</v>
      </c>
      <c r="Q65" s="26">
        <f t="shared" si="2"/>
        <v>1800</v>
      </c>
      <c r="R65" s="26">
        <f t="shared" si="2"/>
        <v>1800</v>
      </c>
      <c r="S65" s="26">
        <f t="shared" si="2"/>
        <v>3600</v>
      </c>
      <c r="T65" s="26">
        <f t="shared" si="2"/>
        <v>3600</v>
      </c>
      <c r="U65" s="26">
        <f t="shared" si="2"/>
        <v>1500</v>
      </c>
    </row>
    <row r="66" spans="1:21" x14ac:dyDescent="0.15">
      <c r="B66" s="56" t="s">
        <v>254</v>
      </c>
      <c r="C66" s="1" cm="1">
        <f t="array" ref="C66">IF(C59*INDEX($C$47:$G$47,MATCH(C$57,$C$45:$G$45,FALSE))=0,"",C59*INDEX($C$47:$G$47,MATCH(C$57,$C$45:$G$45,FALSE)))</f>
        <v>1200</v>
      </c>
      <c r="D66" s="1" t="str" cm="1">
        <f t="array" ref="D66">IF(D59*INDEX($C$47:$G$47,MATCH(D$57,$C$45:$G$45,FALSE))=0,"",D59*INDEX($C$47:$G$47,MATCH(D$57,$C$45:$G$45,FALSE)))</f>
        <v/>
      </c>
      <c r="E66" s="1" t="str" cm="1">
        <f t="array" ref="E66">IF(E59*INDEX($C$47:$G$47,MATCH(E$57,$C$45:$G$45,FALSE))=0,"",E59*INDEX($C$47:$G$47,MATCH(E$57,$C$45:$G$45,FALSE)))</f>
        <v/>
      </c>
      <c r="F66" s="1" cm="1">
        <f t="array" ref="F66">IF(F59*INDEX($C$47:$G$47,MATCH(F$57,$C$45:$G$45,FALSE))=0,"",F59*INDEX($C$47:$G$47,MATCH(F$57,$C$45:$G$45,FALSE)))</f>
        <v>50</v>
      </c>
      <c r="G66" s="47" cm="1">
        <f t="array" ref="G66">IF(G59*INDEX($C$47:$G$47,MATCH(G$57,$C$45:$G$45,FALSE))=0,"",G59*INDEX($C$47:$G$47,MATCH(G$57,$C$45:$G$45,FALSE)))</f>
        <v>50</v>
      </c>
      <c r="I66" s="86" t="s">
        <v>247</v>
      </c>
      <c r="J66" s="40">
        <f t="shared" ref="J66:N66" si="3">C47</f>
        <v>2400</v>
      </c>
      <c r="K66" s="40">
        <f t="shared" si="3"/>
        <v>200</v>
      </c>
      <c r="L66" s="40">
        <f t="shared" si="3"/>
        <v>200</v>
      </c>
      <c r="M66" s="40">
        <f t="shared" si="3"/>
        <v>100</v>
      </c>
      <c r="N66" s="48">
        <f t="shared" si="3"/>
        <v>100</v>
      </c>
    </row>
    <row r="67" spans="1:21" x14ac:dyDescent="0.15">
      <c r="B67" s="56" t="s">
        <v>257</v>
      </c>
      <c r="C67" s="1" cm="1">
        <f t="array" ref="C67">IF(C60*INDEX($C$47:$G$47,MATCH(C$57,$C$45:$G$45,FALSE))=0,"",C60*INDEX($C$47:$G$47,MATCH(C$57,$C$45:$G$45,FALSE)))</f>
        <v>1200</v>
      </c>
      <c r="D67" s="1" t="str" cm="1">
        <f t="array" ref="D67">IF(D60*INDEX($C$47:$G$47,MATCH(D$57,$C$45:$G$45,FALSE))=0,"",D60*INDEX($C$47:$G$47,MATCH(D$57,$C$45:$G$45,FALSE)))</f>
        <v/>
      </c>
      <c r="E67" s="1" t="str" cm="1">
        <f t="array" ref="E67">IF(E60*INDEX($C$47:$G$47,MATCH(E$57,$C$45:$G$45,FALSE))=0,"",E60*INDEX($C$47:$G$47,MATCH(E$57,$C$45:$G$45,FALSE)))</f>
        <v/>
      </c>
      <c r="F67" s="1" cm="1">
        <f t="array" ref="F67">IF(F60*INDEX($C$47:$G$47,MATCH(F$57,$C$45:$G$45,FALSE))=0,"",F60*INDEX($C$47:$G$47,MATCH(F$57,$C$45:$G$45,FALSE)))</f>
        <v>50</v>
      </c>
      <c r="G67" s="47" cm="1">
        <f t="array" ref="G67">IF(G60*INDEX($C$47:$G$47,MATCH(G$57,$C$45:$G$45,FALSE))=0,"",G60*INDEX($C$47:$G$47,MATCH(G$57,$C$45:$G$45,FALSE)))</f>
        <v>50</v>
      </c>
    </row>
    <row r="68" spans="1:21" x14ac:dyDescent="0.15">
      <c r="B68" s="86" t="s">
        <v>259</v>
      </c>
      <c r="C68" s="37" t="str" cm="1">
        <f t="array" ref="C68">IF(C61*INDEX($C$47:$G$47,MATCH(C$57,$C$45:$G$45,FALSE))=0,"",C61*INDEX($C$47:$G$47,MATCH(C$57,$C$45:$G$45,FALSE)))</f>
        <v/>
      </c>
      <c r="D68" s="37" cm="1">
        <f t="array" ref="D68">IF(D61*INDEX($C$47:$G$47,MATCH(D$57,$C$45:$G$45,FALSE))=0,"",D61*INDEX($C$47:$G$47,MATCH(D$57,$C$45:$G$45,FALSE)))</f>
        <v>100</v>
      </c>
      <c r="E68" s="37" cm="1">
        <f t="array" ref="E68">IF(E61*INDEX($C$47:$G$47,MATCH(E$57,$C$45:$G$45,FALSE))=0,"",E61*INDEX($C$47:$G$47,MATCH(E$57,$C$45:$G$45,FALSE)))</f>
        <v>100</v>
      </c>
      <c r="F68" s="37" t="str" cm="1">
        <f t="array" ref="F68">IF(F61*INDEX($C$47:$G$47,MATCH(F$57,$C$45:$G$45,FALSE))=0,"",F61*INDEX($C$47:$G$47,MATCH(F$57,$C$45:$G$45,FALSE)))</f>
        <v/>
      </c>
      <c r="G68" s="49" t="str" cm="1">
        <f t="array" ref="G68">IF(G61*INDEX($C$47:$G$47,MATCH(G$57,$C$45:$G$45,FALSE))=0,"",G61*INDEX($C$47:$G$47,MATCH(G$57,$C$45:$G$45,FALSE)))</f>
        <v/>
      </c>
    </row>
    <row r="70" spans="1:21" x14ac:dyDescent="0.15">
      <c r="B70" s="31" t="s">
        <v>261</v>
      </c>
    </row>
    <row r="71" spans="1:21" x14ac:dyDescent="0.15">
      <c r="A71" s="1" t="s">
        <v>262</v>
      </c>
      <c r="B71" s="52" t="s">
        <v>263</v>
      </c>
      <c r="C71" s="52" t="s">
        <v>1</v>
      </c>
      <c r="D71" s="52" t="s">
        <v>264</v>
      </c>
      <c r="E71" s="31" t="s">
        <v>265</v>
      </c>
      <c r="F71" s="1" t="s">
        <v>266</v>
      </c>
      <c r="G71" s="1" t="s">
        <v>267</v>
      </c>
      <c r="H71" s="31" t="s">
        <v>268</v>
      </c>
      <c r="I71" s="108" t="s">
        <v>269</v>
      </c>
      <c r="J71" s="1" t="s">
        <v>270</v>
      </c>
      <c r="K71" s="1" t="s">
        <v>118</v>
      </c>
    </row>
    <row r="72" spans="1:21" x14ac:dyDescent="0.15">
      <c r="A72" s="1">
        <v>1</v>
      </c>
      <c r="B72" s="87" t="s">
        <v>271</v>
      </c>
      <c r="C72" s="87">
        <v>0.2</v>
      </c>
      <c r="D72" s="1">
        <v>50</v>
      </c>
      <c r="E72" s="88">
        <v>1</v>
      </c>
      <c r="F72" s="89">
        <v>1</v>
      </c>
      <c r="G72" s="89">
        <v>8</v>
      </c>
      <c r="H72" s="89" t="s">
        <v>272</v>
      </c>
      <c r="I72" s="88">
        <v>0.2</v>
      </c>
      <c r="J72" s="1">
        <v>4</v>
      </c>
      <c r="K72" s="1">
        <v>4</v>
      </c>
    </row>
    <row r="73" spans="1:21" x14ac:dyDescent="0.15">
      <c r="A73" s="1">
        <v>2</v>
      </c>
      <c r="B73" s="84" t="s">
        <v>273</v>
      </c>
      <c r="C73" s="84">
        <v>0.3</v>
      </c>
      <c r="D73" s="1">
        <v>100</v>
      </c>
      <c r="E73" s="26">
        <v>1</v>
      </c>
      <c r="F73" s="1">
        <v>1</v>
      </c>
      <c r="G73" s="1">
        <v>8</v>
      </c>
      <c r="H73" s="1" t="s">
        <v>272</v>
      </c>
      <c r="I73" s="26">
        <v>0.3</v>
      </c>
      <c r="K73" s="1">
        <v>8</v>
      </c>
    </row>
    <row r="74" spans="1:21" x14ac:dyDescent="0.15">
      <c r="A74" s="1">
        <v>3</v>
      </c>
      <c r="B74" s="84" t="s">
        <v>274</v>
      </c>
      <c r="C74" s="84">
        <v>0.4</v>
      </c>
      <c r="D74" s="1">
        <v>500</v>
      </c>
      <c r="E74" s="26" t="s">
        <v>275</v>
      </c>
      <c r="F74" s="1">
        <v>2</v>
      </c>
      <c r="G74" s="1">
        <v>12</v>
      </c>
      <c r="H74" s="1" t="s">
        <v>272</v>
      </c>
      <c r="I74" s="26">
        <v>0.4</v>
      </c>
      <c r="K74" s="1">
        <v>12</v>
      </c>
    </row>
    <row r="75" spans="1:21" x14ac:dyDescent="0.15">
      <c r="A75" s="1">
        <v>4</v>
      </c>
      <c r="B75" s="84" t="s">
        <v>276</v>
      </c>
      <c r="C75" s="84">
        <v>0.6</v>
      </c>
      <c r="D75" s="1">
        <v>1000</v>
      </c>
      <c r="E75" s="26" t="s">
        <v>277</v>
      </c>
      <c r="F75" s="1">
        <v>3</v>
      </c>
      <c r="G75" s="1">
        <v>16</v>
      </c>
      <c r="H75" s="1" t="s">
        <v>272</v>
      </c>
      <c r="I75" s="26">
        <v>0.6</v>
      </c>
      <c r="K75" s="1">
        <v>16</v>
      </c>
    </row>
    <row r="76" spans="1:21" x14ac:dyDescent="0.15">
      <c r="A76" s="1">
        <v>5</v>
      </c>
      <c r="B76" s="84" t="s">
        <v>278</v>
      </c>
      <c r="C76" s="84">
        <v>0.8</v>
      </c>
      <c r="D76" s="1">
        <v>1500</v>
      </c>
      <c r="E76" s="26" t="s">
        <v>279</v>
      </c>
      <c r="F76" s="1">
        <v>4</v>
      </c>
      <c r="G76" s="1">
        <v>20</v>
      </c>
      <c r="H76" s="1" t="s">
        <v>272</v>
      </c>
      <c r="I76" s="26">
        <v>0.8</v>
      </c>
      <c r="K76" s="31">
        <v>20</v>
      </c>
    </row>
    <row r="77" spans="1:21" x14ac:dyDescent="0.15">
      <c r="A77" s="1">
        <v>6</v>
      </c>
      <c r="B77" s="84" t="s">
        <v>280</v>
      </c>
      <c r="C77" s="84">
        <v>1</v>
      </c>
      <c r="D77" s="1">
        <v>2000</v>
      </c>
      <c r="E77" s="26">
        <v>4</v>
      </c>
      <c r="F77" s="1">
        <v>4</v>
      </c>
      <c r="G77" s="1">
        <v>20</v>
      </c>
      <c r="H77" s="1" t="s">
        <v>281</v>
      </c>
      <c r="I77" s="26">
        <v>1</v>
      </c>
      <c r="K77" s="1">
        <v>20</v>
      </c>
    </row>
    <row r="78" spans="1:21" x14ac:dyDescent="0.15">
      <c r="B78" s="26"/>
      <c r="C78" s="90" t="s">
        <v>282</v>
      </c>
    </row>
    <row r="79" spans="1:21" x14ac:dyDescent="0.15">
      <c r="B79" s="90"/>
      <c r="C79" s="90" t="s">
        <v>283</v>
      </c>
    </row>
    <row r="80" spans="1:21" x14ac:dyDescent="0.15">
      <c r="B80" s="26"/>
      <c r="C80" s="26"/>
    </row>
    <row r="81" spans="2:14" x14ac:dyDescent="0.15">
      <c r="B81" s="26"/>
      <c r="C81" s="26"/>
    </row>
    <row r="82" spans="2:14" x14ac:dyDescent="0.15">
      <c r="B82" s="91" t="s">
        <v>284</v>
      </c>
      <c r="C82" s="92"/>
    </row>
    <row r="83" spans="2:14" x14ac:dyDescent="0.15">
      <c r="B83" s="26"/>
      <c r="C83" s="26" t="s">
        <v>41</v>
      </c>
      <c r="D83" s="26" t="s">
        <v>8</v>
      </c>
      <c r="E83" s="26" t="s">
        <v>9</v>
      </c>
      <c r="F83" s="93" t="s">
        <v>10</v>
      </c>
      <c r="G83" s="94" t="s">
        <v>11</v>
      </c>
      <c r="H83" s="26" t="s">
        <v>206</v>
      </c>
      <c r="I83" s="26" t="s">
        <v>207</v>
      </c>
      <c r="J83" s="26" t="s">
        <v>208</v>
      </c>
      <c r="K83" s="26" t="s">
        <v>209</v>
      </c>
      <c r="L83" s="26" t="s">
        <v>246</v>
      </c>
      <c r="M83" s="26" t="s">
        <v>21</v>
      </c>
    </row>
    <row r="84" spans="2:14" x14ac:dyDescent="0.15">
      <c r="B84" s="26" t="s">
        <v>253</v>
      </c>
      <c r="C84" s="26"/>
      <c r="D84" s="26" t="s">
        <v>285</v>
      </c>
      <c r="E84" s="26" t="s">
        <v>285</v>
      </c>
      <c r="F84" s="38"/>
      <c r="G84" s="45"/>
      <c r="H84" s="26" t="s">
        <v>285</v>
      </c>
      <c r="I84" s="26"/>
      <c r="J84" s="26" t="s">
        <v>285</v>
      </c>
      <c r="K84" s="26"/>
      <c r="L84" s="26" t="s">
        <v>285</v>
      </c>
      <c r="N84" s="26"/>
    </row>
    <row r="85" spans="2:14" x14ac:dyDescent="0.15">
      <c r="B85" s="26" t="s">
        <v>254</v>
      </c>
      <c r="C85" s="26" t="s">
        <v>285</v>
      </c>
      <c r="D85" s="26"/>
      <c r="E85" s="26"/>
      <c r="F85" s="38" t="s">
        <v>285</v>
      </c>
      <c r="G85" s="45" t="s">
        <v>285</v>
      </c>
      <c r="H85" s="26"/>
      <c r="I85" s="26" t="s">
        <v>285</v>
      </c>
      <c r="J85" s="26"/>
      <c r="K85" s="26" t="s">
        <v>285</v>
      </c>
      <c r="L85" s="26"/>
      <c r="M85" s="26" t="s">
        <v>285</v>
      </c>
    </row>
    <row r="86" spans="2:14" x14ac:dyDescent="0.15">
      <c r="B86" s="26" t="s">
        <v>257</v>
      </c>
      <c r="C86" s="26" t="s">
        <v>285</v>
      </c>
      <c r="D86" s="26"/>
      <c r="E86" s="26"/>
      <c r="F86" s="38" t="s">
        <v>285</v>
      </c>
      <c r="G86" s="45" t="s">
        <v>285</v>
      </c>
      <c r="H86" s="26"/>
      <c r="I86" s="26" t="s">
        <v>285</v>
      </c>
      <c r="J86" s="26"/>
      <c r="K86" s="26" t="s">
        <v>285</v>
      </c>
      <c r="L86" s="26"/>
      <c r="M86" s="26" t="s">
        <v>285</v>
      </c>
    </row>
    <row r="87" spans="2:14" x14ac:dyDescent="0.15">
      <c r="B87" s="26" t="s">
        <v>259</v>
      </c>
      <c r="C87" s="26"/>
      <c r="D87" s="26" t="s">
        <v>285</v>
      </c>
      <c r="E87" s="26" t="s">
        <v>285</v>
      </c>
      <c r="F87" s="39"/>
      <c r="G87" s="48"/>
      <c r="H87" s="26" t="s">
        <v>285</v>
      </c>
      <c r="I87" s="26"/>
      <c r="J87" s="26" t="s">
        <v>285</v>
      </c>
      <c r="K87" s="26"/>
      <c r="L87" s="26" t="s">
        <v>285</v>
      </c>
      <c r="N87" s="26"/>
    </row>
    <row r="88" spans="2:14" x14ac:dyDescent="0.15"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</row>
    <row r="89" spans="2:14" x14ac:dyDescent="0.15">
      <c r="B89" s="95" t="s">
        <v>286</v>
      </c>
      <c r="C89" s="26"/>
      <c r="D89" s="26"/>
      <c r="E89" s="26"/>
      <c r="F89" s="26"/>
      <c r="G89" s="26"/>
      <c r="H89" s="26"/>
      <c r="I89" s="26"/>
      <c r="J89" s="26"/>
      <c r="K89" s="26"/>
      <c r="L89" s="26"/>
    </row>
    <row r="90" spans="2:14" x14ac:dyDescent="0.15">
      <c r="B90" s="26"/>
      <c r="C90" s="26" t="s">
        <v>7</v>
      </c>
      <c r="D90" s="26" t="s">
        <v>8</v>
      </c>
      <c r="E90" s="26" t="s">
        <v>9</v>
      </c>
      <c r="F90" s="96" t="s">
        <v>10</v>
      </c>
      <c r="G90" s="97" t="s">
        <v>11</v>
      </c>
      <c r="H90" s="26" t="s">
        <v>206</v>
      </c>
      <c r="I90" s="26" t="s">
        <v>207</v>
      </c>
      <c r="J90" s="26" t="s">
        <v>208</v>
      </c>
      <c r="K90" s="26" t="s">
        <v>209</v>
      </c>
      <c r="L90" s="26" t="s">
        <v>246</v>
      </c>
      <c r="M90" s="26" t="s">
        <v>21</v>
      </c>
    </row>
    <row r="91" spans="2:14" x14ac:dyDescent="0.15">
      <c r="B91" s="93" t="s">
        <v>287</v>
      </c>
      <c r="C91" s="98">
        <f t="shared" ref="C91:G91" si="4">J60/6/2</f>
        <v>0.15</v>
      </c>
      <c r="D91" s="98">
        <f t="shared" si="4"/>
        <v>7.4999999999999997E-2</v>
      </c>
      <c r="E91" s="98">
        <f t="shared" si="4"/>
        <v>7.4999999999999997E-2</v>
      </c>
      <c r="F91" s="99">
        <f t="shared" si="4"/>
        <v>0.05</v>
      </c>
      <c r="G91" s="99">
        <f t="shared" si="4"/>
        <v>0.05</v>
      </c>
      <c r="H91" s="98">
        <f t="shared" ref="H91:M91" si="5">O65/6/2</f>
        <v>150</v>
      </c>
      <c r="I91" s="98">
        <f t="shared" si="5"/>
        <v>150</v>
      </c>
      <c r="J91" s="98">
        <f t="shared" si="5"/>
        <v>150</v>
      </c>
      <c r="K91" s="98">
        <f t="shared" si="5"/>
        <v>150</v>
      </c>
      <c r="L91" s="98">
        <f t="shared" si="5"/>
        <v>300</v>
      </c>
      <c r="M91" s="98">
        <f t="shared" si="5"/>
        <v>300</v>
      </c>
      <c r="N91" s="94"/>
    </row>
    <row r="92" spans="2:14" x14ac:dyDescent="0.15">
      <c r="B92" s="38" t="s">
        <v>288</v>
      </c>
      <c r="C92" s="26">
        <f t="shared" ref="C92:G92" si="6">J53/6/2</f>
        <v>180</v>
      </c>
      <c r="D92" s="26">
        <f t="shared" si="6"/>
        <v>15</v>
      </c>
      <c r="E92" s="26">
        <f t="shared" si="6"/>
        <v>15</v>
      </c>
      <c r="F92" s="99">
        <f t="shared" si="6"/>
        <v>7.5</v>
      </c>
      <c r="G92" s="100">
        <f t="shared" si="6"/>
        <v>7.5</v>
      </c>
      <c r="H92" s="26">
        <f t="shared" ref="H92:M92" si="7">H91</f>
        <v>150</v>
      </c>
      <c r="I92" s="26">
        <f t="shared" si="7"/>
        <v>150</v>
      </c>
      <c r="J92" s="26">
        <f t="shared" si="7"/>
        <v>150</v>
      </c>
      <c r="K92" s="26">
        <f t="shared" si="7"/>
        <v>150</v>
      </c>
      <c r="L92" s="26">
        <f t="shared" si="7"/>
        <v>300</v>
      </c>
      <c r="M92" s="26">
        <f t="shared" si="7"/>
        <v>300</v>
      </c>
      <c r="N92" s="45"/>
    </row>
    <row r="93" spans="2:14" x14ac:dyDescent="0.15">
      <c r="B93" s="39" t="s">
        <v>289</v>
      </c>
      <c r="C93" s="40">
        <f>C92*属性分配!C7</f>
        <v>90</v>
      </c>
      <c r="D93" s="40">
        <f>D92*属性分配!D7</f>
        <v>60</v>
      </c>
      <c r="E93" s="40">
        <f>E92*属性分配!E7</f>
        <v>60</v>
      </c>
      <c r="F93" s="101">
        <f>F92*属性分配!F7</f>
        <v>15</v>
      </c>
      <c r="G93" s="102">
        <f>G92*属性分配!G7</f>
        <v>15</v>
      </c>
      <c r="H93" s="40">
        <f>H92*属性分配!N7</f>
        <v>150</v>
      </c>
      <c r="I93" s="40">
        <f>I92*属性分配!O7</f>
        <v>150</v>
      </c>
      <c r="J93" s="40">
        <f>J92*属性分配!P7</f>
        <v>150</v>
      </c>
      <c r="K93" s="40">
        <f>K92*属性分配!Q7</f>
        <v>150</v>
      </c>
      <c r="L93" s="40">
        <v>300</v>
      </c>
      <c r="M93" s="40">
        <v>300</v>
      </c>
      <c r="N93" s="48"/>
    </row>
    <row r="94" spans="2:14" x14ac:dyDescent="0.15">
      <c r="B94" s="26" t="s">
        <v>290</v>
      </c>
      <c r="C94" s="26"/>
      <c r="D94" s="26"/>
      <c r="E94" s="26"/>
      <c r="F94" s="26"/>
      <c r="G94" s="26"/>
      <c r="H94" s="26"/>
      <c r="I94" s="26"/>
      <c r="J94" s="26"/>
      <c r="K94" s="26"/>
      <c r="L94" s="26"/>
    </row>
    <row r="95" spans="2:14" x14ac:dyDescent="0.15">
      <c r="B95" s="26" t="s">
        <v>291</v>
      </c>
      <c r="C95" s="26"/>
    </row>
    <row r="96" spans="2:14" x14ac:dyDescent="0.15">
      <c r="B96" s="26" t="s">
        <v>292</v>
      </c>
      <c r="C96" s="26"/>
    </row>
    <row r="97" spans="2:8" x14ac:dyDescent="0.15">
      <c r="B97" s="26" t="s">
        <v>293</v>
      </c>
      <c r="C97" s="26"/>
    </row>
    <row r="98" spans="2:8" x14ac:dyDescent="0.15">
      <c r="B98" s="26" t="s">
        <v>294</v>
      </c>
      <c r="C98" s="26"/>
    </row>
    <row r="99" spans="2:8" x14ac:dyDescent="0.15">
      <c r="B99" s="26"/>
      <c r="C99" s="26"/>
    </row>
    <row r="100" spans="2:8" x14ac:dyDescent="0.15">
      <c r="B100" s="95" t="s">
        <v>295</v>
      </c>
      <c r="C100" s="26"/>
    </row>
    <row r="101" spans="2:8" x14ac:dyDescent="0.15">
      <c r="B101" s="103"/>
      <c r="C101" s="98">
        <v>30</v>
      </c>
      <c r="D101" s="98">
        <f t="shared" ref="D101:H101" si="8">D103*0.4</f>
        <v>60</v>
      </c>
      <c r="E101" s="98">
        <f t="shared" si="8"/>
        <v>120</v>
      </c>
      <c r="F101" s="98">
        <f t="shared" si="8"/>
        <v>180</v>
      </c>
      <c r="G101" s="98">
        <f t="shared" si="8"/>
        <v>240</v>
      </c>
      <c r="H101" s="94">
        <f t="shared" si="8"/>
        <v>360</v>
      </c>
    </row>
    <row r="102" spans="2:8" x14ac:dyDescent="0.15">
      <c r="B102" s="104" t="s">
        <v>296</v>
      </c>
      <c r="C102" s="26" t="s">
        <v>271</v>
      </c>
      <c r="D102" s="26" t="s">
        <v>273</v>
      </c>
      <c r="E102" s="26" t="s">
        <v>274</v>
      </c>
      <c r="F102" s="26" t="s">
        <v>276</v>
      </c>
      <c r="G102" s="26" t="s">
        <v>278</v>
      </c>
      <c r="H102" s="45" t="s">
        <v>280</v>
      </c>
    </row>
    <row r="103" spans="2:8" ht="17.25" x14ac:dyDescent="0.15">
      <c r="B103" s="105">
        <v>1</v>
      </c>
      <c r="C103" s="106">
        <v>60</v>
      </c>
      <c r="D103" s="1">
        <v>150</v>
      </c>
      <c r="E103" s="1">
        <v>300</v>
      </c>
      <c r="F103" s="1">
        <v>450</v>
      </c>
      <c r="G103" s="1">
        <v>600</v>
      </c>
      <c r="H103" s="47">
        <v>900</v>
      </c>
    </row>
    <row r="104" spans="2:8" ht="17.25" x14ac:dyDescent="0.15">
      <c r="B104" s="105">
        <v>2</v>
      </c>
      <c r="C104" s="106">
        <v>120</v>
      </c>
      <c r="D104" s="1">
        <f t="shared" ref="D104:D110" si="9">D103+(INT($B104/4)/2+1)*D$101</f>
        <v>210</v>
      </c>
      <c r="E104" s="1">
        <f>E103+(INT($B104/4)*0.5+1)*E$101</f>
        <v>420</v>
      </c>
      <c r="F104" s="1">
        <f>F103+(INT($B104/4)+1)*F$101</f>
        <v>630</v>
      </c>
      <c r="G104" s="1">
        <f>G103+(INT($B104/4)+1)*G$101</f>
        <v>840</v>
      </c>
      <c r="H104" s="47">
        <f>H103+(INT($B104/4)+1)*H$101</f>
        <v>1260</v>
      </c>
    </row>
    <row r="105" spans="2:8" ht="17.25" x14ac:dyDescent="0.15">
      <c r="B105" s="105">
        <v>3</v>
      </c>
      <c r="C105" s="106">
        <v>180</v>
      </c>
      <c r="D105" s="1">
        <f t="shared" si="9"/>
        <v>270</v>
      </c>
      <c r="E105" s="1">
        <f t="shared" ref="E105:E114" si="10">E104+(INT($B105/4)*0.5+1)*E$101</f>
        <v>540</v>
      </c>
      <c r="F105" s="1">
        <f t="shared" ref="F105:F118" si="11">F104+(INT($B105/4)+1)*F$101</f>
        <v>810</v>
      </c>
      <c r="G105" s="1">
        <f t="shared" ref="G105:G114" si="12">G104+(INT($B105/4)+1)*G$101</f>
        <v>1080</v>
      </c>
      <c r="H105" s="47">
        <f t="shared" ref="H105:H114" si="13">H104+(INT($B105/4)+1)*H$101</f>
        <v>1620</v>
      </c>
    </row>
    <row r="106" spans="2:8" ht="17.25" x14ac:dyDescent="0.15">
      <c r="B106" s="107">
        <v>4</v>
      </c>
      <c r="C106" s="106">
        <v>240</v>
      </c>
      <c r="D106" s="1">
        <f t="shared" si="9"/>
        <v>360</v>
      </c>
      <c r="E106" s="1">
        <f t="shared" si="10"/>
        <v>720</v>
      </c>
      <c r="F106" s="1">
        <f t="shared" si="11"/>
        <v>1170</v>
      </c>
      <c r="G106" s="1">
        <f t="shared" si="12"/>
        <v>1560</v>
      </c>
      <c r="H106" s="47">
        <f t="shared" si="13"/>
        <v>2340</v>
      </c>
    </row>
    <row r="107" spans="2:8" x14ac:dyDescent="0.15">
      <c r="B107" s="105">
        <v>5</v>
      </c>
      <c r="C107" s="26"/>
      <c r="D107" s="1">
        <f t="shared" si="9"/>
        <v>450</v>
      </c>
      <c r="E107" s="1">
        <f t="shared" si="10"/>
        <v>900</v>
      </c>
      <c r="F107" s="1">
        <f t="shared" si="11"/>
        <v>1530</v>
      </c>
      <c r="G107" s="1">
        <f t="shared" si="12"/>
        <v>2040</v>
      </c>
      <c r="H107" s="47">
        <f t="shared" si="13"/>
        <v>3060</v>
      </c>
    </row>
    <row r="108" spans="2:8" x14ac:dyDescent="0.15">
      <c r="B108" s="105">
        <v>6</v>
      </c>
      <c r="C108" s="26"/>
      <c r="D108" s="1">
        <f t="shared" si="9"/>
        <v>540</v>
      </c>
      <c r="E108" s="1">
        <f t="shared" si="10"/>
        <v>1080</v>
      </c>
      <c r="F108" s="1">
        <f t="shared" si="11"/>
        <v>1890</v>
      </c>
      <c r="G108" s="1">
        <f t="shared" si="12"/>
        <v>2520</v>
      </c>
      <c r="H108" s="47">
        <f t="shared" si="13"/>
        <v>3780</v>
      </c>
    </row>
    <row r="109" spans="2:8" x14ac:dyDescent="0.15">
      <c r="B109" s="105">
        <v>7</v>
      </c>
      <c r="C109" s="26"/>
      <c r="D109" s="1">
        <f t="shared" si="9"/>
        <v>630</v>
      </c>
      <c r="E109" s="1">
        <f t="shared" si="10"/>
        <v>1260</v>
      </c>
      <c r="F109" s="1">
        <f t="shared" si="11"/>
        <v>2250</v>
      </c>
      <c r="G109" s="1">
        <f t="shared" si="12"/>
        <v>3000</v>
      </c>
      <c r="H109" s="47">
        <f t="shared" si="13"/>
        <v>4500</v>
      </c>
    </row>
    <row r="110" spans="2:8" x14ac:dyDescent="0.15">
      <c r="B110" s="107">
        <v>8</v>
      </c>
      <c r="C110" s="26"/>
      <c r="D110" s="1">
        <f t="shared" si="9"/>
        <v>750</v>
      </c>
      <c r="E110" s="1">
        <f t="shared" si="10"/>
        <v>1500</v>
      </c>
      <c r="F110" s="1">
        <f t="shared" si="11"/>
        <v>2790</v>
      </c>
      <c r="G110" s="1">
        <f t="shared" si="12"/>
        <v>3720</v>
      </c>
      <c r="H110" s="47">
        <f t="shared" si="13"/>
        <v>5580</v>
      </c>
    </row>
    <row r="111" spans="2:8" x14ac:dyDescent="0.15">
      <c r="B111" s="105">
        <v>9</v>
      </c>
      <c r="C111" s="26"/>
      <c r="E111" s="1">
        <f t="shared" si="10"/>
        <v>1740</v>
      </c>
      <c r="F111" s="1">
        <f t="shared" si="11"/>
        <v>3330</v>
      </c>
      <c r="G111" s="1">
        <f t="shared" si="12"/>
        <v>4440</v>
      </c>
      <c r="H111" s="47">
        <f t="shared" si="13"/>
        <v>6660</v>
      </c>
    </row>
    <row r="112" spans="2:8" x14ac:dyDescent="0.15">
      <c r="B112" s="105">
        <v>10</v>
      </c>
      <c r="C112" s="26"/>
      <c r="E112" s="1">
        <f t="shared" si="10"/>
        <v>1980</v>
      </c>
      <c r="F112" s="1">
        <f t="shared" si="11"/>
        <v>3870</v>
      </c>
      <c r="G112" s="1">
        <f t="shared" si="12"/>
        <v>5160</v>
      </c>
      <c r="H112" s="47">
        <f t="shared" si="13"/>
        <v>7740</v>
      </c>
    </row>
    <row r="113" spans="2:20" x14ac:dyDescent="0.15">
      <c r="B113" s="105">
        <v>11</v>
      </c>
      <c r="C113" s="26"/>
      <c r="E113" s="1">
        <f t="shared" si="10"/>
        <v>2220</v>
      </c>
      <c r="F113" s="1">
        <f t="shared" si="11"/>
        <v>4410</v>
      </c>
      <c r="G113" s="1">
        <f t="shared" si="12"/>
        <v>5880</v>
      </c>
      <c r="H113" s="47">
        <f t="shared" si="13"/>
        <v>8820</v>
      </c>
    </row>
    <row r="114" spans="2:20" x14ac:dyDescent="0.15">
      <c r="B114" s="107">
        <v>12</v>
      </c>
      <c r="C114" s="26"/>
      <c r="E114" s="1">
        <f t="shared" si="10"/>
        <v>2520</v>
      </c>
      <c r="F114" s="1">
        <f t="shared" si="11"/>
        <v>5130</v>
      </c>
      <c r="G114" s="1">
        <f t="shared" si="12"/>
        <v>6840</v>
      </c>
      <c r="H114" s="47">
        <f t="shared" si="13"/>
        <v>10260</v>
      </c>
    </row>
    <row r="115" spans="2:20" x14ac:dyDescent="0.15">
      <c r="B115" s="105">
        <v>13</v>
      </c>
      <c r="C115" s="26"/>
      <c r="F115" s="1">
        <f t="shared" si="11"/>
        <v>5850</v>
      </c>
      <c r="G115" s="1">
        <f t="shared" ref="G115:G122" si="14">G114+(INT($B115/4)+1)*G$101</f>
        <v>7800</v>
      </c>
      <c r="H115" s="47">
        <f t="shared" ref="H115:H122" si="15">H114+(INT($B115/4)+1)*H$101</f>
        <v>11700</v>
      </c>
    </row>
    <row r="116" spans="2:20" x14ac:dyDescent="0.15">
      <c r="B116" s="105">
        <v>14</v>
      </c>
      <c r="C116" s="26"/>
      <c r="F116" s="1">
        <f t="shared" si="11"/>
        <v>6570</v>
      </c>
      <c r="G116" s="1">
        <f t="shared" si="14"/>
        <v>8760</v>
      </c>
      <c r="H116" s="47">
        <f t="shared" si="15"/>
        <v>13140</v>
      </c>
    </row>
    <row r="117" spans="2:20" x14ac:dyDescent="0.15">
      <c r="B117" s="105">
        <v>15</v>
      </c>
      <c r="C117" s="26"/>
      <c r="F117" s="1">
        <f t="shared" si="11"/>
        <v>7290</v>
      </c>
      <c r="G117" s="1">
        <f t="shared" si="14"/>
        <v>9720</v>
      </c>
      <c r="H117" s="47">
        <f t="shared" si="15"/>
        <v>14580</v>
      </c>
    </row>
    <row r="118" spans="2:20" x14ac:dyDescent="0.15">
      <c r="B118" s="107">
        <v>16</v>
      </c>
      <c r="C118" s="26"/>
      <c r="F118" s="1">
        <f t="shared" si="11"/>
        <v>8190</v>
      </c>
      <c r="G118" s="1">
        <f t="shared" si="14"/>
        <v>10920</v>
      </c>
      <c r="H118" s="47">
        <f t="shared" si="15"/>
        <v>16380</v>
      </c>
    </row>
    <row r="119" spans="2:20" x14ac:dyDescent="0.15">
      <c r="B119" s="105">
        <v>17</v>
      </c>
      <c r="C119" s="26"/>
      <c r="G119" s="1">
        <f t="shared" si="14"/>
        <v>12120</v>
      </c>
      <c r="H119" s="47">
        <f t="shared" si="15"/>
        <v>18180</v>
      </c>
    </row>
    <row r="120" spans="2:20" x14ac:dyDescent="0.15">
      <c r="B120" s="105">
        <v>18</v>
      </c>
      <c r="C120" s="26"/>
      <c r="G120" s="1">
        <f t="shared" si="14"/>
        <v>13320</v>
      </c>
      <c r="H120" s="47">
        <f t="shared" si="15"/>
        <v>19980</v>
      </c>
    </row>
    <row r="121" spans="2:20" x14ac:dyDescent="0.15">
      <c r="B121" s="105">
        <v>19</v>
      </c>
      <c r="C121" s="26"/>
      <c r="G121" s="1">
        <f t="shared" si="14"/>
        <v>14520</v>
      </c>
      <c r="H121" s="47">
        <f t="shared" si="15"/>
        <v>21780</v>
      </c>
    </row>
    <row r="122" spans="2:20" x14ac:dyDescent="0.15">
      <c r="B122" s="107">
        <v>20</v>
      </c>
      <c r="C122" s="26"/>
      <c r="G122" s="1">
        <f t="shared" si="14"/>
        <v>15960</v>
      </c>
      <c r="H122" s="47">
        <f t="shared" si="15"/>
        <v>23940</v>
      </c>
    </row>
    <row r="123" spans="2:20" x14ac:dyDescent="0.15">
      <c r="B123" s="38"/>
      <c r="C123" s="26"/>
      <c r="H123" s="47"/>
    </row>
    <row r="124" spans="2:20" x14ac:dyDescent="0.15">
      <c r="B124" s="39"/>
      <c r="C124" s="40"/>
      <c r="D124" s="37">
        <f t="shared" ref="D124:H124" si="16">SUM(D103:D122)</f>
        <v>3360</v>
      </c>
      <c r="E124" s="37">
        <f t="shared" si="16"/>
        <v>15180</v>
      </c>
      <c r="F124" s="37">
        <f t="shared" si="16"/>
        <v>56160</v>
      </c>
      <c r="G124" s="37">
        <f t="shared" si="16"/>
        <v>130800</v>
      </c>
      <c r="H124" s="49">
        <f t="shared" si="16"/>
        <v>196200</v>
      </c>
    </row>
    <row r="125" spans="2:20" x14ac:dyDescent="0.15">
      <c r="B125" s="26"/>
      <c r="C125" s="26"/>
    </row>
    <row r="126" spans="2:20" x14ac:dyDescent="0.15">
      <c r="B126" s="31" t="s">
        <v>297</v>
      </c>
      <c r="K126" s="31" t="s">
        <v>298</v>
      </c>
      <c r="T126" s="31"/>
    </row>
    <row r="127" spans="2:20" x14ac:dyDescent="0.15">
      <c r="B127" s="32"/>
      <c r="C127" s="33" t="s">
        <v>189</v>
      </c>
      <c r="D127" s="33" t="s">
        <v>299</v>
      </c>
      <c r="E127" s="33" t="s">
        <v>7</v>
      </c>
      <c r="F127" s="33" t="s">
        <v>8</v>
      </c>
      <c r="G127" s="33" t="s">
        <v>9</v>
      </c>
      <c r="H127" s="33" t="s">
        <v>10</v>
      </c>
      <c r="I127" s="46" t="s">
        <v>11</v>
      </c>
      <c r="K127" s="32"/>
      <c r="L127" s="33" t="s">
        <v>189</v>
      </c>
      <c r="M127" s="33" t="s">
        <v>299</v>
      </c>
      <c r="N127" s="33" t="s">
        <v>7</v>
      </c>
      <c r="O127" s="33" t="s">
        <v>8</v>
      </c>
      <c r="P127" s="33" t="s">
        <v>9</v>
      </c>
      <c r="Q127" s="33" t="s">
        <v>10</v>
      </c>
      <c r="R127" s="46" t="s">
        <v>11</v>
      </c>
    </row>
    <row r="128" spans="2:20" x14ac:dyDescent="0.15">
      <c r="B128" s="55" t="s">
        <v>253</v>
      </c>
      <c r="C128" s="1" t="s">
        <v>271</v>
      </c>
      <c r="D128" s="1" cm="1">
        <f t="array" ref="D128">INDEX($C$72:$C$77,MATCH($C128,$B$72:$B$77,FALSE))</f>
        <v>0.2</v>
      </c>
      <c r="E128" s="1" t="str" cm="1">
        <f t="array" ref="E128">IF(INDEX($J$65:$N$65,MATCH(E$127,$J$64:$N$64,FALSE))*INDEX($C$58:$G$61,MATCH($B128,$B$58:$B$61,FALSE),MATCH(E$127,$C$57:$G$57,FALSE))*$D128=0,"",INDEX($J$65:$N$65,MATCH(E$127,$J$64:$N$64,FALSE))*INDEX($C$58:$G$61,MATCH($B128,$B$58:$B$61,FALSE),MATCH(E$127,$C$57:$G$57,FALSE))*$D128)</f>
        <v/>
      </c>
      <c r="F128" s="1" cm="1">
        <f t="array" ref="F128">IF(INDEX($J$65:$N$65,MATCH(F$127,$J$64:$N$64,FALSE))*INDEX($C$58:$G$61,MATCH($B128,$B$58:$B$61,FALSE),MATCH(F$127,$C$57:$G$57,FALSE))*$D128=0,"",INDEX($J$65:$N$65,MATCH(F$127,$J$64:$N$64,FALSE))*INDEX($C$58:$G$61,MATCH($B128,$B$58:$B$61,FALSE),MATCH(F$127,$C$57:$G$57,FALSE))*$D128)</f>
        <v>0.1</v>
      </c>
      <c r="G128" s="1" cm="1">
        <f t="array" ref="G128">IF(INDEX($J$65:$N$65,MATCH(G$127,$J$64:$N$64,FALSE))*INDEX($C$58:$G$61,MATCH($B128,$B$58:$B$61,FALSE),MATCH(G$127,$C$57:$G$57,FALSE))*$D128=0,"",INDEX($J$65:$N$65,MATCH(G$127,$J$64:$N$64,FALSE))*INDEX($C$58:$G$61,MATCH($B128,$B$58:$B$61,FALSE),MATCH(G$127,$C$57:$G$57,FALSE))*$D128)</f>
        <v>0.1</v>
      </c>
      <c r="H128" s="1" t="str" cm="1">
        <f t="array" ref="H128">IF(INDEX($J$65:$N$65,MATCH(H$127,$J$64:$N$64,FALSE))*INDEX($C$58:$G$61,MATCH($B128,$B$58:$B$61,FALSE),MATCH(H$127,$C$57:$G$57,FALSE))*$D128=0,"",INDEX($J$65:$N$65,MATCH(H$127,$J$64:$N$64,FALSE))*INDEX($C$58:$G$61,MATCH($B128,$B$58:$B$61,FALSE),MATCH(H$127,$C$57:$G$57,FALSE))*$D128)</f>
        <v/>
      </c>
      <c r="I128" s="47" t="str" cm="1">
        <f t="array" ref="I128">IF(INDEX($J$65:$N$65,MATCH(I$127,$J$64:$N$64,FALSE))*INDEX($C$58:$G$61,MATCH($B128,$B$58:$B$61,FALSE),MATCH(I$127,$C$57:$G$57,FALSE))*$D128=0,"",INDEX($J$65:$N$65,MATCH(I$127,$J$64:$N$64,FALSE))*INDEX($C$58:$G$61,MATCH($B128,$B$58:$B$61,FALSE),MATCH(I$127,$C$57:$G$57,FALSE))*$D128)</f>
        <v/>
      </c>
      <c r="K128" s="55" t="s">
        <v>253</v>
      </c>
      <c r="L128" s="1" t="s">
        <v>271</v>
      </c>
      <c r="M128" s="1" cm="1">
        <f t="array" ref="M128">INDEX($C$72:$C$77,MATCH($C128,$B$72:$B$77,FALSE))</f>
        <v>0.2</v>
      </c>
      <c r="N128" s="1" t="str" cm="1">
        <f t="array" ref="N128">IF(INDEX($J$66:$N$66,MATCH(N$127,$J$64:$N$64,FALSE))*INDEX($C$58:$G$61,MATCH($K128,$B$58:$B$61,FALSE),MATCH(N$127,$C$57:$G$57,FALSE))*$M128=0,"",INDEX($J$66:$N$66,MATCH(N$127,$J$64:$N$64,FALSE))*INDEX($C$58:$G$61,MATCH($K128,$B$58:$B$61,FALSE),MATCH(N$127,$C$57:$G$57,FALSE))*$M128)</f>
        <v/>
      </c>
      <c r="O128" s="1" cm="1">
        <f t="array" ref="O128">IF(INDEX($J$66:$N$66,MATCH(O$127,$J$64:$N$64,FALSE))*INDEX($C$58:$G$61,MATCH($K128,$B$58:$B$61,FALSE),MATCH(O$127,$C$57:$G$57,FALSE))*$M128=0,"",INDEX($J$66:$N$66,MATCH(O$127,$J$64:$N$64,FALSE))*INDEX($C$58:$G$61,MATCH($K128,$B$58:$B$61,FALSE),MATCH(O$127,$C$57:$G$57,FALSE))*$M128)</f>
        <v>20</v>
      </c>
      <c r="P128" s="1" cm="1">
        <f t="array" ref="P128">IF(INDEX($J$66:$N$66,MATCH(P$127,$J$64:$N$64,FALSE))*INDEX($C$58:$G$61,MATCH($K128,$B$58:$B$61,FALSE),MATCH(P$127,$C$57:$G$57,FALSE))*$M128=0,"",INDEX($J$66:$N$66,MATCH(P$127,$J$64:$N$64,FALSE))*INDEX($C$58:$G$61,MATCH($K128,$B$58:$B$61,FALSE),MATCH(P$127,$C$57:$G$57,FALSE))*$M128)</f>
        <v>20</v>
      </c>
      <c r="Q128" s="1" t="str" cm="1">
        <f t="array" ref="Q128">IF(INDEX($J$66:$N$66,MATCH(Q$127,$J$64:$N$64,FALSE))*INDEX($C$58:$G$61,MATCH($K128,$B$58:$B$61,FALSE),MATCH(Q$127,$C$57:$G$57,FALSE))*$M128=0,"",INDEX($J$66:$N$66,MATCH(Q$127,$J$64:$N$64,FALSE))*INDEX($C$58:$G$61,MATCH($K128,$B$58:$B$61,FALSE),MATCH(Q$127,$C$57:$G$57,FALSE))*$M128)</f>
        <v/>
      </c>
      <c r="R128" s="47" t="str" cm="1">
        <f t="array" ref="R128">IF(INDEX($J$66:$N$66,MATCH(R$127,$J$64:$N$64,FALSE))*INDEX($C$58:$G$61,MATCH($K128,$B$58:$B$61,FALSE),MATCH(R$127,$C$57:$G$57,FALSE))*$M128=0,"",INDEX($J$66:$N$66,MATCH(R$127,$J$64:$N$64,FALSE))*INDEX($C$58:$G$61,MATCH($K128,$B$58:$B$61,FALSE),MATCH(R$127,$C$57:$G$57,FALSE))*$M128)</f>
        <v/>
      </c>
    </row>
    <row r="129" spans="2:18" x14ac:dyDescent="0.15">
      <c r="B129" s="55" t="s">
        <v>254</v>
      </c>
      <c r="C129" s="1" t="s">
        <v>271</v>
      </c>
      <c r="D129" s="1" cm="1">
        <f t="array" ref="D129">INDEX($C$72:$C$77,MATCH($C129,$B$72:$B$77,FALSE))</f>
        <v>0.2</v>
      </c>
      <c r="E129" s="1" cm="1">
        <f t="array" ref="E129">IF(INDEX($J$65:$N$65,MATCH(E$127,$J$64:$N$64,FALSE))*INDEX($C$58:$G$61,MATCH($B129,$B$58:$B$61,FALSE),MATCH(E$127,$C$57:$G$57,FALSE))*$D129=0,"",INDEX($J$65:$N$65,MATCH(E$127,$J$64:$N$64,FALSE))*INDEX($C$58:$G$61,MATCH($B129,$B$58:$B$61,FALSE),MATCH(E$127,$C$57:$G$57,FALSE))*$D129)</f>
        <v>0.2</v>
      </c>
      <c r="F129" s="1" t="str" cm="1">
        <f t="array" ref="F129">IF(INDEX($J$65:$N$65,MATCH(F$127,$J$64:$N$64,FALSE))*INDEX($C$58:$G$61,MATCH($B129,$B$58:$B$61,FALSE),MATCH(F$127,$C$57:$G$57,FALSE))*$D129=0,"",INDEX($J$65:$N$65,MATCH(F$127,$J$64:$N$64,FALSE))*INDEX($C$58:$G$61,MATCH($B129,$B$58:$B$61,FALSE),MATCH(F$127,$C$57:$G$57,FALSE))*$D129)</f>
        <v/>
      </c>
      <c r="G129" s="1" t="str" cm="1">
        <f t="array" ref="G129">IF(INDEX($J$65:$N$65,MATCH(G$127,$J$64:$N$64,FALSE))*INDEX($C$58:$G$61,MATCH($B129,$B$58:$B$61,FALSE),MATCH(G$127,$C$57:$G$57,FALSE))*$D129=0,"",INDEX($J$65:$N$65,MATCH(G$127,$J$64:$N$64,FALSE))*INDEX($C$58:$G$61,MATCH($B129,$B$58:$B$61,FALSE),MATCH(G$127,$C$57:$G$57,FALSE))*$D129)</f>
        <v/>
      </c>
      <c r="H129" s="1" cm="1">
        <f t="array" ref="H129">IF(INDEX($J$65:$N$65,MATCH(H$127,$J$64:$N$64,FALSE))*INDEX($C$58:$G$61,MATCH($B129,$B$58:$B$61,FALSE),MATCH(H$127,$C$57:$G$57,FALSE))*$D129=0,"",INDEX($J$65:$N$65,MATCH(H$127,$J$64:$N$64,FALSE))*INDEX($C$58:$G$61,MATCH($B129,$B$58:$B$61,FALSE),MATCH(H$127,$C$57:$G$57,FALSE))*$D129)</f>
        <v>6.6699999999999995E-2</v>
      </c>
      <c r="I129" s="47" cm="1">
        <f t="array" ref="I129">IF(INDEX($J$65:$N$65,MATCH(I$127,$J$64:$N$64,FALSE))*INDEX($C$58:$G$61,MATCH($B129,$B$58:$B$61,FALSE),MATCH(I$127,$C$57:$G$57,FALSE))*$D129=0,"",INDEX($J$65:$N$65,MATCH(I$127,$J$64:$N$64,FALSE))*INDEX($C$58:$G$61,MATCH($B129,$B$58:$B$61,FALSE),MATCH(I$127,$C$57:$G$57,FALSE))*$D129)</f>
        <v>6.6699999999999995E-2</v>
      </c>
      <c r="K129" s="55" t="s">
        <v>254</v>
      </c>
      <c r="L129" s="1" t="s">
        <v>271</v>
      </c>
      <c r="M129" s="1" cm="1">
        <f t="array" ref="M129">INDEX($C$72:$C$77,MATCH($C129,$B$72:$B$77,FALSE))</f>
        <v>0.2</v>
      </c>
      <c r="N129" s="1" cm="1">
        <f t="array" ref="N129">IF(INDEX($J$66:$N$66,MATCH(N$127,$J$64:$N$64,FALSE))*INDEX($C$58:$G$61,MATCH($K129,$B$58:$B$61,FALSE),MATCH(N$127,$C$57:$G$57,FALSE))*$M129=0,"",INDEX($J$66:$N$66,MATCH(N$127,$J$64:$N$64,FALSE))*INDEX($C$58:$G$61,MATCH($K129,$B$58:$B$61,FALSE),MATCH(N$127,$C$57:$G$57,FALSE))*$M129)</f>
        <v>240</v>
      </c>
      <c r="O129" s="1" t="str" cm="1">
        <f t="array" ref="O129">IF(INDEX($J$66:$N$66,MATCH(O$127,$J$64:$N$64,FALSE))*INDEX($C$58:$G$61,MATCH($K129,$B$58:$B$61,FALSE),MATCH(O$127,$C$57:$G$57,FALSE))*$M129=0,"",INDEX($J$66:$N$66,MATCH(O$127,$J$64:$N$64,FALSE))*INDEX($C$58:$G$61,MATCH($K129,$B$58:$B$61,FALSE),MATCH(O$127,$C$57:$G$57,FALSE))*$M129)</f>
        <v/>
      </c>
      <c r="P129" s="1" t="str" cm="1">
        <f t="array" ref="P129">IF(INDEX($J$66:$N$66,MATCH(P$127,$J$64:$N$64,FALSE))*INDEX($C$58:$G$61,MATCH($K129,$B$58:$B$61,FALSE),MATCH(P$127,$C$57:$G$57,FALSE))*$M129=0,"",INDEX($J$66:$N$66,MATCH(P$127,$J$64:$N$64,FALSE))*INDEX($C$58:$G$61,MATCH($K129,$B$58:$B$61,FALSE),MATCH(P$127,$C$57:$G$57,FALSE))*$M129)</f>
        <v/>
      </c>
      <c r="Q129" s="1" cm="1">
        <f t="array" ref="Q129">IF(INDEX($J$66:$N$66,MATCH(Q$127,$J$64:$N$64,FALSE))*INDEX($C$58:$G$61,MATCH($K129,$B$58:$B$61,FALSE),MATCH(Q$127,$C$57:$G$57,FALSE))*$M129=0,"",INDEX($J$66:$N$66,MATCH(Q$127,$J$64:$N$64,FALSE))*INDEX($C$58:$G$61,MATCH($K129,$B$58:$B$61,FALSE),MATCH(Q$127,$C$57:$G$57,FALSE))*$M129)</f>
        <v>10</v>
      </c>
      <c r="R129" s="47" cm="1">
        <f t="array" ref="R129">IF(INDEX($J$66:$N$66,MATCH(R$127,$J$64:$N$64,FALSE))*INDEX($C$58:$G$61,MATCH($K129,$B$58:$B$61,FALSE),MATCH(R$127,$C$57:$G$57,FALSE))*$M129=0,"",INDEX($J$66:$N$66,MATCH(R$127,$J$64:$N$64,FALSE))*INDEX($C$58:$G$61,MATCH($K129,$B$58:$B$61,FALSE),MATCH(R$127,$C$57:$G$57,FALSE))*$M129)</f>
        <v>10</v>
      </c>
    </row>
    <row r="130" spans="2:18" x14ac:dyDescent="0.15">
      <c r="B130" s="55" t="s">
        <v>257</v>
      </c>
      <c r="C130" s="1" t="s">
        <v>271</v>
      </c>
      <c r="D130" s="1" cm="1">
        <f t="array" ref="D130">INDEX($C$72:$C$77,MATCH($C130,$B$72:$B$77,FALSE))</f>
        <v>0.2</v>
      </c>
      <c r="E130" s="1" cm="1">
        <f t="array" ref="E130">IF(INDEX($J$65:$N$65,MATCH(E$127,$J$64:$N$64,FALSE))*INDEX($C$58:$G$61,MATCH($B130,$B$58:$B$61,FALSE),MATCH(E$127,$C$57:$G$57,FALSE))*$D130=0,"",INDEX($J$65:$N$65,MATCH(E$127,$J$64:$N$64,FALSE))*INDEX($C$58:$G$61,MATCH($B130,$B$58:$B$61,FALSE),MATCH(E$127,$C$57:$G$57,FALSE))*$D130)</f>
        <v>0.2</v>
      </c>
      <c r="F130" s="1" t="str" cm="1">
        <f t="array" ref="F130">IF(INDEX($J$65:$N$65,MATCH(F$127,$J$64:$N$64,FALSE))*INDEX($C$58:$G$61,MATCH($B130,$B$58:$B$61,FALSE),MATCH(F$127,$C$57:$G$57,FALSE))*$D130=0,"",INDEX($J$65:$N$65,MATCH(F$127,$J$64:$N$64,FALSE))*INDEX($C$58:$G$61,MATCH($B130,$B$58:$B$61,FALSE),MATCH(F$127,$C$57:$G$57,FALSE))*$D130)</f>
        <v/>
      </c>
      <c r="G130" s="1" t="str" cm="1">
        <f t="array" ref="G130">IF(INDEX($J$65:$N$65,MATCH(G$127,$J$64:$N$64,FALSE))*INDEX($C$58:$G$61,MATCH($B130,$B$58:$B$61,FALSE),MATCH(G$127,$C$57:$G$57,FALSE))*$D130=0,"",INDEX($J$65:$N$65,MATCH(G$127,$J$64:$N$64,FALSE))*INDEX($C$58:$G$61,MATCH($B130,$B$58:$B$61,FALSE),MATCH(G$127,$C$57:$G$57,FALSE))*$D130)</f>
        <v/>
      </c>
      <c r="H130" s="1" cm="1">
        <f t="array" ref="H130">IF(INDEX($J$65:$N$65,MATCH(H$127,$J$64:$N$64,FALSE))*INDEX($C$58:$G$61,MATCH($B130,$B$58:$B$61,FALSE),MATCH(H$127,$C$57:$G$57,FALSE))*$D130=0,"",INDEX($J$65:$N$65,MATCH(H$127,$J$64:$N$64,FALSE))*INDEX($C$58:$G$61,MATCH($B130,$B$58:$B$61,FALSE),MATCH(H$127,$C$57:$G$57,FALSE))*$D130)</f>
        <v>6.6699999999999995E-2</v>
      </c>
      <c r="I130" s="47" cm="1">
        <f t="array" ref="I130">IF(INDEX($J$65:$N$65,MATCH(I$127,$J$64:$N$64,FALSE))*INDEX($C$58:$G$61,MATCH($B130,$B$58:$B$61,FALSE),MATCH(I$127,$C$57:$G$57,FALSE))*$D130=0,"",INDEX($J$65:$N$65,MATCH(I$127,$J$64:$N$64,FALSE))*INDEX($C$58:$G$61,MATCH($B130,$B$58:$B$61,FALSE),MATCH(I$127,$C$57:$G$57,FALSE))*$D130)</f>
        <v>6.6699999999999995E-2</v>
      </c>
      <c r="K130" s="55" t="s">
        <v>257</v>
      </c>
      <c r="L130" s="1" t="s">
        <v>271</v>
      </c>
      <c r="M130" s="1" cm="1">
        <f t="array" ref="M130">INDEX($C$72:$C$77,MATCH($C130,$B$72:$B$77,FALSE))</f>
        <v>0.2</v>
      </c>
      <c r="N130" s="1" cm="1">
        <f t="array" ref="N130">IF(INDEX($J$66:$N$66,MATCH(N$127,$J$64:$N$64,FALSE))*INDEX($C$58:$G$61,MATCH($K130,$B$58:$B$61,FALSE),MATCH(N$127,$C$57:$G$57,FALSE))*$M130=0,"",INDEX($J$66:$N$66,MATCH(N$127,$J$64:$N$64,FALSE))*INDEX($C$58:$G$61,MATCH($K130,$B$58:$B$61,FALSE),MATCH(N$127,$C$57:$G$57,FALSE))*$M130)</f>
        <v>240</v>
      </c>
      <c r="O130" s="1" t="str" cm="1">
        <f t="array" ref="O130">IF(INDEX($J$66:$N$66,MATCH(O$127,$J$64:$N$64,FALSE))*INDEX($C$58:$G$61,MATCH($K130,$B$58:$B$61,FALSE),MATCH(O$127,$C$57:$G$57,FALSE))*$M130=0,"",INDEX($J$66:$N$66,MATCH(O$127,$J$64:$N$64,FALSE))*INDEX($C$58:$G$61,MATCH($K130,$B$58:$B$61,FALSE),MATCH(O$127,$C$57:$G$57,FALSE))*$M130)</f>
        <v/>
      </c>
      <c r="P130" s="1" t="str" cm="1">
        <f t="array" ref="P130">IF(INDEX($J$66:$N$66,MATCH(P$127,$J$64:$N$64,FALSE))*INDEX($C$58:$G$61,MATCH($K130,$B$58:$B$61,FALSE),MATCH(P$127,$C$57:$G$57,FALSE))*$M130=0,"",INDEX($J$66:$N$66,MATCH(P$127,$J$64:$N$64,FALSE))*INDEX($C$58:$G$61,MATCH($K130,$B$58:$B$61,FALSE),MATCH(P$127,$C$57:$G$57,FALSE))*$M130)</f>
        <v/>
      </c>
      <c r="Q130" s="1" cm="1">
        <f t="array" ref="Q130">IF(INDEX($J$66:$N$66,MATCH(Q$127,$J$64:$N$64,FALSE))*INDEX($C$58:$G$61,MATCH($K130,$B$58:$B$61,FALSE),MATCH(Q$127,$C$57:$G$57,FALSE))*$M130=0,"",INDEX($J$66:$N$66,MATCH(Q$127,$J$64:$N$64,FALSE))*INDEX($C$58:$G$61,MATCH($K130,$B$58:$B$61,FALSE),MATCH(Q$127,$C$57:$G$57,FALSE))*$M130)</f>
        <v>10</v>
      </c>
      <c r="R130" s="47" cm="1">
        <f t="array" ref="R130">IF(INDEX($J$66:$N$66,MATCH(R$127,$J$64:$N$64,FALSE))*INDEX($C$58:$G$61,MATCH($K130,$B$58:$B$61,FALSE),MATCH(R$127,$C$57:$G$57,FALSE))*$M130=0,"",INDEX($J$66:$N$66,MATCH(R$127,$J$64:$N$64,FALSE))*INDEX($C$58:$G$61,MATCH($K130,$B$58:$B$61,FALSE),MATCH(R$127,$C$57:$G$57,FALSE))*$M130)</f>
        <v>10</v>
      </c>
    </row>
    <row r="131" spans="2:18" x14ac:dyDescent="0.15">
      <c r="B131" s="55" t="s">
        <v>259</v>
      </c>
      <c r="C131" s="1" t="s">
        <v>271</v>
      </c>
      <c r="D131" s="1" cm="1">
        <f t="array" ref="D131">INDEX($C$72:$C$77,MATCH($C131,$B$72:$B$77,FALSE))</f>
        <v>0.2</v>
      </c>
      <c r="E131" s="1" t="str" cm="1">
        <f t="array" ref="E131">IF(INDEX($J$65:$N$65,MATCH(E$127,$J$64:$N$64,FALSE))*INDEX($C$58:$G$61,MATCH($B131,$B$58:$B$61,FALSE),MATCH(E$127,$C$57:$G$57,FALSE))*$D131=0,"",INDEX($J$65:$N$65,MATCH(E$127,$J$64:$N$64,FALSE))*INDEX($C$58:$G$61,MATCH($B131,$B$58:$B$61,FALSE),MATCH(E$127,$C$57:$G$57,FALSE))*$D131)</f>
        <v/>
      </c>
      <c r="F131" s="1" cm="1">
        <f t="array" ref="F131">IF(INDEX($J$65:$N$65,MATCH(F$127,$J$64:$N$64,FALSE))*INDEX($C$58:$G$61,MATCH($B131,$B$58:$B$61,FALSE),MATCH(F$127,$C$57:$G$57,FALSE))*$D131=0,"",INDEX($J$65:$N$65,MATCH(F$127,$J$64:$N$64,FALSE))*INDEX($C$58:$G$61,MATCH($B131,$B$58:$B$61,FALSE),MATCH(F$127,$C$57:$G$57,FALSE))*$D131)</f>
        <v>0.1</v>
      </c>
      <c r="G131" s="1" cm="1">
        <f t="array" ref="G131">IF(INDEX($J$65:$N$65,MATCH(G$127,$J$64:$N$64,FALSE))*INDEX($C$58:$G$61,MATCH($B131,$B$58:$B$61,FALSE),MATCH(G$127,$C$57:$G$57,FALSE))*$D131=0,"",INDEX($J$65:$N$65,MATCH(G$127,$J$64:$N$64,FALSE))*INDEX($C$58:$G$61,MATCH($B131,$B$58:$B$61,FALSE),MATCH(G$127,$C$57:$G$57,FALSE))*$D131)</f>
        <v>0.1</v>
      </c>
      <c r="H131" s="1" t="str" cm="1">
        <f t="array" ref="H131">IF(INDEX($J$65:$N$65,MATCH(H$127,$J$64:$N$64,FALSE))*INDEX($C$58:$G$61,MATCH($B131,$B$58:$B$61,FALSE),MATCH(H$127,$C$57:$G$57,FALSE))*$D131=0,"",INDEX($J$65:$N$65,MATCH(H$127,$J$64:$N$64,FALSE))*INDEX($C$58:$G$61,MATCH($B131,$B$58:$B$61,FALSE),MATCH(H$127,$C$57:$G$57,FALSE))*$D131)</f>
        <v/>
      </c>
      <c r="I131" s="47" t="str" cm="1">
        <f t="array" ref="I131">IF(INDEX($J$65:$N$65,MATCH(I$127,$J$64:$N$64,FALSE))*INDEX($C$58:$G$61,MATCH($B131,$B$58:$B$61,FALSE),MATCH(I$127,$C$57:$G$57,FALSE))*$D131=0,"",INDEX($J$65:$N$65,MATCH(I$127,$J$64:$N$64,FALSE))*INDEX($C$58:$G$61,MATCH($B131,$B$58:$B$61,FALSE),MATCH(I$127,$C$57:$G$57,FALSE))*$D131)</f>
        <v/>
      </c>
      <c r="K131" s="55" t="s">
        <v>259</v>
      </c>
      <c r="L131" s="1" t="s">
        <v>271</v>
      </c>
      <c r="M131" s="1" cm="1">
        <f t="array" ref="M131">INDEX($C$72:$C$77,MATCH($C131,$B$72:$B$77,FALSE))</f>
        <v>0.2</v>
      </c>
      <c r="N131" s="1" t="str" cm="1">
        <f t="array" ref="N131">IF(INDEX($J$66:$N$66,MATCH(N$127,$J$64:$N$64,FALSE))*INDEX($C$58:$G$61,MATCH($K131,$B$58:$B$61,FALSE),MATCH(N$127,$C$57:$G$57,FALSE))*$M131=0,"",INDEX($J$66:$N$66,MATCH(N$127,$J$64:$N$64,FALSE))*INDEX($C$58:$G$61,MATCH($K131,$B$58:$B$61,FALSE),MATCH(N$127,$C$57:$G$57,FALSE))*$M131)</f>
        <v/>
      </c>
      <c r="O131" s="1" cm="1">
        <f t="array" ref="O131">IF(INDEX($J$66:$N$66,MATCH(O$127,$J$64:$N$64,FALSE))*INDEX($C$58:$G$61,MATCH($K131,$B$58:$B$61,FALSE),MATCH(O$127,$C$57:$G$57,FALSE))*$M131=0,"",INDEX($J$66:$N$66,MATCH(O$127,$J$64:$N$64,FALSE))*INDEX($C$58:$G$61,MATCH($K131,$B$58:$B$61,FALSE),MATCH(O$127,$C$57:$G$57,FALSE))*$M131)</f>
        <v>20</v>
      </c>
      <c r="P131" s="1" cm="1">
        <f t="array" ref="P131">IF(INDEX($J$66:$N$66,MATCH(P$127,$J$64:$N$64,FALSE))*INDEX($C$58:$G$61,MATCH($K131,$B$58:$B$61,FALSE),MATCH(P$127,$C$57:$G$57,FALSE))*$M131=0,"",INDEX($J$66:$N$66,MATCH(P$127,$J$64:$N$64,FALSE))*INDEX($C$58:$G$61,MATCH($K131,$B$58:$B$61,FALSE),MATCH(P$127,$C$57:$G$57,FALSE))*$M131)</f>
        <v>20</v>
      </c>
      <c r="Q131" s="1" t="str" cm="1">
        <f t="array" ref="Q131">IF(INDEX($J$66:$N$66,MATCH(Q$127,$J$64:$N$64,FALSE))*INDEX($C$58:$G$61,MATCH($K131,$B$58:$B$61,FALSE),MATCH(Q$127,$C$57:$G$57,FALSE))*$M131=0,"",INDEX($J$66:$N$66,MATCH(Q$127,$J$64:$N$64,FALSE))*INDEX($C$58:$G$61,MATCH($K131,$B$58:$B$61,FALSE),MATCH(Q$127,$C$57:$G$57,FALSE))*$M131)</f>
        <v/>
      </c>
      <c r="R131" s="47" t="str" cm="1">
        <f t="array" ref="R131">IF(INDEX($J$66:$N$66,MATCH(R$127,$J$64:$N$64,FALSE))*INDEX($C$58:$G$61,MATCH($K131,$B$58:$B$61,FALSE),MATCH(R$127,$C$57:$G$57,FALSE))*$M131=0,"",INDEX($J$66:$N$66,MATCH(R$127,$J$64:$N$64,FALSE))*INDEX($C$58:$G$61,MATCH($K131,$B$58:$B$61,FALSE),MATCH(R$127,$C$57:$G$57,FALSE))*$M131)</f>
        <v/>
      </c>
    </row>
    <row r="132" spans="2:18" x14ac:dyDescent="0.15">
      <c r="B132" s="109" t="s">
        <v>253</v>
      </c>
      <c r="C132" s="2" t="s">
        <v>273</v>
      </c>
      <c r="D132" s="1" cm="1">
        <f t="array" ref="D132">INDEX($C$72:$C$77,MATCH($C132,$B$72:$B$77,FALSE))</f>
        <v>0.3</v>
      </c>
      <c r="E132" s="1" t="str" cm="1">
        <f t="array" ref="E132">IF(INDEX($J$65:$N$65,MATCH(E$127,$J$64:$N$64,FALSE))*INDEX($C$58:$G$61,MATCH($B132,$B$58:$B$61,FALSE),MATCH(E$127,$C$57:$G$57,FALSE))*$D132=0,"",INDEX($J$65:$N$65,MATCH(E$127,$J$64:$N$64,FALSE))*INDEX($C$58:$G$61,MATCH($B132,$B$58:$B$61,FALSE),MATCH(E$127,$C$57:$G$57,FALSE))*$D132)</f>
        <v/>
      </c>
      <c r="F132" s="1" cm="1">
        <f t="array" ref="F132">IF(INDEX($J$65:$N$65,MATCH(F$127,$J$64:$N$64,FALSE))*INDEX($C$58:$G$61,MATCH($B132,$B$58:$B$61,FALSE),MATCH(F$127,$C$57:$G$57,FALSE))*$D132=0,"",INDEX($J$65:$N$65,MATCH(F$127,$J$64:$N$64,FALSE))*INDEX($C$58:$G$61,MATCH($B132,$B$58:$B$61,FALSE),MATCH(F$127,$C$57:$G$57,FALSE))*$D132)</f>
        <v>0.15</v>
      </c>
      <c r="G132" s="1" cm="1">
        <f t="array" ref="G132">IF(INDEX($J$65:$N$65,MATCH(G$127,$J$64:$N$64,FALSE))*INDEX($C$58:$G$61,MATCH($B132,$B$58:$B$61,FALSE),MATCH(G$127,$C$57:$G$57,FALSE))*$D132=0,"",INDEX($J$65:$N$65,MATCH(G$127,$J$64:$N$64,FALSE))*INDEX($C$58:$G$61,MATCH($B132,$B$58:$B$61,FALSE),MATCH(G$127,$C$57:$G$57,FALSE))*$D132)</f>
        <v>0.15</v>
      </c>
      <c r="H132" s="1" t="str" cm="1">
        <f t="array" ref="H132">IF(INDEX($J$65:$N$65,MATCH(H$127,$J$64:$N$64,FALSE))*INDEX($C$58:$G$61,MATCH($B132,$B$58:$B$61,FALSE),MATCH(H$127,$C$57:$G$57,FALSE))*$D132=0,"",INDEX($J$65:$N$65,MATCH(H$127,$J$64:$N$64,FALSE))*INDEX($C$58:$G$61,MATCH($B132,$B$58:$B$61,FALSE),MATCH(H$127,$C$57:$G$57,FALSE))*$D132)</f>
        <v/>
      </c>
      <c r="I132" s="47" t="str" cm="1">
        <f t="array" ref="I132">IF(INDEX($J$65:$N$65,MATCH(I$127,$J$64:$N$64,FALSE))*INDEX($C$58:$G$61,MATCH($B132,$B$58:$B$61,FALSE),MATCH(I$127,$C$57:$G$57,FALSE))*$D132=0,"",INDEX($J$65:$N$65,MATCH(I$127,$J$64:$N$64,FALSE))*INDEX($C$58:$G$61,MATCH($B132,$B$58:$B$61,FALSE),MATCH(I$127,$C$57:$G$57,FALSE))*$D132)</f>
        <v/>
      </c>
      <c r="K132" s="109" t="s">
        <v>253</v>
      </c>
      <c r="L132" s="2" t="s">
        <v>273</v>
      </c>
      <c r="M132" s="1" cm="1">
        <f t="array" ref="M132">INDEX($C$72:$C$77,MATCH($C132,$B$72:$B$77,FALSE))</f>
        <v>0.3</v>
      </c>
      <c r="N132" s="1" t="str" cm="1">
        <f t="array" ref="N132">IF(INDEX($J$66:$N$66,MATCH(N$127,$J$64:$N$64,FALSE))*INDEX($C$58:$G$61,MATCH($K132,$B$58:$B$61,FALSE),MATCH(N$127,$C$57:$G$57,FALSE))*$M132=0,"",INDEX($J$66:$N$66,MATCH(N$127,$J$64:$N$64,FALSE))*INDEX($C$58:$G$61,MATCH($K132,$B$58:$B$61,FALSE),MATCH(N$127,$C$57:$G$57,FALSE))*$M132)</f>
        <v/>
      </c>
      <c r="O132" s="1" cm="1">
        <f t="array" ref="O132">IF(INDEX($J$66:$N$66,MATCH(O$127,$J$64:$N$64,FALSE))*INDEX($C$58:$G$61,MATCH($K132,$B$58:$B$61,FALSE),MATCH(O$127,$C$57:$G$57,FALSE))*$M132=0,"",INDEX($J$66:$N$66,MATCH(O$127,$J$64:$N$64,FALSE))*INDEX($C$58:$G$61,MATCH($K132,$B$58:$B$61,FALSE),MATCH(O$127,$C$57:$G$57,FALSE))*$M132)</f>
        <v>30</v>
      </c>
      <c r="P132" s="1" cm="1">
        <f t="array" ref="P132">IF(INDEX($J$66:$N$66,MATCH(P$127,$J$64:$N$64,FALSE))*INDEX($C$58:$G$61,MATCH($K132,$B$58:$B$61,FALSE),MATCH(P$127,$C$57:$G$57,FALSE))*$M132=0,"",INDEX($J$66:$N$66,MATCH(P$127,$J$64:$N$64,FALSE))*INDEX($C$58:$G$61,MATCH($K132,$B$58:$B$61,FALSE),MATCH(P$127,$C$57:$G$57,FALSE))*$M132)</f>
        <v>30</v>
      </c>
      <c r="Q132" s="1" t="str" cm="1">
        <f t="array" ref="Q132">IF(INDEX($J$66:$N$66,MATCH(Q$127,$J$64:$N$64,FALSE))*INDEX($C$58:$G$61,MATCH($K132,$B$58:$B$61,FALSE),MATCH(Q$127,$C$57:$G$57,FALSE))*$M132=0,"",INDEX($J$66:$N$66,MATCH(Q$127,$J$64:$N$64,FALSE))*INDEX($C$58:$G$61,MATCH($K132,$B$58:$B$61,FALSE),MATCH(Q$127,$C$57:$G$57,FALSE))*$M132)</f>
        <v/>
      </c>
      <c r="R132" s="47" t="str" cm="1">
        <f t="array" ref="R132">IF(INDEX($J$66:$N$66,MATCH(R$127,$J$64:$N$64,FALSE))*INDEX($C$58:$G$61,MATCH($K132,$B$58:$B$61,FALSE),MATCH(R$127,$C$57:$G$57,FALSE))*$M132=0,"",INDEX($J$66:$N$66,MATCH(R$127,$J$64:$N$64,FALSE))*INDEX($C$58:$G$61,MATCH($K132,$B$58:$B$61,FALSE),MATCH(R$127,$C$57:$G$57,FALSE))*$M132)</f>
        <v/>
      </c>
    </row>
    <row r="133" spans="2:18" x14ac:dyDescent="0.15">
      <c r="B133" s="109" t="s">
        <v>254</v>
      </c>
      <c r="C133" s="2" t="s">
        <v>273</v>
      </c>
      <c r="D133" s="1" cm="1">
        <f t="array" ref="D133">INDEX($C$72:$C$77,MATCH($C133,$B$72:$B$77,FALSE))</f>
        <v>0.3</v>
      </c>
      <c r="E133" s="1" cm="1">
        <f t="array" ref="E133">IF(INDEX($J$65:$N$65,MATCH(E$127,$J$64:$N$64,FALSE))*INDEX($C$58:$G$61,MATCH($B133,$B$58:$B$61,FALSE),MATCH(E$127,$C$57:$G$57,FALSE))*$D133=0,"",INDEX($J$65:$N$65,MATCH(E$127,$J$64:$N$64,FALSE))*INDEX($C$58:$G$61,MATCH($B133,$B$58:$B$61,FALSE),MATCH(E$127,$C$57:$G$57,FALSE))*$D133)</f>
        <v>0.3</v>
      </c>
      <c r="F133" s="1" t="str" cm="1">
        <f t="array" ref="F133">IF(INDEX($J$65:$N$65,MATCH(F$127,$J$64:$N$64,FALSE))*INDEX($C$58:$G$61,MATCH($B133,$B$58:$B$61,FALSE),MATCH(F$127,$C$57:$G$57,FALSE))*$D133=0,"",INDEX($J$65:$N$65,MATCH(F$127,$J$64:$N$64,FALSE))*INDEX($C$58:$G$61,MATCH($B133,$B$58:$B$61,FALSE),MATCH(F$127,$C$57:$G$57,FALSE))*$D133)</f>
        <v/>
      </c>
      <c r="G133" s="1" t="str" cm="1">
        <f t="array" ref="G133">IF(INDEX($J$65:$N$65,MATCH(G$127,$J$64:$N$64,FALSE))*INDEX($C$58:$G$61,MATCH($B133,$B$58:$B$61,FALSE),MATCH(G$127,$C$57:$G$57,FALSE))*$D133=0,"",INDEX($J$65:$N$65,MATCH(G$127,$J$64:$N$64,FALSE))*INDEX($C$58:$G$61,MATCH($B133,$B$58:$B$61,FALSE),MATCH(G$127,$C$57:$G$57,FALSE))*$D133)</f>
        <v/>
      </c>
      <c r="H133" s="1" cm="1">
        <f t="array" ref="H133">IF(INDEX($J$65:$N$65,MATCH(H$127,$J$64:$N$64,FALSE))*INDEX($C$58:$G$61,MATCH($B133,$B$58:$B$61,FALSE),MATCH(H$127,$C$57:$G$57,FALSE))*$D133=0,"",INDEX($J$65:$N$65,MATCH(H$127,$J$64:$N$64,FALSE))*INDEX($C$58:$G$61,MATCH($B133,$B$58:$B$61,FALSE),MATCH(H$127,$C$57:$G$57,FALSE))*$D133)</f>
        <v>0.10005</v>
      </c>
      <c r="I133" s="47" cm="1">
        <f t="array" ref="I133">IF(INDEX($J$65:$N$65,MATCH(I$127,$J$64:$N$64,FALSE))*INDEX($C$58:$G$61,MATCH($B133,$B$58:$B$61,FALSE),MATCH(I$127,$C$57:$G$57,FALSE))*$D133=0,"",INDEX($J$65:$N$65,MATCH(I$127,$J$64:$N$64,FALSE))*INDEX($C$58:$G$61,MATCH($B133,$B$58:$B$61,FALSE),MATCH(I$127,$C$57:$G$57,FALSE))*$D133)</f>
        <v>0.10005</v>
      </c>
      <c r="K133" s="109" t="s">
        <v>254</v>
      </c>
      <c r="L133" s="2" t="s">
        <v>273</v>
      </c>
      <c r="M133" s="1" cm="1">
        <f t="array" ref="M133">INDEX($C$72:$C$77,MATCH($C133,$B$72:$B$77,FALSE))</f>
        <v>0.3</v>
      </c>
      <c r="N133" s="1" cm="1">
        <f t="array" ref="N133">IF(INDEX($J$66:$N$66,MATCH(N$127,$J$64:$N$64,FALSE))*INDEX($C$58:$G$61,MATCH($K133,$B$58:$B$61,FALSE),MATCH(N$127,$C$57:$G$57,FALSE))*$M133=0,"",INDEX($J$66:$N$66,MATCH(N$127,$J$64:$N$64,FALSE))*INDEX($C$58:$G$61,MATCH($K133,$B$58:$B$61,FALSE),MATCH(N$127,$C$57:$G$57,FALSE))*$M133)</f>
        <v>360</v>
      </c>
      <c r="O133" s="1" t="str" cm="1">
        <f t="array" ref="O133">IF(INDEX($J$66:$N$66,MATCH(O$127,$J$64:$N$64,FALSE))*INDEX($C$58:$G$61,MATCH($K133,$B$58:$B$61,FALSE),MATCH(O$127,$C$57:$G$57,FALSE))*$M133=0,"",INDEX($J$66:$N$66,MATCH(O$127,$J$64:$N$64,FALSE))*INDEX($C$58:$G$61,MATCH($K133,$B$58:$B$61,FALSE),MATCH(O$127,$C$57:$G$57,FALSE))*$M133)</f>
        <v/>
      </c>
      <c r="P133" s="1" t="str" cm="1">
        <f t="array" ref="P133">IF(INDEX($J$66:$N$66,MATCH(P$127,$J$64:$N$64,FALSE))*INDEX($C$58:$G$61,MATCH($K133,$B$58:$B$61,FALSE),MATCH(P$127,$C$57:$G$57,FALSE))*$M133=0,"",INDEX($J$66:$N$66,MATCH(P$127,$J$64:$N$64,FALSE))*INDEX($C$58:$G$61,MATCH($K133,$B$58:$B$61,FALSE),MATCH(P$127,$C$57:$G$57,FALSE))*$M133)</f>
        <v/>
      </c>
      <c r="Q133" s="1" cm="1">
        <f t="array" ref="Q133">IF(INDEX($J$66:$N$66,MATCH(Q$127,$J$64:$N$64,FALSE))*INDEX($C$58:$G$61,MATCH($K133,$B$58:$B$61,FALSE),MATCH(Q$127,$C$57:$G$57,FALSE))*$M133=0,"",INDEX($J$66:$N$66,MATCH(Q$127,$J$64:$N$64,FALSE))*INDEX($C$58:$G$61,MATCH($K133,$B$58:$B$61,FALSE),MATCH(Q$127,$C$57:$G$57,FALSE))*$M133)</f>
        <v>15</v>
      </c>
      <c r="R133" s="47" cm="1">
        <f t="array" ref="R133">IF(INDEX($J$66:$N$66,MATCH(R$127,$J$64:$N$64,FALSE))*INDEX($C$58:$G$61,MATCH($K133,$B$58:$B$61,FALSE),MATCH(R$127,$C$57:$G$57,FALSE))*$M133=0,"",INDEX($J$66:$N$66,MATCH(R$127,$J$64:$N$64,FALSE))*INDEX($C$58:$G$61,MATCH($K133,$B$58:$B$61,FALSE),MATCH(R$127,$C$57:$G$57,FALSE))*$M133)</f>
        <v>15</v>
      </c>
    </row>
    <row r="134" spans="2:18" x14ac:dyDescent="0.15">
      <c r="B134" s="109" t="s">
        <v>257</v>
      </c>
      <c r="C134" s="2" t="s">
        <v>273</v>
      </c>
      <c r="D134" s="1" cm="1">
        <f t="array" ref="D134">INDEX($C$72:$C$77,MATCH($C134,$B$72:$B$77,FALSE))</f>
        <v>0.3</v>
      </c>
      <c r="E134" s="1" cm="1">
        <f t="array" ref="E134">IF(INDEX($J$65:$N$65,MATCH(E$127,$J$64:$N$64,FALSE))*INDEX($C$58:$G$61,MATCH($B134,$B$58:$B$61,FALSE),MATCH(E$127,$C$57:$G$57,FALSE))*$D134=0,"",INDEX($J$65:$N$65,MATCH(E$127,$J$64:$N$64,FALSE))*INDEX($C$58:$G$61,MATCH($B134,$B$58:$B$61,FALSE),MATCH(E$127,$C$57:$G$57,FALSE))*$D134)</f>
        <v>0.3</v>
      </c>
      <c r="F134" s="1" t="str" cm="1">
        <f t="array" ref="F134">IF(INDEX($J$65:$N$65,MATCH(F$127,$J$64:$N$64,FALSE))*INDEX($C$58:$G$61,MATCH($B134,$B$58:$B$61,FALSE),MATCH(F$127,$C$57:$G$57,FALSE))*$D134=0,"",INDEX($J$65:$N$65,MATCH(F$127,$J$64:$N$64,FALSE))*INDEX($C$58:$G$61,MATCH($B134,$B$58:$B$61,FALSE),MATCH(F$127,$C$57:$G$57,FALSE))*$D134)</f>
        <v/>
      </c>
      <c r="G134" s="1" t="str" cm="1">
        <f t="array" ref="G134">IF(INDEX($J$65:$N$65,MATCH(G$127,$J$64:$N$64,FALSE))*INDEX($C$58:$G$61,MATCH($B134,$B$58:$B$61,FALSE),MATCH(G$127,$C$57:$G$57,FALSE))*$D134=0,"",INDEX($J$65:$N$65,MATCH(G$127,$J$64:$N$64,FALSE))*INDEX($C$58:$G$61,MATCH($B134,$B$58:$B$61,FALSE),MATCH(G$127,$C$57:$G$57,FALSE))*$D134)</f>
        <v/>
      </c>
      <c r="H134" s="1" cm="1">
        <f t="array" ref="H134">IF(INDEX($J$65:$N$65,MATCH(H$127,$J$64:$N$64,FALSE))*INDEX($C$58:$G$61,MATCH($B134,$B$58:$B$61,FALSE),MATCH(H$127,$C$57:$G$57,FALSE))*$D134=0,"",INDEX($J$65:$N$65,MATCH(H$127,$J$64:$N$64,FALSE))*INDEX($C$58:$G$61,MATCH($B134,$B$58:$B$61,FALSE),MATCH(H$127,$C$57:$G$57,FALSE))*$D134)</f>
        <v>0.10005</v>
      </c>
      <c r="I134" s="47" cm="1">
        <f t="array" ref="I134">IF(INDEX($J$65:$N$65,MATCH(I$127,$J$64:$N$64,FALSE))*INDEX($C$58:$G$61,MATCH($B134,$B$58:$B$61,FALSE),MATCH(I$127,$C$57:$G$57,FALSE))*$D134=0,"",INDEX($J$65:$N$65,MATCH(I$127,$J$64:$N$64,FALSE))*INDEX($C$58:$G$61,MATCH($B134,$B$58:$B$61,FALSE),MATCH(I$127,$C$57:$G$57,FALSE))*$D134)</f>
        <v>0.10005</v>
      </c>
      <c r="K134" s="109" t="s">
        <v>257</v>
      </c>
      <c r="L134" s="2" t="s">
        <v>273</v>
      </c>
      <c r="M134" s="1" cm="1">
        <f t="array" ref="M134">INDEX($C$72:$C$77,MATCH($C134,$B$72:$B$77,FALSE))</f>
        <v>0.3</v>
      </c>
      <c r="N134" s="1" cm="1">
        <f t="array" ref="N134">IF(INDEX($J$66:$N$66,MATCH(N$127,$J$64:$N$64,FALSE))*INDEX($C$58:$G$61,MATCH($K134,$B$58:$B$61,FALSE),MATCH(N$127,$C$57:$G$57,FALSE))*$M134=0,"",INDEX($J$66:$N$66,MATCH(N$127,$J$64:$N$64,FALSE))*INDEX($C$58:$G$61,MATCH($K134,$B$58:$B$61,FALSE),MATCH(N$127,$C$57:$G$57,FALSE))*$M134)</f>
        <v>360</v>
      </c>
      <c r="O134" s="1" t="str" cm="1">
        <f t="array" ref="O134">IF(INDEX($J$66:$N$66,MATCH(O$127,$J$64:$N$64,FALSE))*INDEX($C$58:$G$61,MATCH($K134,$B$58:$B$61,FALSE),MATCH(O$127,$C$57:$G$57,FALSE))*$M134=0,"",INDEX($J$66:$N$66,MATCH(O$127,$J$64:$N$64,FALSE))*INDEX($C$58:$G$61,MATCH($K134,$B$58:$B$61,FALSE),MATCH(O$127,$C$57:$G$57,FALSE))*$M134)</f>
        <v/>
      </c>
      <c r="P134" s="1" t="str" cm="1">
        <f t="array" ref="P134">IF(INDEX($J$66:$N$66,MATCH(P$127,$J$64:$N$64,FALSE))*INDEX($C$58:$G$61,MATCH($K134,$B$58:$B$61,FALSE),MATCH(P$127,$C$57:$G$57,FALSE))*$M134=0,"",INDEX($J$66:$N$66,MATCH(P$127,$J$64:$N$64,FALSE))*INDEX($C$58:$G$61,MATCH($K134,$B$58:$B$61,FALSE),MATCH(P$127,$C$57:$G$57,FALSE))*$M134)</f>
        <v/>
      </c>
      <c r="Q134" s="1" cm="1">
        <f t="array" ref="Q134">IF(INDEX($J$66:$N$66,MATCH(Q$127,$J$64:$N$64,FALSE))*INDEX($C$58:$G$61,MATCH($K134,$B$58:$B$61,FALSE),MATCH(Q$127,$C$57:$G$57,FALSE))*$M134=0,"",INDEX($J$66:$N$66,MATCH(Q$127,$J$64:$N$64,FALSE))*INDEX($C$58:$G$61,MATCH($K134,$B$58:$B$61,FALSE),MATCH(Q$127,$C$57:$G$57,FALSE))*$M134)</f>
        <v>15</v>
      </c>
      <c r="R134" s="47" cm="1">
        <f t="array" ref="R134">IF(INDEX($J$66:$N$66,MATCH(R$127,$J$64:$N$64,FALSE))*INDEX($C$58:$G$61,MATCH($K134,$B$58:$B$61,FALSE),MATCH(R$127,$C$57:$G$57,FALSE))*$M134=0,"",INDEX($J$66:$N$66,MATCH(R$127,$J$64:$N$64,FALSE))*INDEX($C$58:$G$61,MATCH($K134,$B$58:$B$61,FALSE),MATCH(R$127,$C$57:$G$57,FALSE))*$M134)</f>
        <v>15</v>
      </c>
    </row>
    <row r="135" spans="2:18" x14ac:dyDescent="0.15">
      <c r="B135" s="109" t="s">
        <v>259</v>
      </c>
      <c r="C135" s="2" t="s">
        <v>273</v>
      </c>
      <c r="D135" s="1" cm="1">
        <f t="array" ref="D135">INDEX($C$72:$C$77,MATCH($C135,$B$72:$B$77,FALSE))</f>
        <v>0.3</v>
      </c>
      <c r="E135" s="1" t="str" cm="1">
        <f t="array" ref="E135">IF(INDEX($J$65:$N$65,MATCH(E$127,$J$64:$N$64,FALSE))*INDEX($C$58:$G$61,MATCH($B135,$B$58:$B$61,FALSE),MATCH(E$127,$C$57:$G$57,FALSE))*$D135=0,"",INDEX($J$65:$N$65,MATCH(E$127,$J$64:$N$64,FALSE))*INDEX($C$58:$G$61,MATCH($B135,$B$58:$B$61,FALSE),MATCH(E$127,$C$57:$G$57,FALSE))*$D135)</f>
        <v/>
      </c>
      <c r="F135" s="1" cm="1">
        <f t="array" ref="F135">IF(INDEX($J$65:$N$65,MATCH(F$127,$J$64:$N$64,FALSE))*INDEX($C$58:$G$61,MATCH($B135,$B$58:$B$61,FALSE),MATCH(F$127,$C$57:$G$57,FALSE))*$D135=0,"",INDEX($J$65:$N$65,MATCH(F$127,$J$64:$N$64,FALSE))*INDEX($C$58:$G$61,MATCH($B135,$B$58:$B$61,FALSE),MATCH(F$127,$C$57:$G$57,FALSE))*$D135)</f>
        <v>0.15</v>
      </c>
      <c r="G135" s="1" cm="1">
        <f t="array" ref="G135">IF(INDEX($J$65:$N$65,MATCH(G$127,$J$64:$N$64,FALSE))*INDEX($C$58:$G$61,MATCH($B135,$B$58:$B$61,FALSE),MATCH(G$127,$C$57:$G$57,FALSE))*$D135=0,"",INDEX($J$65:$N$65,MATCH(G$127,$J$64:$N$64,FALSE))*INDEX($C$58:$G$61,MATCH($B135,$B$58:$B$61,FALSE),MATCH(G$127,$C$57:$G$57,FALSE))*$D135)</f>
        <v>0.15</v>
      </c>
      <c r="H135" s="1" t="str" cm="1">
        <f t="array" ref="H135">IF(INDEX($J$65:$N$65,MATCH(H$127,$J$64:$N$64,FALSE))*INDEX($C$58:$G$61,MATCH($B135,$B$58:$B$61,FALSE),MATCH(H$127,$C$57:$G$57,FALSE))*$D135=0,"",INDEX($J$65:$N$65,MATCH(H$127,$J$64:$N$64,FALSE))*INDEX($C$58:$G$61,MATCH($B135,$B$58:$B$61,FALSE),MATCH(H$127,$C$57:$G$57,FALSE))*$D135)</f>
        <v/>
      </c>
      <c r="I135" s="47" t="str" cm="1">
        <f t="array" ref="I135">IF(INDEX($J$65:$N$65,MATCH(I$127,$J$64:$N$64,FALSE))*INDEX($C$58:$G$61,MATCH($B135,$B$58:$B$61,FALSE),MATCH(I$127,$C$57:$G$57,FALSE))*$D135=0,"",INDEX($J$65:$N$65,MATCH(I$127,$J$64:$N$64,FALSE))*INDEX($C$58:$G$61,MATCH($B135,$B$58:$B$61,FALSE),MATCH(I$127,$C$57:$G$57,FALSE))*$D135)</f>
        <v/>
      </c>
      <c r="K135" s="109" t="s">
        <v>259</v>
      </c>
      <c r="L135" s="2" t="s">
        <v>273</v>
      </c>
      <c r="M135" s="1" cm="1">
        <f t="array" ref="M135">INDEX($C$72:$C$77,MATCH($C135,$B$72:$B$77,FALSE))</f>
        <v>0.3</v>
      </c>
      <c r="N135" s="1" t="str" cm="1">
        <f t="array" ref="N135">IF(INDEX($J$66:$N$66,MATCH(N$127,$J$64:$N$64,FALSE))*INDEX($C$58:$G$61,MATCH($K135,$B$58:$B$61,FALSE),MATCH(N$127,$C$57:$G$57,FALSE))*$M135=0,"",INDEX($J$66:$N$66,MATCH(N$127,$J$64:$N$64,FALSE))*INDEX($C$58:$G$61,MATCH($K135,$B$58:$B$61,FALSE),MATCH(N$127,$C$57:$G$57,FALSE))*$M135)</f>
        <v/>
      </c>
      <c r="O135" s="1" cm="1">
        <f t="array" ref="O135">IF(INDEX($J$66:$N$66,MATCH(O$127,$J$64:$N$64,FALSE))*INDEX($C$58:$G$61,MATCH($K135,$B$58:$B$61,FALSE),MATCH(O$127,$C$57:$G$57,FALSE))*$M135=0,"",INDEX($J$66:$N$66,MATCH(O$127,$J$64:$N$64,FALSE))*INDEX($C$58:$G$61,MATCH($K135,$B$58:$B$61,FALSE),MATCH(O$127,$C$57:$G$57,FALSE))*$M135)</f>
        <v>30</v>
      </c>
      <c r="P135" s="1" cm="1">
        <f t="array" ref="P135">IF(INDEX($J$66:$N$66,MATCH(P$127,$J$64:$N$64,FALSE))*INDEX($C$58:$G$61,MATCH($K135,$B$58:$B$61,FALSE),MATCH(P$127,$C$57:$G$57,FALSE))*$M135=0,"",INDEX($J$66:$N$66,MATCH(P$127,$J$64:$N$64,FALSE))*INDEX($C$58:$G$61,MATCH($K135,$B$58:$B$61,FALSE),MATCH(P$127,$C$57:$G$57,FALSE))*$M135)</f>
        <v>30</v>
      </c>
      <c r="Q135" s="1" t="str" cm="1">
        <f t="array" ref="Q135">IF(INDEX($J$66:$N$66,MATCH(Q$127,$J$64:$N$64,FALSE))*INDEX($C$58:$G$61,MATCH($K135,$B$58:$B$61,FALSE),MATCH(Q$127,$C$57:$G$57,FALSE))*$M135=0,"",INDEX($J$66:$N$66,MATCH(Q$127,$J$64:$N$64,FALSE))*INDEX($C$58:$G$61,MATCH($K135,$B$58:$B$61,FALSE),MATCH(Q$127,$C$57:$G$57,FALSE))*$M135)</f>
        <v/>
      </c>
      <c r="R135" s="47" t="str" cm="1">
        <f t="array" ref="R135">IF(INDEX($J$66:$N$66,MATCH(R$127,$J$64:$N$64,FALSE))*INDEX($C$58:$G$61,MATCH($K135,$B$58:$B$61,FALSE),MATCH(R$127,$C$57:$G$57,FALSE))*$M135=0,"",INDEX($J$66:$N$66,MATCH(R$127,$J$64:$N$64,FALSE))*INDEX($C$58:$G$61,MATCH($K135,$B$58:$B$61,FALSE),MATCH(R$127,$C$57:$G$57,FALSE))*$M135)</f>
        <v/>
      </c>
    </row>
    <row r="136" spans="2:18" x14ac:dyDescent="0.15">
      <c r="B136" s="110" t="s">
        <v>253</v>
      </c>
      <c r="C136" s="111" t="s">
        <v>274</v>
      </c>
      <c r="D136" s="1" cm="1">
        <f t="array" ref="D136">INDEX($C$72:$C$77,MATCH($C136,$B$72:$B$77,FALSE))</f>
        <v>0.4</v>
      </c>
      <c r="E136" s="1" t="str" cm="1">
        <f t="array" ref="E136">IF(INDEX($J$65:$N$65,MATCH(E$127,$J$64:$N$64,FALSE))*INDEX($C$58:$G$61,MATCH($B136,$B$58:$B$61,FALSE),MATCH(E$127,$C$57:$G$57,FALSE))*$D136=0,"",INDEX($J$65:$N$65,MATCH(E$127,$J$64:$N$64,FALSE))*INDEX($C$58:$G$61,MATCH($B136,$B$58:$B$61,FALSE),MATCH(E$127,$C$57:$G$57,FALSE))*$D136)</f>
        <v/>
      </c>
      <c r="F136" s="1" cm="1">
        <f t="array" ref="F136">IF(INDEX($J$65:$N$65,MATCH(F$127,$J$64:$N$64,FALSE))*INDEX($C$58:$G$61,MATCH($B136,$B$58:$B$61,FALSE),MATCH(F$127,$C$57:$G$57,FALSE))*$D136=0,"",INDEX($J$65:$N$65,MATCH(F$127,$J$64:$N$64,FALSE))*INDEX($C$58:$G$61,MATCH($B136,$B$58:$B$61,FALSE),MATCH(F$127,$C$57:$G$57,FALSE))*$D136)</f>
        <v>0.2</v>
      </c>
      <c r="G136" s="1" cm="1">
        <f t="array" ref="G136">IF(INDEX($J$65:$N$65,MATCH(G$127,$J$64:$N$64,FALSE))*INDEX($C$58:$G$61,MATCH($B136,$B$58:$B$61,FALSE),MATCH(G$127,$C$57:$G$57,FALSE))*$D136=0,"",INDEX($J$65:$N$65,MATCH(G$127,$J$64:$N$64,FALSE))*INDEX($C$58:$G$61,MATCH($B136,$B$58:$B$61,FALSE),MATCH(G$127,$C$57:$G$57,FALSE))*$D136)</f>
        <v>0.2</v>
      </c>
      <c r="H136" s="1" t="str" cm="1">
        <f t="array" ref="H136">IF(INDEX($J$65:$N$65,MATCH(H$127,$J$64:$N$64,FALSE))*INDEX($C$58:$G$61,MATCH($B136,$B$58:$B$61,FALSE),MATCH(H$127,$C$57:$G$57,FALSE))*$D136=0,"",INDEX($J$65:$N$65,MATCH(H$127,$J$64:$N$64,FALSE))*INDEX($C$58:$G$61,MATCH($B136,$B$58:$B$61,FALSE),MATCH(H$127,$C$57:$G$57,FALSE))*$D136)</f>
        <v/>
      </c>
      <c r="I136" s="47" t="str" cm="1">
        <f t="array" ref="I136">IF(INDEX($J$65:$N$65,MATCH(I$127,$J$64:$N$64,FALSE))*INDEX($C$58:$G$61,MATCH($B136,$B$58:$B$61,FALSE),MATCH(I$127,$C$57:$G$57,FALSE))*$D136=0,"",INDEX($J$65:$N$65,MATCH(I$127,$J$64:$N$64,FALSE))*INDEX($C$58:$G$61,MATCH($B136,$B$58:$B$61,FALSE),MATCH(I$127,$C$57:$G$57,FALSE))*$D136)</f>
        <v/>
      </c>
      <c r="K136" s="110" t="s">
        <v>253</v>
      </c>
      <c r="L136" s="111" t="s">
        <v>274</v>
      </c>
      <c r="M136" s="1" cm="1">
        <f t="array" ref="M136">INDEX($C$72:$C$77,MATCH($C136,$B$72:$B$77,FALSE))</f>
        <v>0.4</v>
      </c>
      <c r="N136" s="1" t="str" cm="1">
        <f t="array" ref="N136">IF(INDEX($J$66:$N$66,MATCH(N$127,$J$64:$N$64,FALSE))*INDEX($C$58:$G$61,MATCH($K136,$B$58:$B$61,FALSE),MATCH(N$127,$C$57:$G$57,FALSE))*$M136=0,"",INDEX($J$66:$N$66,MATCH(N$127,$J$64:$N$64,FALSE))*INDEX($C$58:$G$61,MATCH($K136,$B$58:$B$61,FALSE),MATCH(N$127,$C$57:$G$57,FALSE))*$M136)</f>
        <v/>
      </c>
      <c r="O136" s="1" cm="1">
        <f t="array" ref="O136">IF(INDEX($J$66:$N$66,MATCH(O$127,$J$64:$N$64,FALSE))*INDEX($C$58:$G$61,MATCH($K136,$B$58:$B$61,FALSE),MATCH(O$127,$C$57:$G$57,FALSE))*$M136=0,"",INDEX($J$66:$N$66,MATCH(O$127,$J$64:$N$64,FALSE))*INDEX($C$58:$G$61,MATCH($K136,$B$58:$B$61,FALSE),MATCH(O$127,$C$57:$G$57,FALSE))*$M136)</f>
        <v>40</v>
      </c>
      <c r="P136" s="1" cm="1">
        <f t="array" ref="P136">IF(INDEX($J$66:$N$66,MATCH(P$127,$J$64:$N$64,FALSE))*INDEX($C$58:$G$61,MATCH($K136,$B$58:$B$61,FALSE),MATCH(P$127,$C$57:$G$57,FALSE))*$M136=0,"",INDEX($J$66:$N$66,MATCH(P$127,$J$64:$N$64,FALSE))*INDEX($C$58:$G$61,MATCH($K136,$B$58:$B$61,FALSE),MATCH(P$127,$C$57:$G$57,FALSE))*$M136)</f>
        <v>40</v>
      </c>
      <c r="Q136" s="1" t="str" cm="1">
        <f t="array" ref="Q136">IF(INDEX($J$66:$N$66,MATCH(Q$127,$J$64:$N$64,FALSE))*INDEX($C$58:$G$61,MATCH($K136,$B$58:$B$61,FALSE),MATCH(Q$127,$C$57:$G$57,FALSE))*$M136=0,"",INDEX($J$66:$N$66,MATCH(Q$127,$J$64:$N$64,FALSE))*INDEX($C$58:$G$61,MATCH($K136,$B$58:$B$61,FALSE),MATCH(Q$127,$C$57:$G$57,FALSE))*$M136)</f>
        <v/>
      </c>
      <c r="R136" s="47" t="str" cm="1">
        <f t="array" ref="R136">IF(INDEX($J$66:$N$66,MATCH(R$127,$J$64:$N$64,FALSE))*INDEX($C$58:$G$61,MATCH($K136,$B$58:$B$61,FALSE),MATCH(R$127,$C$57:$G$57,FALSE))*$M136=0,"",INDEX($J$66:$N$66,MATCH(R$127,$J$64:$N$64,FALSE))*INDEX($C$58:$G$61,MATCH($K136,$B$58:$B$61,FALSE),MATCH(R$127,$C$57:$G$57,FALSE))*$M136)</f>
        <v/>
      </c>
    </row>
    <row r="137" spans="2:18" x14ac:dyDescent="0.15">
      <c r="B137" s="110" t="s">
        <v>254</v>
      </c>
      <c r="C137" s="111" t="s">
        <v>274</v>
      </c>
      <c r="D137" s="1" cm="1">
        <f t="array" ref="D137">INDEX($C$72:$C$77,MATCH($C137,$B$72:$B$77,FALSE))</f>
        <v>0.4</v>
      </c>
      <c r="E137" s="1" cm="1">
        <f t="array" ref="E137">IF(INDEX($J$65:$N$65,MATCH(E$127,$J$64:$N$64,FALSE))*INDEX($C$58:$G$61,MATCH($B137,$B$58:$B$61,FALSE),MATCH(E$127,$C$57:$G$57,FALSE))*$D137=0,"",INDEX($J$65:$N$65,MATCH(E$127,$J$64:$N$64,FALSE))*INDEX($C$58:$G$61,MATCH($B137,$B$58:$B$61,FALSE),MATCH(E$127,$C$57:$G$57,FALSE))*$D137)</f>
        <v>0.4</v>
      </c>
      <c r="F137" s="1" t="str" cm="1">
        <f t="array" ref="F137">IF(INDEX($J$65:$N$65,MATCH(F$127,$J$64:$N$64,FALSE))*INDEX($C$58:$G$61,MATCH($B137,$B$58:$B$61,FALSE),MATCH(F$127,$C$57:$G$57,FALSE))*$D137=0,"",INDEX($J$65:$N$65,MATCH(F$127,$J$64:$N$64,FALSE))*INDEX($C$58:$G$61,MATCH($B137,$B$58:$B$61,FALSE),MATCH(F$127,$C$57:$G$57,FALSE))*$D137)</f>
        <v/>
      </c>
      <c r="G137" s="1" t="str" cm="1">
        <f t="array" ref="G137">IF(INDEX($J$65:$N$65,MATCH(G$127,$J$64:$N$64,FALSE))*INDEX($C$58:$G$61,MATCH($B137,$B$58:$B$61,FALSE),MATCH(G$127,$C$57:$G$57,FALSE))*$D137=0,"",INDEX($J$65:$N$65,MATCH(G$127,$J$64:$N$64,FALSE))*INDEX($C$58:$G$61,MATCH($B137,$B$58:$B$61,FALSE),MATCH(G$127,$C$57:$G$57,FALSE))*$D137)</f>
        <v/>
      </c>
      <c r="H137" s="1" cm="1">
        <f t="array" ref="H137">IF(INDEX($J$65:$N$65,MATCH(H$127,$J$64:$N$64,FALSE))*INDEX($C$58:$G$61,MATCH($B137,$B$58:$B$61,FALSE),MATCH(H$127,$C$57:$G$57,FALSE))*$D137=0,"",INDEX($J$65:$N$65,MATCH(H$127,$J$64:$N$64,FALSE))*INDEX($C$58:$G$61,MATCH($B137,$B$58:$B$61,FALSE),MATCH(H$127,$C$57:$G$57,FALSE))*$D137)</f>
        <v>0.13339999999999999</v>
      </c>
      <c r="I137" s="47" cm="1">
        <f t="array" ref="I137">IF(INDEX($J$65:$N$65,MATCH(I$127,$J$64:$N$64,FALSE))*INDEX($C$58:$G$61,MATCH($B137,$B$58:$B$61,FALSE),MATCH(I$127,$C$57:$G$57,FALSE))*$D137=0,"",INDEX($J$65:$N$65,MATCH(I$127,$J$64:$N$64,FALSE))*INDEX($C$58:$G$61,MATCH($B137,$B$58:$B$61,FALSE),MATCH(I$127,$C$57:$G$57,FALSE))*$D137)</f>
        <v>0.13339999999999999</v>
      </c>
      <c r="K137" s="110" t="s">
        <v>254</v>
      </c>
      <c r="L137" s="111" t="s">
        <v>274</v>
      </c>
      <c r="M137" s="1" cm="1">
        <f t="array" ref="M137">INDEX($C$72:$C$77,MATCH($C137,$B$72:$B$77,FALSE))</f>
        <v>0.4</v>
      </c>
      <c r="N137" s="1" cm="1">
        <f t="array" ref="N137">IF(INDEX($J$66:$N$66,MATCH(N$127,$J$64:$N$64,FALSE))*INDEX($C$58:$G$61,MATCH($K137,$B$58:$B$61,FALSE),MATCH(N$127,$C$57:$G$57,FALSE))*$M137=0,"",INDEX($J$66:$N$66,MATCH(N$127,$J$64:$N$64,FALSE))*INDEX($C$58:$G$61,MATCH($K137,$B$58:$B$61,FALSE),MATCH(N$127,$C$57:$G$57,FALSE))*$M137)</f>
        <v>480</v>
      </c>
      <c r="O137" s="1" t="str" cm="1">
        <f t="array" ref="O137">IF(INDEX($J$66:$N$66,MATCH(O$127,$J$64:$N$64,FALSE))*INDEX($C$58:$G$61,MATCH($K137,$B$58:$B$61,FALSE),MATCH(O$127,$C$57:$G$57,FALSE))*$M137=0,"",INDEX($J$66:$N$66,MATCH(O$127,$J$64:$N$64,FALSE))*INDEX($C$58:$G$61,MATCH($K137,$B$58:$B$61,FALSE),MATCH(O$127,$C$57:$G$57,FALSE))*$M137)</f>
        <v/>
      </c>
      <c r="P137" s="1" t="str" cm="1">
        <f t="array" ref="P137">IF(INDEX($J$66:$N$66,MATCH(P$127,$J$64:$N$64,FALSE))*INDEX($C$58:$G$61,MATCH($K137,$B$58:$B$61,FALSE),MATCH(P$127,$C$57:$G$57,FALSE))*$M137=0,"",INDEX($J$66:$N$66,MATCH(P$127,$J$64:$N$64,FALSE))*INDEX($C$58:$G$61,MATCH($K137,$B$58:$B$61,FALSE),MATCH(P$127,$C$57:$G$57,FALSE))*$M137)</f>
        <v/>
      </c>
      <c r="Q137" s="1" cm="1">
        <f t="array" ref="Q137">IF(INDEX($J$66:$N$66,MATCH(Q$127,$J$64:$N$64,FALSE))*INDEX($C$58:$G$61,MATCH($K137,$B$58:$B$61,FALSE),MATCH(Q$127,$C$57:$G$57,FALSE))*$M137=0,"",INDEX($J$66:$N$66,MATCH(Q$127,$J$64:$N$64,FALSE))*INDEX($C$58:$G$61,MATCH($K137,$B$58:$B$61,FALSE),MATCH(Q$127,$C$57:$G$57,FALSE))*$M137)</f>
        <v>20</v>
      </c>
      <c r="R137" s="47" cm="1">
        <f t="array" ref="R137">IF(INDEX($J$66:$N$66,MATCH(R$127,$J$64:$N$64,FALSE))*INDEX($C$58:$G$61,MATCH($K137,$B$58:$B$61,FALSE),MATCH(R$127,$C$57:$G$57,FALSE))*$M137=0,"",INDEX($J$66:$N$66,MATCH(R$127,$J$64:$N$64,FALSE))*INDEX($C$58:$G$61,MATCH($K137,$B$58:$B$61,FALSE),MATCH(R$127,$C$57:$G$57,FALSE))*$M137)</f>
        <v>20</v>
      </c>
    </row>
    <row r="138" spans="2:18" x14ac:dyDescent="0.15">
      <c r="B138" s="110" t="s">
        <v>257</v>
      </c>
      <c r="C138" s="111" t="s">
        <v>274</v>
      </c>
      <c r="D138" s="1" cm="1">
        <f t="array" ref="D138">INDEX($C$72:$C$77,MATCH($C138,$B$72:$B$77,FALSE))</f>
        <v>0.4</v>
      </c>
      <c r="E138" s="1" cm="1">
        <f t="array" ref="E138">IF(INDEX($J$65:$N$65,MATCH(E$127,$J$64:$N$64,FALSE))*INDEX($C$58:$G$61,MATCH($B138,$B$58:$B$61,FALSE),MATCH(E$127,$C$57:$G$57,FALSE))*$D138=0,"",INDEX($J$65:$N$65,MATCH(E$127,$J$64:$N$64,FALSE))*INDEX($C$58:$G$61,MATCH($B138,$B$58:$B$61,FALSE),MATCH(E$127,$C$57:$G$57,FALSE))*$D138)</f>
        <v>0.4</v>
      </c>
      <c r="F138" s="1" t="str" cm="1">
        <f t="array" ref="F138">IF(INDEX($J$65:$N$65,MATCH(F$127,$J$64:$N$64,FALSE))*INDEX($C$58:$G$61,MATCH($B138,$B$58:$B$61,FALSE),MATCH(F$127,$C$57:$G$57,FALSE))*$D138=0,"",INDEX($J$65:$N$65,MATCH(F$127,$J$64:$N$64,FALSE))*INDEX($C$58:$G$61,MATCH($B138,$B$58:$B$61,FALSE),MATCH(F$127,$C$57:$G$57,FALSE))*$D138)</f>
        <v/>
      </c>
      <c r="G138" s="1" t="str" cm="1">
        <f t="array" ref="G138">IF(INDEX($J$65:$N$65,MATCH(G$127,$J$64:$N$64,FALSE))*INDEX($C$58:$G$61,MATCH($B138,$B$58:$B$61,FALSE),MATCH(G$127,$C$57:$G$57,FALSE))*$D138=0,"",INDEX($J$65:$N$65,MATCH(G$127,$J$64:$N$64,FALSE))*INDEX($C$58:$G$61,MATCH($B138,$B$58:$B$61,FALSE),MATCH(G$127,$C$57:$G$57,FALSE))*$D138)</f>
        <v/>
      </c>
      <c r="H138" s="1" cm="1">
        <f t="array" ref="H138">IF(INDEX($J$65:$N$65,MATCH(H$127,$J$64:$N$64,FALSE))*INDEX($C$58:$G$61,MATCH($B138,$B$58:$B$61,FALSE),MATCH(H$127,$C$57:$G$57,FALSE))*$D138=0,"",INDEX($J$65:$N$65,MATCH(H$127,$J$64:$N$64,FALSE))*INDEX($C$58:$G$61,MATCH($B138,$B$58:$B$61,FALSE),MATCH(H$127,$C$57:$G$57,FALSE))*$D138)</f>
        <v>0.13339999999999999</v>
      </c>
      <c r="I138" s="47" cm="1">
        <f t="array" ref="I138">IF(INDEX($J$65:$N$65,MATCH(I$127,$J$64:$N$64,FALSE))*INDEX($C$58:$G$61,MATCH($B138,$B$58:$B$61,FALSE),MATCH(I$127,$C$57:$G$57,FALSE))*$D138=0,"",INDEX($J$65:$N$65,MATCH(I$127,$J$64:$N$64,FALSE))*INDEX($C$58:$G$61,MATCH($B138,$B$58:$B$61,FALSE),MATCH(I$127,$C$57:$G$57,FALSE))*$D138)</f>
        <v>0.13339999999999999</v>
      </c>
      <c r="K138" s="110" t="s">
        <v>257</v>
      </c>
      <c r="L138" s="111" t="s">
        <v>274</v>
      </c>
      <c r="M138" s="1" cm="1">
        <f t="array" ref="M138">INDEX($C$72:$C$77,MATCH($C138,$B$72:$B$77,FALSE))</f>
        <v>0.4</v>
      </c>
      <c r="N138" s="1" cm="1">
        <f t="array" ref="N138">IF(INDEX($J$66:$N$66,MATCH(N$127,$J$64:$N$64,FALSE))*INDEX($C$58:$G$61,MATCH($K138,$B$58:$B$61,FALSE),MATCH(N$127,$C$57:$G$57,FALSE))*$M138=0,"",INDEX($J$66:$N$66,MATCH(N$127,$J$64:$N$64,FALSE))*INDEX($C$58:$G$61,MATCH($K138,$B$58:$B$61,FALSE),MATCH(N$127,$C$57:$G$57,FALSE))*$M138)</f>
        <v>480</v>
      </c>
      <c r="O138" s="1" t="str" cm="1">
        <f t="array" ref="O138">IF(INDEX($J$66:$N$66,MATCH(O$127,$J$64:$N$64,FALSE))*INDEX($C$58:$G$61,MATCH($K138,$B$58:$B$61,FALSE),MATCH(O$127,$C$57:$G$57,FALSE))*$M138=0,"",INDEX($J$66:$N$66,MATCH(O$127,$J$64:$N$64,FALSE))*INDEX($C$58:$G$61,MATCH($K138,$B$58:$B$61,FALSE),MATCH(O$127,$C$57:$G$57,FALSE))*$M138)</f>
        <v/>
      </c>
      <c r="P138" s="1" t="str" cm="1">
        <f t="array" ref="P138">IF(INDEX($J$66:$N$66,MATCH(P$127,$J$64:$N$64,FALSE))*INDEX($C$58:$G$61,MATCH($K138,$B$58:$B$61,FALSE),MATCH(P$127,$C$57:$G$57,FALSE))*$M138=0,"",INDEX($J$66:$N$66,MATCH(P$127,$J$64:$N$64,FALSE))*INDEX($C$58:$G$61,MATCH($K138,$B$58:$B$61,FALSE),MATCH(P$127,$C$57:$G$57,FALSE))*$M138)</f>
        <v/>
      </c>
      <c r="Q138" s="1" cm="1">
        <f t="array" ref="Q138">IF(INDEX($J$66:$N$66,MATCH(Q$127,$J$64:$N$64,FALSE))*INDEX($C$58:$G$61,MATCH($K138,$B$58:$B$61,FALSE),MATCH(Q$127,$C$57:$G$57,FALSE))*$M138=0,"",INDEX($J$66:$N$66,MATCH(Q$127,$J$64:$N$64,FALSE))*INDEX($C$58:$G$61,MATCH($K138,$B$58:$B$61,FALSE),MATCH(Q$127,$C$57:$G$57,FALSE))*$M138)</f>
        <v>20</v>
      </c>
      <c r="R138" s="47" cm="1">
        <f t="array" ref="R138">IF(INDEX($J$66:$N$66,MATCH(R$127,$J$64:$N$64,FALSE))*INDEX($C$58:$G$61,MATCH($K138,$B$58:$B$61,FALSE),MATCH(R$127,$C$57:$G$57,FALSE))*$M138=0,"",INDEX($J$66:$N$66,MATCH(R$127,$J$64:$N$64,FALSE))*INDEX($C$58:$G$61,MATCH($K138,$B$58:$B$61,FALSE),MATCH(R$127,$C$57:$G$57,FALSE))*$M138)</f>
        <v>20</v>
      </c>
    </row>
    <row r="139" spans="2:18" x14ac:dyDescent="0.15">
      <c r="B139" s="110" t="s">
        <v>259</v>
      </c>
      <c r="C139" s="111" t="s">
        <v>274</v>
      </c>
      <c r="D139" s="1" cm="1">
        <f t="array" ref="D139">INDEX($C$72:$C$77,MATCH($C139,$B$72:$B$77,FALSE))</f>
        <v>0.4</v>
      </c>
      <c r="E139" s="1" t="str" cm="1">
        <f t="array" ref="E139">IF(INDEX($J$65:$N$65,MATCH(E$127,$J$64:$N$64,FALSE))*INDEX($C$58:$G$61,MATCH($B139,$B$58:$B$61,FALSE),MATCH(E$127,$C$57:$G$57,FALSE))*$D139=0,"",INDEX($J$65:$N$65,MATCH(E$127,$J$64:$N$64,FALSE))*INDEX($C$58:$G$61,MATCH($B139,$B$58:$B$61,FALSE),MATCH(E$127,$C$57:$G$57,FALSE))*$D139)</f>
        <v/>
      </c>
      <c r="F139" s="1" cm="1">
        <f t="array" ref="F139">IF(INDEX($J$65:$N$65,MATCH(F$127,$J$64:$N$64,FALSE))*INDEX($C$58:$G$61,MATCH($B139,$B$58:$B$61,FALSE),MATCH(F$127,$C$57:$G$57,FALSE))*$D139=0,"",INDEX($J$65:$N$65,MATCH(F$127,$J$64:$N$64,FALSE))*INDEX($C$58:$G$61,MATCH($B139,$B$58:$B$61,FALSE),MATCH(F$127,$C$57:$G$57,FALSE))*$D139)</f>
        <v>0.2</v>
      </c>
      <c r="G139" s="1" cm="1">
        <f t="array" ref="G139">IF(INDEX($J$65:$N$65,MATCH(G$127,$J$64:$N$64,FALSE))*INDEX($C$58:$G$61,MATCH($B139,$B$58:$B$61,FALSE),MATCH(G$127,$C$57:$G$57,FALSE))*$D139=0,"",INDEX($J$65:$N$65,MATCH(G$127,$J$64:$N$64,FALSE))*INDEX($C$58:$G$61,MATCH($B139,$B$58:$B$61,FALSE),MATCH(G$127,$C$57:$G$57,FALSE))*$D139)</f>
        <v>0.2</v>
      </c>
      <c r="H139" s="1" t="str" cm="1">
        <f t="array" ref="H139">IF(INDEX($J$65:$N$65,MATCH(H$127,$J$64:$N$64,FALSE))*INDEX($C$58:$G$61,MATCH($B139,$B$58:$B$61,FALSE),MATCH(H$127,$C$57:$G$57,FALSE))*$D139=0,"",INDEX($J$65:$N$65,MATCH(H$127,$J$64:$N$64,FALSE))*INDEX($C$58:$G$61,MATCH($B139,$B$58:$B$61,FALSE),MATCH(H$127,$C$57:$G$57,FALSE))*$D139)</f>
        <v/>
      </c>
      <c r="I139" s="47" t="str" cm="1">
        <f t="array" ref="I139">IF(INDEX($J$65:$N$65,MATCH(I$127,$J$64:$N$64,FALSE))*INDEX($C$58:$G$61,MATCH($B139,$B$58:$B$61,FALSE),MATCH(I$127,$C$57:$G$57,FALSE))*$D139=0,"",INDEX($J$65:$N$65,MATCH(I$127,$J$64:$N$64,FALSE))*INDEX($C$58:$G$61,MATCH($B139,$B$58:$B$61,FALSE),MATCH(I$127,$C$57:$G$57,FALSE))*$D139)</f>
        <v/>
      </c>
      <c r="K139" s="110" t="s">
        <v>259</v>
      </c>
      <c r="L139" s="111" t="s">
        <v>274</v>
      </c>
      <c r="M139" s="1" cm="1">
        <f t="array" ref="M139">INDEX($C$72:$C$77,MATCH($C139,$B$72:$B$77,FALSE))</f>
        <v>0.4</v>
      </c>
      <c r="N139" s="1" t="str" cm="1">
        <f t="array" ref="N139">IF(INDEX($J$66:$N$66,MATCH(N$127,$J$64:$N$64,FALSE))*INDEX($C$58:$G$61,MATCH($K139,$B$58:$B$61,FALSE),MATCH(N$127,$C$57:$G$57,FALSE))*$M139=0,"",INDEX($J$66:$N$66,MATCH(N$127,$J$64:$N$64,FALSE))*INDEX($C$58:$G$61,MATCH($K139,$B$58:$B$61,FALSE),MATCH(N$127,$C$57:$G$57,FALSE))*$M139)</f>
        <v/>
      </c>
      <c r="O139" s="1" cm="1">
        <f t="array" ref="O139">IF(INDEX($J$66:$N$66,MATCH(O$127,$J$64:$N$64,FALSE))*INDEX($C$58:$G$61,MATCH($K139,$B$58:$B$61,FALSE),MATCH(O$127,$C$57:$G$57,FALSE))*$M139=0,"",INDEX($J$66:$N$66,MATCH(O$127,$J$64:$N$64,FALSE))*INDEX($C$58:$G$61,MATCH($K139,$B$58:$B$61,FALSE),MATCH(O$127,$C$57:$G$57,FALSE))*$M139)</f>
        <v>40</v>
      </c>
      <c r="P139" s="1" cm="1">
        <f t="array" ref="P139">IF(INDEX($J$66:$N$66,MATCH(P$127,$J$64:$N$64,FALSE))*INDEX($C$58:$G$61,MATCH($K139,$B$58:$B$61,FALSE),MATCH(P$127,$C$57:$G$57,FALSE))*$M139=0,"",INDEX($J$66:$N$66,MATCH(P$127,$J$64:$N$64,FALSE))*INDEX($C$58:$G$61,MATCH($K139,$B$58:$B$61,FALSE),MATCH(P$127,$C$57:$G$57,FALSE))*$M139)</f>
        <v>40</v>
      </c>
      <c r="Q139" s="1" t="str" cm="1">
        <f t="array" ref="Q139">IF(INDEX($J$66:$N$66,MATCH(Q$127,$J$64:$N$64,FALSE))*INDEX($C$58:$G$61,MATCH($K139,$B$58:$B$61,FALSE),MATCH(Q$127,$C$57:$G$57,FALSE))*$M139=0,"",INDEX($J$66:$N$66,MATCH(Q$127,$J$64:$N$64,FALSE))*INDEX($C$58:$G$61,MATCH($K139,$B$58:$B$61,FALSE),MATCH(Q$127,$C$57:$G$57,FALSE))*$M139)</f>
        <v/>
      </c>
      <c r="R139" s="47" t="str" cm="1">
        <f t="array" ref="R139">IF(INDEX($J$66:$N$66,MATCH(R$127,$J$64:$N$64,FALSE))*INDEX($C$58:$G$61,MATCH($K139,$B$58:$B$61,FALSE),MATCH(R$127,$C$57:$G$57,FALSE))*$M139=0,"",INDEX($J$66:$N$66,MATCH(R$127,$J$64:$N$64,FALSE))*INDEX($C$58:$G$61,MATCH($K139,$B$58:$B$61,FALSE),MATCH(R$127,$C$57:$G$57,FALSE))*$M139)</f>
        <v/>
      </c>
    </row>
    <row r="140" spans="2:18" x14ac:dyDescent="0.15">
      <c r="B140" s="112" t="s">
        <v>253</v>
      </c>
      <c r="C140" s="113" t="s">
        <v>276</v>
      </c>
      <c r="D140" s="1" cm="1">
        <f t="array" ref="D140">INDEX($C$72:$C$77,MATCH($C140,$B$72:$B$77,FALSE))</f>
        <v>0.6</v>
      </c>
      <c r="E140" s="1" t="str" cm="1">
        <f t="array" ref="E140">IF(INDEX($J$65:$N$65,MATCH(E$127,$J$64:$N$64,FALSE))*INDEX($C$58:$G$61,MATCH($B140,$B$58:$B$61,FALSE),MATCH(E$127,$C$57:$G$57,FALSE))*$D140=0,"",INDEX($J$65:$N$65,MATCH(E$127,$J$64:$N$64,FALSE))*INDEX($C$58:$G$61,MATCH($B140,$B$58:$B$61,FALSE),MATCH(E$127,$C$57:$G$57,FALSE))*$D140)</f>
        <v/>
      </c>
      <c r="F140" s="1" cm="1">
        <f t="array" ref="F140">IF(INDEX($J$65:$N$65,MATCH(F$127,$J$64:$N$64,FALSE))*INDEX($C$58:$G$61,MATCH($B140,$B$58:$B$61,FALSE),MATCH(F$127,$C$57:$G$57,FALSE))*$D140=0,"",INDEX($J$65:$N$65,MATCH(F$127,$J$64:$N$64,FALSE))*INDEX($C$58:$G$61,MATCH($B140,$B$58:$B$61,FALSE),MATCH(F$127,$C$57:$G$57,FALSE))*$D140)</f>
        <v>0.3</v>
      </c>
      <c r="G140" s="1" cm="1">
        <f t="array" ref="G140">IF(INDEX($J$65:$N$65,MATCH(G$127,$J$64:$N$64,FALSE))*INDEX($C$58:$G$61,MATCH($B140,$B$58:$B$61,FALSE),MATCH(G$127,$C$57:$G$57,FALSE))*$D140=0,"",INDEX($J$65:$N$65,MATCH(G$127,$J$64:$N$64,FALSE))*INDEX($C$58:$G$61,MATCH($B140,$B$58:$B$61,FALSE),MATCH(G$127,$C$57:$G$57,FALSE))*$D140)</f>
        <v>0.3</v>
      </c>
      <c r="H140" s="1" t="str" cm="1">
        <f t="array" ref="H140">IF(INDEX($J$65:$N$65,MATCH(H$127,$J$64:$N$64,FALSE))*INDEX($C$58:$G$61,MATCH($B140,$B$58:$B$61,FALSE),MATCH(H$127,$C$57:$G$57,FALSE))*$D140=0,"",INDEX($J$65:$N$65,MATCH(H$127,$J$64:$N$64,FALSE))*INDEX($C$58:$G$61,MATCH($B140,$B$58:$B$61,FALSE),MATCH(H$127,$C$57:$G$57,FALSE))*$D140)</f>
        <v/>
      </c>
      <c r="I140" s="47" t="str" cm="1">
        <f t="array" ref="I140">IF(INDEX($J$65:$N$65,MATCH(I$127,$J$64:$N$64,FALSE))*INDEX($C$58:$G$61,MATCH($B140,$B$58:$B$61,FALSE),MATCH(I$127,$C$57:$G$57,FALSE))*$D140=0,"",INDEX($J$65:$N$65,MATCH(I$127,$J$64:$N$64,FALSE))*INDEX($C$58:$G$61,MATCH($B140,$B$58:$B$61,FALSE),MATCH(I$127,$C$57:$G$57,FALSE))*$D140)</f>
        <v/>
      </c>
      <c r="K140" s="112" t="s">
        <v>253</v>
      </c>
      <c r="L140" s="113" t="s">
        <v>276</v>
      </c>
      <c r="M140" s="1" cm="1">
        <f t="array" ref="M140">INDEX($C$72:$C$77,MATCH($C140,$B$72:$B$77,FALSE))</f>
        <v>0.6</v>
      </c>
      <c r="N140" s="1" t="str" cm="1">
        <f t="array" ref="N140">IF(INDEX($J$66:$N$66,MATCH(N$127,$J$64:$N$64,FALSE))*INDEX($C$58:$G$61,MATCH($K140,$B$58:$B$61,FALSE),MATCH(N$127,$C$57:$G$57,FALSE))*$M140=0,"",INDEX($J$66:$N$66,MATCH(N$127,$J$64:$N$64,FALSE))*INDEX($C$58:$G$61,MATCH($K140,$B$58:$B$61,FALSE),MATCH(N$127,$C$57:$G$57,FALSE))*$M140)</f>
        <v/>
      </c>
      <c r="O140" s="1" cm="1">
        <f t="array" ref="O140">IF(INDEX($J$66:$N$66,MATCH(O$127,$J$64:$N$64,FALSE))*INDEX($C$58:$G$61,MATCH($K140,$B$58:$B$61,FALSE),MATCH(O$127,$C$57:$G$57,FALSE))*$M140=0,"",INDEX($J$66:$N$66,MATCH(O$127,$J$64:$N$64,FALSE))*INDEX($C$58:$G$61,MATCH($K140,$B$58:$B$61,FALSE),MATCH(O$127,$C$57:$G$57,FALSE))*$M140)</f>
        <v>60</v>
      </c>
      <c r="P140" s="1" cm="1">
        <f t="array" ref="P140">IF(INDEX($J$66:$N$66,MATCH(P$127,$J$64:$N$64,FALSE))*INDEX($C$58:$G$61,MATCH($K140,$B$58:$B$61,FALSE),MATCH(P$127,$C$57:$G$57,FALSE))*$M140=0,"",INDEX($J$66:$N$66,MATCH(P$127,$J$64:$N$64,FALSE))*INDEX($C$58:$G$61,MATCH($K140,$B$58:$B$61,FALSE),MATCH(P$127,$C$57:$G$57,FALSE))*$M140)</f>
        <v>60</v>
      </c>
      <c r="Q140" s="1" t="str" cm="1">
        <f t="array" ref="Q140">IF(INDEX($J$66:$N$66,MATCH(Q$127,$J$64:$N$64,FALSE))*INDEX($C$58:$G$61,MATCH($K140,$B$58:$B$61,FALSE),MATCH(Q$127,$C$57:$G$57,FALSE))*$M140=0,"",INDEX($J$66:$N$66,MATCH(Q$127,$J$64:$N$64,FALSE))*INDEX($C$58:$G$61,MATCH($K140,$B$58:$B$61,FALSE),MATCH(Q$127,$C$57:$G$57,FALSE))*$M140)</f>
        <v/>
      </c>
      <c r="R140" s="47" t="str" cm="1">
        <f t="array" ref="R140">IF(INDEX($J$66:$N$66,MATCH(R$127,$J$64:$N$64,FALSE))*INDEX($C$58:$G$61,MATCH($K140,$B$58:$B$61,FALSE),MATCH(R$127,$C$57:$G$57,FALSE))*$M140=0,"",INDEX($J$66:$N$66,MATCH(R$127,$J$64:$N$64,FALSE))*INDEX($C$58:$G$61,MATCH($K140,$B$58:$B$61,FALSE),MATCH(R$127,$C$57:$G$57,FALSE))*$M140)</f>
        <v/>
      </c>
    </row>
    <row r="141" spans="2:18" x14ac:dyDescent="0.15">
      <c r="B141" s="112" t="s">
        <v>254</v>
      </c>
      <c r="C141" s="113" t="s">
        <v>276</v>
      </c>
      <c r="D141" s="1" cm="1">
        <f t="array" ref="D141">INDEX($C$72:$C$77,MATCH($C141,$B$72:$B$77,FALSE))</f>
        <v>0.6</v>
      </c>
      <c r="E141" s="1" cm="1">
        <f t="array" ref="E141">IF(INDEX($J$65:$N$65,MATCH(E$127,$J$64:$N$64,FALSE))*INDEX($C$58:$G$61,MATCH($B141,$B$58:$B$61,FALSE),MATCH(E$127,$C$57:$G$57,FALSE))*$D141=0,"",INDEX($J$65:$N$65,MATCH(E$127,$J$64:$N$64,FALSE))*INDEX($C$58:$G$61,MATCH($B141,$B$58:$B$61,FALSE),MATCH(E$127,$C$57:$G$57,FALSE))*$D141)</f>
        <v>0.6</v>
      </c>
      <c r="F141" s="1" t="str" cm="1">
        <f t="array" ref="F141">IF(INDEX($J$65:$N$65,MATCH(F$127,$J$64:$N$64,FALSE))*INDEX($C$58:$G$61,MATCH($B141,$B$58:$B$61,FALSE),MATCH(F$127,$C$57:$G$57,FALSE))*$D141=0,"",INDEX($J$65:$N$65,MATCH(F$127,$J$64:$N$64,FALSE))*INDEX($C$58:$G$61,MATCH($B141,$B$58:$B$61,FALSE),MATCH(F$127,$C$57:$G$57,FALSE))*$D141)</f>
        <v/>
      </c>
      <c r="G141" s="1" t="str" cm="1">
        <f t="array" ref="G141">IF(INDEX($J$65:$N$65,MATCH(G$127,$J$64:$N$64,FALSE))*INDEX($C$58:$G$61,MATCH($B141,$B$58:$B$61,FALSE),MATCH(G$127,$C$57:$G$57,FALSE))*$D141=0,"",INDEX($J$65:$N$65,MATCH(G$127,$J$64:$N$64,FALSE))*INDEX($C$58:$G$61,MATCH($B141,$B$58:$B$61,FALSE),MATCH(G$127,$C$57:$G$57,FALSE))*$D141)</f>
        <v/>
      </c>
      <c r="H141" s="1" cm="1">
        <f t="array" ref="H141">IF(INDEX($J$65:$N$65,MATCH(H$127,$J$64:$N$64,FALSE))*INDEX($C$58:$G$61,MATCH($B141,$B$58:$B$61,FALSE),MATCH(H$127,$C$57:$G$57,FALSE))*$D141=0,"",INDEX($J$65:$N$65,MATCH(H$127,$J$64:$N$64,FALSE))*INDEX($C$58:$G$61,MATCH($B141,$B$58:$B$61,FALSE),MATCH(H$127,$C$57:$G$57,FALSE))*$D141)</f>
        <v>0.2001</v>
      </c>
      <c r="I141" s="47" cm="1">
        <f t="array" ref="I141">IF(INDEX($J$65:$N$65,MATCH(I$127,$J$64:$N$64,FALSE))*INDEX($C$58:$G$61,MATCH($B141,$B$58:$B$61,FALSE),MATCH(I$127,$C$57:$G$57,FALSE))*$D141=0,"",INDEX($J$65:$N$65,MATCH(I$127,$J$64:$N$64,FALSE))*INDEX($C$58:$G$61,MATCH($B141,$B$58:$B$61,FALSE),MATCH(I$127,$C$57:$G$57,FALSE))*$D141)</f>
        <v>0.2001</v>
      </c>
      <c r="K141" s="112" t="s">
        <v>254</v>
      </c>
      <c r="L141" s="113" t="s">
        <v>276</v>
      </c>
      <c r="M141" s="1" cm="1">
        <f t="array" ref="M141">INDEX($C$72:$C$77,MATCH($C141,$B$72:$B$77,FALSE))</f>
        <v>0.6</v>
      </c>
      <c r="N141" s="1" cm="1">
        <f t="array" ref="N141">IF(INDEX($J$66:$N$66,MATCH(N$127,$J$64:$N$64,FALSE))*INDEX($C$58:$G$61,MATCH($K141,$B$58:$B$61,FALSE),MATCH(N$127,$C$57:$G$57,FALSE))*$M141=0,"",INDEX($J$66:$N$66,MATCH(N$127,$J$64:$N$64,FALSE))*INDEX($C$58:$G$61,MATCH($K141,$B$58:$B$61,FALSE),MATCH(N$127,$C$57:$G$57,FALSE))*$M141)</f>
        <v>720</v>
      </c>
      <c r="O141" s="1" t="str" cm="1">
        <f t="array" ref="O141">IF(INDEX($J$66:$N$66,MATCH(O$127,$J$64:$N$64,FALSE))*INDEX($C$58:$G$61,MATCH($K141,$B$58:$B$61,FALSE),MATCH(O$127,$C$57:$G$57,FALSE))*$M141=0,"",INDEX($J$66:$N$66,MATCH(O$127,$J$64:$N$64,FALSE))*INDEX($C$58:$G$61,MATCH($K141,$B$58:$B$61,FALSE),MATCH(O$127,$C$57:$G$57,FALSE))*$M141)</f>
        <v/>
      </c>
      <c r="P141" s="1" t="str" cm="1">
        <f t="array" ref="P141">IF(INDEX($J$66:$N$66,MATCH(P$127,$J$64:$N$64,FALSE))*INDEX($C$58:$G$61,MATCH($K141,$B$58:$B$61,FALSE),MATCH(P$127,$C$57:$G$57,FALSE))*$M141=0,"",INDEX($J$66:$N$66,MATCH(P$127,$J$64:$N$64,FALSE))*INDEX($C$58:$G$61,MATCH($K141,$B$58:$B$61,FALSE),MATCH(P$127,$C$57:$G$57,FALSE))*$M141)</f>
        <v/>
      </c>
      <c r="Q141" s="1" cm="1">
        <f t="array" ref="Q141">IF(INDEX($J$66:$N$66,MATCH(Q$127,$J$64:$N$64,FALSE))*INDEX($C$58:$G$61,MATCH($K141,$B$58:$B$61,FALSE),MATCH(Q$127,$C$57:$G$57,FALSE))*$M141=0,"",INDEX($J$66:$N$66,MATCH(Q$127,$J$64:$N$64,FALSE))*INDEX($C$58:$G$61,MATCH($K141,$B$58:$B$61,FALSE),MATCH(Q$127,$C$57:$G$57,FALSE))*$M141)</f>
        <v>30</v>
      </c>
      <c r="R141" s="47" cm="1">
        <f t="array" ref="R141">IF(INDEX($J$66:$N$66,MATCH(R$127,$J$64:$N$64,FALSE))*INDEX($C$58:$G$61,MATCH($K141,$B$58:$B$61,FALSE),MATCH(R$127,$C$57:$G$57,FALSE))*$M141=0,"",INDEX($J$66:$N$66,MATCH(R$127,$J$64:$N$64,FALSE))*INDEX($C$58:$G$61,MATCH($K141,$B$58:$B$61,FALSE),MATCH(R$127,$C$57:$G$57,FALSE))*$M141)</f>
        <v>30</v>
      </c>
    </row>
    <row r="142" spans="2:18" x14ac:dyDescent="0.15">
      <c r="B142" s="112" t="s">
        <v>257</v>
      </c>
      <c r="C142" s="113" t="s">
        <v>276</v>
      </c>
      <c r="D142" s="1" cm="1">
        <f t="array" ref="D142">INDEX($C$72:$C$77,MATCH($C142,$B$72:$B$77,FALSE))</f>
        <v>0.6</v>
      </c>
      <c r="E142" s="1" cm="1">
        <f t="array" ref="E142">IF(INDEX($J$65:$N$65,MATCH(E$127,$J$64:$N$64,FALSE))*INDEX($C$58:$G$61,MATCH($B142,$B$58:$B$61,FALSE),MATCH(E$127,$C$57:$G$57,FALSE))*$D142=0,"",INDEX($J$65:$N$65,MATCH(E$127,$J$64:$N$64,FALSE))*INDEX($C$58:$G$61,MATCH($B142,$B$58:$B$61,FALSE),MATCH(E$127,$C$57:$G$57,FALSE))*$D142)</f>
        <v>0.6</v>
      </c>
      <c r="F142" s="1" t="str" cm="1">
        <f t="array" ref="F142">IF(INDEX($J$65:$N$65,MATCH(F$127,$J$64:$N$64,FALSE))*INDEX($C$58:$G$61,MATCH($B142,$B$58:$B$61,FALSE),MATCH(F$127,$C$57:$G$57,FALSE))*$D142=0,"",INDEX($J$65:$N$65,MATCH(F$127,$J$64:$N$64,FALSE))*INDEX($C$58:$G$61,MATCH($B142,$B$58:$B$61,FALSE),MATCH(F$127,$C$57:$G$57,FALSE))*$D142)</f>
        <v/>
      </c>
      <c r="G142" s="1" t="str" cm="1">
        <f t="array" ref="G142">IF(INDEX($J$65:$N$65,MATCH(G$127,$J$64:$N$64,FALSE))*INDEX($C$58:$G$61,MATCH($B142,$B$58:$B$61,FALSE),MATCH(G$127,$C$57:$G$57,FALSE))*$D142=0,"",INDEX($J$65:$N$65,MATCH(G$127,$J$64:$N$64,FALSE))*INDEX($C$58:$G$61,MATCH($B142,$B$58:$B$61,FALSE),MATCH(G$127,$C$57:$G$57,FALSE))*$D142)</f>
        <v/>
      </c>
      <c r="H142" s="1" cm="1">
        <f t="array" ref="H142">IF(INDEX($J$65:$N$65,MATCH(H$127,$J$64:$N$64,FALSE))*INDEX($C$58:$G$61,MATCH($B142,$B$58:$B$61,FALSE),MATCH(H$127,$C$57:$G$57,FALSE))*$D142=0,"",INDEX($J$65:$N$65,MATCH(H$127,$J$64:$N$64,FALSE))*INDEX($C$58:$G$61,MATCH($B142,$B$58:$B$61,FALSE),MATCH(H$127,$C$57:$G$57,FALSE))*$D142)</f>
        <v>0.2001</v>
      </c>
      <c r="I142" s="47" cm="1">
        <f t="array" ref="I142">IF(INDEX($J$65:$N$65,MATCH(I$127,$J$64:$N$64,FALSE))*INDEX($C$58:$G$61,MATCH($B142,$B$58:$B$61,FALSE),MATCH(I$127,$C$57:$G$57,FALSE))*$D142=0,"",INDEX($J$65:$N$65,MATCH(I$127,$J$64:$N$64,FALSE))*INDEX($C$58:$G$61,MATCH($B142,$B$58:$B$61,FALSE),MATCH(I$127,$C$57:$G$57,FALSE))*$D142)</f>
        <v>0.2001</v>
      </c>
      <c r="K142" s="112" t="s">
        <v>257</v>
      </c>
      <c r="L142" s="113" t="s">
        <v>276</v>
      </c>
      <c r="M142" s="1" cm="1">
        <f t="array" ref="M142">INDEX($C$72:$C$77,MATCH($C142,$B$72:$B$77,FALSE))</f>
        <v>0.6</v>
      </c>
      <c r="N142" s="1" cm="1">
        <f t="array" ref="N142">IF(INDEX($J$66:$N$66,MATCH(N$127,$J$64:$N$64,FALSE))*INDEX($C$58:$G$61,MATCH($K142,$B$58:$B$61,FALSE),MATCH(N$127,$C$57:$G$57,FALSE))*$M142=0,"",INDEX($J$66:$N$66,MATCH(N$127,$J$64:$N$64,FALSE))*INDEX($C$58:$G$61,MATCH($K142,$B$58:$B$61,FALSE),MATCH(N$127,$C$57:$G$57,FALSE))*$M142)</f>
        <v>720</v>
      </c>
      <c r="O142" s="1" t="str" cm="1">
        <f t="array" ref="O142">IF(INDEX($J$66:$N$66,MATCH(O$127,$J$64:$N$64,FALSE))*INDEX($C$58:$G$61,MATCH($K142,$B$58:$B$61,FALSE),MATCH(O$127,$C$57:$G$57,FALSE))*$M142=0,"",INDEX($J$66:$N$66,MATCH(O$127,$J$64:$N$64,FALSE))*INDEX($C$58:$G$61,MATCH($K142,$B$58:$B$61,FALSE),MATCH(O$127,$C$57:$G$57,FALSE))*$M142)</f>
        <v/>
      </c>
      <c r="P142" s="1" t="str" cm="1">
        <f t="array" ref="P142">IF(INDEX($J$66:$N$66,MATCH(P$127,$J$64:$N$64,FALSE))*INDEX($C$58:$G$61,MATCH($K142,$B$58:$B$61,FALSE),MATCH(P$127,$C$57:$G$57,FALSE))*$M142=0,"",INDEX($J$66:$N$66,MATCH(P$127,$J$64:$N$64,FALSE))*INDEX($C$58:$G$61,MATCH($K142,$B$58:$B$61,FALSE),MATCH(P$127,$C$57:$G$57,FALSE))*$M142)</f>
        <v/>
      </c>
      <c r="Q142" s="1" cm="1">
        <f t="array" ref="Q142">IF(INDEX($J$66:$N$66,MATCH(Q$127,$J$64:$N$64,FALSE))*INDEX($C$58:$G$61,MATCH($K142,$B$58:$B$61,FALSE),MATCH(Q$127,$C$57:$G$57,FALSE))*$M142=0,"",INDEX($J$66:$N$66,MATCH(Q$127,$J$64:$N$64,FALSE))*INDEX($C$58:$G$61,MATCH($K142,$B$58:$B$61,FALSE),MATCH(Q$127,$C$57:$G$57,FALSE))*$M142)</f>
        <v>30</v>
      </c>
      <c r="R142" s="47" cm="1">
        <f t="array" ref="R142">IF(INDEX($J$66:$N$66,MATCH(R$127,$J$64:$N$64,FALSE))*INDEX($C$58:$G$61,MATCH($K142,$B$58:$B$61,FALSE),MATCH(R$127,$C$57:$G$57,FALSE))*$M142=0,"",INDEX($J$66:$N$66,MATCH(R$127,$J$64:$N$64,FALSE))*INDEX($C$58:$G$61,MATCH($K142,$B$58:$B$61,FALSE),MATCH(R$127,$C$57:$G$57,FALSE))*$M142)</f>
        <v>30</v>
      </c>
    </row>
    <row r="143" spans="2:18" x14ac:dyDescent="0.15">
      <c r="B143" s="112" t="s">
        <v>259</v>
      </c>
      <c r="C143" s="113" t="s">
        <v>276</v>
      </c>
      <c r="D143" s="1" cm="1">
        <f t="array" ref="D143">INDEX($C$72:$C$77,MATCH($C143,$B$72:$B$77,FALSE))</f>
        <v>0.6</v>
      </c>
      <c r="E143" s="1" t="str" cm="1">
        <f t="array" ref="E143">IF(INDEX($J$65:$N$65,MATCH(E$127,$J$64:$N$64,FALSE))*INDEX($C$58:$G$61,MATCH($B143,$B$58:$B$61,FALSE),MATCH(E$127,$C$57:$G$57,FALSE))*$D143=0,"",INDEX($J$65:$N$65,MATCH(E$127,$J$64:$N$64,FALSE))*INDEX($C$58:$G$61,MATCH($B143,$B$58:$B$61,FALSE),MATCH(E$127,$C$57:$G$57,FALSE))*$D143)</f>
        <v/>
      </c>
      <c r="F143" s="1" cm="1">
        <f t="array" ref="F143">IF(INDEX($J$65:$N$65,MATCH(F$127,$J$64:$N$64,FALSE))*INDEX($C$58:$G$61,MATCH($B143,$B$58:$B$61,FALSE),MATCH(F$127,$C$57:$G$57,FALSE))*$D143=0,"",INDEX($J$65:$N$65,MATCH(F$127,$J$64:$N$64,FALSE))*INDEX($C$58:$G$61,MATCH($B143,$B$58:$B$61,FALSE),MATCH(F$127,$C$57:$G$57,FALSE))*$D143)</f>
        <v>0.3</v>
      </c>
      <c r="G143" s="1" cm="1">
        <f t="array" ref="G143">IF(INDEX($J$65:$N$65,MATCH(G$127,$J$64:$N$64,FALSE))*INDEX($C$58:$G$61,MATCH($B143,$B$58:$B$61,FALSE),MATCH(G$127,$C$57:$G$57,FALSE))*$D143=0,"",INDEX($J$65:$N$65,MATCH(G$127,$J$64:$N$64,FALSE))*INDEX($C$58:$G$61,MATCH($B143,$B$58:$B$61,FALSE),MATCH(G$127,$C$57:$G$57,FALSE))*$D143)</f>
        <v>0.3</v>
      </c>
      <c r="H143" s="1" t="str" cm="1">
        <f t="array" ref="H143">IF(INDEX($J$65:$N$65,MATCH(H$127,$J$64:$N$64,FALSE))*INDEX($C$58:$G$61,MATCH($B143,$B$58:$B$61,FALSE),MATCH(H$127,$C$57:$G$57,FALSE))*$D143=0,"",INDEX($J$65:$N$65,MATCH(H$127,$J$64:$N$64,FALSE))*INDEX($C$58:$G$61,MATCH($B143,$B$58:$B$61,FALSE),MATCH(H$127,$C$57:$G$57,FALSE))*$D143)</f>
        <v/>
      </c>
      <c r="I143" s="47" t="str" cm="1">
        <f t="array" ref="I143">IF(INDEX($J$65:$N$65,MATCH(I$127,$J$64:$N$64,FALSE))*INDEX($C$58:$G$61,MATCH($B143,$B$58:$B$61,FALSE),MATCH(I$127,$C$57:$G$57,FALSE))*$D143=0,"",INDEX($J$65:$N$65,MATCH(I$127,$J$64:$N$64,FALSE))*INDEX($C$58:$G$61,MATCH($B143,$B$58:$B$61,FALSE),MATCH(I$127,$C$57:$G$57,FALSE))*$D143)</f>
        <v/>
      </c>
      <c r="K143" s="112" t="s">
        <v>259</v>
      </c>
      <c r="L143" s="113" t="s">
        <v>276</v>
      </c>
      <c r="M143" s="1" cm="1">
        <f t="array" ref="M143">INDEX($C$72:$C$77,MATCH($C143,$B$72:$B$77,FALSE))</f>
        <v>0.6</v>
      </c>
      <c r="N143" s="1" t="str" cm="1">
        <f t="array" ref="N143">IF(INDEX($J$66:$N$66,MATCH(N$127,$J$64:$N$64,FALSE))*INDEX($C$58:$G$61,MATCH($K143,$B$58:$B$61,FALSE),MATCH(N$127,$C$57:$G$57,FALSE))*$M143=0,"",INDEX($J$66:$N$66,MATCH(N$127,$J$64:$N$64,FALSE))*INDEX($C$58:$G$61,MATCH($K143,$B$58:$B$61,FALSE),MATCH(N$127,$C$57:$G$57,FALSE))*$M143)</f>
        <v/>
      </c>
      <c r="O143" s="1" cm="1">
        <f t="array" ref="O143">IF(INDEX($J$66:$N$66,MATCH(O$127,$J$64:$N$64,FALSE))*INDEX($C$58:$G$61,MATCH($K143,$B$58:$B$61,FALSE),MATCH(O$127,$C$57:$G$57,FALSE))*$M143=0,"",INDEX($J$66:$N$66,MATCH(O$127,$J$64:$N$64,FALSE))*INDEX($C$58:$G$61,MATCH($K143,$B$58:$B$61,FALSE),MATCH(O$127,$C$57:$G$57,FALSE))*$M143)</f>
        <v>60</v>
      </c>
      <c r="P143" s="1" cm="1">
        <f t="array" ref="P143">IF(INDEX($J$66:$N$66,MATCH(P$127,$J$64:$N$64,FALSE))*INDEX($C$58:$G$61,MATCH($K143,$B$58:$B$61,FALSE),MATCH(P$127,$C$57:$G$57,FALSE))*$M143=0,"",INDEX($J$66:$N$66,MATCH(P$127,$J$64:$N$64,FALSE))*INDEX($C$58:$G$61,MATCH($K143,$B$58:$B$61,FALSE),MATCH(P$127,$C$57:$G$57,FALSE))*$M143)</f>
        <v>60</v>
      </c>
      <c r="Q143" s="1" t="str" cm="1">
        <f t="array" ref="Q143">IF(INDEX($J$66:$N$66,MATCH(Q$127,$J$64:$N$64,FALSE))*INDEX($C$58:$G$61,MATCH($K143,$B$58:$B$61,FALSE),MATCH(Q$127,$C$57:$G$57,FALSE))*$M143=0,"",INDEX($J$66:$N$66,MATCH(Q$127,$J$64:$N$64,FALSE))*INDEX($C$58:$G$61,MATCH($K143,$B$58:$B$61,FALSE),MATCH(Q$127,$C$57:$G$57,FALSE))*$M143)</f>
        <v/>
      </c>
      <c r="R143" s="47" t="str" cm="1">
        <f t="array" ref="R143">IF(INDEX($J$66:$N$66,MATCH(R$127,$J$64:$N$64,FALSE))*INDEX($C$58:$G$61,MATCH($K143,$B$58:$B$61,FALSE),MATCH(R$127,$C$57:$G$57,FALSE))*$M143=0,"",INDEX($J$66:$N$66,MATCH(R$127,$J$64:$N$64,FALSE))*INDEX($C$58:$G$61,MATCH($K143,$B$58:$B$61,FALSE),MATCH(R$127,$C$57:$G$57,FALSE))*$M143)</f>
        <v/>
      </c>
    </row>
    <row r="144" spans="2:18" x14ac:dyDescent="0.15">
      <c r="B144" s="114" t="s">
        <v>253</v>
      </c>
      <c r="C144" s="60" t="s">
        <v>278</v>
      </c>
      <c r="D144" s="1" cm="1">
        <f t="array" ref="D144">INDEX($C$72:$C$77,MATCH($C144,$B$72:$B$77,FALSE))</f>
        <v>0.8</v>
      </c>
      <c r="E144" s="1" t="str" cm="1">
        <f t="array" ref="E144">IF(INDEX($J$65:$N$65,MATCH(E$127,$J$64:$N$64,FALSE))*INDEX($C$58:$G$61,MATCH($B144,$B$58:$B$61,FALSE),MATCH(E$127,$C$57:$G$57,FALSE))*$D144=0,"",INDEX($J$65:$N$65,MATCH(E$127,$J$64:$N$64,FALSE))*INDEX($C$58:$G$61,MATCH($B144,$B$58:$B$61,FALSE),MATCH(E$127,$C$57:$G$57,FALSE))*$D144)</f>
        <v/>
      </c>
      <c r="F144" s="1" cm="1">
        <f t="array" ref="F144">IF(INDEX($J$65:$N$65,MATCH(F$127,$J$64:$N$64,FALSE))*INDEX($C$58:$G$61,MATCH($B144,$B$58:$B$61,FALSE),MATCH(F$127,$C$57:$G$57,FALSE))*$D144=0,"",INDEX($J$65:$N$65,MATCH(F$127,$J$64:$N$64,FALSE))*INDEX($C$58:$G$61,MATCH($B144,$B$58:$B$61,FALSE),MATCH(F$127,$C$57:$G$57,FALSE))*$D144)</f>
        <v>0.4</v>
      </c>
      <c r="G144" s="1" cm="1">
        <f t="array" ref="G144">IF(INDEX($J$65:$N$65,MATCH(G$127,$J$64:$N$64,FALSE))*INDEX($C$58:$G$61,MATCH($B144,$B$58:$B$61,FALSE),MATCH(G$127,$C$57:$G$57,FALSE))*$D144=0,"",INDEX($J$65:$N$65,MATCH(G$127,$J$64:$N$64,FALSE))*INDEX($C$58:$G$61,MATCH($B144,$B$58:$B$61,FALSE),MATCH(G$127,$C$57:$G$57,FALSE))*$D144)</f>
        <v>0.4</v>
      </c>
      <c r="H144" s="1" t="str" cm="1">
        <f t="array" ref="H144">IF(INDEX($J$65:$N$65,MATCH(H$127,$J$64:$N$64,FALSE))*INDEX($C$58:$G$61,MATCH($B144,$B$58:$B$61,FALSE),MATCH(H$127,$C$57:$G$57,FALSE))*$D144=0,"",INDEX($J$65:$N$65,MATCH(H$127,$J$64:$N$64,FALSE))*INDEX($C$58:$G$61,MATCH($B144,$B$58:$B$61,FALSE),MATCH(H$127,$C$57:$G$57,FALSE))*$D144)</f>
        <v/>
      </c>
      <c r="I144" s="47" t="str" cm="1">
        <f t="array" ref="I144">IF(INDEX($J$65:$N$65,MATCH(I$127,$J$64:$N$64,FALSE))*INDEX($C$58:$G$61,MATCH($B144,$B$58:$B$61,FALSE),MATCH(I$127,$C$57:$G$57,FALSE))*$D144=0,"",INDEX($J$65:$N$65,MATCH(I$127,$J$64:$N$64,FALSE))*INDEX($C$58:$G$61,MATCH($B144,$B$58:$B$61,FALSE),MATCH(I$127,$C$57:$G$57,FALSE))*$D144)</f>
        <v/>
      </c>
      <c r="K144" s="114" t="s">
        <v>253</v>
      </c>
      <c r="L144" s="60" t="s">
        <v>278</v>
      </c>
      <c r="M144" s="1" cm="1">
        <f t="array" ref="M144">INDEX($C$72:$C$77,MATCH($C144,$B$72:$B$77,FALSE))</f>
        <v>0.8</v>
      </c>
      <c r="N144" s="1" t="str" cm="1">
        <f t="array" ref="N144">IF(INDEX($J$66:$N$66,MATCH(N$127,$J$64:$N$64,FALSE))*INDEX($C$58:$G$61,MATCH($K144,$B$58:$B$61,FALSE),MATCH(N$127,$C$57:$G$57,FALSE))*$M144=0,"",INDEX($J$66:$N$66,MATCH(N$127,$J$64:$N$64,FALSE))*INDEX($C$58:$G$61,MATCH($K144,$B$58:$B$61,FALSE),MATCH(N$127,$C$57:$G$57,FALSE))*$M144)</f>
        <v/>
      </c>
      <c r="O144" s="1" cm="1">
        <f t="array" ref="O144">IF(INDEX($J$66:$N$66,MATCH(O$127,$J$64:$N$64,FALSE))*INDEX($C$58:$G$61,MATCH($K144,$B$58:$B$61,FALSE),MATCH(O$127,$C$57:$G$57,FALSE))*$M144=0,"",INDEX($J$66:$N$66,MATCH(O$127,$J$64:$N$64,FALSE))*INDEX($C$58:$G$61,MATCH($K144,$B$58:$B$61,FALSE),MATCH(O$127,$C$57:$G$57,FALSE))*$M144)</f>
        <v>80</v>
      </c>
      <c r="P144" s="1" cm="1">
        <f t="array" ref="P144">IF(INDEX($J$66:$N$66,MATCH(P$127,$J$64:$N$64,FALSE))*INDEX($C$58:$G$61,MATCH($K144,$B$58:$B$61,FALSE),MATCH(P$127,$C$57:$G$57,FALSE))*$M144=0,"",INDEX($J$66:$N$66,MATCH(P$127,$J$64:$N$64,FALSE))*INDEX($C$58:$G$61,MATCH($K144,$B$58:$B$61,FALSE),MATCH(P$127,$C$57:$G$57,FALSE))*$M144)</f>
        <v>80</v>
      </c>
      <c r="Q144" s="1" t="str" cm="1">
        <f t="array" ref="Q144">IF(INDEX($J$66:$N$66,MATCH(Q$127,$J$64:$N$64,FALSE))*INDEX($C$58:$G$61,MATCH($K144,$B$58:$B$61,FALSE),MATCH(Q$127,$C$57:$G$57,FALSE))*$M144=0,"",INDEX($J$66:$N$66,MATCH(Q$127,$J$64:$N$64,FALSE))*INDEX($C$58:$G$61,MATCH($K144,$B$58:$B$61,FALSE),MATCH(Q$127,$C$57:$G$57,FALSE))*$M144)</f>
        <v/>
      </c>
      <c r="R144" s="47" t="str" cm="1">
        <f t="array" ref="R144">IF(INDEX($J$66:$N$66,MATCH(R$127,$J$64:$N$64,FALSE))*INDEX($C$58:$G$61,MATCH($K144,$B$58:$B$61,FALSE),MATCH(R$127,$C$57:$G$57,FALSE))*$M144=0,"",INDEX($J$66:$N$66,MATCH(R$127,$J$64:$N$64,FALSE))*INDEX($C$58:$G$61,MATCH($K144,$B$58:$B$61,FALSE),MATCH(R$127,$C$57:$G$57,FALSE))*$M144)</f>
        <v/>
      </c>
    </row>
    <row r="145" spans="2:18" x14ac:dyDescent="0.15">
      <c r="B145" s="114" t="s">
        <v>254</v>
      </c>
      <c r="C145" s="60" t="s">
        <v>278</v>
      </c>
      <c r="D145" s="1" cm="1">
        <f t="array" ref="D145">INDEX($C$72:$C$77,MATCH($C145,$B$72:$B$77,FALSE))</f>
        <v>0.8</v>
      </c>
      <c r="E145" s="1" cm="1">
        <f t="array" ref="E145">IF(INDEX($J$65:$N$65,MATCH(E$127,$J$64:$N$64,FALSE))*INDEX($C$58:$G$61,MATCH($B145,$B$58:$B$61,FALSE),MATCH(E$127,$C$57:$G$57,FALSE))*$D145=0,"",INDEX($J$65:$N$65,MATCH(E$127,$J$64:$N$64,FALSE))*INDEX($C$58:$G$61,MATCH($B145,$B$58:$B$61,FALSE),MATCH(E$127,$C$57:$G$57,FALSE))*$D145)</f>
        <v>0.8</v>
      </c>
      <c r="F145" s="1" t="str" cm="1">
        <f t="array" ref="F145">IF(INDEX($J$65:$N$65,MATCH(F$127,$J$64:$N$64,FALSE))*INDEX($C$58:$G$61,MATCH($B145,$B$58:$B$61,FALSE),MATCH(F$127,$C$57:$G$57,FALSE))*$D145=0,"",INDEX($J$65:$N$65,MATCH(F$127,$J$64:$N$64,FALSE))*INDEX($C$58:$G$61,MATCH($B145,$B$58:$B$61,FALSE),MATCH(F$127,$C$57:$G$57,FALSE))*$D145)</f>
        <v/>
      </c>
      <c r="G145" s="1" t="str" cm="1">
        <f t="array" ref="G145">IF(INDEX($J$65:$N$65,MATCH(G$127,$J$64:$N$64,FALSE))*INDEX($C$58:$G$61,MATCH($B145,$B$58:$B$61,FALSE),MATCH(G$127,$C$57:$G$57,FALSE))*$D145=0,"",INDEX($J$65:$N$65,MATCH(G$127,$J$64:$N$64,FALSE))*INDEX($C$58:$G$61,MATCH($B145,$B$58:$B$61,FALSE),MATCH(G$127,$C$57:$G$57,FALSE))*$D145)</f>
        <v/>
      </c>
      <c r="H145" s="1" cm="1">
        <f t="array" ref="H145">IF(INDEX($J$65:$N$65,MATCH(H$127,$J$64:$N$64,FALSE))*INDEX($C$58:$G$61,MATCH($B145,$B$58:$B$61,FALSE),MATCH(H$127,$C$57:$G$57,FALSE))*$D145=0,"",INDEX($J$65:$N$65,MATCH(H$127,$J$64:$N$64,FALSE))*INDEX($C$58:$G$61,MATCH($B145,$B$58:$B$61,FALSE),MATCH(H$127,$C$57:$G$57,FALSE))*$D145)</f>
        <v>0.26679999999999998</v>
      </c>
      <c r="I145" s="47" cm="1">
        <f t="array" ref="I145">IF(INDEX($J$65:$N$65,MATCH(I$127,$J$64:$N$64,FALSE))*INDEX($C$58:$G$61,MATCH($B145,$B$58:$B$61,FALSE),MATCH(I$127,$C$57:$G$57,FALSE))*$D145=0,"",INDEX($J$65:$N$65,MATCH(I$127,$J$64:$N$64,FALSE))*INDEX($C$58:$G$61,MATCH($B145,$B$58:$B$61,FALSE),MATCH(I$127,$C$57:$G$57,FALSE))*$D145)</f>
        <v>0.26679999999999998</v>
      </c>
      <c r="K145" s="114" t="s">
        <v>254</v>
      </c>
      <c r="L145" s="60" t="s">
        <v>278</v>
      </c>
      <c r="M145" s="1" cm="1">
        <f t="array" ref="M145">INDEX($C$72:$C$77,MATCH($C145,$B$72:$B$77,FALSE))</f>
        <v>0.8</v>
      </c>
      <c r="N145" s="1" cm="1">
        <f t="array" ref="N145">IF(INDEX($J$66:$N$66,MATCH(N$127,$J$64:$N$64,FALSE))*INDEX($C$58:$G$61,MATCH($K145,$B$58:$B$61,FALSE),MATCH(N$127,$C$57:$G$57,FALSE))*$M145=0,"",INDEX($J$66:$N$66,MATCH(N$127,$J$64:$N$64,FALSE))*INDEX($C$58:$G$61,MATCH($K145,$B$58:$B$61,FALSE),MATCH(N$127,$C$57:$G$57,FALSE))*$M145)</f>
        <v>960</v>
      </c>
      <c r="O145" s="1" t="str" cm="1">
        <f t="array" ref="O145">IF(INDEX($J$66:$N$66,MATCH(O$127,$J$64:$N$64,FALSE))*INDEX($C$58:$G$61,MATCH($K145,$B$58:$B$61,FALSE),MATCH(O$127,$C$57:$G$57,FALSE))*$M145=0,"",INDEX($J$66:$N$66,MATCH(O$127,$J$64:$N$64,FALSE))*INDEX($C$58:$G$61,MATCH($K145,$B$58:$B$61,FALSE),MATCH(O$127,$C$57:$G$57,FALSE))*$M145)</f>
        <v/>
      </c>
      <c r="P145" s="1" t="str" cm="1">
        <f t="array" ref="P145">IF(INDEX($J$66:$N$66,MATCH(P$127,$J$64:$N$64,FALSE))*INDEX($C$58:$G$61,MATCH($K145,$B$58:$B$61,FALSE),MATCH(P$127,$C$57:$G$57,FALSE))*$M145=0,"",INDEX($J$66:$N$66,MATCH(P$127,$J$64:$N$64,FALSE))*INDEX($C$58:$G$61,MATCH($K145,$B$58:$B$61,FALSE),MATCH(P$127,$C$57:$G$57,FALSE))*$M145)</f>
        <v/>
      </c>
      <c r="Q145" s="1" cm="1">
        <f t="array" ref="Q145">IF(INDEX($J$66:$N$66,MATCH(Q$127,$J$64:$N$64,FALSE))*INDEX($C$58:$G$61,MATCH($K145,$B$58:$B$61,FALSE),MATCH(Q$127,$C$57:$G$57,FALSE))*$M145=0,"",INDEX($J$66:$N$66,MATCH(Q$127,$J$64:$N$64,FALSE))*INDEX($C$58:$G$61,MATCH($K145,$B$58:$B$61,FALSE),MATCH(Q$127,$C$57:$G$57,FALSE))*$M145)</f>
        <v>40</v>
      </c>
      <c r="R145" s="47" cm="1">
        <f t="array" ref="R145">IF(INDEX($J$66:$N$66,MATCH(R$127,$J$64:$N$64,FALSE))*INDEX($C$58:$G$61,MATCH($K145,$B$58:$B$61,FALSE),MATCH(R$127,$C$57:$G$57,FALSE))*$M145=0,"",INDEX($J$66:$N$66,MATCH(R$127,$J$64:$N$64,FALSE))*INDEX($C$58:$G$61,MATCH($K145,$B$58:$B$61,FALSE),MATCH(R$127,$C$57:$G$57,FALSE))*$M145)</f>
        <v>40</v>
      </c>
    </row>
    <row r="146" spans="2:18" x14ac:dyDescent="0.15">
      <c r="B146" s="114" t="s">
        <v>257</v>
      </c>
      <c r="C146" s="60" t="s">
        <v>278</v>
      </c>
      <c r="D146" s="1" cm="1">
        <f t="array" ref="D146">INDEX($C$72:$C$77,MATCH($C146,$B$72:$B$77,FALSE))</f>
        <v>0.8</v>
      </c>
      <c r="E146" s="1" cm="1">
        <f t="array" ref="E146">IF(INDEX($J$65:$N$65,MATCH(E$127,$J$64:$N$64,FALSE))*INDEX($C$58:$G$61,MATCH($B146,$B$58:$B$61,FALSE),MATCH(E$127,$C$57:$G$57,FALSE))*$D146=0,"",INDEX($J$65:$N$65,MATCH(E$127,$J$64:$N$64,FALSE))*INDEX($C$58:$G$61,MATCH($B146,$B$58:$B$61,FALSE),MATCH(E$127,$C$57:$G$57,FALSE))*$D146)</f>
        <v>0.8</v>
      </c>
      <c r="F146" s="1" t="str" cm="1">
        <f t="array" ref="F146">IF(INDEX($J$65:$N$65,MATCH(F$127,$J$64:$N$64,FALSE))*INDEX($C$58:$G$61,MATCH($B146,$B$58:$B$61,FALSE),MATCH(F$127,$C$57:$G$57,FALSE))*$D146=0,"",INDEX($J$65:$N$65,MATCH(F$127,$J$64:$N$64,FALSE))*INDEX($C$58:$G$61,MATCH($B146,$B$58:$B$61,FALSE),MATCH(F$127,$C$57:$G$57,FALSE))*$D146)</f>
        <v/>
      </c>
      <c r="G146" s="1" t="str" cm="1">
        <f t="array" ref="G146">IF(INDEX($J$65:$N$65,MATCH(G$127,$J$64:$N$64,FALSE))*INDEX($C$58:$G$61,MATCH($B146,$B$58:$B$61,FALSE),MATCH(G$127,$C$57:$G$57,FALSE))*$D146=0,"",INDEX($J$65:$N$65,MATCH(G$127,$J$64:$N$64,FALSE))*INDEX($C$58:$G$61,MATCH($B146,$B$58:$B$61,FALSE),MATCH(G$127,$C$57:$G$57,FALSE))*$D146)</f>
        <v/>
      </c>
      <c r="H146" s="1" cm="1">
        <f t="array" ref="H146">IF(INDEX($J$65:$N$65,MATCH(H$127,$J$64:$N$64,FALSE))*INDEX($C$58:$G$61,MATCH($B146,$B$58:$B$61,FALSE),MATCH(H$127,$C$57:$G$57,FALSE))*$D146=0,"",INDEX($J$65:$N$65,MATCH(H$127,$J$64:$N$64,FALSE))*INDEX($C$58:$G$61,MATCH($B146,$B$58:$B$61,FALSE),MATCH(H$127,$C$57:$G$57,FALSE))*$D146)</f>
        <v>0.26679999999999998</v>
      </c>
      <c r="I146" s="47" cm="1">
        <f t="array" ref="I146">IF(INDEX($J$65:$N$65,MATCH(I$127,$J$64:$N$64,FALSE))*INDEX($C$58:$G$61,MATCH($B146,$B$58:$B$61,FALSE),MATCH(I$127,$C$57:$G$57,FALSE))*$D146=0,"",INDEX($J$65:$N$65,MATCH(I$127,$J$64:$N$64,FALSE))*INDEX($C$58:$G$61,MATCH($B146,$B$58:$B$61,FALSE),MATCH(I$127,$C$57:$G$57,FALSE))*$D146)</f>
        <v>0.26679999999999998</v>
      </c>
      <c r="K146" s="114" t="s">
        <v>257</v>
      </c>
      <c r="L146" s="60" t="s">
        <v>278</v>
      </c>
      <c r="M146" s="1" cm="1">
        <f t="array" ref="M146">INDEX($C$72:$C$77,MATCH($C146,$B$72:$B$77,FALSE))</f>
        <v>0.8</v>
      </c>
      <c r="N146" s="1" cm="1">
        <f t="array" ref="N146">IF(INDEX($J$66:$N$66,MATCH(N$127,$J$64:$N$64,FALSE))*INDEX($C$58:$G$61,MATCH($K146,$B$58:$B$61,FALSE),MATCH(N$127,$C$57:$G$57,FALSE))*$M146=0,"",INDEX($J$66:$N$66,MATCH(N$127,$J$64:$N$64,FALSE))*INDEX($C$58:$G$61,MATCH($K146,$B$58:$B$61,FALSE),MATCH(N$127,$C$57:$G$57,FALSE))*$M146)</f>
        <v>960</v>
      </c>
      <c r="O146" s="1" t="str" cm="1">
        <f t="array" ref="O146">IF(INDEX($J$66:$N$66,MATCH(O$127,$J$64:$N$64,FALSE))*INDEX($C$58:$G$61,MATCH($K146,$B$58:$B$61,FALSE),MATCH(O$127,$C$57:$G$57,FALSE))*$M146=0,"",INDEX($J$66:$N$66,MATCH(O$127,$J$64:$N$64,FALSE))*INDEX($C$58:$G$61,MATCH($K146,$B$58:$B$61,FALSE),MATCH(O$127,$C$57:$G$57,FALSE))*$M146)</f>
        <v/>
      </c>
      <c r="P146" s="1" t="str" cm="1">
        <f t="array" ref="P146">IF(INDEX($J$66:$N$66,MATCH(P$127,$J$64:$N$64,FALSE))*INDEX($C$58:$G$61,MATCH($K146,$B$58:$B$61,FALSE),MATCH(P$127,$C$57:$G$57,FALSE))*$M146=0,"",INDEX($J$66:$N$66,MATCH(P$127,$J$64:$N$64,FALSE))*INDEX($C$58:$G$61,MATCH($K146,$B$58:$B$61,FALSE),MATCH(P$127,$C$57:$G$57,FALSE))*$M146)</f>
        <v/>
      </c>
      <c r="Q146" s="1" cm="1">
        <f t="array" ref="Q146">IF(INDEX($J$66:$N$66,MATCH(Q$127,$J$64:$N$64,FALSE))*INDEX($C$58:$G$61,MATCH($K146,$B$58:$B$61,FALSE),MATCH(Q$127,$C$57:$G$57,FALSE))*$M146=0,"",INDEX($J$66:$N$66,MATCH(Q$127,$J$64:$N$64,FALSE))*INDEX($C$58:$G$61,MATCH($K146,$B$58:$B$61,FALSE),MATCH(Q$127,$C$57:$G$57,FALSE))*$M146)</f>
        <v>40</v>
      </c>
      <c r="R146" s="47" cm="1">
        <f t="array" ref="R146">IF(INDEX($J$66:$N$66,MATCH(R$127,$J$64:$N$64,FALSE))*INDEX($C$58:$G$61,MATCH($K146,$B$58:$B$61,FALSE),MATCH(R$127,$C$57:$G$57,FALSE))*$M146=0,"",INDEX($J$66:$N$66,MATCH(R$127,$J$64:$N$64,FALSE))*INDEX($C$58:$G$61,MATCH($K146,$B$58:$B$61,FALSE),MATCH(R$127,$C$57:$G$57,FALSE))*$M146)</f>
        <v>40</v>
      </c>
    </row>
    <row r="147" spans="2:18" x14ac:dyDescent="0.15">
      <c r="B147" s="115" t="s">
        <v>259</v>
      </c>
      <c r="C147" s="116" t="s">
        <v>278</v>
      </c>
      <c r="D147" s="37" cm="1">
        <f t="array" ref="D147">INDEX($C$72:$C$77,MATCH($C147,$B$72:$B$77,FALSE))</f>
        <v>0.8</v>
      </c>
      <c r="E147" s="37" t="str" cm="1">
        <f t="array" ref="E147">IF(INDEX($J$65:$N$65,MATCH(E$127,$J$64:$N$64,FALSE))*INDEX($C$58:$G$61,MATCH($B147,$B$58:$B$61,FALSE),MATCH(E$127,$C$57:$G$57,FALSE))*$D147=0,"",INDEX($J$65:$N$65,MATCH(E$127,$J$64:$N$64,FALSE))*INDEX($C$58:$G$61,MATCH($B147,$B$58:$B$61,FALSE),MATCH(E$127,$C$57:$G$57,FALSE))*$D147)</f>
        <v/>
      </c>
      <c r="F147" s="37" cm="1">
        <f t="array" ref="F147">IF(INDEX($J$65:$N$65,MATCH(F$127,$J$64:$N$64,FALSE))*INDEX($C$58:$G$61,MATCH($B147,$B$58:$B$61,FALSE),MATCH(F$127,$C$57:$G$57,FALSE))*$D147=0,"",INDEX($J$65:$N$65,MATCH(F$127,$J$64:$N$64,FALSE))*INDEX($C$58:$G$61,MATCH($B147,$B$58:$B$61,FALSE),MATCH(F$127,$C$57:$G$57,FALSE))*$D147)</f>
        <v>0.4</v>
      </c>
      <c r="G147" s="37" cm="1">
        <f t="array" ref="G147">IF(INDEX($J$65:$N$65,MATCH(G$127,$J$64:$N$64,FALSE))*INDEX($C$58:$G$61,MATCH($B147,$B$58:$B$61,FALSE),MATCH(G$127,$C$57:$G$57,FALSE))*$D147=0,"",INDEX($J$65:$N$65,MATCH(G$127,$J$64:$N$64,FALSE))*INDEX($C$58:$G$61,MATCH($B147,$B$58:$B$61,FALSE),MATCH(G$127,$C$57:$G$57,FALSE))*$D147)</f>
        <v>0.4</v>
      </c>
      <c r="H147" s="37" t="str" cm="1">
        <f t="array" ref="H147">IF(INDEX($J$65:$N$65,MATCH(H$127,$J$64:$N$64,FALSE))*INDEX($C$58:$G$61,MATCH($B147,$B$58:$B$61,FALSE),MATCH(H$127,$C$57:$G$57,FALSE))*$D147=0,"",INDEX($J$65:$N$65,MATCH(H$127,$J$64:$N$64,FALSE))*INDEX($C$58:$G$61,MATCH($B147,$B$58:$B$61,FALSE),MATCH(H$127,$C$57:$G$57,FALSE))*$D147)</f>
        <v/>
      </c>
      <c r="I147" s="49" t="str" cm="1">
        <f t="array" ref="I147">IF(INDEX($J$65:$N$65,MATCH(I$127,$J$64:$N$64,FALSE))*INDEX($C$58:$G$61,MATCH($B147,$B$58:$B$61,FALSE),MATCH(I$127,$C$57:$G$57,FALSE))*$D147=0,"",INDEX($J$65:$N$65,MATCH(I$127,$J$64:$N$64,FALSE))*INDEX($C$58:$G$61,MATCH($B147,$B$58:$B$61,FALSE),MATCH(I$127,$C$57:$G$57,FALSE))*$D147)</f>
        <v/>
      </c>
      <c r="K147" s="115" t="s">
        <v>259</v>
      </c>
      <c r="L147" s="116" t="s">
        <v>278</v>
      </c>
      <c r="M147" s="37" cm="1">
        <f t="array" ref="M147">INDEX($C$72:$C$77,MATCH($C147,$B$72:$B$77,FALSE))</f>
        <v>0.8</v>
      </c>
      <c r="N147" s="37" t="str" cm="1">
        <f t="array" ref="N147">IF(INDEX($J$66:$N$66,MATCH(N$127,$J$64:$N$64,FALSE))*INDEX($C$58:$G$61,MATCH($K147,$B$58:$B$61,FALSE),MATCH(N$127,$C$57:$G$57,FALSE))*$M147=0,"",INDEX($J$66:$N$66,MATCH(N$127,$J$64:$N$64,FALSE))*INDEX($C$58:$G$61,MATCH($K147,$B$58:$B$61,FALSE),MATCH(N$127,$C$57:$G$57,FALSE))*$M147)</f>
        <v/>
      </c>
      <c r="O147" s="37" cm="1">
        <f t="array" ref="O147">IF(INDEX($J$66:$N$66,MATCH(O$127,$J$64:$N$64,FALSE))*INDEX($C$58:$G$61,MATCH($K147,$B$58:$B$61,FALSE),MATCH(O$127,$C$57:$G$57,FALSE))*$M147=0,"",INDEX($J$66:$N$66,MATCH(O$127,$J$64:$N$64,FALSE))*INDEX($C$58:$G$61,MATCH($K147,$B$58:$B$61,FALSE),MATCH(O$127,$C$57:$G$57,FALSE))*$M147)</f>
        <v>80</v>
      </c>
      <c r="P147" s="37" cm="1">
        <f t="array" ref="P147">IF(INDEX($J$66:$N$66,MATCH(P$127,$J$64:$N$64,FALSE))*INDEX($C$58:$G$61,MATCH($K147,$B$58:$B$61,FALSE),MATCH(P$127,$C$57:$G$57,FALSE))*$M147=0,"",INDEX($J$66:$N$66,MATCH(P$127,$J$64:$N$64,FALSE))*INDEX($C$58:$G$61,MATCH($K147,$B$58:$B$61,FALSE),MATCH(P$127,$C$57:$G$57,FALSE))*$M147)</f>
        <v>80</v>
      </c>
      <c r="Q147" s="37" t="str" cm="1">
        <f t="array" ref="Q147">IF(INDEX($J$66:$N$66,MATCH(Q$127,$J$64:$N$64,FALSE))*INDEX($C$58:$G$61,MATCH($K147,$B$58:$B$61,FALSE),MATCH(Q$127,$C$57:$G$57,FALSE))*$M147=0,"",INDEX($J$66:$N$66,MATCH(Q$127,$J$64:$N$64,FALSE))*INDEX($C$58:$G$61,MATCH($K147,$B$58:$B$61,FALSE),MATCH(Q$127,$C$57:$G$57,FALSE))*$M147)</f>
        <v/>
      </c>
      <c r="R147" s="49" t="str" cm="1">
        <f t="array" ref="R147">IF(INDEX($J$66:$N$66,MATCH(R$127,$J$64:$N$64,FALSE))*INDEX($C$58:$G$61,MATCH($K147,$B$58:$B$61,FALSE),MATCH(R$127,$C$57:$G$57,FALSE))*$M147=0,"",INDEX($J$66:$N$66,MATCH(R$127,$J$64:$N$64,FALSE))*INDEX($C$58:$G$61,MATCH($K147,$B$58:$B$61,FALSE),MATCH(R$127,$C$57:$G$57,FALSE))*$M147)</f>
        <v/>
      </c>
    </row>
    <row r="149" spans="2:18" x14ac:dyDescent="0.15">
      <c r="B149" s="31" t="s">
        <v>300</v>
      </c>
      <c r="D149" s="1">
        <v>20</v>
      </c>
      <c r="K149" s="31" t="s">
        <v>301</v>
      </c>
    </row>
    <row r="150" spans="2:18" x14ac:dyDescent="0.15">
      <c r="B150" s="32"/>
      <c r="C150" s="33" t="s">
        <v>189</v>
      </c>
      <c r="D150" s="33" t="s">
        <v>299</v>
      </c>
      <c r="E150" s="33" t="s">
        <v>7</v>
      </c>
      <c r="F150" s="33" t="s">
        <v>8</v>
      </c>
      <c r="G150" s="33" t="s">
        <v>9</v>
      </c>
      <c r="H150" s="33" t="s">
        <v>10</v>
      </c>
      <c r="I150" s="46" t="s">
        <v>11</v>
      </c>
      <c r="K150" s="32"/>
      <c r="L150" s="33" t="s">
        <v>189</v>
      </c>
      <c r="M150" s="33" t="s">
        <v>299</v>
      </c>
      <c r="N150" s="33" t="s">
        <v>7</v>
      </c>
      <c r="O150" s="33" t="s">
        <v>8</v>
      </c>
      <c r="P150" s="33" t="s">
        <v>9</v>
      </c>
      <c r="Q150" s="33" t="s">
        <v>10</v>
      </c>
      <c r="R150" s="46" t="s">
        <v>11</v>
      </c>
    </row>
    <row r="151" spans="2:18" x14ac:dyDescent="0.15">
      <c r="B151" s="55" t="s">
        <v>253</v>
      </c>
      <c r="C151" s="1" t="s">
        <v>271</v>
      </c>
      <c r="D151" s="1" cm="1">
        <f t="array" ref="D151">INDEX($C$72:$C$77,MATCH($C151,$B$72:$B$77,FALSE))</f>
        <v>0.2</v>
      </c>
      <c r="E151" s="1" t="str" cm="1">
        <f t="array" ref="E151">IFERROR(E128*INDEX($C$52:$G$52,MATCH(E$150,$C$51:$G$51,FALSE))/INDEX($C$46:$G$46,MATCH(E$150,$C$45:$G$45,FALSE))/$D$149,"")</f>
        <v/>
      </c>
      <c r="F151" s="1" cm="1">
        <f t="array" ref="F151">IFERROR(F128*INDEX($C$52:$G$52,MATCH(F$150,$C$51:$G$51,FALSE))/INDEX($C$46:$G$46,MATCH(F$150,$C$45:$G$45,FALSE))/$D$149,"")</f>
        <v>1.4999999999999999E-2</v>
      </c>
      <c r="G151" s="1" cm="1">
        <f t="array" ref="G151">IFERROR(G128*INDEX($C$52:$G$52,MATCH(G$150,$C$51:$G$51,FALSE))/INDEX($C$46:$G$46,MATCH(G$150,$C$45:$G$45,FALSE))/$D$149,"")</f>
        <v>1.4999999999999999E-2</v>
      </c>
      <c r="H151" s="1" t="str" cm="1">
        <f t="array" ref="H151">IFERROR(H128*INDEX($C$52:$G$52,MATCH(H$150,$C$51:$G$51,FALSE))/INDEX($C$46:$G$46,MATCH(H$150,$C$45:$G$45,FALSE))/$D$149,"")</f>
        <v/>
      </c>
      <c r="I151" s="47" t="str" cm="1">
        <f t="array" ref="I151">IFERROR(I128*INDEX($C$52:$G$52,MATCH(I$150,$C$51:$G$51,FALSE))/INDEX($C$46:$G$46,MATCH(I$150,$C$45:$G$45,FALSE))/$D$149,"")</f>
        <v/>
      </c>
      <c r="K151" s="55" t="s">
        <v>253</v>
      </c>
      <c r="L151" s="1" t="s">
        <v>271</v>
      </c>
      <c r="M151" s="1" cm="1">
        <f t="array" ref="M151">INDEX($C$72:$C$77,MATCH($C151,$B$72:$B$77,FALSE))</f>
        <v>0.2</v>
      </c>
      <c r="N151" s="1" t="str" cm="1">
        <f t="array" ref="N151">IFERROR(N128*INDEX($C$52:$G$52,MATCH(N$150,$C$51:$G$51,FALSE))/INDEX($C$46:$G$46,MATCH(N$150,$C$45:$G$45,FALSE))/$D$149,"")</f>
        <v/>
      </c>
      <c r="O151" s="1" cm="1">
        <f t="array" ref="O151">IFERROR(O128*INDEX($C$52:$G$52,MATCH(O$150,$C$51:$G$51,FALSE))/INDEX($C$46:$G$46,MATCH(O$150,$C$45:$G$45,FALSE))/$D$149,"")</f>
        <v>3</v>
      </c>
      <c r="P151" s="1" cm="1">
        <f t="array" ref="P151">IFERROR(P128*INDEX($C$52:$G$52,MATCH(P$150,$C$51:$G$51,FALSE))/INDEX($C$46:$G$46,MATCH(P$150,$C$45:$G$45,FALSE))/$D$149,"")</f>
        <v>3</v>
      </c>
      <c r="Q151" s="1" t="str" cm="1">
        <f t="array" ref="Q151">IFERROR(Q128*INDEX($C$52:$G$52,MATCH(Q$150,$C$51:$G$51,FALSE))/INDEX($C$46:$G$46,MATCH(Q$150,$C$45:$G$45,FALSE))/$D$149,"")</f>
        <v/>
      </c>
      <c r="R151" s="47" t="str" cm="1">
        <f t="array" ref="R151">IFERROR(R128*INDEX($C$52:$G$52,MATCH(R$150,$C$51:$G$51,FALSE))/INDEX($C$46:$G$46,MATCH(R$150,$C$45:$G$45,FALSE))/$D$149,"")</f>
        <v/>
      </c>
    </row>
    <row r="152" spans="2:18" x14ac:dyDescent="0.15">
      <c r="B152" s="55" t="s">
        <v>254</v>
      </c>
      <c r="C152" s="1" t="s">
        <v>271</v>
      </c>
      <c r="D152" s="1" cm="1">
        <f t="array" ref="D152">INDEX($C$72:$C$77,MATCH($C152,$B$72:$B$77,FALSE))</f>
        <v>0.2</v>
      </c>
      <c r="E152" s="1" cm="1">
        <f t="array" ref="E152">IFERROR(E129*INDEX($C$52:$G$52,MATCH(E$150,$C$51:$G$51,FALSE))/INDEX($C$46:$G$46,MATCH(E$150,$C$45:$G$45,FALSE))/$D$149,"")</f>
        <v>0.03</v>
      </c>
      <c r="F152" s="1" t="str" cm="1">
        <f t="array" ref="F152">IFERROR(F129*INDEX($C$52:$G$52,MATCH(F$150,$C$51:$G$51,FALSE))/INDEX($C$46:$G$46,MATCH(F$150,$C$45:$G$45,FALSE))/$D$149,"")</f>
        <v/>
      </c>
      <c r="G152" s="1" t="str" cm="1">
        <f t="array" ref="G152">IFERROR(G129*INDEX($C$52:$G$52,MATCH(G$150,$C$51:$G$51,FALSE))/INDEX($C$46:$G$46,MATCH(G$150,$C$45:$G$45,FALSE))/$D$149,"")</f>
        <v/>
      </c>
      <c r="H152" s="1" cm="1">
        <f t="array" ref="H152">IFERROR(H129*INDEX($C$52:$G$52,MATCH(H$150,$C$51:$G$51,FALSE))/INDEX($C$46:$G$46,MATCH(H$150,$C$45:$G$45,FALSE))/$D$149,"")</f>
        <v>1.0005E-2</v>
      </c>
      <c r="I152" s="47" cm="1">
        <f t="array" ref="I152">IFERROR(I129*INDEX($C$52:$G$52,MATCH(I$150,$C$51:$G$51,FALSE))/INDEX($C$46:$G$46,MATCH(I$150,$C$45:$G$45,FALSE))/$D$149,"")</f>
        <v>1.0005E-2</v>
      </c>
      <c r="K152" s="55" t="s">
        <v>254</v>
      </c>
      <c r="L152" s="1" t="s">
        <v>271</v>
      </c>
      <c r="M152" s="1" cm="1">
        <f t="array" ref="M152">INDEX($C$72:$C$77,MATCH($C152,$B$72:$B$77,FALSE))</f>
        <v>0.2</v>
      </c>
      <c r="N152" s="1" cm="1">
        <f t="array" ref="N152">IFERROR(N129*INDEX($C$52:$G$52,MATCH(N$150,$C$51:$G$51,FALSE))/INDEX($C$46:$G$46,MATCH(N$150,$C$45:$G$45,FALSE))/$D$149,"")</f>
        <v>36</v>
      </c>
      <c r="O152" s="1" t="str" cm="1">
        <f t="array" ref="O152">IFERROR(O129*INDEX($C$52:$G$52,MATCH(O$150,$C$51:$G$51,FALSE))/INDEX($C$46:$G$46,MATCH(O$150,$C$45:$G$45,FALSE))/$D$149,"")</f>
        <v/>
      </c>
      <c r="P152" s="1" t="str" cm="1">
        <f t="array" ref="P152">IFERROR(P129*INDEX($C$52:$G$52,MATCH(P$150,$C$51:$G$51,FALSE))/INDEX($C$46:$G$46,MATCH(P$150,$C$45:$G$45,FALSE))/$D$149,"")</f>
        <v/>
      </c>
      <c r="Q152" s="1" cm="1">
        <f t="array" ref="Q152">IFERROR(Q129*INDEX($C$52:$G$52,MATCH(Q$150,$C$51:$G$51,FALSE))/INDEX($C$46:$G$46,MATCH(Q$150,$C$45:$G$45,FALSE))/$D$149,"")</f>
        <v>1.5</v>
      </c>
      <c r="R152" s="47" cm="1">
        <f t="array" ref="R152">IFERROR(R129*INDEX($C$52:$G$52,MATCH(R$150,$C$51:$G$51,FALSE))/INDEX($C$46:$G$46,MATCH(R$150,$C$45:$G$45,FALSE))/$D$149,"")</f>
        <v>1.5</v>
      </c>
    </row>
    <row r="153" spans="2:18" x14ac:dyDescent="0.15">
      <c r="B153" s="55" t="s">
        <v>257</v>
      </c>
      <c r="C153" s="1" t="s">
        <v>271</v>
      </c>
      <c r="D153" s="1" cm="1">
        <f t="array" ref="D153">INDEX($C$72:$C$77,MATCH($C153,$B$72:$B$77,FALSE))</f>
        <v>0.2</v>
      </c>
      <c r="E153" s="1" cm="1">
        <f t="array" ref="E153">IFERROR(E130*INDEX($C$52:$G$52,MATCH(E$150,$C$51:$G$51,FALSE))/INDEX($C$46:$G$46,MATCH(E$150,$C$45:$G$45,FALSE))/$D$149,"")</f>
        <v>0.03</v>
      </c>
      <c r="F153" s="1" t="str" cm="1">
        <f t="array" ref="F153">IFERROR(F130*INDEX($C$52:$G$52,MATCH(F$150,$C$51:$G$51,FALSE))/INDEX($C$46:$G$46,MATCH(F$150,$C$45:$G$45,FALSE))/$D$149,"")</f>
        <v/>
      </c>
      <c r="G153" s="1" t="str" cm="1">
        <f t="array" ref="G153">IFERROR(G130*INDEX($C$52:$G$52,MATCH(G$150,$C$51:$G$51,FALSE))/INDEX($C$46:$G$46,MATCH(G$150,$C$45:$G$45,FALSE))/$D$149,"")</f>
        <v/>
      </c>
      <c r="H153" s="1" cm="1">
        <f t="array" ref="H153">IFERROR(H130*INDEX($C$52:$G$52,MATCH(H$150,$C$51:$G$51,FALSE))/INDEX($C$46:$G$46,MATCH(H$150,$C$45:$G$45,FALSE))/$D$149,"")</f>
        <v>1.0005E-2</v>
      </c>
      <c r="I153" s="47" cm="1">
        <f t="array" ref="I153">IFERROR(I130*INDEX($C$52:$G$52,MATCH(I$150,$C$51:$G$51,FALSE))/INDEX($C$46:$G$46,MATCH(I$150,$C$45:$G$45,FALSE))/$D$149,"")</f>
        <v>1.0005E-2</v>
      </c>
      <c r="K153" s="55" t="s">
        <v>257</v>
      </c>
      <c r="L153" s="1" t="s">
        <v>271</v>
      </c>
      <c r="M153" s="1" cm="1">
        <f t="array" ref="M153">INDEX($C$72:$C$77,MATCH($C153,$B$72:$B$77,FALSE))</f>
        <v>0.2</v>
      </c>
      <c r="N153" s="1" cm="1">
        <f t="array" ref="N153">IFERROR(N130*INDEX($C$52:$G$52,MATCH(N$150,$C$51:$G$51,FALSE))/INDEX($C$46:$G$46,MATCH(N$150,$C$45:$G$45,FALSE))/$D$149,"")</f>
        <v>36</v>
      </c>
      <c r="O153" s="1" t="str" cm="1">
        <f t="array" ref="O153">IFERROR(O130*INDEX($C$52:$G$52,MATCH(O$150,$C$51:$G$51,FALSE))/INDEX($C$46:$G$46,MATCH(O$150,$C$45:$G$45,FALSE))/$D$149,"")</f>
        <v/>
      </c>
      <c r="P153" s="1" t="str" cm="1">
        <f t="array" ref="P153">IFERROR(P130*INDEX($C$52:$G$52,MATCH(P$150,$C$51:$G$51,FALSE))/INDEX($C$46:$G$46,MATCH(P$150,$C$45:$G$45,FALSE))/$D$149,"")</f>
        <v/>
      </c>
      <c r="Q153" s="1" cm="1">
        <f t="array" ref="Q153">IFERROR(Q130*INDEX($C$52:$G$52,MATCH(Q$150,$C$51:$G$51,FALSE))/INDEX($C$46:$G$46,MATCH(Q$150,$C$45:$G$45,FALSE))/$D$149,"")</f>
        <v>1.5</v>
      </c>
      <c r="R153" s="47" cm="1">
        <f t="array" ref="R153">IFERROR(R130*INDEX($C$52:$G$52,MATCH(R$150,$C$51:$G$51,FALSE))/INDEX($C$46:$G$46,MATCH(R$150,$C$45:$G$45,FALSE))/$D$149,"")</f>
        <v>1.5</v>
      </c>
    </row>
    <row r="154" spans="2:18" x14ac:dyDescent="0.15">
      <c r="B154" s="55" t="s">
        <v>259</v>
      </c>
      <c r="C154" s="1" t="s">
        <v>271</v>
      </c>
      <c r="D154" s="1" cm="1">
        <f t="array" ref="D154">INDEX($C$72:$C$77,MATCH($C154,$B$72:$B$77,FALSE))</f>
        <v>0.2</v>
      </c>
      <c r="E154" s="1" t="str" cm="1">
        <f t="array" ref="E154">IFERROR(E131*INDEX($C$52:$G$52,MATCH(E$150,$C$51:$G$51,FALSE))/INDEX($C$46:$G$46,MATCH(E$150,$C$45:$G$45,FALSE))/$D$149,"")</f>
        <v/>
      </c>
      <c r="F154" s="1" cm="1">
        <f t="array" ref="F154">IFERROR(F131*INDEX($C$52:$G$52,MATCH(F$150,$C$51:$G$51,FALSE))/INDEX($C$46:$G$46,MATCH(F$150,$C$45:$G$45,FALSE))/$D$149,"")</f>
        <v>1.4999999999999999E-2</v>
      </c>
      <c r="G154" s="1" cm="1">
        <f t="array" ref="G154">IFERROR(G131*INDEX($C$52:$G$52,MATCH(G$150,$C$51:$G$51,FALSE))/INDEX($C$46:$G$46,MATCH(G$150,$C$45:$G$45,FALSE))/$D$149,"")</f>
        <v>1.4999999999999999E-2</v>
      </c>
      <c r="H154" s="1" t="str" cm="1">
        <f t="array" ref="H154">IFERROR(H131*INDEX($C$52:$G$52,MATCH(H$150,$C$51:$G$51,FALSE))/INDEX($C$46:$G$46,MATCH(H$150,$C$45:$G$45,FALSE))/$D$149,"")</f>
        <v/>
      </c>
      <c r="I154" s="47" t="str" cm="1">
        <f t="array" ref="I154">IFERROR(I131*INDEX($C$52:$G$52,MATCH(I$150,$C$51:$G$51,FALSE))/INDEX($C$46:$G$46,MATCH(I$150,$C$45:$G$45,FALSE))/$D$149,"")</f>
        <v/>
      </c>
      <c r="K154" s="55" t="s">
        <v>259</v>
      </c>
      <c r="L154" s="1" t="s">
        <v>271</v>
      </c>
      <c r="M154" s="1" cm="1">
        <f t="array" ref="M154">INDEX($C$72:$C$77,MATCH($C154,$B$72:$B$77,FALSE))</f>
        <v>0.2</v>
      </c>
      <c r="N154" s="1" t="str" cm="1">
        <f t="array" ref="N154">IFERROR(N131*INDEX($C$52:$G$52,MATCH(N$150,$C$51:$G$51,FALSE))/INDEX($C$46:$G$46,MATCH(N$150,$C$45:$G$45,FALSE))/$D$149,"")</f>
        <v/>
      </c>
      <c r="O154" s="1" cm="1">
        <f t="array" ref="O154">IFERROR(O131*INDEX($C$52:$G$52,MATCH(O$150,$C$51:$G$51,FALSE))/INDEX($C$46:$G$46,MATCH(O$150,$C$45:$G$45,FALSE))/$D$149,"")</f>
        <v>3</v>
      </c>
      <c r="P154" s="1" cm="1">
        <f t="array" ref="P154">IFERROR(P131*INDEX($C$52:$G$52,MATCH(P$150,$C$51:$G$51,FALSE))/INDEX($C$46:$G$46,MATCH(P$150,$C$45:$G$45,FALSE))/$D$149,"")</f>
        <v>3</v>
      </c>
      <c r="Q154" s="1" t="str" cm="1">
        <f t="array" ref="Q154">IFERROR(Q131*INDEX($C$52:$G$52,MATCH(Q$150,$C$51:$G$51,FALSE))/INDEX($C$46:$G$46,MATCH(Q$150,$C$45:$G$45,FALSE))/$D$149,"")</f>
        <v/>
      </c>
      <c r="R154" s="47" t="str" cm="1">
        <f t="array" ref="R154">IFERROR(R131*INDEX($C$52:$G$52,MATCH(R$150,$C$51:$G$51,FALSE))/INDEX($C$46:$G$46,MATCH(R$150,$C$45:$G$45,FALSE))/$D$149,"")</f>
        <v/>
      </c>
    </row>
    <row r="155" spans="2:18" x14ac:dyDescent="0.15">
      <c r="B155" s="109" t="s">
        <v>253</v>
      </c>
      <c r="C155" s="2" t="s">
        <v>273</v>
      </c>
      <c r="D155" s="1" cm="1">
        <f t="array" ref="D155">INDEX($C$72:$C$77,MATCH($C155,$B$72:$B$77,FALSE))</f>
        <v>0.3</v>
      </c>
      <c r="E155" s="1" t="str" cm="1">
        <f t="array" ref="E155">IFERROR(E132*INDEX($C$52:$G$52,MATCH(E$150,$C$51:$G$51,FALSE))/INDEX($C$46:$G$46,MATCH(E$150,$C$45:$G$45,FALSE))/$D$149,"")</f>
        <v/>
      </c>
      <c r="F155" s="1" cm="1">
        <f t="array" ref="F155">IFERROR(F132*INDEX($C$52:$G$52,MATCH(F$150,$C$51:$G$51,FALSE))/INDEX($C$46:$G$46,MATCH(F$150,$C$45:$G$45,FALSE))/$D$149,"")</f>
        <v>2.2499999999999999E-2</v>
      </c>
      <c r="G155" s="1" cm="1">
        <f t="array" ref="G155">IFERROR(G132*INDEX($C$52:$G$52,MATCH(G$150,$C$51:$G$51,FALSE))/INDEX($C$46:$G$46,MATCH(G$150,$C$45:$G$45,FALSE))/$D$149,"")</f>
        <v>2.2499999999999999E-2</v>
      </c>
      <c r="H155" s="1" t="str" cm="1">
        <f t="array" ref="H155">IFERROR(H132*INDEX($C$52:$G$52,MATCH(H$150,$C$51:$G$51,FALSE))/INDEX($C$46:$G$46,MATCH(H$150,$C$45:$G$45,FALSE))/$D$149,"")</f>
        <v/>
      </c>
      <c r="I155" s="47" t="str" cm="1">
        <f t="array" ref="I155">IFERROR(I132*INDEX($C$52:$G$52,MATCH(I$150,$C$51:$G$51,FALSE))/INDEX($C$46:$G$46,MATCH(I$150,$C$45:$G$45,FALSE))/$D$149,"")</f>
        <v/>
      </c>
      <c r="K155" s="109" t="s">
        <v>253</v>
      </c>
      <c r="L155" s="2" t="s">
        <v>273</v>
      </c>
      <c r="M155" s="1" cm="1">
        <f t="array" ref="M155">INDEX($C$72:$C$77,MATCH($C155,$B$72:$B$77,FALSE))</f>
        <v>0.3</v>
      </c>
      <c r="N155" s="1" t="str" cm="1">
        <f t="array" ref="N155">IFERROR(N132*INDEX($C$52:$G$52,MATCH(N$150,$C$51:$G$51,FALSE))/INDEX($C$46:$G$46,MATCH(N$150,$C$45:$G$45,FALSE))/$D$149,"")</f>
        <v/>
      </c>
      <c r="O155" s="1" cm="1">
        <f t="array" ref="O155">IFERROR(O132*INDEX($C$52:$G$52,MATCH(O$150,$C$51:$G$51,FALSE))/INDEX($C$46:$G$46,MATCH(O$150,$C$45:$G$45,FALSE))/$D$149,"")</f>
        <v>4.5</v>
      </c>
      <c r="P155" s="1" cm="1">
        <f t="array" ref="P155">IFERROR(P132*INDEX($C$52:$G$52,MATCH(P$150,$C$51:$G$51,FALSE))/INDEX($C$46:$G$46,MATCH(P$150,$C$45:$G$45,FALSE))/$D$149,"")</f>
        <v>4.5</v>
      </c>
      <c r="Q155" s="1" t="str" cm="1">
        <f t="array" ref="Q155">IFERROR(Q132*INDEX($C$52:$G$52,MATCH(Q$150,$C$51:$G$51,FALSE))/INDEX($C$46:$G$46,MATCH(Q$150,$C$45:$G$45,FALSE))/$D$149,"")</f>
        <v/>
      </c>
      <c r="R155" s="47" t="str" cm="1">
        <f t="array" ref="R155">IFERROR(R132*INDEX($C$52:$G$52,MATCH(R$150,$C$51:$G$51,FALSE))/INDEX($C$46:$G$46,MATCH(R$150,$C$45:$G$45,FALSE))/$D$149,"")</f>
        <v/>
      </c>
    </row>
    <row r="156" spans="2:18" x14ac:dyDescent="0.15">
      <c r="B156" s="109" t="s">
        <v>254</v>
      </c>
      <c r="C156" s="2" t="s">
        <v>273</v>
      </c>
      <c r="D156" s="1" cm="1">
        <f t="array" ref="D156">INDEX($C$72:$C$77,MATCH($C156,$B$72:$B$77,FALSE))</f>
        <v>0.3</v>
      </c>
      <c r="E156" s="1" cm="1">
        <f t="array" ref="E156">IFERROR(E133*INDEX($C$52:$G$52,MATCH(E$150,$C$51:$G$51,FALSE))/INDEX($C$46:$G$46,MATCH(E$150,$C$45:$G$45,FALSE))/$D$149,"")</f>
        <v>4.4999999999999998E-2</v>
      </c>
      <c r="F156" s="1" t="str" cm="1">
        <f t="array" ref="F156">IFERROR(F133*INDEX($C$52:$G$52,MATCH(F$150,$C$51:$G$51,FALSE))/INDEX($C$46:$G$46,MATCH(F$150,$C$45:$G$45,FALSE))/$D$149,"")</f>
        <v/>
      </c>
      <c r="G156" s="1" t="str" cm="1">
        <f t="array" ref="G156">IFERROR(G133*INDEX($C$52:$G$52,MATCH(G$150,$C$51:$G$51,FALSE))/INDEX($C$46:$G$46,MATCH(G$150,$C$45:$G$45,FALSE))/$D$149,"")</f>
        <v/>
      </c>
      <c r="H156" s="1" cm="1">
        <f t="array" ref="H156">IFERROR(H133*INDEX($C$52:$G$52,MATCH(H$150,$C$51:$G$51,FALSE))/INDEX($C$46:$G$46,MATCH(H$150,$C$45:$G$45,FALSE))/$D$149,"")</f>
        <v>1.50075E-2</v>
      </c>
      <c r="I156" s="47" cm="1">
        <f t="array" ref="I156">IFERROR(I133*INDEX($C$52:$G$52,MATCH(I$150,$C$51:$G$51,FALSE))/INDEX($C$46:$G$46,MATCH(I$150,$C$45:$G$45,FALSE))/$D$149,"")</f>
        <v>1.50075E-2</v>
      </c>
      <c r="K156" s="109" t="s">
        <v>254</v>
      </c>
      <c r="L156" s="2" t="s">
        <v>273</v>
      </c>
      <c r="M156" s="1" cm="1">
        <f t="array" ref="M156">INDEX($C$72:$C$77,MATCH($C156,$B$72:$B$77,FALSE))</f>
        <v>0.3</v>
      </c>
      <c r="N156" s="1" cm="1">
        <f t="array" ref="N156">IFERROR(N133*INDEX($C$52:$G$52,MATCH(N$150,$C$51:$G$51,FALSE))/INDEX($C$46:$G$46,MATCH(N$150,$C$45:$G$45,FALSE))/$D$149,"")</f>
        <v>54</v>
      </c>
      <c r="O156" s="1" t="str" cm="1">
        <f t="array" ref="O156">IFERROR(O133*INDEX($C$52:$G$52,MATCH(O$150,$C$51:$G$51,FALSE))/INDEX($C$46:$G$46,MATCH(O$150,$C$45:$G$45,FALSE))/$D$149,"")</f>
        <v/>
      </c>
      <c r="P156" s="1" t="str" cm="1">
        <f t="array" ref="P156">IFERROR(P133*INDEX($C$52:$G$52,MATCH(P$150,$C$51:$G$51,FALSE))/INDEX($C$46:$G$46,MATCH(P$150,$C$45:$G$45,FALSE))/$D$149,"")</f>
        <v/>
      </c>
      <c r="Q156" s="1" cm="1">
        <f t="array" ref="Q156">IFERROR(Q133*INDEX($C$52:$G$52,MATCH(Q$150,$C$51:$G$51,FALSE))/INDEX($C$46:$G$46,MATCH(Q$150,$C$45:$G$45,FALSE))/$D$149,"")</f>
        <v>2.25</v>
      </c>
      <c r="R156" s="47" cm="1">
        <f t="array" ref="R156">IFERROR(R133*INDEX($C$52:$G$52,MATCH(R$150,$C$51:$G$51,FALSE))/INDEX($C$46:$G$46,MATCH(R$150,$C$45:$G$45,FALSE))/$D$149,"")</f>
        <v>2.25</v>
      </c>
    </row>
    <row r="157" spans="2:18" x14ac:dyDescent="0.15">
      <c r="B157" s="109" t="s">
        <v>257</v>
      </c>
      <c r="C157" s="2" t="s">
        <v>273</v>
      </c>
      <c r="D157" s="1" cm="1">
        <f t="array" ref="D157">INDEX($C$72:$C$77,MATCH($C157,$B$72:$B$77,FALSE))</f>
        <v>0.3</v>
      </c>
      <c r="E157" s="1" cm="1">
        <f t="array" ref="E157">IFERROR(E134*INDEX($C$52:$G$52,MATCH(E$150,$C$51:$G$51,FALSE))/INDEX($C$46:$G$46,MATCH(E$150,$C$45:$G$45,FALSE))/$D$149,"")</f>
        <v>4.4999999999999998E-2</v>
      </c>
      <c r="F157" s="1" t="str" cm="1">
        <f t="array" ref="F157">IFERROR(F134*INDEX($C$52:$G$52,MATCH(F$150,$C$51:$G$51,FALSE))/INDEX($C$46:$G$46,MATCH(F$150,$C$45:$G$45,FALSE))/$D$149,"")</f>
        <v/>
      </c>
      <c r="G157" s="1" t="str" cm="1">
        <f t="array" ref="G157">IFERROR(G134*INDEX($C$52:$G$52,MATCH(G$150,$C$51:$G$51,FALSE))/INDEX($C$46:$G$46,MATCH(G$150,$C$45:$G$45,FALSE))/$D$149,"")</f>
        <v/>
      </c>
      <c r="H157" s="1" cm="1">
        <f t="array" ref="H157">IFERROR(H134*INDEX($C$52:$G$52,MATCH(H$150,$C$51:$G$51,FALSE))/INDEX($C$46:$G$46,MATCH(H$150,$C$45:$G$45,FALSE))/$D$149,"")</f>
        <v>1.50075E-2</v>
      </c>
      <c r="I157" s="47" cm="1">
        <f t="array" ref="I157">IFERROR(I134*INDEX($C$52:$G$52,MATCH(I$150,$C$51:$G$51,FALSE))/INDEX($C$46:$G$46,MATCH(I$150,$C$45:$G$45,FALSE))/$D$149,"")</f>
        <v>1.50075E-2</v>
      </c>
      <c r="K157" s="109" t="s">
        <v>257</v>
      </c>
      <c r="L157" s="2" t="s">
        <v>273</v>
      </c>
      <c r="M157" s="1" cm="1">
        <f t="array" ref="M157">INDEX($C$72:$C$77,MATCH($C157,$B$72:$B$77,FALSE))</f>
        <v>0.3</v>
      </c>
      <c r="N157" s="1" cm="1">
        <f t="array" ref="N157">IFERROR(N134*INDEX($C$52:$G$52,MATCH(N$150,$C$51:$G$51,FALSE))/INDEX($C$46:$G$46,MATCH(N$150,$C$45:$G$45,FALSE))/$D$149,"")</f>
        <v>54</v>
      </c>
      <c r="O157" s="1" t="str" cm="1">
        <f t="array" ref="O157">IFERROR(O134*INDEX($C$52:$G$52,MATCH(O$150,$C$51:$G$51,FALSE))/INDEX($C$46:$G$46,MATCH(O$150,$C$45:$G$45,FALSE))/$D$149,"")</f>
        <v/>
      </c>
      <c r="P157" s="1" t="str" cm="1">
        <f t="array" ref="P157">IFERROR(P134*INDEX($C$52:$G$52,MATCH(P$150,$C$51:$G$51,FALSE))/INDEX($C$46:$G$46,MATCH(P$150,$C$45:$G$45,FALSE))/$D$149,"")</f>
        <v/>
      </c>
      <c r="Q157" s="1" cm="1">
        <f t="array" ref="Q157">IFERROR(Q134*INDEX($C$52:$G$52,MATCH(Q$150,$C$51:$G$51,FALSE))/INDEX($C$46:$G$46,MATCH(Q$150,$C$45:$G$45,FALSE))/$D$149,"")</f>
        <v>2.25</v>
      </c>
      <c r="R157" s="47" cm="1">
        <f t="array" ref="R157">IFERROR(R134*INDEX($C$52:$G$52,MATCH(R$150,$C$51:$G$51,FALSE))/INDEX($C$46:$G$46,MATCH(R$150,$C$45:$G$45,FALSE))/$D$149,"")</f>
        <v>2.25</v>
      </c>
    </row>
    <row r="158" spans="2:18" x14ac:dyDescent="0.15">
      <c r="B158" s="109" t="s">
        <v>259</v>
      </c>
      <c r="C158" s="2" t="s">
        <v>273</v>
      </c>
      <c r="D158" s="1" cm="1">
        <f t="array" ref="D158">INDEX($C$72:$C$77,MATCH($C158,$B$72:$B$77,FALSE))</f>
        <v>0.3</v>
      </c>
      <c r="E158" s="1" t="str" cm="1">
        <f t="array" ref="E158">IFERROR(E135*INDEX($C$52:$G$52,MATCH(E$150,$C$51:$G$51,FALSE))/INDEX($C$46:$G$46,MATCH(E$150,$C$45:$G$45,FALSE))/$D$149,"")</f>
        <v/>
      </c>
      <c r="F158" s="1" cm="1">
        <f t="array" ref="F158">IFERROR(F135*INDEX($C$52:$G$52,MATCH(F$150,$C$51:$G$51,FALSE))/INDEX($C$46:$G$46,MATCH(F$150,$C$45:$G$45,FALSE))/$D$149,"")</f>
        <v>2.2499999999999999E-2</v>
      </c>
      <c r="G158" s="1" cm="1">
        <f t="array" ref="G158">IFERROR(G135*INDEX($C$52:$G$52,MATCH(G$150,$C$51:$G$51,FALSE))/INDEX($C$46:$G$46,MATCH(G$150,$C$45:$G$45,FALSE))/$D$149,"")</f>
        <v>2.2499999999999999E-2</v>
      </c>
      <c r="H158" s="1" t="str" cm="1">
        <f t="array" ref="H158">IFERROR(H135*INDEX($C$52:$G$52,MATCH(H$150,$C$51:$G$51,FALSE))/INDEX($C$46:$G$46,MATCH(H$150,$C$45:$G$45,FALSE))/$D$149,"")</f>
        <v/>
      </c>
      <c r="I158" s="47" t="str" cm="1">
        <f t="array" ref="I158">IFERROR(I135*INDEX($C$52:$G$52,MATCH(I$150,$C$51:$G$51,FALSE))/INDEX($C$46:$G$46,MATCH(I$150,$C$45:$G$45,FALSE))/$D$149,"")</f>
        <v/>
      </c>
      <c r="K158" s="109" t="s">
        <v>259</v>
      </c>
      <c r="L158" s="2" t="s">
        <v>273</v>
      </c>
      <c r="M158" s="1" cm="1">
        <f t="array" ref="M158">INDEX($C$72:$C$77,MATCH($C158,$B$72:$B$77,FALSE))</f>
        <v>0.3</v>
      </c>
      <c r="N158" s="1" t="str" cm="1">
        <f t="array" ref="N158">IFERROR(N135*INDEX($C$52:$G$52,MATCH(N$150,$C$51:$G$51,FALSE))/INDEX($C$46:$G$46,MATCH(N$150,$C$45:$G$45,FALSE))/$D$149,"")</f>
        <v/>
      </c>
      <c r="O158" s="1" cm="1">
        <f t="array" ref="O158">IFERROR(O135*INDEX($C$52:$G$52,MATCH(O$150,$C$51:$G$51,FALSE))/INDEX($C$46:$G$46,MATCH(O$150,$C$45:$G$45,FALSE))/$D$149,"")</f>
        <v>4.5</v>
      </c>
      <c r="P158" s="1" cm="1">
        <f t="array" ref="P158">IFERROR(P135*INDEX($C$52:$G$52,MATCH(P$150,$C$51:$G$51,FALSE))/INDEX($C$46:$G$46,MATCH(P$150,$C$45:$G$45,FALSE))/$D$149,"")</f>
        <v>4.5</v>
      </c>
      <c r="Q158" s="1" t="str" cm="1">
        <f t="array" ref="Q158">IFERROR(Q135*INDEX($C$52:$G$52,MATCH(Q$150,$C$51:$G$51,FALSE))/INDEX($C$46:$G$46,MATCH(Q$150,$C$45:$G$45,FALSE))/$D$149,"")</f>
        <v/>
      </c>
      <c r="R158" s="47" t="str" cm="1">
        <f t="array" ref="R158">IFERROR(R135*INDEX($C$52:$G$52,MATCH(R$150,$C$51:$G$51,FALSE))/INDEX($C$46:$G$46,MATCH(R$150,$C$45:$G$45,FALSE))/$D$149,"")</f>
        <v/>
      </c>
    </row>
    <row r="159" spans="2:18" x14ac:dyDescent="0.15">
      <c r="B159" s="110" t="s">
        <v>253</v>
      </c>
      <c r="C159" s="111" t="s">
        <v>274</v>
      </c>
      <c r="D159" s="1" cm="1">
        <f t="array" ref="D159">INDEX($C$72:$C$77,MATCH($C159,$B$72:$B$77,FALSE))</f>
        <v>0.4</v>
      </c>
      <c r="E159" s="1" t="str" cm="1">
        <f t="array" ref="E159">IFERROR(E136*INDEX($C$52:$G$52,MATCH(E$150,$C$51:$G$51,FALSE))/INDEX($C$46:$G$46,MATCH(E$150,$C$45:$G$45,FALSE))/$D$149,"")</f>
        <v/>
      </c>
      <c r="F159" s="1" cm="1">
        <f t="array" ref="F159">IFERROR(F136*INDEX($C$52:$G$52,MATCH(F$150,$C$51:$G$51,FALSE))/INDEX($C$46:$G$46,MATCH(F$150,$C$45:$G$45,FALSE))/$D$149,"")</f>
        <v>0.03</v>
      </c>
      <c r="G159" s="1" cm="1">
        <f t="array" ref="G159">IFERROR(G136*INDEX($C$52:$G$52,MATCH(G$150,$C$51:$G$51,FALSE))/INDEX($C$46:$G$46,MATCH(G$150,$C$45:$G$45,FALSE))/$D$149,"")</f>
        <v>0.03</v>
      </c>
      <c r="H159" s="1" t="str" cm="1">
        <f t="array" ref="H159">IFERROR(H136*INDEX($C$52:$G$52,MATCH(H$150,$C$51:$G$51,FALSE))/INDEX($C$46:$G$46,MATCH(H$150,$C$45:$G$45,FALSE))/$D$149,"")</f>
        <v/>
      </c>
      <c r="I159" s="47" t="str" cm="1">
        <f t="array" ref="I159">IFERROR(I136*INDEX($C$52:$G$52,MATCH(I$150,$C$51:$G$51,FALSE))/INDEX($C$46:$G$46,MATCH(I$150,$C$45:$G$45,FALSE))/$D$149,"")</f>
        <v/>
      </c>
      <c r="K159" s="110" t="s">
        <v>253</v>
      </c>
      <c r="L159" s="111" t="s">
        <v>274</v>
      </c>
      <c r="M159" s="1" cm="1">
        <f t="array" ref="M159">INDEX($C$72:$C$77,MATCH($C159,$B$72:$B$77,FALSE))</f>
        <v>0.4</v>
      </c>
      <c r="N159" s="1" t="str" cm="1">
        <f t="array" ref="N159">IFERROR(N136*INDEX($C$52:$G$52,MATCH(N$150,$C$51:$G$51,FALSE))/INDEX($C$46:$G$46,MATCH(N$150,$C$45:$G$45,FALSE))/$D$149,"")</f>
        <v/>
      </c>
      <c r="O159" s="1" cm="1">
        <f t="array" ref="O159">IFERROR(O136*INDEX($C$52:$G$52,MATCH(O$150,$C$51:$G$51,FALSE))/INDEX($C$46:$G$46,MATCH(O$150,$C$45:$G$45,FALSE))/$D$149,"")</f>
        <v>6</v>
      </c>
      <c r="P159" s="1" cm="1">
        <f t="array" ref="P159">IFERROR(P136*INDEX($C$52:$G$52,MATCH(P$150,$C$51:$G$51,FALSE))/INDEX($C$46:$G$46,MATCH(P$150,$C$45:$G$45,FALSE))/$D$149,"")</f>
        <v>6</v>
      </c>
      <c r="Q159" s="1" t="str" cm="1">
        <f t="array" ref="Q159">IFERROR(Q136*INDEX($C$52:$G$52,MATCH(Q$150,$C$51:$G$51,FALSE))/INDEX($C$46:$G$46,MATCH(Q$150,$C$45:$G$45,FALSE))/$D$149,"")</f>
        <v/>
      </c>
      <c r="R159" s="47" t="str" cm="1">
        <f t="array" ref="R159">IFERROR(R136*INDEX($C$52:$G$52,MATCH(R$150,$C$51:$G$51,FALSE))/INDEX($C$46:$G$46,MATCH(R$150,$C$45:$G$45,FALSE))/$D$149,"")</f>
        <v/>
      </c>
    </row>
    <row r="160" spans="2:18" x14ac:dyDescent="0.15">
      <c r="B160" s="110" t="s">
        <v>254</v>
      </c>
      <c r="C160" s="111" t="s">
        <v>274</v>
      </c>
      <c r="D160" s="1" cm="1">
        <f t="array" ref="D160">INDEX($C$72:$C$77,MATCH($C160,$B$72:$B$77,FALSE))</f>
        <v>0.4</v>
      </c>
      <c r="E160" s="1" cm="1">
        <f t="array" ref="E160">IFERROR(E137*INDEX($C$52:$G$52,MATCH(E$150,$C$51:$G$51,FALSE))/INDEX($C$46:$G$46,MATCH(E$150,$C$45:$G$45,FALSE))/$D$149,"")</f>
        <v>0.06</v>
      </c>
      <c r="F160" s="1" t="str" cm="1">
        <f t="array" ref="F160">IFERROR(F137*INDEX($C$52:$G$52,MATCH(F$150,$C$51:$G$51,FALSE))/INDEX($C$46:$G$46,MATCH(F$150,$C$45:$G$45,FALSE))/$D$149,"")</f>
        <v/>
      </c>
      <c r="G160" s="1" t="str" cm="1">
        <f t="array" ref="G160">IFERROR(G137*INDEX($C$52:$G$52,MATCH(G$150,$C$51:$G$51,FALSE))/INDEX($C$46:$G$46,MATCH(G$150,$C$45:$G$45,FALSE))/$D$149,"")</f>
        <v/>
      </c>
      <c r="H160" s="1" cm="1">
        <f t="array" ref="H160">IFERROR(H137*INDEX($C$52:$G$52,MATCH(H$150,$C$51:$G$51,FALSE))/INDEX($C$46:$G$46,MATCH(H$150,$C$45:$G$45,FALSE))/$D$149,"")</f>
        <v>2.001E-2</v>
      </c>
      <c r="I160" s="47" cm="1">
        <f t="array" ref="I160">IFERROR(I137*INDEX($C$52:$G$52,MATCH(I$150,$C$51:$G$51,FALSE))/INDEX($C$46:$G$46,MATCH(I$150,$C$45:$G$45,FALSE))/$D$149,"")</f>
        <v>2.001E-2</v>
      </c>
      <c r="K160" s="110" t="s">
        <v>254</v>
      </c>
      <c r="L160" s="111" t="s">
        <v>274</v>
      </c>
      <c r="M160" s="1" cm="1">
        <f t="array" ref="M160">INDEX($C$72:$C$77,MATCH($C160,$B$72:$B$77,FALSE))</f>
        <v>0.4</v>
      </c>
      <c r="N160" s="1" cm="1">
        <f t="array" ref="N160">IFERROR(N137*INDEX($C$52:$G$52,MATCH(N$150,$C$51:$G$51,FALSE))/INDEX($C$46:$G$46,MATCH(N$150,$C$45:$G$45,FALSE))/$D$149,"")</f>
        <v>72</v>
      </c>
      <c r="O160" s="1" t="str" cm="1">
        <f t="array" ref="O160">IFERROR(O137*INDEX($C$52:$G$52,MATCH(O$150,$C$51:$G$51,FALSE))/INDEX($C$46:$G$46,MATCH(O$150,$C$45:$G$45,FALSE))/$D$149,"")</f>
        <v/>
      </c>
      <c r="P160" s="1" t="str" cm="1">
        <f t="array" ref="P160">IFERROR(P137*INDEX($C$52:$G$52,MATCH(P$150,$C$51:$G$51,FALSE))/INDEX($C$46:$G$46,MATCH(P$150,$C$45:$G$45,FALSE))/$D$149,"")</f>
        <v/>
      </c>
      <c r="Q160" s="1" cm="1">
        <f t="array" ref="Q160">IFERROR(Q137*INDEX($C$52:$G$52,MATCH(Q$150,$C$51:$G$51,FALSE))/INDEX($C$46:$G$46,MATCH(Q$150,$C$45:$G$45,FALSE))/$D$149,"")</f>
        <v>3</v>
      </c>
      <c r="R160" s="47" cm="1">
        <f t="array" ref="R160">IFERROR(R137*INDEX($C$52:$G$52,MATCH(R$150,$C$51:$G$51,FALSE))/INDEX($C$46:$G$46,MATCH(R$150,$C$45:$G$45,FALSE))/$D$149,"")</f>
        <v>3</v>
      </c>
    </row>
    <row r="161" spans="1:23" x14ac:dyDescent="0.15">
      <c r="B161" s="110" t="s">
        <v>257</v>
      </c>
      <c r="C161" s="111" t="s">
        <v>274</v>
      </c>
      <c r="D161" s="1" cm="1">
        <f t="array" ref="D161">INDEX($C$72:$C$77,MATCH($C161,$B$72:$B$77,FALSE))</f>
        <v>0.4</v>
      </c>
      <c r="E161" s="1" cm="1">
        <f t="array" ref="E161">IFERROR(E138*INDEX($C$52:$G$52,MATCH(E$150,$C$51:$G$51,FALSE))/INDEX($C$46:$G$46,MATCH(E$150,$C$45:$G$45,FALSE))/$D$149,"")</f>
        <v>0.06</v>
      </c>
      <c r="F161" s="1" t="str" cm="1">
        <f t="array" ref="F161">IFERROR(F138*INDEX($C$52:$G$52,MATCH(F$150,$C$51:$G$51,FALSE))/INDEX($C$46:$G$46,MATCH(F$150,$C$45:$G$45,FALSE))/$D$149,"")</f>
        <v/>
      </c>
      <c r="G161" s="1" t="str" cm="1">
        <f t="array" ref="G161">IFERROR(G138*INDEX($C$52:$G$52,MATCH(G$150,$C$51:$G$51,FALSE))/INDEX($C$46:$G$46,MATCH(G$150,$C$45:$G$45,FALSE))/$D$149,"")</f>
        <v/>
      </c>
      <c r="H161" s="1" cm="1">
        <f t="array" ref="H161">IFERROR(H138*INDEX($C$52:$G$52,MATCH(H$150,$C$51:$G$51,FALSE))/INDEX($C$46:$G$46,MATCH(H$150,$C$45:$G$45,FALSE))/$D$149,"")</f>
        <v>2.001E-2</v>
      </c>
      <c r="I161" s="47" cm="1">
        <f t="array" ref="I161">IFERROR(I138*INDEX($C$52:$G$52,MATCH(I$150,$C$51:$G$51,FALSE))/INDEX($C$46:$G$46,MATCH(I$150,$C$45:$G$45,FALSE))/$D$149,"")</f>
        <v>2.001E-2</v>
      </c>
      <c r="K161" s="110" t="s">
        <v>257</v>
      </c>
      <c r="L161" s="111" t="s">
        <v>274</v>
      </c>
      <c r="M161" s="1" cm="1">
        <f t="array" ref="M161">INDEX($C$72:$C$77,MATCH($C161,$B$72:$B$77,FALSE))</f>
        <v>0.4</v>
      </c>
      <c r="N161" s="1" cm="1">
        <f t="array" ref="N161">IFERROR(N138*INDEX($C$52:$G$52,MATCH(N$150,$C$51:$G$51,FALSE))/INDEX($C$46:$G$46,MATCH(N$150,$C$45:$G$45,FALSE))/$D$149,"")</f>
        <v>72</v>
      </c>
      <c r="O161" s="1" t="str" cm="1">
        <f t="array" ref="O161">IFERROR(O138*INDEX($C$52:$G$52,MATCH(O$150,$C$51:$G$51,FALSE))/INDEX($C$46:$G$46,MATCH(O$150,$C$45:$G$45,FALSE))/$D$149,"")</f>
        <v/>
      </c>
      <c r="P161" s="1" t="str" cm="1">
        <f t="array" ref="P161">IFERROR(P138*INDEX($C$52:$G$52,MATCH(P$150,$C$51:$G$51,FALSE))/INDEX($C$46:$G$46,MATCH(P$150,$C$45:$G$45,FALSE))/$D$149,"")</f>
        <v/>
      </c>
      <c r="Q161" s="1" cm="1">
        <f t="array" ref="Q161">IFERROR(Q138*INDEX($C$52:$G$52,MATCH(Q$150,$C$51:$G$51,FALSE))/INDEX($C$46:$G$46,MATCH(Q$150,$C$45:$G$45,FALSE))/$D$149,"")</f>
        <v>3</v>
      </c>
      <c r="R161" s="47" cm="1">
        <f t="array" ref="R161">IFERROR(R138*INDEX($C$52:$G$52,MATCH(R$150,$C$51:$G$51,FALSE))/INDEX($C$46:$G$46,MATCH(R$150,$C$45:$G$45,FALSE))/$D$149,"")</f>
        <v>3</v>
      </c>
    </row>
    <row r="162" spans="1:23" x14ac:dyDescent="0.15">
      <c r="B162" s="110" t="s">
        <v>259</v>
      </c>
      <c r="C162" s="111" t="s">
        <v>274</v>
      </c>
      <c r="D162" s="1" cm="1">
        <f t="array" ref="D162">INDEX($C$72:$C$77,MATCH($C162,$B$72:$B$77,FALSE))</f>
        <v>0.4</v>
      </c>
      <c r="E162" s="1" t="str" cm="1">
        <f t="array" ref="E162">IFERROR(E139*INDEX($C$52:$G$52,MATCH(E$150,$C$51:$G$51,FALSE))/INDEX($C$46:$G$46,MATCH(E$150,$C$45:$G$45,FALSE))/$D$149,"")</f>
        <v/>
      </c>
      <c r="F162" s="1" cm="1">
        <f t="array" ref="F162">IFERROR(F139*INDEX($C$52:$G$52,MATCH(F$150,$C$51:$G$51,FALSE))/INDEX($C$46:$G$46,MATCH(F$150,$C$45:$G$45,FALSE))/$D$149,"")</f>
        <v>0.03</v>
      </c>
      <c r="G162" s="1" cm="1">
        <f t="array" ref="G162">IFERROR(G139*INDEX($C$52:$G$52,MATCH(G$150,$C$51:$G$51,FALSE))/INDEX($C$46:$G$46,MATCH(G$150,$C$45:$G$45,FALSE))/$D$149,"")</f>
        <v>0.03</v>
      </c>
      <c r="H162" s="1" t="str" cm="1">
        <f t="array" ref="H162">IFERROR(H139*INDEX($C$52:$G$52,MATCH(H$150,$C$51:$G$51,FALSE))/INDEX($C$46:$G$46,MATCH(H$150,$C$45:$G$45,FALSE))/$D$149,"")</f>
        <v/>
      </c>
      <c r="I162" s="47" t="str" cm="1">
        <f t="array" ref="I162">IFERROR(I139*INDEX($C$52:$G$52,MATCH(I$150,$C$51:$G$51,FALSE))/INDEX($C$46:$G$46,MATCH(I$150,$C$45:$G$45,FALSE))/$D$149,"")</f>
        <v/>
      </c>
      <c r="K162" s="110" t="s">
        <v>259</v>
      </c>
      <c r="L162" s="111" t="s">
        <v>274</v>
      </c>
      <c r="M162" s="1" cm="1">
        <f t="array" ref="M162">INDEX($C$72:$C$77,MATCH($C162,$B$72:$B$77,FALSE))</f>
        <v>0.4</v>
      </c>
      <c r="N162" s="1" t="str" cm="1">
        <f t="array" ref="N162">IFERROR(N139*INDEX($C$52:$G$52,MATCH(N$150,$C$51:$G$51,FALSE))/INDEX($C$46:$G$46,MATCH(N$150,$C$45:$G$45,FALSE))/$D$149,"")</f>
        <v/>
      </c>
      <c r="O162" s="1" cm="1">
        <f t="array" ref="O162">IFERROR(O139*INDEX($C$52:$G$52,MATCH(O$150,$C$51:$G$51,FALSE))/INDEX($C$46:$G$46,MATCH(O$150,$C$45:$G$45,FALSE))/$D$149,"")</f>
        <v>6</v>
      </c>
      <c r="P162" s="1" cm="1">
        <f t="array" ref="P162">IFERROR(P139*INDEX($C$52:$G$52,MATCH(P$150,$C$51:$G$51,FALSE))/INDEX($C$46:$G$46,MATCH(P$150,$C$45:$G$45,FALSE))/$D$149,"")</f>
        <v>6</v>
      </c>
      <c r="Q162" s="1" t="str" cm="1">
        <f t="array" ref="Q162">IFERROR(Q139*INDEX($C$52:$G$52,MATCH(Q$150,$C$51:$G$51,FALSE))/INDEX($C$46:$G$46,MATCH(Q$150,$C$45:$G$45,FALSE))/$D$149,"")</f>
        <v/>
      </c>
      <c r="R162" s="47" t="str" cm="1">
        <f t="array" ref="R162">IFERROR(R139*INDEX($C$52:$G$52,MATCH(R$150,$C$51:$G$51,FALSE))/INDEX($C$46:$G$46,MATCH(R$150,$C$45:$G$45,FALSE))/$D$149,"")</f>
        <v/>
      </c>
    </row>
    <row r="163" spans="1:23" x14ac:dyDescent="0.15">
      <c r="B163" s="112" t="s">
        <v>253</v>
      </c>
      <c r="C163" s="113" t="s">
        <v>276</v>
      </c>
      <c r="D163" s="1" cm="1">
        <f t="array" ref="D163">INDEX($C$72:$C$77,MATCH($C163,$B$72:$B$77,FALSE))</f>
        <v>0.6</v>
      </c>
      <c r="E163" s="1" t="str" cm="1">
        <f t="array" ref="E163">IFERROR(E140*INDEX($C$52:$G$52,MATCH(E$150,$C$51:$G$51,FALSE))/INDEX($C$46:$G$46,MATCH(E$150,$C$45:$G$45,FALSE))/$D$149,"")</f>
        <v/>
      </c>
      <c r="F163" s="1" cm="1">
        <f t="array" ref="F163">IFERROR(F140*INDEX($C$52:$G$52,MATCH(F$150,$C$51:$G$51,FALSE))/INDEX($C$46:$G$46,MATCH(F$150,$C$45:$G$45,FALSE))/$D$149,"")</f>
        <v>4.4999999999999998E-2</v>
      </c>
      <c r="G163" s="1" cm="1">
        <f t="array" ref="G163">IFERROR(G140*INDEX($C$52:$G$52,MATCH(G$150,$C$51:$G$51,FALSE))/INDEX($C$46:$G$46,MATCH(G$150,$C$45:$G$45,FALSE))/$D$149,"")</f>
        <v>4.4999999999999998E-2</v>
      </c>
      <c r="H163" s="1" t="str" cm="1">
        <f t="array" ref="H163">IFERROR(H140*INDEX($C$52:$G$52,MATCH(H$150,$C$51:$G$51,FALSE))/INDEX($C$46:$G$46,MATCH(H$150,$C$45:$G$45,FALSE))/$D$149,"")</f>
        <v/>
      </c>
      <c r="I163" s="47" t="str" cm="1">
        <f t="array" ref="I163">IFERROR(I140*INDEX($C$52:$G$52,MATCH(I$150,$C$51:$G$51,FALSE))/INDEX($C$46:$G$46,MATCH(I$150,$C$45:$G$45,FALSE))/$D$149,"")</f>
        <v/>
      </c>
      <c r="K163" s="112" t="s">
        <v>253</v>
      </c>
      <c r="L163" s="113" t="s">
        <v>276</v>
      </c>
      <c r="M163" s="1" cm="1">
        <f t="array" ref="M163">INDEX($C$72:$C$77,MATCH($C163,$B$72:$B$77,FALSE))</f>
        <v>0.6</v>
      </c>
      <c r="N163" s="1" t="str" cm="1">
        <f t="array" ref="N163">IFERROR(N140*INDEX($C$52:$G$52,MATCH(N$150,$C$51:$G$51,FALSE))/INDEX($C$46:$G$46,MATCH(N$150,$C$45:$G$45,FALSE))/$D$149,"")</f>
        <v/>
      </c>
      <c r="O163" s="1" cm="1">
        <f t="array" ref="O163">IFERROR(O140*INDEX($C$52:$G$52,MATCH(O$150,$C$51:$G$51,FALSE))/INDEX($C$46:$G$46,MATCH(O$150,$C$45:$G$45,FALSE))/$D$149,"")</f>
        <v>9</v>
      </c>
      <c r="P163" s="1" cm="1">
        <f t="array" ref="P163">IFERROR(P140*INDEX($C$52:$G$52,MATCH(P$150,$C$51:$G$51,FALSE))/INDEX($C$46:$G$46,MATCH(P$150,$C$45:$G$45,FALSE))/$D$149,"")</f>
        <v>9</v>
      </c>
      <c r="Q163" s="1" t="str" cm="1">
        <f t="array" ref="Q163">IFERROR(Q140*INDEX($C$52:$G$52,MATCH(Q$150,$C$51:$G$51,FALSE))/INDEX($C$46:$G$46,MATCH(Q$150,$C$45:$G$45,FALSE))/$D$149,"")</f>
        <v/>
      </c>
      <c r="R163" s="47" t="str" cm="1">
        <f t="array" ref="R163">IFERROR(R140*INDEX($C$52:$G$52,MATCH(R$150,$C$51:$G$51,FALSE))/INDEX($C$46:$G$46,MATCH(R$150,$C$45:$G$45,FALSE))/$D$149,"")</f>
        <v/>
      </c>
    </row>
    <row r="164" spans="1:23" x14ac:dyDescent="0.15">
      <c r="B164" s="112" t="s">
        <v>254</v>
      </c>
      <c r="C164" s="113" t="s">
        <v>276</v>
      </c>
      <c r="D164" s="1" cm="1">
        <f t="array" ref="D164">INDEX($C$72:$C$77,MATCH($C164,$B$72:$B$77,FALSE))</f>
        <v>0.6</v>
      </c>
      <c r="E164" s="1" cm="1">
        <f t="array" ref="E164">IFERROR(E141*INDEX($C$52:$G$52,MATCH(E$150,$C$51:$G$51,FALSE))/INDEX($C$46:$G$46,MATCH(E$150,$C$45:$G$45,FALSE))/$D$149,"")</f>
        <v>0.09</v>
      </c>
      <c r="F164" s="1" t="str" cm="1">
        <f t="array" ref="F164">IFERROR(F141*INDEX($C$52:$G$52,MATCH(F$150,$C$51:$G$51,FALSE))/INDEX($C$46:$G$46,MATCH(F$150,$C$45:$G$45,FALSE))/$D$149,"")</f>
        <v/>
      </c>
      <c r="G164" s="1" t="str" cm="1">
        <f t="array" ref="G164">IFERROR(G141*INDEX($C$52:$G$52,MATCH(G$150,$C$51:$G$51,FALSE))/INDEX($C$46:$G$46,MATCH(G$150,$C$45:$G$45,FALSE))/$D$149,"")</f>
        <v/>
      </c>
      <c r="H164" s="1" cm="1">
        <f t="array" ref="H164">IFERROR(H141*INDEX($C$52:$G$52,MATCH(H$150,$C$51:$G$51,FALSE))/INDEX($C$46:$G$46,MATCH(H$150,$C$45:$G$45,FALSE))/$D$149,"")</f>
        <v>3.0015E-2</v>
      </c>
      <c r="I164" s="47" cm="1">
        <f t="array" ref="I164">IFERROR(I141*INDEX($C$52:$G$52,MATCH(I$150,$C$51:$G$51,FALSE))/INDEX($C$46:$G$46,MATCH(I$150,$C$45:$G$45,FALSE))/$D$149,"")</f>
        <v>3.0015E-2</v>
      </c>
      <c r="K164" s="112" t="s">
        <v>254</v>
      </c>
      <c r="L164" s="113" t="s">
        <v>276</v>
      </c>
      <c r="M164" s="1" cm="1">
        <f t="array" ref="M164">INDEX($C$72:$C$77,MATCH($C164,$B$72:$B$77,FALSE))</f>
        <v>0.6</v>
      </c>
      <c r="N164" s="1" cm="1">
        <f t="array" ref="N164">IFERROR(N141*INDEX($C$52:$G$52,MATCH(N$150,$C$51:$G$51,FALSE))/INDEX($C$46:$G$46,MATCH(N$150,$C$45:$G$45,FALSE))/$D$149,"")</f>
        <v>108</v>
      </c>
      <c r="O164" s="1" t="str" cm="1">
        <f t="array" ref="O164">IFERROR(O141*INDEX($C$52:$G$52,MATCH(O$150,$C$51:$G$51,FALSE))/INDEX($C$46:$G$46,MATCH(O$150,$C$45:$G$45,FALSE))/$D$149,"")</f>
        <v/>
      </c>
      <c r="P164" s="1" t="str" cm="1">
        <f t="array" ref="P164">IFERROR(P141*INDEX($C$52:$G$52,MATCH(P$150,$C$51:$G$51,FALSE))/INDEX($C$46:$G$46,MATCH(P$150,$C$45:$G$45,FALSE))/$D$149,"")</f>
        <v/>
      </c>
      <c r="Q164" s="1" cm="1">
        <f t="array" ref="Q164">IFERROR(Q141*INDEX($C$52:$G$52,MATCH(Q$150,$C$51:$G$51,FALSE))/INDEX($C$46:$G$46,MATCH(Q$150,$C$45:$G$45,FALSE))/$D$149,"")</f>
        <v>4.5</v>
      </c>
      <c r="R164" s="47" cm="1">
        <f t="array" ref="R164">IFERROR(R141*INDEX($C$52:$G$52,MATCH(R$150,$C$51:$G$51,FALSE))/INDEX($C$46:$G$46,MATCH(R$150,$C$45:$G$45,FALSE))/$D$149,"")</f>
        <v>4.5</v>
      </c>
    </row>
    <row r="165" spans="1:23" x14ac:dyDescent="0.15">
      <c r="B165" s="112" t="s">
        <v>257</v>
      </c>
      <c r="C165" s="113" t="s">
        <v>276</v>
      </c>
      <c r="D165" s="1" cm="1">
        <f t="array" ref="D165">INDEX($C$72:$C$77,MATCH($C165,$B$72:$B$77,FALSE))</f>
        <v>0.6</v>
      </c>
      <c r="E165" s="1" cm="1">
        <f t="array" ref="E165">IFERROR(E142*INDEX($C$52:$G$52,MATCH(E$150,$C$51:$G$51,FALSE))/INDEX($C$46:$G$46,MATCH(E$150,$C$45:$G$45,FALSE))/$D$149,"")</f>
        <v>0.09</v>
      </c>
      <c r="F165" s="1" t="str" cm="1">
        <f t="array" ref="F165">IFERROR(F142*INDEX($C$52:$G$52,MATCH(F$150,$C$51:$G$51,FALSE))/INDEX($C$46:$G$46,MATCH(F$150,$C$45:$G$45,FALSE))/$D$149,"")</f>
        <v/>
      </c>
      <c r="G165" s="1" t="str" cm="1">
        <f t="array" ref="G165">IFERROR(G142*INDEX($C$52:$G$52,MATCH(G$150,$C$51:$G$51,FALSE))/INDEX($C$46:$G$46,MATCH(G$150,$C$45:$G$45,FALSE))/$D$149,"")</f>
        <v/>
      </c>
      <c r="H165" s="1" cm="1">
        <f t="array" ref="H165">IFERROR(H142*INDEX($C$52:$G$52,MATCH(H$150,$C$51:$G$51,FALSE))/INDEX($C$46:$G$46,MATCH(H$150,$C$45:$G$45,FALSE))/$D$149,"")</f>
        <v>3.0015E-2</v>
      </c>
      <c r="I165" s="47" cm="1">
        <f t="array" ref="I165">IFERROR(I142*INDEX($C$52:$G$52,MATCH(I$150,$C$51:$G$51,FALSE))/INDEX($C$46:$G$46,MATCH(I$150,$C$45:$G$45,FALSE))/$D$149,"")</f>
        <v>3.0015E-2</v>
      </c>
      <c r="K165" s="112" t="s">
        <v>257</v>
      </c>
      <c r="L165" s="113" t="s">
        <v>276</v>
      </c>
      <c r="M165" s="1" cm="1">
        <f t="array" ref="M165">INDEX($C$72:$C$77,MATCH($C165,$B$72:$B$77,FALSE))</f>
        <v>0.6</v>
      </c>
      <c r="N165" s="1" cm="1">
        <f t="array" ref="N165">IFERROR(N142*INDEX($C$52:$G$52,MATCH(N$150,$C$51:$G$51,FALSE))/INDEX($C$46:$G$46,MATCH(N$150,$C$45:$G$45,FALSE))/$D$149,"")</f>
        <v>108</v>
      </c>
      <c r="O165" s="1" t="str" cm="1">
        <f t="array" ref="O165">IFERROR(O142*INDEX($C$52:$G$52,MATCH(O$150,$C$51:$G$51,FALSE))/INDEX($C$46:$G$46,MATCH(O$150,$C$45:$G$45,FALSE))/$D$149,"")</f>
        <v/>
      </c>
      <c r="P165" s="1" t="str" cm="1">
        <f t="array" ref="P165">IFERROR(P142*INDEX($C$52:$G$52,MATCH(P$150,$C$51:$G$51,FALSE))/INDEX($C$46:$G$46,MATCH(P$150,$C$45:$G$45,FALSE))/$D$149,"")</f>
        <v/>
      </c>
      <c r="Q165" s="1" cm="1">
        <f t="array" ref="Q165">IFERROR(Q142*INDEX($C$52:$G$52,MATCH(Q$150,$C$51:$G$51,FALSE))/INDEX($C$46:$G$46,MATCH(Q$150,$C$45:$G$45,FALSE))/$D$149,"")</f>
        <v>4.5</v>
      </c>
      <c r="R165" s="47" cm="1">
        <f t="array" ref="R165">IFERROR(R142*INDEX($C$52:$G$52,MATCH(R$150,$C$51:$G$51,FALSE))/INDEX($C$46:$G$46,MATCH(R$150,$C$45:$G$45,FALSE))/$D$149,"")</f>
        <v>4.5</v>
      </c>
    </row>
    <row r="166" spans="1:23" x14ac:dyDescent="0.15">
      <c r="B166" s="112" t="s">
        <v>259</v>
      </c>
      <c r="C166" s="113" t="s">
        <v>276</v>
      </c>
      <c r="D166" s="1" cm="1">
        <f t="array" ref="D166">INDEX($C$72:$C$77,MATCH($C166,$B$72:$B$77,FALSE))</f>
        <v>0.6</v>
      </c>
      <c r="E166" s="1" t="str" cm="1">
        <f t="array" ref="E166">IFERROR(E143*INDEX($C$52:$G$52,MATCH(E$150,$C$51:$G$51,FALSE))/INDEX($C$46:$G$46,MATCH(E$150,$C$45:$G$45,FALSE))/$D$149,"")</f>
        <v/>
      </c>
      <c r="F166" s="1" cm="1">
        <f t="array" ref="F166">IFERROR(F143*INDEX($C$52:$G$52,MATCH(F$150,$C$51:$G$51,FALSE))/INDEX($C$46:$G$46,MATCH(F$150,$C$45:$G$45,FALSE))/$D$149,"")</f>
        <v>4.4999999999999998E-2</v>
      </c>
      <c r="G166" s="1" cm="1">
        <f t="array" ref="G166">IFERROR(G143*INDEX($C$52:$G$52,MATCH(G$150,$C$51:$G$51,FALSE))/INDEX($C$46:$G$46,MATCH(G$150,$C$45:$G$45,FALSE))/$D$149,"")</f>
        <v>4.4999999999999998E-2</v>
      </c>
      <c r="H166" s="1" t="str" cm="1">
        <f t="array" ref="H166">IFERROR(H143*INDEX($C$52:$G$52,MATCH(H$150,$C$51:$G$51,FALSE))/INDEX($C$46:$G$46,MATCH(H$150,$C$45:$G$45,FALSE))/$D$149,"")</f>
        <v/>
      </c>
      <c r="I166" s="47" t="str" cm="1">
        <f t="array" ref="I166">IFERROR(I143*INDEX($C$52:$G$52,MATCH(I$150,$C$51:$G$51,FALSE))/INDEX($C$46:$G$46,MATCH(I$150,$C$45:$G$45,FALSE))/$D$149,"")</f>
        <v/>
      </c>
      <c r="K166" s="112" t="s">
        <v>259</v>
      </c>
      <c r="L166" s="113" t="s">
        <v>276</v>
      </c>
      <c r="M166" s="1" cm="1">
        <f t="array" ref="M166">INDEX($C$72:$C$77,MATCH($C166,$B$72:$B$77,FALSE))</f>
        <v>0.6</v>
      </c>
      <c r="N166" s="1" t="str" cm="1">
        <f t="array" ref="N166">IFERROR(N143*INDEX($C$52:$G$52,MATCH(N$150,$C$51:$G$51,FALSE))/INDEX($C$46:$G$46,MATCH(N$150,$C$45:$G$45,FALSE))/$D$149,"")</f>
        <v/>
      </c>
      <c r="O166" s="1" cm="1">
        <f t="array" ref="O166">IFERROR(O143*INDEX($C$52:$G$52,MATCH(O$150,$C$51:$G$51,FALSE))/INDEX($C$46:$G$46,MATCH(O$150,$C$45:$G$45,FALSE))/$D$149,"")</f>
        <v>9</v>
      </c>
      <c r="P166" s="1" cm="1">
        <f t="array" ref="P166">IFERROR(P143*INDEX($C$52:$G$52,MATCH(P$150,$C$51:$G$51,FALSE))/INDEX($C$46:$G$46,MATCH(P$150,$C$45:$G$45,FALSE))/$D$149,"")</f>
        <v>9</v>
      </c>
      <c r="Q166" s="1" t="str" cm="1">
        <f t="array" ref="Q166">IFERROR(Q143*INDEX($C$52:$G$52,MATCH(Q$150,$C$51:$G$51,FALSE))/INDEX($C$46:$G$46,MATCH(Q$150,$C$45:$G$45,FALSE))/$D$149,"")</f>
        <v/>
      </c>
      <c r="R166" s="47" t="str" cm="1">
        <f t="array" ref="R166">IFERROR(R143*INDEX($C$52:$G$52,MATCH(R$150,$C$51:$G$51,FALSE))/INDEX($C$46:$G$46,MATCH(R$150,$C$45:$G$45,FALSE))/$D$149,"")</f>
        <v/>
      </c>
    </row>
    <row r="167" spans="1:23" x14ac:dyDescent="0.15">
      <c r="B167" s="114" t="s">
        <v>253</v>
      </c>
      <c r="C167" s="60" t="s">
        <v>278</v>
      </c>
      <c r="D167" s="1" cm="1">
        <f t="array" ref="D167">INDEX($C$72:$C$77,MATCH($C167,$B$72:$B$77,FALSE))</f>
        <v>0.8</v>
      </c>
      <c r="E167" s="1" t="str" cm="1">
        <f t="array" ref="E167">IFERROR(E144*INDEX($C$52:$G$52,MATCH(E$150,$C$51:$G$51,FALSE))/INDEX($C$46:$G$46,MATCH(E$150,$C$45:$G$45,FALSE))/$D$149,"")</f>
        <v/>
      </c>
      <c r="F167" s="1" cm="1">
        <f t="array" ref="F167">IFERROR(F144*INDEX($C$52:$G$52,MATCH(F$150,$C$51:$G$51,FALSE))/INDEX($C$46:$G$46,MATCH(F$150,$C$45:$G$45,FALSE))/$D$149,"")</f>
        <v>0.06</v>
      </c>
      <c r="G167" s="1" cm="1">
        <f t="array" ref="G167">IFERROR(G144*INDEX($C$52:$G$52,MATCH(G$150,$C$51:$G$51,FALSE))/INDEX($C$46:$G$46,MATCH(G$150,$C$45:$G$45,FALSE))/$D$149,"")</f>
        <v>0.06</v>
      </c>
      <c r="H167" s="1" t="str" cm="1">
        <f t="array" ref="H167">IFERROR(H144*INDEX($C$52:$G$52,MATCH(H$150,$C$51:$G$51,FALSE))/INDEX($C$46:$G$46,MATCH(H$150,$C$45:$G$45,FALSE))/$D$149,"")</f>
        <v/>
      </c>
      <c r="I167" s="47" t="str" cm="1">
        <f t="array" ref="I167">IFERROR(I144*INDEX($C$52:$G$52,MATCH(I$150,$C$51:$G$51,FALSE))/INDEX($C$46:$G$46,MATCH(I$150,$C$45:$G$45,FALSE))/$D$149,"")</f>
        <v/>
      </c>
      <c r="K167" s="114" t="s">
        <v>253</v>
      </c>
      <c r="L167" s="60" t="s">
        <v>278</v>
      </c>
      <c r="M167" s="1" cm="1">
        <f t="array" ref="M167">INDEX($C$72:$C$77,MATCH($C167,$B$72:$B$77,FALSE))</f>
        <v>0.8</v>
      </c>
      <c r="N167" s="1" t="str" cm="1">
        <f t="array" ref="N167">IFERROR(N144*INDEX($C$52:$G$52,MATCH(N$150,$C$51:$G$51,FALSE))/INDEX($C$46:$G$46,MATCH(N$150,$C$45:$G$45,FALSE))/$D$149,"")</f>
        <v/>
      </c>
      <c r="O167" s="1" cm="1">
        <f t="array" ref="O167">IFERROR(O144*INDEX($C$52:$G$52,MATCH(O$150,$C$51:$G$51,FALSE))/INDEX($C$46:$G$46,MATCH(O$150,$C$45:$G$45,FALSE))/$D$149,"")</f>
        <v>12</v>
      </c>
      <c r="P167" s="1" cm="1">
        <f t="array" ref="P167">IFERROR(P144*INDEX($C$52:$G$52,MATCH(P$150,$C$51:$G$51,FALSE))/INDEX($C$46:$G$46,MATCH(P$150,$C$45:$G$45,FALSE))/$D$149,"")</f>
        <v>12</v>
      </c>
      <c r="Q167" s="1" t="str" cm="1">
        <f t="array" ref="Q167">IFERROR(Q144*INDEX($C$52:$G$52,MATCH(Q$150,$C$51:$G$51,FALSE))/INDEX($C$46:$G$46,MATCH(Q$150,$C$45:$G$45,FALSE))/$D$149,"")</f>
        <v/>
      </c>
      <c r="R167" s="47" t="str" cm="1">
        <f t="array" ref="R167">IFERROR(R144*INDEX($C$52:$G$52,MATCH(R$150,$C$51:$G$51,FALSE))/INDEX($C$46:$G$46,MATCH(R$150,$C$45:$G$45,FALSE))/$D$149,"")</f>
        <v/>
      </c>
    </row>
    <row r="168" spans="1:23" x14ac:dyDescent="0.15">
      <c r="B168" s="114" t="s">
        <v>254</v>
      </c>
      <c r="C168" s="60" t="s">
        <v>278</v>
      </c>
      <c r="D168" s="1" cm="1">
        <f t="array" ref="D168">INDEX($C$72:$C$77,MATCH($C168,$B$72:$B$77,FALSE))</f>
        <v>0.8</v>
      </c>
      <c r="E168" s="1" cm="1">
        <f t="array" ref="E168">IFERROR(E145*INDEX($C$52:$G$52,MATCH(E$150,$C$51:$G$51,FALSE))/INDEX($C$46:$G$46,MATCH(E$150,$C$45:$G$45,FALSE))/$D$149,"")</f>
        <v>0.12</v>
      </c>
      <c r="F168" s="1" t="str" cm="1">
        <f t="array" ref="F168">IFERROR(F145*INDEX($C$52:$G$52,MATCH(F$150,$C$51:$G$51,FALSE))/INDEX($C$46:$G$46,MATCH(F$150,$C$45:$G$45,FALSE))/$D$149,"")</f>
        <v/>
      </c>
      <c r="G168" s="1" t="str" cm="1">
        <f t="array" ref="G168">IFERROR(G145*INDEX($C$52:$G$52,MATCH(G$150,$C$51:$G$51,FALSE))/INDEX($C$46:$G$46,MATCH(G$150,$C$45:$G$45,FALSE))/$D$149,"")</f>
        <v/>
      </c>
      <c r="H168" s="1" cm="1">
        <f t="array" ref="H168">IFERROR(H145*INDEX($C$52:$G$52,MATCH(H$150,$C$51:$G$51,FALSE))/INDEX($C$46:$G$46,MATCH(H$150,$C$45:$G$45,FALSE))/$D$149,"")</f>
        <v>4.002E-2</v>
      </c>
      <c r="I168" s="47" cm="1">
        <f t="array" ref="I168">IFERROR(I145*INDEX($C$52:$G$52,MATCH(I$150,$C$51:$G$51,FALSE))/INDEX($C$46:$G$46,MATCH(I$150,$C$45:$G$45,FALSE))/$D$149,"")</f>
        <v>4.002E-2</v>
      </c>
      <c r="K168" s="114" t="s">
        <v>254</v>
      </c>
      <c r="L168" s="60" t="s">
        <v>278</v>
      </c>
      <c r="M168" s="1" cm="1">
        <f t="array" ref="M168">INDEX($C$72:$C$77,MATCH($C168,$B$72:$B$77,FALSE))</f>
        <v>0.8</v>
      </c>
      <c r="N168" s="1" cm="1">
        <f t="array" ref="N168">IFERROR(N145*INDEX($C$52:$G$52,MATCH(N$150,$C$51:$G$51,FALSE))/INDEX($C$46:$G$46,MATCH(N$150,$C$45:$G$45,FALSE))/$D$149,"")</f>
        <v>144</v>
      </c>
      <c r="O168" s="1" t="str" cm="1">
        <f t="array" ref="O168">IFERROR(O145*INDEX($C$52:$G$52,MATCH(O$150,$C$51:$G$51,FALSE))/INDEX($C$46:$G$46,MATCH(O$150,$C$45:$G$45,FALSE))/$D$149,"")</f>
        <v/>
      </c>
      <c r="P168" s="1" t="str" cm="1">
        <f t="array" ref="P168">IFERROR(P145*INDEX($C$52:$G$52,MATCH(P$150,$C$51:$G$51,FALSE))/INDEX($C$46:$G$46,MATCH(P$150,$C$45:$G$45,FALSE))/$D$149,"")</f>
        <v/>
      </c>
      <c r="Q168" s="1" cm="1">
        <f t="array" ref="Q168">IFERROR(Q145*INDEX($C$52:$G$52,MATCH(Q$150,$C$51:$G$51,FALSE))/INDEX($C$46:$G$46,MATCH(Q$150,$C$45:$G$45,FALSE))/$D$149,"")</f>
        <v>6</v>
      </c>
      <c r="R168" s="47" cm="1">
        <f t="array" ref="R168">IFERROR(R145*INDEX($C$52:$G$52,MATCH(R$150,$C$51:$G$51,FALSE))/INDEX($C$46:$G$46,MATCH(R$150,$C$45:$G$45,FALSE))/$D$149,"")</f>
        <v>6</v>
      </c>
    </row>
    <row r="169" spans="1:23" x14ac:dyDescent="0.15">
      <c r="B169" s="114" t="s">
        <v>257</v>
      </c>
      <c r="C169" s="60" t="s">
        <v>278</v>
      </c>
      <c r="D169" s="1" cm="1">
        <f t="array" ref="D169">INDEX($C$72:$C$77,MATCH($C169,$B$72:$B$77,FALSE))</f>
        <v>0.8</v>
      </c>
      <c r="E169" s="1" cm="1">
        <f t="array" ref="E169">IFERROR(E146*INDEX($C$52:$G$52,MATCH(E$150,$C$51:$G$51,FALSE))/INDEX($C$46:$G$46,MATCH(E$150,$C$45:$G$45,FALSE))/$D$149,"")</f>
        <v>0.12</v>
      </c>
      <c r="F169" s="1" t="str" cm="1">
        <f t="array" ref="F169">IFERROR(F146*INDEX($C$52:$G$52,MATCH(F$150,$C$51:$G$51,FALSE))/INDEX($C$46:$G$46,MATCH(F$150,$C$45:$G$45,FALSE))/$D$149,"")</f>
        <v/>
      </c>
      <c r="G169" s="1" t="str" cm="1">
        <f t="array" ref="G169">IFERROR(G146*INDEX($C$52:$G$52,MATCH(G$150,$C$51:$G$51,FALSE))/INDEX($C$46:$G$46,MATCH(G$150,$C$45:$G$45,FALSE))/$D$149,"")</f>
        <v/>
      </c>
      <c r="H169" s="1" cm="1">
        <f t="array" ref="H169">IFERROR(H146*INDEX($C$52:$G$52,MATCH(H$150,$C$51:$G$51,FALSE))/INDEX($C$46:$G$46,MATCH(H$150,$C$45:$G$45,FALSE))/$D$149,"")</f>
        <v>4.002E-2</v>
      </c>
      <c r="I169" s="47" cm="1">
        <f t="array" ref="I169">IFERROR(I146*INDEX($C$52:$G$52,MATCH(I$150,$C$51:$G$51,FALSE))/INDEX($C$46:$G$46,MATCH(I$150,$C$45:$G$45,FALSE))/$D$149,"")</f>
        <v>4.002E-2</v>
      </c>
      <c r="K169" s="114" t="s">
        <v>257</v>
      </c>
      <c r="L169" s="60" t="s">
        <v>278</v>
      </c>
      <c r="M169" s="1" cm="1">
        <f t="array" ref="M169">INDEX($C$72:$C$77,MATCH($C169,$B$72:$B$77,FALSE))</f>
        <v>0.8</v>
      </c>
      <c r="N169" s="1" cm="1">
        <f t="array" ref="N169">IFERROR(N146*INDEX($C$52:$G$52,MATCH(N$150,$C$51:$G$51,FALSE))/INDEX($C$46:$G$46,MATCH(N$150,$C$45:$G$45,FALSE))/$D$149,"")</f>
        <v>144</v>
      </c>
      <c r="O169" s="1" t="str" cm="1">
        <f t="array" ref="O169">IFERROR(O146*INDEX($C$52:$G$52,MATCH(O$150,$C$51:$G$51,FALSE))/INDEX($C$46:$G$46,MATCH(O$150,$C$45:$G$45,FALSE))/$D$149,"")</f>
        <v/>
      </c>
      <c r="P169" s="1" t="str" cm="1">
        <f t="array" ref="P169">IFERROR(P146*INDEX($C$52:$G$52,MATCH(P$150,$C$51:$G$51,FALSE))/INDEX($C$46:$G$46,MATCH(P$150,$C$45:$G$45,FALSE))/$D$149,"")</f>
        <v/>
      </c>
      <c r="Q169" s="1" cm="1">
        <f t="array" ref="Q169">IFERROR(Q146*INDEX($C$52:$G$52,MATCH(Q$150,$C$51:$G$51,FALSE))/INDEX($C$46:$G$46,MATCH(Q$150,$C$45:$G$45,FALSE))/$D$149,"")</f>
        <v>6</v>
      </c>
      <c r="R169" s="47" cm="1">
        <f t="array" ref="R169">IFERROR(R146*INDEX($C$52:$G$52,MATCH(R$150,$C$51:$G$51,FALSE))/INDEX($C$46:$G$46,MATCH(R$150,$C$45:$G$45,FALSE))/$D$149,"")</f>
        <v>6</v>
      </c>
    </row>
    <row r="170" spans="1:23" x14ac:dyDescent="0.15">
      <c r="B170" s="115" t="s">
        <v>259</v>
      </c>
      <c r="C170" s="116" t="s">
        <v>278</v>
      </c>
      <c r="D170" s="37" cm="1">
        <f t="array" ref="D170">INDEX($C$72:$C$77,MATCH($C170,$B$72:$B$77,FALSE))</f>
        <v>0.8</v>
      </c>
      <c r="E170" s="37" t="str" cm="1">
        <f t="array" ref="E170">IFERROR(E147*INDEX($C$52:$G$52,MATCH(E$150,$C$51:$G$51,FALSE))/INDEX($C$46:$G$46,MATCH(E$150,$C$45:$G$45,FALSE))/$D$149,"")</f>
        <v/>
      </c>
      <c r="F170" s="37" cm="1">
        <f t="array" ref="F170">IFERROR(F147*INDEX($C$52:$G$52,MATCH(F$150,$C$51:$G$51,FALSE))/INDEX($C$46:$G$46,MATCH(F$150,$C$45:$G$45,FALSE))/$D$149,"")</f>
        <v>0.06</v>
      </c>
      <c r="G170" s="37" cm="1">
        <f t="array" ref="G170">IFERROR(G147*INDEX($C$52:$G$52,MATCH(G$150,$C$51:$G$51,FALSE))/INDEX($C$46:$G$46,MATCH(G$150,$C$45:$G$45,FALSE))/$D$149,"")</f>
        <v>0.06</v>
      </c>
      <c r="H170" s="37" t="str" cm="1">
        <f t="array" ref="H170">IFERROR(H147*INDEX($C$52:$G$52,MATCH(H$150,$C$51:$G$51,FALSE))/INDEX($C$46:$G$46,MATCH(H$150,$C$45:$G$45,FALSE))/$D$149,"")</f>
        <v/>
      </c>
      <c r="I170" s="49" t="str" cm="1">
        <f t="array" ref="I170">IFERROR(I147*INDEX($C$52:$G$52,MATCH(I$150,$C$51:$G$51,FALSE))/INDEX($C$46:$G$46,MATCH(I$150,$C$45:$G$45,FALSE))/$D$149,"")</f>
        <v/>
      </c>
      <c r="K170" s="115" t="s">
        <v>259</v>
      </c>
      <c r="L170" s="116" t="s">
        <v>278</v>
      </c>
      <c r="M170" s="37" cm="1">
        <f t="array" ref="M170">INDEX($C$72:$C$77,MATCH($C170,$B$72:$B$77,FALSE))</f>
        <v>0.8</v>
      </c>
      <c r="N170" s="37" t="str" cm="1">
        <f t="array" ref="N170">IFERROR(N147*INDEX($C$52:$G$52,MATCH(N$150,$C$51:$G$51,FALSE))/INDEX($C$46:$G$46,MATCH(N$150,$C$45:$G$45,FALSE))/$D$149,"")</f>
        <v/>
      </c>
      <c r="O170" s="37" cm="1">
        <f t="array" ref="O170">IFERROR(O147*INDEX($C$52:$G$52,MATCH(O$150,$C$51:$G$51,FALSE))/INDEX($C$46:$G$46,MATCH(O$150,$C$45:$G$45,FALSE))/$D$149,"")</f>
        <v>12</v>
      </c>
      <c r="P170" s="37" cm="1">
        <f t="array" ref="P170">IFERROR(P147*INDEX($C$52:$G$52,MATCH(P$150,$C$51:$G$51,FALSE))/INDEX($C$46:$G$46,MATCH(P$150,$C$45:$G$45,FALSE))/$D$149,"")</f>
        <v>12</v>
      </c>
      <c r="Q170" s="37" t="str" cm="1">
        <f t="array" ref="Q170">IFERROR(Q147*INDEX($C$52:$G$52,MATCH(Q$150,$C$51:$G$51,FALSE))/INDEX($C$46:$G$46,MATCH(Q$150,$C$45:$G$45,FALSE))/$D$149,"")</f>
        <v/>
      </c>
      <c r="R170" s="49" t="str" cm="1">
        <f t="array" ref="R170">IFERROR(R147*INDEX($C$52:$G$52,MATCH(R$150,$C$51:$G$51,FALSE))/INDEX($C$46:$G$46,MATCH(R$150,$C$45:$G$45,FALSE))/$D$149,"")</f>
        <v/>
      </c>
    </row>
    <row r="173" spans="1:23" x14ac:dyDescent="0.15">
      <c r="A173" s="31" t="s">
        <v>302</v>
      </c>
    </row>
    <row r="174" spans="1:23" x14ac:dyDescent="0.15">
      <c r="A174" s="31"/>
      <c r="Q174" s="31" t="s">
        <v>303</v>
      </c>
    </row>
    <row r="175" spans="1:23" x14ac:dyDescent="0.15">
      <c r="B175" s="117" t="s">
        <v>304</v>
      </c>
      <c r="C175" s="117" t="s">
        <v>305</v>
      </c>
      <c r="D175" s="117" t="s">
        <v>306</v>
      </c>
      <c r="E175" s="117" t="s">
        <v>307</v>
      </c>
      <c r="F175" s="117" t="s">
        <v>308</v>
      </c>
      <c r="G175" s="118" t="s">
        <v>309</v>
      </c>
      <c r="H175" s="118" t="s">
        <v>310</v>
      </c>
      <c r="I175" s="117" t="s">
        <v>311</v>
      </c>
    </row>
    <row r="176" spans="1:23" x14ac:dyDescent="0.15">
      <c r="B176" s="117" t="s">
        <v>312</v>
      </c>
      <c r="C176" s="117" t="s">
        <v>313</v>
      </c>
      <c r="D176" s="117" t="s">
        <v>312</v>
      </c>
      <c r="E176" s="117" t="s">
        <v>313</v>
      </c>
      <c r="F176" s="117" t="s">
        <v>313</v>
      </c>
      <c r="G176" s="117" t="s">
        <v>309</v>
      </c>
      <c r="H176" s="117" t="s">
        <v>310</v>
      </c>
      <c r="I176" s="117" t="s">
        <v>312</v>
      </c>
      <c r="J176" s="120" t="s">
        <v>7</v>
      </c>
      <c r="K176" s="120" t="s">
        <v>8</v>
      </c>
      <c r="L176" s="120" t="s">
        <v>9</v>
      </c>
      <c r="M176" s="120" t="s">
        <v>10</v>
      </c>
      <c r="N176" s="120" t="s">
        <v>11</v>
      </c>
      <c r="O176" s="31" t="s">
        <v>314</v>
      </c>
      <c r="Q176" s="120" t="s">
        <v>7</v>
      </c>
      <c r="R176" s="120" t="s">
        <v>8</v>
      </c>
      <c r="S176" s="120" t="s">
        <v>9</v>
      </c>
      <c r="T176" s="120" t="s">
        <v>10</v>
      </c>
      <c r="U176" s="120" t="s">
        <v>11</v>
      </c>
      <c r="V176" s="1" t="s">
        <v>315</v>
      </c>
      <c r="W176" s="31" t="s">
        <v>316</v>
      </c>
    </row>
    <row r="177" spans="2:22" x14ac:dyDescent="0.15">
      <c r="B177" s="119" t="s">
        <v>317</v>
      </c>
      <c r="C177" s="120" t="s">
        <v>318</v>
      </c>
      <c r="D177" s="120" t="s">
        <v>319</v>
      </c>
      <c r="E177" s="120" t="s">
        <v>320</v>
      </c>
      <c r="F177" s="120" t="s">
        <v>321</v>
      </c>
      <c r="G177" s="120" t="s">
        <v>189</v>
      </c>
      <c r="H177" s="120" t="s">
        <v>322</v>
      </c>
      <c r="I177" s="119" t="s">
        <v>323</v>
      </c>
      <c r="J177" s="121" t="s">
        <v>324</v>
      </c>
      <c r="K177" s="122" t="s">
        <v>325</v>
      </c>
      <c r="L177" s="122" t="s">
        <v>326</v>
      </c>
      <c r="M177" s="122" t="s">
        <v>327</v>
      </c>
      <c r="N177" s="122" t="s">
        <v>328</v>
      </c>
      <c r="Q177" s="122"/>
      <c r="R177" s="122"/>
      <c r="S177" s="122"/>
      <c r="T177" s="122"/>
      <c r="U177" s="122"/>
    </row>
    <row r="178" spans="2:22" x14ac:dyDescent="0.15">
      <c r="C178" s="2" t="s">
        <v>254</v>
      </c>
      <c r="G178" s="1">
        <v>2</v>
      </c>
      <c r="H178" s="1">
        <v>1</v>
      </c>
      <c r="I178" s="1">
        <v>100</v>
      </c>
      <c r="J178" s="1">
        <v>600</v>
      </c>
      <c r="K178" s="1" t="s">
        <v>329</v>
      </c>
      <c r="L178" s="1" t="s">
        <v>329</v>
      </c>
      <c r="M178" s="1">
        <v>50</v>
      </c>
      <c r="N178" s="1" t="s">
        <v>329</v>
      </c>
      <c r="V178" s="1">
        <v>4</v>
      </c>
    </row>
    <row r="179" spans="2:22" x14ac:dyDescent="0.15">
      <c r="C179" s="2" t="s">
        <v>330</v>
      </c>
      <c r="G179" s="1">
        <v>2</v>
      </c>
      <c r="H179" s="1">
        <v>2</v>
      </c>
      <c r="I179" s="1">
        <v>100</v>
      </c>
      <c r="J179" s="1">
        <v>600</v>
      </c>
      <c r="K179" s="1" t="s">
        <v>329</v>
      </c>
      <c r="L179" s="1" t="s">
        <v>329</v>
      </c>
      <c r="M179" s="1" t="s">
        <v>329</v>
      </c>
      <c r="N179" s="1">
        <v>50</v>
      </c>
    </row>
    <row r="180" spans="2:22" x14ac:dyDescent="0.15">
      <c r="C180" s="2" t="s">
        <v>259</v>
      </c>
      <c r="G180" s="1">
        <v>2</v>
      </c>
      <c r="H180" s="1">
        <v>3</v>
      </c>
      <c r="I180" s="1">
        <v>100</v>
      </c>
      <c r="J180" s="1" t="s">
        <v>329</v>
      </c>
      <c r="K180" s="1">
        <v>40</v>
      </c>
      <c r="L180" s="1">
        <v>60</v>
      </c>
      <c r="M180" s="1" t="s">
        <v>329</v>
      </c>
      <c r="N180" s="1" t="s">
        <v>329</v>
      </c>
    </row>
    <row r="181" spans="2:22" x14ac:dyDescent="0.15">
      <c r="C181" s="2" t="s">
        <v>253</v>
      </c>
      <c r="G181" s="1">
        <v>2</v>
      </c>
      <c r="H181" s="1">
        <v>4</v>
      </c>
      <c r="I181" s="1">
        <v>100</v>
      </c>
      <c r="J181" s="1" t="s">
        <v>329</v>
      </c>
      <c r="K181" s="1">
        <v>60</v>
      </c>
      <c r="L181" s="1">
        <v>40</v>
      </c>
      <c r="M181" s="1" t="s">
        <v>329</v>
      </c>
      <c r="N181" s="1" t="s">
        <v>329</v>
      </c>
    </row>
    <row r="182" spans="2:22" x14ac:dyDescent="0.15">
      <c r="C182" s="111" t="s">
        <v>254</v>
      </c>
      <c r="G182" s="1">
        <v>3</v>
      </c>
      <c r="H182" s="1">
        <v>1</v>
      </c>
      <c r="I182" s="1">
        <v>500</v>
      </c>
      <c r="J182" s="1">
        <v>720</v>
      </c>
      <c r="K182" s="1" t="s">
        <v>329</v>
      </c>
      <c r="L182" s="1" t="s">
        <v>329</v>
      </c>
      <c r="M182" s="1">
        <v>60</v>
      </c>
      <c r="N182" s="1" t="s">
        <v>329</v>
      </c>
    </row>
    <row r="183" spans="2:22" x14ac:dyDescent="0.15">
      <c r="C183" s="111" t="s">
        <v>330</v>
      </c>
      <c r="G183" s="1">
        <v>3</v>
      </c>
      <c r="H183" s="1">
        <v>2</v>
      </c>
      <c r="I183" s="1">
        <v>500</v>
      </c>
      <c r="J183" s="1">
        <v>720</v>
      </c>
      <c r="K183" s="1" t="s">
        <v>329</v>
      </c>
      <c r="L183" s="1" t="s">
        <v>329</v>
      </c>
      <c r="M183" s="1" t="s">
        <v>329</v>
      </c>
      <c r="N183" s="1">
        <v>60</v>
      </c>
    </row>
    <row r="184" spans="2:22" x14ac:dyDescent="0.15">
      <c r="C184" s="111" t="s">
        <v>259</v>
      </c>
      <c r="G184" s="1">
        <v>3</v>
      </c>
      <c r="H184" s="1">
        <v>3</v>
      </c>
      <c r="I184" s="1">
        <v>500</v>
      </c>
      <c r="J184" s="1" t="s">
        <v>329</v>
      </c>
      <c r="K184" s="1">
        <v>48</v>
      </c>
      <c r="L184" s="1">
        <v>72</v>
      </c>
      <c r="M184" s="1" t="s">
        <v>329</v>
      </c>
      <c r="N184" s="1" t="s">
        <v>329</v>
      </c>
    </row>
    <row r="185" spans="2:22" x14ac:dyDescent="0.15">
      <c r="C185" s="111" t="s">
        <v>253</v>
      </c>
      <c r="G185" s="1">
        <v>3</v>
      </c>
      <c r="H185" s="1">
        <v>4</v>
      </c>
      <c r="I185" s="1">
        <v>500</v>
      </c>
      <c r="J185" s="1" t="s">
        <v>329</v>
      </c>
      <c r="K185" s="1">
        <v>72</v>
      </c>
      <c r="L185" s="1">
        <v>48</v>
      </c>
      <c r="M185" s="1" t="s">
        <v>329</v>
      </c>
      <c r="N185" s="1" t="s">
        <v>329</v>
      </c>
    </row>
    <row r="186" spans="2:22" x14ac:dyDescent="0.15">
      <c r="C186" s="113" t="s">
        <v>254</v>
      </c>
      <c r="G186" s="1">
        <v>4</v>
      </c>
      <c r="H186" s="1">
        <v>1</v>
      </c>
      <c r="I186" s="1">
        <v>1000</v>
      </c>
      <c r="J186" s="1">
        <v>960</v>
      </c>
      <c r="K186" s="1" t="s">
        <v>329</v>
      </c>
      <c r="L186" s="1" t="s">
        <v>329</v>
      </c>
      <c r="M186" s="1">
        <v>80</v>
      </c>
      <c r="N186" s="1" t="s">
        <v>329</v>
      </c>
    </row>
    <row r="187" spans="2:22" x14ac:dyDescent="0.15">
      <c r="C187" s="113" t="s">
        <v>330</v>
      </c>
      <c r="G187" s="1">
        <v>4</v>
      </c>
      <c r="H187" s="1">
        <v>2</v>
      </c>
      <c r="I187" s="1">
        <v>1000</v>
      </c>
      <c r="J187" s="1">
        <v>960</v>
      </c>
      <c r="K187" s="1" t="s">
        <v>329</v>
      </c>
      <c r="L187" s="1" t="s">
        <v>329</v>
      </c>
      <c r="M187" s="1" t="s">
        <v>329</v>
      </c>
      <c r="N187" s="1">
        <v>80</v>
      </c>
    </row>
    <row r="188" spans="2:22" x14ac:dyDescent="0.15">
      <c r="C188" s="113" t="s">
        <v>259</v>
      </c>
      <c r="G188" s="1">
        <v>4</v>
      </c>
      <c r="H188" s="1">
        <v>3</v>
      </c>
      <c r="I188" s="1">
        <v>1000</v>
      </c>
      <c r="J188" s="1" t="s">
        <v>329</v>
      </c>
      <c r="K188" s="1">
        <v>64</v>
      </c>
      <c r="L188" s="1">
        <v>96</v>
      </c>
      <c r="M188" s="1" t="s">
        <v>329</v>
      </c>
      <c r="N188" s="1" t="s">
        <v>329</v>
      </c>
    </row>
    <row r="189" spans="2:22" x14ac:dyDescent="0.15">
      <c r="C189" s="113" t="s">
        <v>253</v>
      </c>
      <c r="G189" s="1">
        <v>4</v>
      </c>
      <c r="H189" s="1">
        <v>4</v>
      </c>
      <c r="I189" s="1">
        <v>1000</v>
      </c>
      <c r="J189" s="1" t="s">
        <v>329</v>
      </c>
      <c r="K189" s="1">
        <v>96</v>
      </c>
      <c r="L189" s="1">
        <v>64</v>
      </c>
      <c r="M189" s="1" t="s">
        <v>329</v>
      </c>
      <c r="N189" s="1" t="s">
        <v>329</v>
      </c>
    </row>
    <row r="190" spans="2:22" x14ac:dyDescent="0.15">
      <c r="C190" s="60" t="s">
        <v>254</v>
      </c>
      <c r="G190" s="1">
        <v>5</v>
      </c>
      <c r="H190" s="1">
        <v>1</v>
      </c>
      <c r="I190" s="1">
        <v>1500</v>
      </c>
      <c r="J190" s="1">
        <v>1200</v>
      </c>
      <c r="K190" s="1" t="s">
        <v>329</v>
      </c>
      <c r="L190" s="1" t="s">
        <v>329</v>
      </c>
      <c r="M190" s="1">
        <v>100</v>
      </c>
      <c r="N190" s="1" t="s">
        <v>329</v>
      </c>
    </row>
    <row r="191" spans="2:22" x14ac:dyDescent="0.15">
      <c r="C191" s="60" t="s">
        <v>330</v>
      </c>
      <c r="G191" s="1">
        <v>5</v>
      </c>
      <c r="H191" s="1">
        <v>2</v>
      </c>
      <c r="I191" s="1">
        <v>1500</v>
      </c>
      <c r="J191" s="1">
        <v>1200</v>
      </c>
      <c r="K191" s="1" t="s">
        <v>329</v>
      </c>
      <c r="L191" s="1" t="s">
        <v>329</v>
      </c>
      <c r="M191" s="1" t="s">
        <v>329</v>
      </c>
      <c r="N191" s="1">
        <v>100</v>
      </c>
    </row>
    <row r="192" spans="2:22" x14ac:dyDescent="0.15">
      <c r="C192" s="60" t="s">
        <v>259</v>
      </c>
      <c r="G192" s="1">
        <v>5</v>
      </c>
      <c r="H192" s="1">
        <v>3</v>
      </c>
      <c r="I192" s="1">
        <v>1500</v>
      </c>
      <c r="J192" s="1" t="s">
        <v>329</v>
      </c>
      <c r="K192" s="1">
        <v>80</v>
      </c>
      <c r="L192" s="1">
        <v>120</v>
      </c>
      <c r="M192" s="1" t="s">
        <v>329</v>
      </c>
      <c r="N192" s="1" t="s">
        <v>329</v>
      </c>
    </row>
    <row r="193" spans="1:17" x14ac:dyDescent="0.15">
      <c r="C193" s="60" t="s">
        <v>253</v>
      </c>
      <c r="G193" s="1">
        <v>5</v>
      </c>
      <c r="H193" s="1">
        <v>4</v>
      </c>
      <c r="I193" s="1">
        <v>1500</v>
      </c>
      <c r="K193" s="1">
        <v>120</v>
      </c>
      <c r="L193" s="1">
        <v>80</v>
      </c>
    </row>
    <row r="196" spans="1:17" x14ac:dyDescent="0.15">
      <c r="A196" s="31" t="s">
        <v>331</v>
      </c>
    </row>
    <row r="198" spans="1:17" x14ac:dyDescent="0.15">
      <c r="B198" s="1" t="s">
        <v>332</v>
      </c>
      <c r="D198" s="1" t="s">
        <v>333</v>
      </c>
      <c r="E198" s="1" t="s">
        <v>189</v>
      </c>
      <c r="F198" s="1" t="s">
        <v>318</v>
      </c>
      <c r="G198" s="1" t="s">
        <v>334</v>
      </c>
      <c r="H198" s="1" t="s">
        <v>8</v>
      </c>
      <c r="I198" s="1" t="s">
        <v>9</v>
      </c>
      <c r="J198" s="1" t="s">
        <v>10</v>
      </c>
      <c r="K198" s="1" t="s">
        <v>11</v>
      </c>
      <c r="L198" s="1" t="s">
        <v>206</v>
      </c>
      <c r="M198" s="1" t="s">
        <v>207</v>
      </c>
      <c r="N198" s="1" t="s">
        <v>208</v>
      </c>
      <c r="O198" s="1" t="s">
        <v>209</v>
      </c>
      <c r="P198" s="1" t="s">
        <v>246</v>
      </c>
      <c r="Q198" s="1" t="s">
        <v>21</v>
      </c>
    </row>
    <row r="199" spans="1:17" x14ac:dyDescent="0.15">
      <c r="B199" s="1">
        <v>1001</v>
      </c>
      <c r="E199" s="2" t="s">
        <v>273</v>
      </c>
      <c r="F199" s="1" t="s">
        <v>41</v>
      </c>
    </row>
    <row r="200" spans="1:17" x14ac:dyDescent="0.15">
      <c r="B200" s="1">
        <v>1001</v>
      </c>
      <c r="E200" s="2" t="s">
        <v>273</v>
      </c>
      <c r="F200" s="1" t="s">
        <v>335</v>
      </c>
    </row>
    <row r="201" spans="1:17" x14ac:dyDescent="0.15">
      <c r="B201" s="1">
        <v>1001</v>
      </c>
      <c r="E201" s="2" t="s">
        <v>273</v>
      </c>
      <c r="F201" s="1" t="s">
        <v>19</v>
      </c>
    </row>
    <row r="202" spans="1:17" x14ac:dyDescent="0.15">
      <c r="B202" s="1">
        <v>1001</v>
      </c>
      <c r="E202" s="2" t="s">
        <v>273</v>
      </c>
      <c r="F202" s="1" t="s">
        <v>336</v>
      </c>
    </row>
    <row r="203" spans="1:17" x14ac:dyDescent="0.15">
      <c r="B203" s="1">
        <v>1001</v>
      </c>
      <c r="E203" s="2" t="s">
        <v>273</v>
      </c>
      <c r="F203" s="1" t="s">
        <v>337</v>
      </c>
    </row>
    <row r="204" spans="1:17" x14ac:dyDescent="0.15">
      <c r="B204" s="1">
        <v>1002</v>
      </c>
      <c r="E204" s="2" t="s">
        <v>273</v>
      </c>
      <c r="F204" s="1" t="s">
        <v>8</v>
      </c>
    </row>
    <row r="205" spans="1:17" x14ac:dyDescent="0.15">
      <c r="B205" s="1">
        <v>1002</v>
      </c>
      <c r="E205" s="2" t="s">
        <v>273</v>
      </c>
      <c r="F205" s="1" t="s">
        <v>9</v>
      </c>
    </row>
    <row r="206" spans="1:17" x14ac:dyDescent="0.15">
      <c r="B206" s="1">
        <v>1002</v>
      </c>
      <c r="E206" s="2" t="s">
        <v>273</v>
      </c>
      <c r="F206" s="1" t="s">
        <v>206</v>
      </c>
    </row>
    <row r="207" spans="1:17" x14ac:dyDescent="0.15">
      <c r="B207" s="1">
        <v>1002</v>
      </c>
      <c r="E207" s="2" t="s">
        <v>273</v>
      </c>
      <c r="F207" s="1" t="s">
        <v>208</v>
      </c>
    </row>
    <row r="208" spans="1:17" x14ac:dyDescent="0.15">
      <c r="B208" s="1">
        <v>1002</v>
      </c>
      <c r="E208" s="2" t="s">
        <v>273</v>
      </c>
      <c r="F208" s="1" t="s">
        <v>246</v>
      </c>
    </row>
    <row r="213" spans="2:19" x14ac:dyDescent="0.15">
      <c r="C213" s="1" t="s">
        <v>318</v>
      </c>
      <c r="D213" s="1" t="s">
        <v>334</v>
      </c>
      <c r="E213" s="1" t="s">
        <v>334</v>
      </c>
      <c r="F213" s="1" t="s">
        <v>338</v>
      </c>
      <c r="G213" s="1" t="s">
        <v>339</v>
      </c>
      <c r="H213" s="1" t="s">
        <v>340</v>
      </c>
      <c r="I213" s="1" t="s">
        <v>7</v>
      </c>
      <c r="J213" s="1" t="s">
        <v>8</v>
      </c>
      <c r="K213" s="1" t="s">
        <v>9</v>
      </c>
      <c r="L213" s="1" t="s">
        <v>10</v>
      </c>
      <c r="M213" s="1" t="s">
        <v>11</v>
      </c>
      <c r="N213" s="1" t="s">
        <v>206</v>
      </c>
      <c r="O213" s="1" t="s">
        <v>207</v>
      </c>
      <c r="P213" s="1" t="s">
        <v>208</v>
      </c>
      <c r="Q213" s="1" t="s">
        <v>209</v>
      </c>
      <c r="R213" s="1" t="s">
        <v>246</v>
      </c>
      <c r="S213" s="1" t="s">
        <v>21</v>
      </c>
    </row>
    <row r="214" spans="2:19" x14ac:dyDescent="0.15">
      <c r="B214" s="1">
        <v>2101</v>
      </c>
      <c r="C214" s="1" t="s">
        <v>341</v>
      </c>
      <c r="D214" s="1">
        <v>1000</v>
      </c>
      <c r="F214" s="1">
        <v>0.8</v>
      </c>
      <c r="G214" s="1" t="s">
        <v>273</v>
      </c>
      <c r="H214" s="1" cm="1">
        <f t="array" ref="H214">INDEX($I$72:$I$77,MATCH($G214,$B$72:$B$77,FALSE))</f>
        <v>0.3</v>
      </c>
      <c r="I214" s="1">
        <f>ROUND($C$92*H214*F214,0)</f>
        <v>43</v>
      </c>
    </row>
    <row r="215" spans="2:19" x14ac:dyDescent="0.15">
      <c r="B215" s="1">
        <v>2101</v>
      </c>
      <c r="C215" s="1" t="s">
        <v>341</v>
      </c>
      <c r="D215" s="1">
        <v>1000</v>
      </c>
      <c r="F215" s="1">
        <v>0.85</v>
      </c>
      <c r="G215" s="1" t="s">
        <v>273</v>
      </c>
      <c r="H215" s="1" cm="1">
        <f t="array" ref="H215">INDEX($I$72:$I$77,MATCH($G215,$B$72:$B$77,FALSE))</f>
        <v>0.3</v>
      </c>
      <c r="I215" s="1">
        <f>ROUND($C$92*H215*F215,0)</f>
        <v>46</v>
      </c>
    </row>
    <row r="216" spans="2:19" x14ac:dyDescent="0.15">
      <c r="B216" s="1">
        <v>2101</v>
      </c>
      <c r="C216" s="1" t="s">
        <v>341</v>
      </c>
      <c r="D216" s="1">
        <v>1000</v>
      </c>
      <c r="F216" s="1">
        <v>0.9</v>
      </c>
      <c r="G216" s="1" t="s">
        <v>273</v>
      </c>
      <c r="H216" s="1" cm="1">
        <f t="array" ref="H216">INDEX($I$72:$I$77,MATCH($G216,$B$72:$B$77,FALSE))</f>
        <v>0.3</v>
      </c>
      <c r="I216" s="1">
        <f>ROUND($C$92*H216*F216,0)</f>
        <v>49</v>
      </c>
    </row>
    <row r="217" spans="2:19" x14ac:dyDescent="0.15">
      <c r="B217" s="1">
        <v>2101</v>
      </c>
      <c r="C217" s="1" t="s">
        <v>341</v>
      </c>
      <c r="D217" s="1">
        <v>1000</v>
      </c>
      <c r="F217" s="1">
        <v>0.95</v>
      </c>
      <c r="G217" s="1" t="s">
        <v>273</v>
      </c>
      <c r="H217" s="1" cm="1">
        <f t="array" ref="H217">INDEX($I$72:$I$77,MATCH($G217,$B$72:$B$77,FALSE))</f>
        <v>0.3</v>
      </c>
      <c r="I217" s="1">
        <f>ROUND($C$92*H217*F217,0)</f>
        <v>51</v>
      </c>
    </row>
    <row r="218" spans="2:19" x14ac:dyDescent="0.15">
      <c r="B218" s="1">
        <v>2101</v>
      </c>
      <c r="C218" s="1" t="s">
        <v>341</v>
      </c>
      <c r="D218" s="1">
        <v>1000</v>
      </c>
      <c r="F218" s="1">
        <v>1</v>
      </c>
      <c r="G218" s="1" t="s">
        <v>273</v>
      </c>
      <c r="H218" s="1" cm="1">
        <f t="array" ref="H218">INDEX($I$72:$I$77,MATCH($G218,$B$72:$B$77,FALSE))</f>
        <v>0.3</v>
      </c>
      <c r="I218" s="1">
        <f>ROUND($C$92*H218*F218,0)</f>
        <v>54</v>
      </c>
    </row>
    <row r="219" spans="2:19" x14ac:dyDescent="0.15">
      <c r="B219" s="1">
        <v>2102</v>
      </c>
      <c r="C219" s="1" t="s">
        <v>342</v>
      </c>
      <c r="D219" s="1">
        <v>1000</v>
      </c>
      <c r="F219" s="1">
        <v>0.8</v>
      </c>
      <c r="G219" s="1" t="s">
        <v>273</v>
      </c>
      <c r="H219" s="1" cm="1">
        <f t="array" ref="H219">INDEX($I$72:$I$77,MATCH($G219,$B$72:$B$77,FALSE))</f>
        <v>0.3</v>
      </c>
      <c r="J219" s="1">
        <f t="shared" ref="J219:J223" si="17">ROUND(D$92*$H219*$F219,0)</f>
        <v>4</v>
      </c>
      <c r="K219" s="1">
        <f t="shared" ref="K219:K223" si="18">ROUND(E$92*$H219*$F219,0)</f>
        <v>4</v>
      </c>
      <c r="L219" s="1">
        <f t="shared" ref="L219:L223" si="19">ROUND(F$92*$H219*$F219,0)</f>
        <v>2</v>
      </c>
      <c r="M219" s="1">
        <f t="shared" ref="M219:M223" si="20">ROUND(G$92*$H219*$F219,0)</f>
        <v>2</v>
      </c>
      <c r="N219" s="1">
        <f t="shared" ref="N219:N223" si="21">ROUND(H$92*$H219*$F219,0)</f>
        <v>36</v>
      </c>
      <c r="O219" s="1">
        <f>ROUND(I$92*$H219*$F219,0)</f>
        <v>36</v>
      </c>
      <c r="P219" s="1">
        <f t="shared" ref="P219:P223" si="22">ROUND(J$92*$H219*$F219,0)</f>
        <v>36</v>
      </c>
      <c r="Q219" s="1">
        <f t="shared" ref="Q219:Q223" si="23">ROUND(K$92*$H219*$F219,0)</f>
        <v>36</v>
      </c>
      <c r="R219" s="1">
        <f t="shared" ref="R219:R223" si="24">ROUND(L$92*$H219*$F219,0)</f>
        <v>72</v>
      </c>
      <c r="S219" s="1">
        <f t="shared" ref="S219:S223" si="25">ROUND(M$92*$H219*$F219,0)</f>
        <v>72</v>
      </c>
    </row>
    <row r="220" spans="2:19" x14ac:dyDescent="0.15">
      <c r="B220" s="1">
        <v>2102</v>
      </c>
      <c r="C220" s="1" t="s">
        <v>342</v>
      </c>
      <c r="D220" s="1">
        <v>1000</v>
      </c>
      <c r="F220" s="1">
        <v>0.85</v>
      </c>
      <c r="G220" s="1" t="s">
        <v>273</v>
      </c>
      <c r="H220" s="1" cm="1">
        <f t="array" ref="H220">INDEX($I$72:$I$77,MATCH($G220,$B$72:$B$77,FALSE))</f>
        <v>0.3</v>
      </c>
      <c r="J220" s="1">
        <f t="shared" si="17"/>
        <v>4</v>
      </c>
      <c r="K220" s="1">
        <f t="shared" si="18"/>
        <v>4</v>
      </c>
      <c r="L220" s="1">
        <f t="shared" si="19"/>
        <v>2</v>
      </c>
      <c r="M220" s="1">
        <f t="shared" si="20"/>
        <v>2</v>
      </c>
      <c r="N220" s="1">
        <f t="shared" si="21"/>
        <v>38</v>
      </c>
      <c r="O220" s="1">
        <f>ROUND(I$92*$H220*$F220,0)</f>
        <v>38</v>
      </c>
      <c r="P220" s="1">
        <f t="shared" si="22"/>
        <v>38</v>
      </c>
      <c r="Q220" s="1">
        <f t="shared" si="23"/>
        <v>38</v>
      </c>
      <c r="R220" s="1">
        <f t="shared" si="24"/>
        <v>77</v>
      </c>
      <c r="S220" s="1">
        <f t="shared" si="25"/>
        <v>77</v>
      </c>
    </row>
    <row r="221" spans="2:19" x14ac:dyDescent="0.15">
      <c r="B221" s="1">
        <v>2102</v>
      </c>
      <c r="C221" s="1" t="s">
        <v>342</v>
      </c>
      <c r="D221" s="1">
        <v>1000</v>
      </c>
      <c r="F221" s="1">
        <v>0.9</v>
      </c>
      <c r="G221" s="1" t="s">
        <v>273</v>
      </c>
      <c r="H221" s="1" cm="1">
        <f t="array" ref="H221">INDEX($I$72:$I$77,MATCH($G221,$B$72:$B$77,FALSE))</f>
        <v>0.3</v>
      </c>
      <c r="J221" s="1">
        <f t="shared" si="17"/>
        <v>4</v>
      </c>
      <c r="K221" s="1">
        <f t="shared" si="18"/>
        <v>4</v>
      </c>
      <c r="L221" s="1">
        <f t="shared" si="19"/>
        <v>2</v>
      </c>
      <c r="M221" s="1">
        <f t="shared" si="20"/>
        <v>2</v>
      </c>
      <c r="N221" s="1">
        <f t="shared" si="21"/>
        <v>41</v>
      </c>
      <c r="O221" s="1">
        <f>ROUND(I$92*$H221*$F221,0)</f>
        <v>41</v>
      </c>
      <c r="P221" s="1">
        <f t="shared" si="22"/>
        <v>41</v>
      </c>
      <c r="Q221" s="1">
        <f t="shared" si="23"/>
        <v>41</v>
      </c>
      <c r="R221" s="1">
        <f t="shared" si="24"/>
        <v>81</v>
      </c>
      <c r="S221" s="1">
        <f t="shared" si="25"/>
        <v>81</v>
      </c>
    </row>
    <row r="222" spans="2:19" x14ac:dyDescent="0.15">
      <c r="B222" s="1">
        <v>2102</v>
      </c>
      <c r="C222" s="1" t="s">
        <v>342</v>
      </c>
      <c r="D222" s="1">
        <v>1000</v>
      </c>
      <c r="F222" s="1">
        <v>0.95</v>
      </c>
      <c r="G222" s="1" t="s">
        <v>273</v>
      </c>
      <c r="H222" s="1" cm="1">
        <f t="array" ref="H222">INDEX($I$72:$I$77,MATCH($G222,$B$72:$B$77,FALSE))</f>
        <v>0.3</v>
      </c>
      <c r="J222" s="1">
        <f t="shared" si="17"/>
        <v>4</v>
      </c>
      <c r="K222" s="1">
        <f t="shared" si="18"/>
        <v>4</v>
      </c>
      <c r="L222" s="1">
        <f t="shared" si="19"/>
        <v>2</v>
      </c>
      <c r="M222" s="1">
        <f t="shared" si="20"/>
        <v>2</v>
      </c>
      <c r="N222" s="1">
        <f t="shared" si="21"/>
        <v>43</v>
      </c>
      <c r="O222" s="1">
        <f>ROUND(I$92*$H222*$F222,0)</f>
        <v>43</v>
      </c>
      <c r="P222" s="1">
        <f t="shared" si="22"/>
        <v>43</v>
      </c>
      <c r="Q222" s="1">
        <f t="shared" si="23"/>
        <v>43</v>
      </c>
      <c r="R222" s="1">
        <f t="shared" si="24"/>
        <v>86</v>
      </c>
      <c r="S222" s="1">
        <f t="shared" si="25"/>
        <v>86</v>
      </c>
    </row>
    <row r="223" spans="2:19" x14ac:dyDescent="0.15">
      <c r="B223" s="1">
        <v>2102</v>
      </c>
      <c r="C223" s="1" t="s">
        <v>342</v>
      </c>
      <c r="D223" s="1">
        <v>1000</v>
      </c>
      <c r="F223" s="1">
        <v>1</v>
      </c>
      <c r="G223" s="1" t="s">
        <v>273</v>
      </c>
      <c r="H223" s="1" cm="1">
        <f t="array" ref="H223">INDEX($I$72:$I$77,MATCH($G223,$B$72:$B$77,FALSE))</f>
        <v>0.3</v>
      </c>
      <c r="J223" s="1">
        <f t="shared" si="17"/>
        <v>5</v>
      </c>
      <c r="K223" s="1">
        <f t="shared" si="18"/>
        <v>5</v>
      </c>
      <c r="L223" s="1">
        <f t="shared" si="19"/>
        <v>2</v>
      </c>
      <c r="M223" s="1">
        <f t="shared" si="20"/>
        <v>2</v>
      </c>
      <c r="N223" s="1">
        <f t="shared" si="21"/>
        <v>45</v>
      </c>
      <c r="O223" s="1">
        <f>ROUND(I$92*$H223*$F223,0)</f>
        <v>45</v>
      </c>
      <c r="P223" s="1">
        <f t="shared" si="22"/>
        <v>45</v>
      </c>
      <c r="Q223" s="1">
        <f t="shared" si="23"/>
        <v>45</v>
      </c>
      <c r="R223" s="1">
        <f t="shared" si="24"/>
        <v>90</v>
      </c>
      <c r="S223" s="1">
        <f t="shared" si="25"/>
        <v>90</v>
      </c>
    </row>
  </sheetData>
  <sheetProtection formatCells="0" insertHyperlinks="0" autoFilter="0"/>
  <phoneticPr fontId="25" type="noConversion"/>
  <pageMargins left="0.75" right="0.75" top="1" bottom="1" header="0.5" footer="0.5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BN108"/>
  <sheetViews>
    <sheetView zoomScale="85" zoomScaleNormal="85" workbookViewId="0">
      <pane xSplit="6" ySplit="8" topLeftCell="N93" activePane="bottomRight" state="frozen"/>
      <selection pane="topRight"/>
      <selection pane="bottomLeft"/>
      <selection pane="bottomRight" activeCell="Z109" sqref="Z109"/>
    </sheetView>
  </sheetViews>
  <sheetFormatPr defaultColWidth="9" defaultRowHeight="16.5" x14ac:dyDescent="0.15"/>
  <cols>
    <col min="1" max="6" width="9" style="1"/>
    <col min="7" max="7" width="10.375" style="1"/>
    <col min="8" max="11" width="9.25" style="1"/>
    <col min="12" max="16" width="9" style="1"/>
    <col min="17" max="17" width="9" style="26"/>
    <col min="18" max="19" width="9" style="1"/>
    <col min="20" max="20" width="10.375" style="1" customWidth="1"/>
    <col min="21" max="21" width="10.75" style="1" customWidth="1"/>
    <col min="22" max="24" width="9.25" style="1"/>
    <col min="25" max="25" width="10.75" style="1" customWidth="1"/>
    <col min="26" max="26" width="10.875" style="1" customWidth="1"/>
    <col min="27" max="43" width="9" style="1"/>
    <col min="44" max="44" width="9.25" style="1"/>
    <col min="45" max="46" width="9" style="1"/>
    <col min="47" max="48" width="9.25" style="1"/>
    <col min="49" max="16384" width="9" style="1"/>
  </cols>
  <sheetData>
    <row r="1" spans="1:66" x14ac:dyDescent="0.15">
      <c r="A1" s="1" t="s">
        <v>343</v>
      </c>
      <c r="D1" s="32" t="s">
        <v>151</v>
      </c>
      <c r="E1" s="33" t="s">
        <v>122</v>
      </c>
      <c r="F1" s="33" t="s">
        <v>344</v>
      </c>
      <c r="G1" s="34" t="s">
        <v>7</v>
      </c>
      <c r="H1" s="35" t="s">
        <v>8</v>
      </c>
      <c r="I1" s="35" t="s">
        <v>9</v>
      </c>
      <c r="J1" s="35" t="s">
        <v>10</v>
      </c>
      <c r="K1" s="43" t="s">
        <v>11</v>
      </c>
      <c r="L1" s="44" t="s">
        <v>345</v>
      </c>
      <c r="V1" s="54" t="s">
        <v>346</v>
      </c>
      <c r="W1" s="33"/>
      <c r="X1" s="33"/>
      <c r="Y1" s="33"/>
      <c r="Z1" s="46"/>
    </row>
    <row r="2" spans="1:66" x14ac:dyDescent="0.15">
      <c r="D2" s="36">
        <v>0</v>
      </c>
      <c r="E2" s="37">
        <v>0</v>
      </c>
      <c r="F2" s="37">
        <v>0</v>
      </c>
      <c r="G2" s="38" cm="1">
        <f t="array" ref="G2">$D2*INDEX(职业模板!$C$18:$J$18,MATCH(G$8,职业模板!$N$3:$U$3,FALSE))</f>
        <v>0</v>
      </c>
      <c r="H2" s="26" cm="1">
        <f t="array" ref="H2">$D2*INDEX(职业模板!$C$18:$J$18,MATCH(H$8,职业模板!$N$3:$U$3,FALSE))</f>
        <v>0</v>
      </c>
      <c r="I2" s="26" cm="1">
        <f t="array" ref="I2">$D2*INDEX(职业模板!$C$18:$J$18,MATCH(I$8,职业模板!$N$3:$U$3,FALSE))</f>
        <v>0</v>
      </c>
      <c r="J2" s="26" cm="1">
        <f t="array" ref="J2">$D2*INDEX(职业模板!$C$18:$J$18,MATCH(J$8,职业模板!$N$3:$U$3,FALSE))</f>
        <v>0</v>
      </c>
      <c r="K2" s="45" cm="1">
        <f t="array" ref="K2">$D2*INDEX(职业模板!$C$18:$J$18,MATCH(K$8,职业模板!$N$3:$U$3,FALSE))</f>
        <v>0</v>
      </c>
      <c r="L2" s="46" t="s">
        <v>240</v>
      </c>
      <c r="V2" s="55" t="s">
        <v>347</v>
      </c>
      <c r="Z2" s="47"/>
    </row>
    <row r="3" spans="1:66" x14ac:dyDescent="0.15">
      <c r="G3" s="38" cm="1">
        <f t="array" ref="G3">INDEX(职业模板!$C$40:$J$60,MATCH($F2,职业模板!$B$40:$B$60,FALSE),MATCH(G$8,职业模板!$C$39:$J$39,FALSE))*INDEX(职业模板!$N$4:$U$4,MATCH(G$8,职业模板!$N$3:$U$3,FALSE))</f>
        <v>0</v>
      </c>
      <c r="H3" s="26" cm="1">
        <f t="array" ref="H3">INDEX(职业模板!$C$40:$J$60,MATCH($F2,职业模板!$B$40:$B$60,FALSE),MATCH(H$8,职业模板!$C$39:$J$39,FALSE))*INDEX(职业模板!$N$4:$U$4,MATCH(H$8,职业模板!$N$3:$U$3,FALSE))</f>
        <v>0</v>
      </c>
      <c r="I3" s="26" cm="1">
        <f t="array" ref="I3">INDEX(职业模板!$C$40:$J$60,MATCH($F2,职业模板!$B$40:$B$60,FALSE),MATCH(I$8,职业模板!$C$39:$J$39,FALSE))*INDEX(职业模板!$N$4:$U$4,MATCH(I$8,职业模板!$N$3:$U$3,FALSE))</f>
        <v>0</v>
      </c>
      <c r="J3" s="26" cm="1">
        <f t="array" ref="J3">INDEX(职业模板!$C$40:$J$60,MATCH($F2,职业模板!$B$40:$B$60,FALSE),MATCH(J$8,职业模板!$C$39:$J$39,FALSE))*INDEX(职业模板!$N$4:$U$4,MATCH(J$8,职业模板!$N$3:$U$3,FALSE))</f>
        <v>0</v>
      </c>
      <c r="K3" s="45" cm="1">
        <f t="array" ref="K3">INDEX(职业模板!$C$40:$J$60,MATCH($F2,职业模板!$B$40:$B$60,FALSE),MATCH(K$8,职业模板!$C$39:$J$39,FALSE))*INDEX(职业模板!$N$4:$U$4,MATCH(K$8,职业模板!$N$3:$U$3,FALSE))</f>
        <v>0</v>
      </c>
      <c r="L3" s="47" t="s">
        <v>348</v>
      </c>
      <c r="V3" s="55" cm="1">
        <f t="array" ref="V3">ROUND(IFERROR(INDEX(装备!$C$72:$C$77,MATCH($P19,装备!$A$72:$A$77,FALSE))*(INDEX(装备!$C$47:$G$47,MATCH(V$8,装备!$C$45:$G$45,FALSE))+$R19/MAX(装备!$G$72:$G$77)*INDEX(装备!$C$53:$G$53,MATCH(V$8,装备!$C$51:$G$51,FALSE))),0),2)</f>
        <v>828</v>
      </c>
      <c r="Z3" s="47"/>
    </row>
    <row r="4" spans="1:66" x14ac:dyDescent="0.15">
      <c r="G4" s="39" cm="1">
        <f t="array" ref="G4">INDEX(职业模板!$C$29:$J$34,MATCH($E2,职业模板!$B$29:$B$34,FALSE),MATCH(G$8,职业模板!$C$28:$J$28,FALSE))*INDEX(属性分配!$C$4:$G$4,MATCH(G$1,属性分配!$C$3:$G$3,FALSE))</f>
        <v>0</v>
      </c>
      <c r="H4" s="40" cm="1">
        <f t="array" ref="H4">INDEX(职业模板!$C$29:$J$34,MATCH($E2,职业模板!$B$29:$B$34,FALSE),MATCH(H$8,职业模板!$C$28:$J$28,FALSE))*INDEX(属性分配!$C$4:$G$4,MATCH(H$1,属性分配!$C$3:$G$3,FALSE))</f>
        <v>0</v>
      </c>
      <c r="I4" s="40" cm="1">
        <f t="array" ref="I4">INDEX(职业模板!$C$29:$J$34,MATCH($E2,职业模板!$B$29:$B$34,FALSE),MATCH(I$8,职业模板!$C$28:$J$28,FALSE))*INDEX(属性分配!$C$4:$G$4,MATCH(I$1,属性分配!$C$3:$G$3,FALSE))</f>
        <v>0</v>
      </c>
      <c r="J4" s="40" cm="1">
        <f t="array" ref="J4">INDEX(职业模板!$C$29:$J$34,MATCH($E2,职业模板!$B$29:$B$34,FALSE),MATCH(J$8,职业模板!$C$28:$J$28,FALSE))*INDEX(属性分配!$C$4:$G$4,MATCH(J$1,属性分配!$C$3:$G$3,FALSE))</f>
        <v>0</v>
      </c>
      <c r="K4" s="48" cm="1">
        <f t="array" ref="K4">INDEX(职业模板!$C$29:$J$34,MATCH($E2,职业模板!$B$29:$B$34,FALSE),MATCH(K$8,职业模板!$C$28:$J$28,FALSE))*INDEX(属性分配!$C$4:$G$4,MATCH(K$1,属性分配!$C$3:$G$3,FALSE))</f>
        <v>0</v>
      </c>
      <c r="L4" s="49" t="s">
        <v>349</v>
      </c>
      <c r="V4" s="56" t="s">
        <v>350</v>
      </c>
      <c r="X4" s="31" t="s">
        <v>351</v>
      </c>
      <c r="Z4" s="59" t="s">
        <v>352</v>
      </c>
      <c r="AB4" s="31" t="s">
        <v>353</v>
      </c>
    </row>
    <row r="5" spans="1:66" x14ac:dyDescent="0.15">
      <c r="D5" s="1">
        <f t="shared" ref="D5:F5" si="0">D2</f>
        <v>0</v>
      </c>
      <c r="E5" s="1">
        <f t="shared" si="0"/>
        <v>0</v>
      </c>
      <c r="F5" s="1">
        <f t="shared" si="0"/>
        <v>0</v>
      </c>
      <c r="G5" s="41" cm="1">
        <f t="array" ref="G5">ROUND((INDEX(职业模板!$N$4:$U$4,MATCH(G$8,职业模板!$N$3:$U$3,FALSE))+$D5*INDEX(职业模板!$C$18:$J$18,MATCH(G$8,职业模板!$N$3:$U$3,FALSE))+INDEX(职业模板!$C$40:$J$60,MATCH($F5,职业模板!$B$40:$B$60,FALSE),MATCH(G$8,职业模板!$C$39:$J$39,FALSE))*INDEX(职业模板!$N$4:$U$4,MATCH(G$8,职业模板!$N$3:$U$3,FALSE)))*(1+INDEX(职业模板!$C$29:$J$34,MATCH($E5,职业模板!$B$29:$B$34,FALSE),MATCH(G$8,职业模板!$C$28:$J$28,FALSE))),3)</f>
        <v>300</v>
      </c>
      <c r="H5" s="42" cm="1">
        <f t="array" ref="H5">ROUND((INDEX(职业模板!$N$4:$U$4,MATCH(H$8,职业模板!$N$3:$U$3,FALSE))+$D5*INDEX(职业模板!$C$18:$J$18,MATCH(H$8,职业模板!$N$3:$U$3,FALSE))+INDEX(职业模板!$C$40:$J$60,MATCH($F5,职业模板!$B$40:$B$60,FALSE),MATCH(H$8,职业模板!$C$39:$J$39,FALSE))*INDEX(职业模板!$N$4:$U$4,MATCH(H$8,职业模板!$N$3:$U$3,FALSE)))*(1+INDEX(职业模板!$C$29:$J$34,MATCH($E5,职业模板!$B$29:$B$34,FALSE),MATCH(H$8,职业模板!$C$28:$J$28,FALSE))),3)</f>
        <v>50</v>
      </c>
      <c r="I5" s="42" cm="1">
        <f t="array" ref="I5">ROUND((INDEX(职业模板!$N$4:$U$4,MATCH(I$8,职业模板!$N$3:$U$3,FALSE))+$D5*INDEX(职业模板!$C$18:$J$18,MATCH(I$8,职业模板!$N$3:$U$3,FALSE))+INDEX(职业模板!$C$40:$J$60,MATCH($F5,职业模板!$B$40:$B$60,FALSE),MATCH(I$8,职业模板!$C$39:$J$39,FALSE))*INDEX(职业模板!$N$4:$U$4,MATCH(I$8,职业模板!$N$3:$U$3,FALSE)))*(1+INDEX(职业模板!$C$29:$J$34,MATCH($E5,职业模板!$B$29:$B$34,FALSE),MATCH(I$8,职业模板!$C$28:$J$28,FALSE))),3)</f>
        <v>50</v>
      </c>
      <c r="J5" s="42" cm="1">
        <f t="array" ref="J5">ROUND((INDEX(职业模板!$N$4:$U$4,MATCH(J$8,职业模板!$N$3:$U$3,FALSE))+$D5*INDEX(职业模板!$C$18:$J$18,MATCH(J$8,职业模板!$N$3:$U$3,FALSE))+INDEX(职业模板!$C$40:$J$60,MATCH($F5,职业模板!$B$40:$B$60,FALSE),MATCH(J$8,职业模板!$C$39:$J$39,FALSE))*INDEX(职业模板!$N$4:$U$4,MATCH(J$8,职业模板!$N$3:$U$3,FALSE)))*(1+INDEX(职业模板!$C$29:$J$34,MATCH($E5,职业模板!$B$29:$B$34,FALSE),MATCH(J$8,职业模板!$C$28:$J$28,FALSE))),3)</f>
        <v>50</v>
      </c>
      <c r="K5" s="50" cm="1">
        <f t="array" ref="K5">ROUND((INDEX(职业模板!$N$4:$U$4,MATCH(K$8,职业模板!$N$3:$U$3,FALSE))+$D5*INDEX(职业模板!$C$18:$J$18,MATCH(K$8,职业模板!$N$3:$U$3,FALSE))+INDEX(职业模板!$C$40:$J$60,MATCH($F5,职业模板!$B$40:$B$60,FALSE),MATCH(K$8,职业模板!$C$39:$J$39,FALSE))*INDEX(职业模板!$N$4:$U$4,MATCH(K$8,职业模板!$N$3:$U$3,FALSE)))*(1+INDEX(职业模板!$C$29:$J$34,MATCH($E5,职业模板!$B$29:$B$34,FALSE),MATCH(K$8,职业模板!$C$28:$J$28,FALSE))),3)</f>
        <v>50</v>
      </c>
      <c r="L5" s="51" t="s">
        <v>354</v>
      </c>
      <c r="T5" s="1">
        <f>G4*0.14</f>
        <v>0</v>
      </c>
      <c r="V5" s="36" cm="1">
        <f t="array" ref="V5">INDEX(装备!$C$91:$M$91,MATCH(V$8,装备!$C$90:$M$90,FALSE))*INDEX(装备!$I$72:$I$77,MATCH($P19,装备!$A$72:$A$77,FALSE))*(INDEX(职业模板!$N$4:$U$4,MATCH(G$8,职业模板!$N$3:$U$3,FALSE))+$D19*INDEX(职业模板!$C$18:$J$18,MATCH(G$8,职业模板!$N$3:$U$3,FALSE)))</f>
        <v>17.954999999999998</v>
      </c>
      <c r="W5" s="37"/>
      <c r="X5" s="37" cm="1">
        <f t="array" ref="X5">INDEX(装备!$C$91:$M$91,MATCH(V$8,装备!$C$90:$M$90,FALSE))</f>
        <v>0.15</v>
      </c>
      <c r="Y5" s="37"/>
      <c r="Z5" s="49" cm="1">
        <f t="array" ref="Z5">INDEX(装备!$I$72:$I$77,MATCH($P19,装备!$A$72:$A$77,FALSE))</f>
        <v>0.3</v>
      </c>
    </row>
    <row r="6" spans="1:66" x14ac:dyDescent="0.15">
      <c r="C6" s="2" t="s">
        <v>355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52" t="s">
        <v>40</v>
      </c>
      <c r="Q6" s="57"/>
      <c r="R6" s="52"/>
      <c r="S6" s="52"/>
      <c r="T6" s="52"/>
      <c r="U6" s="52"/>
      <c r="V6" s="52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27" t="s">
        <v>356</v>
      </c>
      <c r="AH6" s="27"/>
      <c r="AI6" s="27"/>
      <c r="AJ6" s="60"/>
      <c r="AK6" s="60"/>
      <c r="AL6" s="60"/>
      <c r="AM6" s="60"/>
      <c r="AN6" s="60"/>
      <c r="AO6" s="60"/>
      <c r="AP6" s="60"/>
      <c r="AQ6" s="60"/>
      <c r="AR6" s="61" t="s">
        <v>343</v>
      </c>
      <c r="AS6" s="61"/>
      <c r="AT6" s="61"/>
      <c r="AU6" s="61"/>
      <c r="AV6" s="61"/>
      <c r="AW6" s="61"/>
      <c r="AX6" s="61"/>
      <c r="AY6" s="61"/>
      <c r="AZ6" s="61"/>
    </row>
    <row r="7" spans="1:66" x14ac:dyDescent="0.15">
      <c r="C7" s="2"/>
      <c r="D7" s="2"/>
      <c r="E7" s="2"/>
      <c r="F7" s="2"/>
      <c r="G7" s="2" t="s">
        <v>357</v>
      </c>
      <c r="H7" s="2"/>
      <c r="I7" s="2"/>
      <c r="J7" s="2"/>
      <c r="K7" s="2"/>
      <c r="L7" s="2"/>
      <c r="M7" s="2"/>
      <c r="N7" s="2"/>
      <c r="O7" s="2"/>
      <c r="P7" s="52" t="s">
        <v>40</v>
      </c>
      <c r="Q7" s="57"/>
      <c r="R7" s="52"/>
      <c r="S7" s="52"/>
      <c r="T7" s="52"/>
      <c r="U7" s="52"/>
      <c r="V7" s="52" t="s">
        <v>358</v>
      </c>
      <c r="W7" s="58"/>
      <c r="X7" s="58"/>
      <c r="Y7" s="58"/>
      <c r="Z7" s="58"/>
      <c r="AA7" s="58" t="s">
        <v>3</v>
      </c>
      <c r="AB7" s="58"/>
      <c r="AC7" s="58"/>
      <c r="AD7" s="58"/>
      <c r="AE7" s="58"/>
      <c r="AF7" s="58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1"/>
      <c r="AS7" s="61"/>
      <c r="AT7" s="61"/>
      <c r="AU7" s="61"/>
      <c r="AV7" s="61"/>
      <c r="AW7" s="61"/>
      <c r="AX7" s="61"/>
      <c r="AY7" s="61"/>
      <c r="AZ7" s="61"/>
    </row>
    <row r="8" spans="1:66" x14ac:dyDescent="0.15">
      <c r="B8" s="26" t="s">
        <v>359</v>
      </c>
      <c r="C8" s="26" t="s">
        <v>360</v>
      </c>
      <c r="D8" s="26" t="s">
        <v>151</v>
      </c>
      <c r="E8" s="26" t="s">
        <v>122</v>
      </c>
      <c r="F8" s="26" t="s">
        <v>344</v>
      </c>
      <c r="G8" s="26" t="s">
        <v>7</v>
      </c>
      <c r="H8" s="26" t="s">
        <v>8</v>
      </c>
      <c r="I8" s="26" t="s">
        <v>9</v>
      </c>
      <c r="J8" s="26" t="s">
        <v>10</v>
      </c>
      <c r="K8" s="26" t="s">
        <v>11</v>
      </c>
      <c r="L8" s="26" t="s">
        <v>12</v>
      </c>
      <c r="M8" s="26" t="s">
        <v>13</v>
      </c>
      <c r="N8" s="26" t="s">
        <v>14</v>
      </c>
      <c r="O8" s="53" t="s">
        <v>15</v>
      </c>
      <c r="P8" s="1" t="s">
        <v>263</v>
      </c>
      <c r="Q8" s="26" t="s">
        <v>361</v>
      </c>
      <c r="R8" s="1" t="s">
        <v>42</v>
      </c>
      <c r="S8" s="1" t="s">
        <v>362</v>
      </c>
      <c r="T8" s="1" t="s">
        <v>363</v>
      </c>
      <c r="U8" s="1" t="s">
        <v>364</v>
      </c>
      <c r="V8" s="26" t="s">
        <v>7</v>
      </c>
      <c r="W8" s="26" t="s">
        <v>8</v>
      </c>
      <c r="X8" s="26" t="s">
        <v>9</v>
      </c>
      <c r="Y8" s="26" t="s">
        <v>10</v>
      </c>
      <c r="Z8" s="26" t="s">
        <v>11</v>
      </c>
      <c r="AA8" s="26" t="s">
        <v>206</v>
      </c>
      <c r="AB8" s="26" t="s">
        <v>207</v>
      </c>
      <c r="AC8" s="26" t="s">
        <v>208</v>
      </c>
      <c r="AD8" s="26" t="s">
        <v>209</v>
      </c>
      <c r="AE8" s="1" t="s">
        <v>246</v>
      </c>
      <c r="AF8" s="1" t="s">
        <v>21</v>
      </c>
      <c r="AG8" s="26" t="s">
        <v>365</v>
      </c>
      <c r="AH8" s="26" t="s">
        <v>366</v>
      </c>
      <c r="AI8" s="26" t="s">
        <v>367</v>
      </c>
      <c r="AJ8" s="26" t="s">
        <v>7</v>
      </c>
      <c r="AK8" s="26" t="s">
        <v>8</v>
      </c>
      <c r="AL8" s="26" t="s">
        <v>9</v>
      </c>
      <c r="AM8" s="26" t="s">
        <v>10</v>
      </c>
      <c r="AN8" s="26" t="s">
        <v>11</v>
      </c>
      <c r="AO8" s="26" t="s">
        <v>12</v>
      </c>
      <c r="AP8" s="26" t="s">
        <v>13</v>
      </c>
      <c r="AQ8" s="26" t="s">
        <v>14</v>
      </c>
      <c r="AR8" s="26" t="s">
        <v>7</v>
      </c>
      <c r="AS8" s="26" t="s">
        <v>8</v>
      </c>
      <c r="AT8" s="26" t="s">
        <v>9</v>
      </c>
      <c r="AU8" s="26" t="s">
        <v>10</v>
      </c>
      <c r="AV8" s="26" t="s">
        <v>11</v>
      </c>
      <c r="AW8" s="62" t="s">
        <v>12</v>
      </c>
      <c r="AX8" s="62" t="s">
        <v>13</v>
      </c>
      <c r="AY8" s="62" t="s">
        <v>14</v>
      </c>
      <c r="AZ8" s="53" t="s">
        <v>15</v>
      </c>
      <c r="BA8" s="26" t="s">
        <v>206</v>
      </c>
      <c r="BB8" s="26" t="s">
        <v>207</v>
      </c>
      <c r="BC8" s="26" t="s">
        <v>208</v>
      </c>
      <c r="BD8" s="26" t="s">
        <v>209</v>
      </c>
      <c r="BE8" s="1" t="s">
        <v>246</v>
      </c>
      <c r="BF8" s="1" t="s">
        <v>21</v>
      </c>
      <c r="BG8" s="26" t="s">
        <v>22</v>
      </c>
      <c r="BH8" s="26" t="s">
        <v>22</v>
      </c>
      <c r="BI8" s="26" t="s">
        <v>23</v>
      </c>
      <c r="BJ8" s="26" t="s">
        <v>24</v>
      </c>
      <c r="BK8" s="26" t="s">
        <v>25</v>
      </c>
      <c r="BL8" s="26" t="s">
        <v>26</v>
      </c>
      <c r="BM8" s="26" t="s">
        <v>27</v>
      </c>
      <c r="BN8" s="53" t="s">
        <v>28</v>
      </c>
    </row>
    <row r="9" spans="1:66" x14ac:dyDescent="0.15">
      <c r="B9" s="1">
        <v>1</v>
      </c>
      <c r="D9" s="1">
        <v>1</v>
      </c>
      <c r="E9" s="1">
        <v>0</v>
      </c>
      <c r="F9" s="1">
        <v>0</v>
      </c>
      <c r="G9" s="1" cm="1">
        <f t="array" ref="G9">ROUND((INDEX(职业模板!$N$4:$U$4,MATCH(G$8,职业模板!$N$3:$U$3,FALSE))+$D9*INDEX(职业模板!$C$18:$J$18,MATCH(G$8,职业模板!$N$3:$U$3,FALSE))+INDEX(职业模板!$C$40:$J$60,MATCH($F9,职业模板!$B$40:$B$60,FALSE),MATCH(G$8,职业模板!$C$39:$J$39,FALSE))*INDEX(职业模板!$N$4:$U$4,MATCH(G$8,职业模板!$N$3:$U$3,FALSE)))*(1+INDEX(职业模板!$C$29:$J$34,MATCH($E9,职业模板!$B$29:$B$34,FALSE),MATCH(G$8,职业模板!$C$28:$J$28,FALSE))),3)</f>
        <v>309</v>
      </c>
      <c r="H9" s="1" cm="1">
        <f t="array" ref="H9">ROUND((INDEX(职业模板!$N$4:$U$4,MATCH(H$8,职业模板!$N$3:$U$3,FALSE))+$D9*INDEX(职业模板!$C$18:$J$18,MATCH(H$8,职业模板!$N$3:$U$3,FALSE))+INDEX(职业模板!$C$40:$J$60,MATCH($F9,职业模板!$B$40:$B$60,FALSE),MATCH(H$8,职业模板!$C$39:$J$39,FALSE))*INDEX(职业模板!$N$4:$U$4,MATCH(H$8,职业模板!$N$3:$U$3,FALSE)))*(1+INDEX(职业模板!$C$29:$J$34,MATCH($E9,职业模板!$B$29:$B$34,FALSE),MATCH(H$8,职业模板!$C$28:$J$28,FALSE))),3)</f>
        <v>51.5</v>
      </c>
      <c r="I9" s="1" cm="1">
        <f t="array" ref="I9">ROUND((INDEX(职业模板!$N$4:$U$4,MATCH(I$8,职业模板!$N$3:$U$3,FALSE))+$D9*INDEX(职业模板!$C$18:$J$18,MATCH(I$8,职业模板!$N$3:$U$3,FALSE))+INDEX(职业模板!$C$40:$J$60,MATCH($F9,职业模板!$B$40:$B$60,FALSE),MATCH(I$8,职业模板!$C$39:$J$39,FALSE))*INDEX(职业模板!$N$4:$U$4,MATCH(I$8,职业模板!$N$3:$U$3,FALSE)))*(1+INDEX(职业模板!$C$29:$J$34,MATCH($E9,职业模板!$B$29:$B$34,FALSE),MATCH(I$8,职业模板!$C$28:$J$28,FALSE))),3)</f>
        <v>51.5</v>
      </c>
      <c r="J9" s="1" cm="1">
        <f t="array" ref="J9">ROUND((INDEX(职业模板!$N$4:$U$4,MATCH(J$8,职业模板!$N$3:$U$3,FALSE))+$D9*INDEX(职业模板!$C$18:$J$18,MATCH(J$8,职业模板!$N$3:$U$3,FALSE))+INDEX(职业模板!$C$40:$J$60,MATCH($F9,职业模板!$B$40:$B$60,FALSE),MATCH(J$8,职业模板!$C$39:$J$39,FALSE))*INDEX(职业模板!$N$4:$U$4,MATCH(J$8,职业模板!$N$3:$U$3,FALSE)))*(1+INDEX(职业模板!$C$29:$J$34,MATCH($E9,职业模板!$B$29:$B$34,FALSE),MATCH(J$8,职业模板!$C$28:$J$28,FALSE))),3)</f>
        <v>51</v>
      </c>
      <c r="K9" s="1" cm="1">
        <f t="array" ref="K9">ROUND((INDEX(职业模板!$N$4:$U$4,MATCH(K$8,职业模板!$N$3:$U$3,FALSE))+$D9*INDEX(职业模板!$C$18:$J$18,MATCH(K$8,职业模板!$N$3:$U$3,FALSE))+INDEX(职业模板!$C$40:$J$60,MATCH($F9,职业模板!$B$40:$B$60,FALSE),MATCH(K$8,职业模板!$C$39:$J$39,FALSE))*INDEX(职业模板!$N$4:$U$4,MATCH(K$8,职业模板!$N$3:$U$3,FALSE)))*(1+INDEX(职业模板!$C$29:$J$34,MATCH($E9,职业模板!$B$29:$B$34,FALSE),MATCH(K$8,职业模板!$C$28:$J$28,FALSE))),3)</f>
        <v>51</v>
      </c>
      <c r="L9" s="1" cm="1">
        <f t="array" ref="L9">ROUND((INDEX(职业模板!$N$4:$U$4,MATCH(L$8,职业模板!$N$3:$U$3,FALSE))+$D9*INDEX(职业模板!$C$18:$J$18,MATCH(L$8,职业模板!$N$3:$U$3,FALSE))+INDEX(职业模板!$C$40:$J$60,MATCH($F9,职业模板!$B$40:$B$60,FALSE),MATCH(L$8,职业模板!$C$39:$J$39,FALSE))*INDEX(职业模板!$N$4:$U$4,MATCH(L$8,职业模板!$N$3:$U$3,FALSE)))*(1+INDEX(职业模板!$C$29:$J$34,MATCH($E9,职业模板!$B$29:$B$34,FALSE),MATCH(L$8,职业模板!$C$28:$J$28,FALSE))),3)</f>
        <v>101</v>
      </c>
      <c r="M9" s="1" cm="1">
        <f t="array" ref="M9">ROUND((INDEX(职业模板!$N$4:$U$4,MATCH(M$8,职业模板!$N$3:$U$3,FALSE))+$D9*INDEX(职业模板!$C$18:$J$18,MATCH(M$8,职业模板!$N$3:$U$3,FALSE))+INDEX(职业模板!$C$40:$J$60,MATCH($F9,职业模板!$B$40:$B$60,FALSE),MATCH(M$8,职业模板!$C$39:$J$39,FALSE))*INDEX(职业模板!$N$4:$U$4,MATCH(M$8,职业模板!$N$3:$U$3,FALSE)))*(1+INDEX(职业模板!$C$29:$J$34,MATCH($E9,职业模板!$B$29:$B$34,FALSE),MATCH(M$8,职业模板!$C$28:$J$28,FALSE))),3)</f>
        <v>101</v>
      </c>
      <c r="N9" s="1" cm="1">
        <f t="array" ref="N9">ROUND((INDEX(职业模板!$N$4:$U$4,MATCH(N$8,职业模板!$N$3:$U$3,FALSE))+$D9*INDEX(职业模板!$C$18:$J$18,MATCH(N$8,职业模板!$N$3:$U$3,FALSE))+INDEX(职业模板!$C$40:$J$60,MATCH($F9,职业模板!$B$40:$B$60,FALSE),MATCH(N$8,职业模板!$C$39:$J$39,FALSE))*INDEX(职业模板!$N$4:$U$4,MATCH(N$8,职业模板!$N$3:$U$3,FALSE)))*(1+INDEX(职业模板!$C$29:$J$34,MATCH($E9,职业模板!$B$29:$B$34,FALSE),MATCH(N$8,职业模板!$C$28:$J$28,FALSE))),3)</f>
        <v>101</v>
      </c>
      <c r="O9" s="1">
        <v>1.5</v>
      </c>
      <c r="V9" s="1" cm="1">
        <f t="array" ref="V9">IFERROR(ROUND(INDEX(装备!$C$72:$C$77,MATCH($P9,装备!$A$72:$A$77,FALSE))*(INDEX(装备!$C$47:$G$47,MATCH(V$8,装备!$C$45:$G$45,FALSE))+$R9/MAX(装备!$G$72:$G$77)*INDEX(装备!$C$53:$G$53,MATCH(V$8,装备!$C$51:$G$51,FALSE)))+INDEX(装备!$C$91:$M$91,MATCH(V$8,装备!$C$90:$M$90,FALSE))*INDEX(装备!$I$72:$I$77,MATCH($P9,装备!$A$72:$A$77,FALSE))*(INDEX(职业模板!$N$4:$U$4,MATCH(G$8,职业模板!$N$3:$U$3,FALSE))+$D9*INDEX(职业模板!$C$18:$J$18,MATCH(G$8,职业模板!$N$3:$U$3,FALSE)))*(1+$S9),2),0)</f>
        <v>0</v>
      </c>
      <c r="W9" s="1" cm="1">
        <f t="array" ref="W9">IFERROR(ROUND(INDEX(装备!$C$72:$C$77,MATCH($P9,装备!$A$72:$A$77,FALSE))*(INDEX(装备!$C$47:$G$47,MATCH(W$8,装备!$C$45:$G$45,FALSE))+$R9/MAX(装备!$G$72:$G$77)*INDEX(装备!$C$53:$G$53,MATCH(W$8,装备!$C$51:$G$51,FALSE)))+INDEX(装备!$C$91:$M$91,MATCH(W$8,装备!$C$90:$M$90,FALSE))*INDEX(装备!$I$72:$I$77,MATCH($P9,装备!$A$72:$A$77,FALSE))*(INDEX(职业模板!$N$4:$U$4,MATCH(H$8,职业模板!$N$3:$U$3,FALSE))+$D9*INDEX(职业模板!$C$18:$J$18,MATCH(H$8,职业模板!$N$3:$U$3,FALSE)))*(1+$S9),2),0)</f>
        <v>0</v>
      </c>
      <c r="X9" s="1" cm="1">
        <f t="array" ref="X9">IFERROR(ROUND(INDEX(装备!$C$72:$C$77,MATCH($P9,装备!$A$72:$A$77,FALSE))*(INDEX(装备!$C$47:$G$47,MATCH(X$8,装备!$C$45:$G$45,FALSE))+$R9/MAX(装备!$G$72:$G$77)*INDEX(装备!$C$53:$G$53,MATCH(X$8,装备!$C$51:$G$51,FALSE)))+INDEX(装备!$C$91:$M$91,MATCH(X$8,装备!$C$90:$M$90,FALSE))*INDEX(装备!$I$72:$I$77,MATCH($P9,装备!$A$72:$A$77,FALSE))*(INDEX(职业模板!$N$4:$U$4,MATCH(I$8,职业模板!$N$3:$U$3,FALSE))+$D9*INDEX(职业模板!$C$18:$J$18,MATCH(I$8,职业模板!$N$3:$U$3,FALSE)))*(1+$S9),2),0)</f>
        <v>0</v>
      </c>
      <c r="Y9" s="1" cm="1">
        <f t="array" ref="Y9">IFERROR(ROUND(INDEX(装备!$C$72:$C$77,MATCH($P9,装备!$A$72:$A$77,FALSE))*(INDEX(装备!$C$47:$G$47,MATCH(Y$8,装备!$C$45:$G$45,FALSE))+$R9/MAX(装备!$G$72:$G$77)*INDEX(装备!$C$53:$G$53,MATCH(Y$8,装备!$C$51:$G$51,FALSE)))+INDEX(装备!$C$91:$M$91,MATCH(Y$8,装备!$C$90:$M$90,FALSE))*INDEX(装备!$I$72:$I$77,MATCH($P9,装备!$A$72:$A$77,FALSE))*(INDEX(职业模板!$N$4:$U$4,MATCH(J$8,职业模板!$N$3:$U$3,FALSE))+$D9*INDEX(职业模板!$C$18:$J$18,MATCH(J$8,职业模板!$N$3:$U$3,FALSE)))*(1+$S9),2),0)</f>
        <v>0</v>
      </c>
      <c r="Z9" s="1" cm="1">
        <f t="array" ref="Z9">IFERROR(ROUND(INDEX(装备!$C$72:$C$77,MATCH($P9,装备!$A$72:$A$77,FALSE))*(INDEX(装备!$C$47:$G$47,MATCH(Z$8,装备!$C$45:$G$45,FALSE))+$R9/MAX(装备!$G$72:$G$77)*INDEX(装备!$C$53:$G$53,MATCH(Z$8,装备!$C$51:$G$51,FALSE)))+INDEX(装备!$C$91:$M$91,MATCH(Z$8,装备!$C$90:$M$90,FALSE))*INDEX(装备!$I$72:$I$77,MATCH($P9,装备!$A$72:$A$77,FALSE))*(INDEX(职业模板!$N$4:$U$4,MATCH(K$8,职业模板!$N$3:$U$3,FALSE))+$D9*INDEX(职业模板!$C$18:$J$18,MATCH(K$8,职业模板!$N$3:$U$3,FALSE)))*(1+$S9),2),0)</f>
        <v>0</v>
      </c>
      <c r="AA9" s="1" cm="1">
        <f t="array" ref="AA9">IFERROR(INDEX(装备!$C$92:$M$92,MATCH(AA$8,装备!$C$90:$M$90,FALSE))*INDEX(装备!$I$72:$I$77,MATCH($P9,装备!$A$72:$A$77,FALSE))+$S9*INDEX(装备!$C$92:$M$92,MATCH(AA$8,装备!$C$90:$M$90,FALSE))*INDEX(装备!$I$72:$I$77,MATCH($P9,装备!$A$72:$A$77,FALSE)),0)</f>
        <v>0</v>
      </c>
      <c r="AB9" s="1" cm="1">
        <f t="array" ref="AB9">IFERROR(INDEX(装备!$C$92:$M$92,MATCH(AB$8,装备!$C$90:$M$90,FALSE))*INDEX(装备!$I$72:$I$77,MATCH($P9,装备!$A$72:$A$77,FALSE))+$S9*INDEX(装备!$C$92:$M$92,MATCH(AB$8,装备!$C$90:$M$90,FALSE))*INDEX(装备!$I$72:$I$77,MATCH($P9,装备!$A$72:$A$77,FALSE)),0)</f>
        <v>0</v>
      </c>
      <c r="AC9" s="1" cm="1">
        <f t="array" ref="AC9">IFERROR(INDEX(装备!$C$92:$M$92,MATCH(AC$8,装备!$C$90:$M$90,FALSE))*INDEX(装备!$I$72:$I$77,MATCH($P9,装备!$A$72:$A$77,FALSE))+$S9*INDEX(装备!$C$92:$M$92,MATCH(AC$8,装备!$C$90:$M$90,FALSE))*INDEX(装备!$I$72:$I$77,MATCH($P9,装备!$A$72:$A$77,FALSE)),0)</f>
        <v>0</v>
      </c>
      <c r="AD9" s="1" cm="1">
        <f t="array" ref="AD9">IFERROR(INDEX(装备!$C$92:$M$92,MATCH(AD$8,装备!$C$90:$M$90,FALSE))*INDEX(装备!$I$72:$I$77,MATCH($P9,装备!$A$72:$A$77,FALSE))+$S9*INDEX(装备!$C$92:$M$92,MATCH(AD$8,装备!$C$90:$M$90,FALSE))*INDEX(装备!$I$72:$I$77,MATCH($P9,装备!$A$72:$A$77,FALSE)),0)</f>
        <v>0</v>
      </c>
      <c r="AE9" s="1" cm="1">
        <f t="array" ref="AE9">IFERROR(INDEX(装备!$C$92:$M$92,MATCH(AE$8,装备!$C$90:$M$90,FALSE))*INDEX(装备!$I$72:$I$77,MATCH($P9,装备!$A$72:$A$77,FALSE))+$S9*INDEX(装备!$C$92:$M$92,MATCH(AE$8,装备!$C$90:$M$90,FALSE))*INDEX(装备!$I$72:$I$77,MATCH($P9,装备!$A$72:$A$77,FALSE)),0)</f>
        <v>0</v>
      </c>
      <c r="AF9" s="1" cm="1">
        <f t="array" ref="AF9">IFERROR(INDEX(装备!$C$92:$M$92,MATCH(AF$8,装备!$C$90:$M$90,FALSE))*INDEX(装备!$I$72:$I$77,MATCH($P9,装备!$A$72:$A$77,FALSE))+$S9*INDEX(装备!$C$92:$M$92,MATCH(AF$8,装备!$C$90:$M$90,FALSE))*INDEX(装备!$I$72:$I$77,MATCH($P9,装备!$A$72:$A$77,FALSE)),0)</f>
        <v>0</v>
      </c>
      <c r="AR9" s="1">
        <f t="shared" ref="AR9:AR18" si="1">G9+V9+AJ9</f>
        <v>309</v>
      </c>
      <c r="AS9" s="1">
        <f t="shared" ref="AS9:AS18" si="2">H9+W9+AK9</f>
        <v>51.5</v>
      </c>
      <c r="AT9" s="1">
        <f t="shared" ref="AT9:AT18" si="3">I9+X9+AL9</f>
        <v>51.5</v>
      </c>
      <c r="AU9" s="1">
        <f t="shared" ref="AU9:AU18" si="4">J9+Y9+AM9</f>
        <v>51</v>
      </c>
      <c r="AV9" s="1">
        <f t="shared" ref="AV9:AV18" si="5">K9+Z9+AN9</f>
        <v>51</v>
      </c>
      <c r="AW9" s="1">
        <f t="shared" ref="AW9:AW18" si="6">L9+AO9</f>
        <v>101</v>
      </c>
      <c r="AX9" s="1">
        <f t="shared" ref="AX9:AX18" si="7">M9+AP9</f>
        <v>101</v>
      </c>
      <c r="AY9" s="1">
        <f t="shared" ref="AY9:AY18" si="8">N9+AQ9</f>
        <v>101</v>
      </c>
      <c r="BA9" s="1">
        <f t="shared" ref="BA9:BF9" si="9">AA9</f>
        <v>0</v>
      </c>
      <c r="BB9" s="1">
        <f t="shared" si="9"/>
        <v>0</v>
      </c>
      <c r="BC9" s="1">
        <f t="shared" si="9"/>
        <v>0</v>
      </c>
      <c r="BD9" s="1">
        <f t="shared" si="9"/>
        <v>0</v>
      </c>
      <c r="BE9" s="1">
        <f t="shared" si="9"/>
        <v>0</v>
      </c>
      <c r="BF9" s="1">
        <f t="shared" si="9"/>
        <v>0</v>
      </c>
    </row>
    <row r="10" spans="1:66" x14ac:dyDescent="0.15">
      <c r="B10" s="1">
        <v>1</v>
      </c>
      <c r="D10" s="1">
        <v>2</v>
      </c>
      <c r="E10" s="1">
        <v>1</v>
      </c>
      <c r="F10" s="1">
        <v>0</v>
      </c>
      <c r="G10" s="1" cm="1">
        <f t="array" ref="G10">ROUND((INDEX(职业模板!$N$4:$U$4,MATCH(G$8,职业模板!$N$3:$U$3,FALSE))+$D10*INDEX(职业模板!$C$18:$J$18,MATCH(G$8,职业模板!$N$3:$U$3,FALSE))+INDEX(职业模板!$C$40:$J$60,MATCH($F10,职业模板!$B$40:$B$60,FALSE),MATCH(G$8,职业模板!$C$39:$J$39,FALSE))*INDEX(职业模板!$N$4:$U$4,MATCH(G$8,职业模板!$N$3:$U$3,FALSE)))*(1+INDEX(职业模板!$C$29:$J$34,MATCH($E10,职业模板!$B$29:$B$34,FALSE),MATCH(G$8,职业模板!$C$28:$J$28,FALSE))),3)</f>
        <v>445.2</v>
      </c>
      <c r="H10" s="1" cm="1">
        <f t="array" ref="H10">ROUND((INDEX(职业模板!$N$4:$U$4,MATCH(H$8,职业模板!$N$3:$U$3,FALSE))+$D10*INDEX(职业模板!$C$18:$J$18,MATCH(H$8,职业模板!$N$3:$U$3,FALSE))+INDEX(职业模板!$C$40:$J$60,MATCH($F10,职业模板!$B$40:$B$60,FALSE),MATCH(H$8,职业模板!$C$39:$J$39,FALSE))*INDEX(职业模板!$N$4:$U$4,MATCH(H$8,职业模板!$N$3:$U$3,FALSE)))*(1+INDEX(职业模板!$C$29:$J$34,MATCH($E10,职业模板!$B$29:$B$34,FALSE),MATCH(H$8,职业模板!$C$28:$J$28,FALSE))),3)</f>
        <v>63.6</v>
      </c>
      <c r="I10" s="1" cm="1">
        <f t="array" ref="I10">ROUND((INDEX(职业模板!$N$4:$U$4,MATCH(I$8,职业模板!$N$3:$U$3,FALSE))+$D10*INDEX(职业模板!$C$18:$J$18,MATCH(I$8,职业模板!$N$3:$U$3,FALSE))+INDEX(职业模板!$C$40:$J$60,MATCH($F10,职业模板!$B$40:$B$60,FALSE),MATCH(I$8,职业模板!$C$39:$J$39,FALSE))*INDEX(职业模板!$N$4:$U$4,MATCH(I$8,职业模板!$N$3:$U$3,FALSE)))*(1+INDEX(职业模板!$C$29:$J$34,MATCH($E10,职业模板!$B$29:$B$34,FALSE),MATCH(I$8,职业模板!$C$28:$J$28,FALSE))),3)</f>
        <v>63.6</v>
      </c>
      <c r="J10" s="1" cm="1">
        <f t="array" ref="J10">ROUND((INDEX(职业模板!$N$4:$U$4,MATCH(J$8,职业模板!$N$3:$U$3,FALSE))+$D10*INDEX(职业模板!$C$18:$J$18,MATCH(J$8,职业模板!$N$3:$U$3,FALSE))+INDEX(职业模板!$C$40:$J$60,MATCH($F10,职业模板!$B$40:$B$60,FALSE),MATCH(J$8,职业模板!$C$39:$J$39,FALSE))*INDEX(职业模板!$N$4:$U$4,MATCH(J$8,职业模板!$N$3:$U$3,FALSE)))*(1+INDEX(职业模板!$C$29:$J$34,MATCH($E10,职业模板!$B$29:$B$34,FALSE),MATCH(J$8,职业模板!$C$28:$J$28,FALSE))),3)</f>
        <v>62.4</v>
      </c>
      <c r="K10" s="1" cm="1">
        <f t="array" ref="K10">ROUND((INDEX(职业模板!$N$4:$U$4,MATCH(K$8,职业模板!$N$3:$U$3,FALSE))+$D10*INDEX(职业模板!$C$18:$J$18,MATCH(K$8,职业模板!$N$3:$U$3,FALSE))+INDEX(职业模板!$C$40:$J$60,MATCH($F10,职业模板!$B$40:$B$60,FALSE),MATCH(K$8,职业模板!$C$39:$J$39,FALSE))*INDEX(职业模板!$N$4:$U$4,MATCH(K$8,职业模板!$N$3:$U$3,FALSE)))*(1+INDEX(职业模板!$C$29:$J$34,MATCH($E10,职业模板!$B$29:$B$34,FALSE),MATCH(K$8,职业模板!$C$28:$J$28,FALSE))),3)</f>
        <v>62.4</v>
      </c>
      <c r="L10" s="1" cm="1">
        <f t="array" ref="L10">ROUND((INDEX(职业模板!$N$4:$U$4,MATCH(L$8,职业模板!$N$3:$U$3,FALSE))+$D10*INDEX(职业模板!$C$18:$J$18,MATCH(L$8,职业模板!$N$3:$U$3,FALSE))+INDEX(职业模板!$C$40:$J$60,MATCH($F10,职业模板!$B$40:$B$60,FALSE),MATCH(L$8,职业模板!$C$39:$J$39,FALSE))*INDEX(职业模板!$N$4:$U$4,MATCH(L$8,职业模板!$N$3:$U$3,FALSE)))*(1+INDEX(职业模板!$C$29:$J$34,MATCH($E10,职业模板!$B$29:$B$34,FALSE),MATCH(L$8,职业模板!$C$28:$J$28,FALSE))),3)</f>
        <v>117.3</v>
      </c>
      <c r="M10" s="1" cm="1">
        <f t="array" ref="M10">ROUND((INDEX(职业模板!$N$4:$U$4,MATCH(M$8,职业模板!$N$3:$U$3,FALSE))+$D10*INDEX(职业模板!$C$18:$J$18,MATCH(M$8,职业模板!$N$3:$U$3,FALSE))+INDEX(职业模板!$C$40:$J$60,MATCH($F10,职业模板!$B$40:$B$60,FALSE),MATCH(M$8,职业模板!$C$39:$J$39,FALSE))*INDEX(职业模板!$N$4:$U$4,MATCH(M$8,职业模板!$N$3:$U$3,FALSE)))*(1+INDEX(职业模板!$C$29:$J$34,MATCH($E10,职业模板!$B$29:$B$34,FALSE),MATCH(M$8,职业模板!$C$28:$J$28,FALSE))),3)</f>
        <v>117.3</v>
      </c>
      <c r="N10" s="1" cm="1">
        <f t="array" ref="N10">ROUND((INDEX(职业模板!$N$4:$U$4,MATCH(N$8,职业模板!$N$3:$U$3,FALSE))+$D10*INDEX(职业模板!$C$18:$J$18,MATCH(N$8,职业模板!$N$3:$U$3,FALSE))+INDEX(职业模板!$C$40:$J$60,MATCH($F10,职业模板!$B$40:$B$60,FALSE),MATCH(N$8,职业模板!$C$39:$J$39,FALSE))*INDEX(职业模板!$N$4:$U$4,MATCH(N$8,职业模板!$N$3:$U$3,FALSE)))*(1+INDEX(职业模板!$C$29:$J$34,MATCH($E10,职业模板!$B$29:$B$34,FALSE),MATCH(N$8,职业模板!$C$28:$J$28,FALSE))),3)</f>
        <v>117.3</v>
      </c>
      <c r="O10" s="1">
        <v>1.5</v>
      </c>
      <c r="V10" s="1" cm="1">
        <f t="array" ref="V10">IFERROR(ROUND(INDEX(装备!$C$72:$C$77,MATCH($P10,装备!$A$72:$A$77,FALSE))*(INDEX(装备!$C$47:$G$47,MATCH(V$8,装备!$C$45:$G$45,FALSE))+$R10/MAX(装备!$G$72:$G$77)*INDEX(装备!$C$53:$G$53,MATCH(V$8,装备!$C$51:$G$51,FALSE)))+INDEX(装备!$C$91:$M$91,MATCH(V$8,装备!$C$90:$M$90,FALSE))*INDEX(装备!$I$72:$I$77,MATCH($P10,装备!$A$72:$A$77,FALSE))*(INDEX(职业模板!$N$4:$U$4,MATCH(G$8,职业模板!$N$3:$U$3,FALSE))+$D10*INDEX(职业模板!$C$18:$J$18,MATCH(G$8,职业模板!$N$3:$U$3,FALSE)))*(1+$S10),2),0)</f>
        <v>0</v>
      </c>
      <c r="W10" s="1" cm="1">
        <f t="array" ref="W10">IFERROR(ROUND(INDEX(装备!$C$72:$C$77,MATCH($P10,装备!$A$72:$A$77,FALSE))*(INDEX(装备!$C$47:$G$47,MATCH(W$8,装备!$C$45:$G$45,FALSE))+$R10/MAX(装备!$G$72:$G$77)*INDEX(装备!$C$53:$G$53,MATCH(W$8,装备!$C$51:$G$51,FALSE)))+INDEX(装备!$C$91:$M$91,MATCH(W$8,装备!$C$90:$M$90,FALSE))*INDEX(装备!$I$72:$I$77,MATCH($P10,装备!$A$72:$A$77,FALSE))*(INDEX(职业模板!$N$4:$U$4,MATCH(H$8,职业模板!$N$3:$U$3,FALSE))+$D10*INDEX(职业模板!$C$18:$J$18,MATCH(H$8,职业模板!$N$3:$U$3,FALSE)))*(1+$S10),2),0)</f>
        <v>0</v>
      </c>
      <c r="X10" s="1" cm="1">
        <f t="array" ref="X10">IFERROR(ROUND(INDEX(装备!$C$72:$C$77,MATCH($P10,装备!$A$72:$A$77,FALSE))*(INDEX(装备!$C$47:$G$47,MATCH(X$8,装备!$C$45:$G$45,FALSE))+$R10/MAX(装备!$G$72:$G$77)*INDEX(装备!$C$53:$G$53,MATCH(X$8,装备!$C$51:$G$51,FALSE)))+INDEX(装备!$C$91:$M$91,MATCH(X$8,装备!$C$90:$M$90,FALSE))*INDEX(装备!$I$72:$I$77,MATCH($P10,装备!$A$72:$A$77,FALSE))*(INDEX(职业模板!$N$4:$U$4,MATCH(I$8,职业模板!$N$3:$U$3,FALSE))+$D10*INDEX(职业模板!$C$18:$J$18,MATCH(I$8,职业模板!$N$3:$U$3,FALSE)))*(1+$S10),2),0)</f>
        <v>0</v>
      </c>
      <c r="Y10" s="1" cm="1">
        <f t="array" ref="Y10">IFERROR(ROUND(INDEX(装备!$C$72:$C$77,MATCH($P10,装备!$A$72:$A$77,FALSE))*(INDEX(装备!$C$47:$G$47,MATCH(Y$8,装备!$C$45:$G$45,FALSE))+$R10/MAX(装备!$G$72:$G$77)*INDEX(装备!$C$53:$G$53,MATCH(Y$8,装备!$C$51:$G$51,FALSE)))+INDEX(装备!$C$91:$M$91,MATCH(Y$8,装备!$C$90:$M$90,FALSE))*INDEX(装备!$I$72:$I$77,MATCH($P10,装备!$A$72:$A$77,FALSE))*(INDEX(职业模板!$N$4:$U$4,MATCH(J$8,职业模板!$N$3:$U$3,FALSE))+$D10*INDEX(职业模板!$C$18:$J$18,MATCH(J$8,职业模板!$N$3:$U$3,FALSE)))*(1+$S10),2),0)</f>
        <v>0</v>
      </c>
      <c r="Z10" s="1" cm="1">
        <f t="array" ref="Z10">IFERROR(ROUND(INDEX(装备!$C$72:$C$77,MATCH($P10,装备!$A$72:$A$77,FALSE))*(INDEX(装备!$C$47:$G$47,MATCH(Z$8,装备!$C$45:$G$45,FALSE))+$R10/MAX(装备!$G$72:$G$77)*INDEX(装备!$C$53:$G$53,MATCH(Z$8,装备!$C$51:$G$51,FALSE)))+INDEX(装备!$C$91:$M$91,MATCH(Z$8,装备!$C$90:$M$90,FALSE))*INDEX(装备!$I$72:$I$77,MATCH($P10,装备!$A$72:$A$77,FALSE))*(INDEX(职业模板!$N$4:$U$4,MATCH(K$8,职业模板!$N$3:$U$3,FALSE))+$D10*INDEX(职业模板!$C$18:$J$18,MATCH(K$8,职业模板!$N$3:$U$3,FALSE)))*(1+$S10),2),0)</f>
        <v>0</v>
      </c>
      <c r="AA10" s="1" cm="1">
        <f t="array" ref="AA10">IFERROR(INDEX(装备!$C$92:$M$92,MATCH(AA$8,装备!$C$90:$M$90,FALSE))*INDEX(装备!$I$72:$I$77,MATCH($P10,装备!$A$72:$A$77,FALSE))+$S10*INDEX(装备!$C$92:$M$92,MATCH(AA$8,装备!$C$90:$M$90,FALSE))*INDEX(装备!$I$72:$I$77,MATCH($P10,装备!$A$72:$A$77,FALSE)),0)</f>
        <v>0</v>
      </c>
      <c r="AB10" s="1" cm="1">
        <f t="array" ref="AB10">IFERROR(INDEX(装备!$C$92:$M$92,MATCH(AB$8,装备!$C$90:$M$90,FALSE))*INDEX(装备!$I$72:$I$77,MATCH($P10,装备!$A$72:$A$77,FALSE))+$S10*INDEX(装备!$C$92:$M$92,MATCH(AB$8,装备!$C$90:$M$90,FALSE))*INDEX(装备!$I$72:$I$77,MATCH($P10,装备!$A$72:$A$77,FALSE)),0)</f>
        <v>0</v>
      </c>
      <c r="AC10" s="1" cm="1">
        <f t="array" ref="AC10">IFERROR(INDEX(装备!$C$92:$M$92,MATCH(AC$8,装备!$C$90:$M$90,FALSE))*INDEX(装备!$I$72:$I$77,MATCH($P10,装备!$A$72:$A$77,FALSE))+$S10*INDEX(装备!$C$92:$M$92,MATCH(AC$8,装备!$C$90:$M$90,FALSE))*INDEX(装备!$I$72:$I$77,MATCH($P10,装备!$A$72:$A$77,FALSE)),0)</f>
        <v>0</v>
      </c>
      <c r="AD10" s="1" cm="1">
        <f t="array" ref="AD10">IFERROR(INDEX(装备!$C$92:$M$92,MATCH(AD$8,装备!$C$90:$M$90,FALSE))*INDEX(装备!$I$72:$I$77,MATCH($P10,装备!$A$72:$A$77,FALSE))+$S10*INDEX(装备!$C$92:$M$92,MATCH(AD$8,装备!$C$90:$M$90,FALSE))*INDEX(装备!$I$72:$I$77,MATCH($P10,装备!$A$72:$A$77,FALSE)),0)</f>
        <v>0</v>
      </c>
      <c r="AE10" s="1" cm="1">
        <f t="array" ref="AE10">IFERROR(INDEX(装备!$C$92:$M$92,MATCH(AE$8,装备!$C$90:$M$90,FALSE))*INDEX(装备!$I$72:$I$77,MATCH($P10,装备!$A$72:$A$77,FALSE))+$S10*INDEX(装备!$C$92:$M$92,MATCH(AE$8,装备!$C$90:$M$90,FALSE))*INDEX(装备!$I$72:$I$77,MATCH($P10,装备!$A$72:$A$77,FALSE)),0)</f>
        <v>0</v>
      </c>
      <c r="AF10" s="1" cm="1">
        <f t="array" ref="AF10">IFERROR(INDEX(装备!$C$92:$M$92,MATCH(AF$8,装备!$C$90:$M$90,FALSE))*INDEX(装备!$I$72:$I$77,MATCH($P10,装备!$A$72:$A$77,FALSE))+$S10*INDEX(装备!$C$92:$M$92,MATCH(AF$8,装备!$C$90:$M$90,FALSE))*INDEX(装备!$I$72:$I$77,MATCH($P10,装备!$A$72:$A$77,FALSE)),0)</f>
        <v>0</v>
      </c>
      <c r="AR10" s="1">
        <f t="shared" si="1"/>
        <v>445.2</v>
      </c>
      <c r="AS10" s="1">
        <f t="shared" si="2"/>
        <v>63.6</v>
      </c>
      <c r="AT10" s="1">
        <f t="shared" si="3"/>
        <v>63.6</v>
      </c>
      <c r="AU10" s="1">
        <f t="shared" si="4"/>
        <v>62.4</v>
      </c>
      <c r="AV10" s="1">
        <f t="shared" si="5"/>
        <v>62.4</v>
      </c>
      <c r="AW10" s="1">
        <f t="shared" si="6"/>
        <v>117.3</v>
      </c>
      <c r="AX10" s="1">
        <f t="shared" si="7"/>
        <v>117.3</v>
      </c>
      <c r="AY10" s="1">
        <f t="shared" si="8"/>
        <v>117.3</v>
      </c>
      <c r="BA10" s="1">
        <f t="shared" ref="BA10:BA41" si="10">AA10</f>
        <v>0</v>
      </c>
      <c r="BB10" s="1">
        <f t="shared" ref="BB10:BB41" si="11">AB10</f>
        <v>0</v>
      </c>
      <c r="BC10" s="1">
        <f t="shared" ref="BC10:BC41" si="12">AC10</f>
        <v>0</v>
      </c>
      <c r="BD10" s="1">
        <f t="shared" ref="BD10:BD41" si="13">AD10</f>
        <v>0</v>
      </c>
      <c r="BE10" s="1">
        <f t="shared" ref="BE10:BE41" si="14">AE10</f>
        <v>0</v>
      </c>
      <c r="BF10" s="1">
        <f t="shared" ref="BF10:BF41" si="15">AF10</f>
        <v>0</v>
      </c>
    </row>
    <row r="11" spans="1:66" x14ac:dyDescent="0.15">
      <c r="B11" s="1">
        <v>1</v>
      </c>
      <c r="D11" s="1">
        <v>3</v>
      </c>
      <c r="E11" s="1">
        <v>1</v>
      </c>
      <c r="F11" s="1">
        <v>0</v>
      </c>
      <c r="G11" s="1" cm="1">
        <f t="array" ref="G11">ROUND((INDEX(职业模板!$N$4:$U$4,MATCH(G$8,职业模板!$N$3:$U$3,FALSE))+$D11*INDEX(职业模板!$C$18:$J$18,MATCH(G$8,职业模板!$N$3:$U$3,FALSE))+INDEX(职业模板!$C$40:$J$60,MATCH($F11,职业模板!$B$40:$B$60,FALSE),MATCH(G$8,职业模板!$C$39:$J$39,FALSE))*INDEX(职业模板!$N$4:$U$4,MATCH(G$8,职业模板!$N$3:$U$3,FALSE)))*(1+INDEX(职业模板!$C$29:$J$34,MATCH($E11,职业模板!$B$29:$B$34,FALSE),MATCH(G$8,职业模板!$C$28:$J$28,FALSE))),3)</f>
        <v>457.8</v>
      </c>
      <c r="H11" s="1" cm="1">
        <f t="array" ref="H11">ROUND((INDEX(职业模板!$N$4:$U$4,MATCH(H$8,职业模板!$N$3:$U$3,FALSE))+$D11*INDEX(职业模板!$C$18:$J$18,MATCH(H$8,职业模板!$N$3:$U$3,FALSE))+INDEX(职业模板!$C$40:$J$60,MATCH($F11,职业模板!$B$40:$B$60,FALSE),MATCH(H$8,职业模板!$C$39:$J$39,FALSE))*INDEX(职业模板!$N$4:$U$4,MATCH(H$8,职业模板!$N$3:$U$3,FALSE)))*(1+INDEX(职业模板!$C$29:$J$34,MATCH($E11,职业模板!$B$29:$B$34,FALSE),MATCH(H$8,职业模板!$C$28:$J$28,FALSE))),3)</f>
        <v>65.400000000000006</v>
      </c>
      <c r="I11" s="1" cm="1">
        <f t="array" ref="I11">ROUND((INDEX(职业模板!$N$4:$U$4,MATCH(I$8,职业模板!$N$3:$U$3,FALSE))+$D11*INDEX(职业模板!$C$18:$J$18,MATCH(I$8,职业模板!$N$3:$U$3,FALSE))+INDEX(职业模板!$C$40:$J$60,MATCH($F11,职业模板!$B$40:$B$60,FALSE),MATCH(I$8,职业模板!$C$39:$J$39,FALSE))*INDEX(职业模板!$N$4:$U$4,MATCH(I$8,职业模板!$N$3:$U$3,FALSE)))*(1+INDEX(职业模板!$C$29:$J$34,MATCH($E11,职业模板!$B$29:$B$34,FALSE),MATCH(I$8,职业模板!$C$28:$J$28,FALSE))),3)</f>
        <v>65.400000000000006</v>
      </c>
      <c r="J11" s="1" cm="1">
        <f t="array" ref="J11">ROUND((INDEX(职业模板!$N$4:$U$4,MATCH(J$8,职业模板!$N$3:$U$3,FALSE))+$D11*INDEX(职业模板!$C$18:$J$18,MATCH(J$8,职业模板!$N$3:$U$3,FALSE))+INDEX(职业模板!$C$40:$J$60,MATCH($F11,职业模板!$B$40:$B$60,FALSE),MATCH(J$8,职业模板!$C$39:$J$39,FALSE))*INDEX(职业模板!$N$4:$U$4,MATCH(J$8,职业模板!$N$3:$U$3,FALSE)))*(1+INDEX(职业模板!$C$29:$J$34,MATCH($E11,职业模板!$B$29:$B$34,FALSE),MATCH(J$8,职业模板!$C$28:$J$28,FALSE))),3)</f>
        <v>63.6</v>
      </c>
      <c r="K11" s="1" cm="1">
        <f t="array" ref="K11">ROUND((INDEX(职业模板!$N$4:$U$4,MATCH(K$8,职业模板!$N$3:$U$3,FALSE))+$D11*INDEX(职业模板!$C$18:$J$18,MATCH(K$8,职业模板!$N$3:$U$3,FALSE))+INDEX(职业模板!$C$40:$J$60,MATCH($F11,职业模板!$B$40:$B$60,FALSE),MATCH(K$8,职业模板!$C$39:$J$39,FALSE))*INDEX(职业模板!$N$4:$U$4,MATCH(K$8,职业模板!$N$3:$U$3,FALSE)))*(1+INDEX(职业模板!$C$29:$J$34,MATCH($E11,职业模板!$B$29:$B$34,FALSE),MATCH(K$8,职业模板!$C$28:$J$28,FALSE))),3)</f>
        <v>63.6</v>
      </c>
      <c r="L11" s="1" cm="1">
        <f t="array" ref="L11">ROUND((INDEX(职业模板!$N$4:$U$4,MATCH(L$8,职业模板!$N$3:$U$3,FALSE))+$D11*INDEX(职业模板!$C$18:$J$18,MATCH(L$8,职业模板!$N$3:$U$3,FALSE))+INDEX(职业模板!$C$40:$J$60,MATCH($F11,职业模板!$B$40:$B$60,FALSE),MATCH(L$8,职业模板!$C$39:$J$39,FALSE))*INDEX(职业模板!$N$4:$U$4,MATCH(L$8,职业模板!$N$3:$U$3,FALSE)))*(1+INDEX(职业模板!$C$29:$J$34,MATCH($E11,职业模板!$B$29:$B$34,FALSE),MATCH(L$8,职业模板!$C$28:$J$28,FALSE))),3)</f>
        <v>118.45</v>
      </c>
      <c r="M11" s="1" cm="1">
        <f t="array" ref="M11">ROUND((INDEX(职业模板!$N$4:$U$4,MATCH(M$8,职业模板!$N$3:$U$3,FALSE))+$D11*INDEX(职业模板!$C$18:$J$18,MATCH(M$8,职业模板!$N$3:$U$3,FALSE))+INDEX(职业模板!$C$40:$J$60,MATCH($F11,职业模板!$B$40:$B$60,FALSE),MATCH(M$8,职业模板!$C$39:$J$39,FALSE))*INDEX(职业模板!$N$4:$U$4,MATCH(M$8,职业模板!$N$3:$U$3,FALSE)))*(1+INDEX(职业模板!$C$29:$J$34,MATCH($E11,职业模板!$B$29:$B$34,FALSE),MATCH(M$8,职业模板!$C$28:$J$28,FALSE))),3)</f>
        <v>118.45</v>
      </c>
      <c r="N11" s="1" cm="1">
        <f t="array" ref="N11">ROUND((INDEX(职业模板!$N$4:$U$4,MATCH(N$8,职业模板!$N$3:$U$3,FALSE))+$D11*INDEX(职业模板!$C$18:$J$18,MATCH(N$8,职业模板!$N$3:$U$3,FALSE))+INDEX(职业模板!$C$40:$J$60,MATCH($F11,职业模板!$B$40:$B$60,FALSE),MATCH(N$8,职业模板!$C$39:$J$39,FALSE))*INDEX(职业模板!$N$4:$U$4,MATCH(N$8,职业模板!$N$3:$U$3,FALSE)))*(1+INDEX(职业模板!$C$29:$J$34,MATCH($E11,职业模板!$B$29:$B$34,FALSE),MATCH(N$8,职业模板!$C$28:$J$28,FALSE))),3)</f>
        <v>118.45</v>
      </c>
      <c r="O11" s="1">
        <v>1.5</v>
      </c>
      <c r="V11" s="1" cm="1">
        <f t="array" ref="V11">IFERROR(ROUND(INDEX(装备!$C$72:$C$77,MATCH($P11,装备!$A$72:$A$77,FALSE))*(INDEX(装备!$C$47:$G$47,MATCH(V$8,装备!$C$45:$G$45,FALSE))+$R11/MAX(装备!$G$72:$G$77)*INDEX(装备!$C$53:$G$53,MATCH(V$8,装备!$C$51:$G$51,FALSE)))+INDEX(装备!$C$91:$M$91,MATCH(V$8,装备!$C$90:$M$90,FALSE))*INDEX(装备!$I$72:$I$77,MATCH($P11,装备!$A$72:$A$77,FALSE))*(INDEX(职业模板!$N$4:$U$4,MATCH(G$8,职业模板!$N$3:$U$3,FALSE))+$D11*INDEX(职业模板!$C$18:$J$18,MATCH(G$8,职业模板!$N$3:$U$3,FALSE)))*(1+$S11),2),0)</f>
        <v>0</v>
      </c>
      <c r="W11" s="1" cm="1">
        <f t="array" ref="W11">IFERROR(ROUND(INDEX(装备!$C$72:$C$77,MATCH($P11,装备!$A$72:$A$77,FALSE))*(INDEX(装备!$C$47:$G$47,MATCH(W$8,装备!$C$45:$G$45,FALSE))+$R11/MAX(装备!$G$72:$G$77)*INDEX(装备!$C$53:$G$53,MATCH(W$8,装备!$C$51:$G$51,FALSE)))+INDEX(装备!$C$91:$M$91,MATCH(W$8,装备!$C$90:$M$90,FALSE))*INDEX(装备!$I$72:$I$77,MATCH($P11,装备!$A$72:$A$77,FALSE))*(INDEX(职业模板!$N$4:$U$4,MATCH(H$8,职业模板!$N$3:$U$3,FALSE))+$D11*INDEX(职业模板!$C$18:$J$18,MATCH(H$8,职业模板!$N$3:$U$3,FALSE)))*(1+$S11),2),0)</f>
        <v>0</v>
      </c>
      <c r="X11" s="1" cm="1">
        <f t="array" ref="X11">IFERROR(ROUND(INDEX(装备!$C$72:$C$77,MATCH($P11,装备!$A$72:$A$77,FALSE))*(INDEX(装备!$C$47:$G$47,MATCH(X$8,装备!$C$45:$G$45,FALSE))+$R11/MAX(装备!$G$72:$G$77)*INDEX(装备!$C$53:$G$53,MATCH(X$8,装备!$C$51:$G$51,FALSE)))+INDEX(装备!$C$91:$M$91,MATCH(X$8,装备!$C$90:$M$90,FALSE))*INDEX(装备!$I$72:$I$77,MATCH($P11,装备!$A$72:$A$77,FALSE))*(INDEX(职业模板!$N$4:$U$4,MATCH(I$8,职业模板!$N$3:$U$3,FALSE))+$D11*INDEX(职业模板!$C$18:$J$18,MATCH(I$8,职业模板!$N$3:$U$3,FALSE)))*(1+$S11),2),0)</f>
        <v>0</v>
      </c>
      <c r="Y11" s="1" cm="1">
        <f t="array" ref="Y11">IFERROR(ROUND(INDEX(装备!$C$72:$C$77,MATCH($P11,装备!$A$72:$A$77,FALSE))*(INDEX(装备!$C$47:$G$47,MATCH(Y$8,装备!$C$45:$G$45,FALSE))+$R11/MAX(装备!$G$72:$G$77)*INDEX(装备!$C$53:$G$53,MATCH(Y$8,装备!$C$51:$G$51,FALSE)))+INDEX(装备!$C$91:$M$91,MATCH(Y$8,装备!$C$90:$M$90,FALSE))*INDEX(装备!$I$72:$I$77,MATCH($P11,装备!$A$72:$A$77,FALSE))*(INDEX(职业模板!$N$4:$U$4,MATCH(J$8,职业模板!$N$3:$U$3,FALSE))+$D11*INDEX(职业模板!$C$18:$J$18,MATCH(J$8,职业模板!$N$3:$U$3,FALSE)))*(1+$S11),2),0)</f>
        <v>0</v>
      </c>
      <c r="Z11" s="1" cm="1">
        <f t="array" ref="Z11">IFERROR(ROUND(INDEX(装备!$C$72:$C$77,MATCH($P11,装备!$A$72:$A$77,FALSE))*(INDEX(装备!$C$47:$G$47,MATCH(Z$8,装备!$C$45:$G$45,FALSE))+$R11/MAX(装备!$G$72:$G$77)*INDEX(装备!$C$53:$G$53,MATCH(Z$8,装备!$C$51:$G$51,FALSE)))+INDEX(装备!$C$91:$M$91,MATCH(Z$8,装备!$C$90:$M$90,FALSE))*INDEX(装备!$I$72:$I$77,MATCH($P11,装备!$A$72:$A$77,FALSE))*(INDEX(职业模板!$N$4:$U$4,MATCH(K$8,职业模板!$N$3:$U$3,FALSE))+$D11*INDEX(职业模板!$C$18:$J$18,MATCH(K$8,职业模板!$N$3:$U$3,FALSE)))*(1+$S11),2),0)</f>
        <v>0</v>
      </c>
      <c r="AA11" s="1" cm="1">
        <f t="array" ref="AA11">IFERROR(INDEX(装备!$C$92:$M$92,MATCH(AA$8,装备!$C$90:$M$90,FALSE))*INDEX(装备!$I$72:$I$77,MATCH($P11,装备!$A$72:$A$77,FALSE))+$S11*INDEX(装备!$C$92:$M$92,MATCH(AA$8,装备!$C$90:$M$90,FALSE))*INDEX(装备!$I$72:$I$77,MATCH($P11,装备!$A$72:$A$77,FALSE)),0)</f>
        <v>0</v>
      </c>
      <c r="AB11" s="1" cm="1">
        <f t="array" ref="AB11">IFERROR(INDEX(装备!$C$92:$M$92,MATCH(AB$8,装备!$C$90:$M$90,FALSE))*INDEX(装备!$I$72:$I$77,MATCH($P11,装备!$A$72:$A$77,FALSE))+$S11*INDEX(装备!$C$92:$M$92,MATCH(AB$8,装备!$C$90:$M$90,FALSE))*INDEX(装备!$I$72:$I$77,MATCH($P11,装备!$A$72:$A$77,FALSE)),0)</f>
        <v>0</v>
      </c>
      <c r="AC11" s="1" cm="1">
        <f t="array" ref="AC11">IFERROR(INDEX(装备!$C$92:$M$92,MATCH(AC$8,装备!$C$90:$M$90,FALSE))*INDEX(装备!$I$72:$I$77,MATCH($P11,装备!$A$72:$A$77,FALSE))+$S11*INDEX(装备!$C$92:$M$92,MATCH(AC$8,装备!$C$90:$M$90,FALSE))*INDEX(装备!$I$72:$I$77,MATCH($P11,装备!$A$72:$A$77,FALSE)),0)</f>
        <v>0</v>
      </c>
      <c r="AD11" s="1" cm="1">
        <f t="array" ref="AD11">IFERROR(INDEX(装备!$C$92:$M$92,MATCH(AD$8,装备!$C$90:$M$90,FALSE))*INDEX(装备!$I$72:$I$77,MATCH($P11,装备!$A$72:$A$77,FALSE))+$S11*INDEX(装备!$C$92:$M$92,MATCH(AD$8,装备!$C$90:$M$90,FALSE))*INDEX(装备!$I$72:$I$77,MATCH($P11,装备!$A$72:$A$77,FALSE)),0)</f>
        <v>0</v>
      </c>
      <c r="AE11" s="1" cm="1">
        <f t="array" ref="AE11">IFERROR(INDEX(装备!$C$92:$M$92,MATCH(AE$8,装备!$C$90:$M$90,FALSE))*INDEX(装备!$I$72:$I$77,MATCH($P11,装备!$A$72:$A$77,FALSE))+$S11*INDEX(装备!$C$92:$M$92,MATCH(AE$8,装备!$C$90:$M$90,FALSE))*INDEX(装备!$I$72:$I$77,MATCH($P11,装备!$A$72:$A$77,FALSE)),0)</f>
        <v>0</v>
      </c>
      <c r="AF11" s="1" cm="1">
        <f t="array" ref="AF11">IFERROR(INDEX(装备!$C$92:$M$92,MATCH(AF$8,装备!$C$90:$M$90,FALSE))*INDEX(装备!$I$72:$I$77,MATCH($P11,装备!$A$72:$A$77,FALSE))+$S11*INDEX(装备!$C$92:$M$92,MATCH(AF$8,装备!$C$90:$M$90,FALSE))*INDEX(装备!$I$72:$I$77,MATCH($P11,装备!$A$72:$A$77,FALSE)),0)</f>
        <v>0</v>
      </c>
      <c r="AR11" s="1">
        <f t="shared" si="1"/>
        <v>457.8</v>
      </c>
      <c r="AS11" s="1">
        <f t="shared" si="2"/>
        <v>65.400000000000006</v>
      </c>
      <c r="AT11" s="1">
        <f t="shared" si="3"/>
        <v>65.400000000000006</v>
      </c>
      <c r="AU11" s="1">
        <f t="shared" si="4"/>
        <v>63.6</v>
      </c>
      <c r="AV11" s="1">
        <f t="shared" si="5"/>
        <v>63.6</v>
      </c>
      <c r="AW11" s="1">
        <f t="shared" si="6"/>
        <v>118.45</v>
      </c>
      <c r="AX11" s="1">
        <f t="shared" si="7"/>
        <v>118.45</v>
      </c>
      <c r="AY11" s="1">
        <f t="shared" si="8"/>
        <v>118.45</v>
      </c>
      <c r="BA11" s="1">
        <f t="shared" si="10"/>
        <v>0</v>
      </c>
      <c r="BB11" s="1">
        <f t="shared" si="11"/>
        <v>0</v>
      </c>
      <c r="BC11" s="1">
        <f t="shared" si="12"/>
        <v>0</v>
      </c>
      <c r="BD11" s="1">
        <f t="shared" si="13"/>
        <v>0</v>
      </c>
      <c r="BE11" s="1">
        <f t="shared" si="14"/>
        <v>0</v>
      </c>
      <c r="BF11" s="1">
        <f t="shared" si="15"/>
        <v>0</v>
      </c>
    </row>
    <row r="12" spans="1:66" x14ac:dyDescent="0.15">
      <c r="B12" s="1">
        <v>1</v>
      </c>
      <c r="D12" s="1">
        <v>4</v>
      </c>
      <c r="E12" s="1">
        <v>1</v>
      </c>
      <c r="F12" s="1">
        <v>0</v>
      </c>
      <c r="G12" s="1" cm="1">
        <f t="array" ref="G12">ROUND((INDEX(职业模板!$N$4:$U$4,MATCH(G$8,职业模板!$N$3:$U$3,FALSE))+$D12*INDEX(职业模板!$C$18:$J$18,MATCH(G$8,职业模板!$N$3:$U$3,FALSE))+INDEX(职业模板!$C$40:$J$60,MATCH($F12,职业模板!$B$40:$B$60,FALSE),MATCH(G$8,职业模板!$C$39:$J$39,FALSE))*INDEX(职业模板!$N$4:$U$4,MATCH(G$8,职业模板!$N$3:$U$3,FALSE)))*(1+INDEX(职业模板!$C$29:$J$34,MATCH($E12,职业模板!$B$29:$B$34,FALSE),MATCH(G$8,职业模板!$C$28:$J$28,FALSE))),3)</f>
        <v>470.4</v>
      </c>
      <c r="H12" s="1" cm="1">
        <f t="array" ref="H12">ROUND((INDEX(职业模板!$N$4:$U$4,MATCH(H$8,职业模板!$N$3:$U$3,FALSE))+$D12*INDEX(职业模板!$C$18:$J$18,MATCH(H$8,职业模板!$N$3:$U$3,FALSE))+INDEX(职业模板!$C$40:$J$60,MATCH($F12,职业模板!$B$40:$B$60,FALSE),MATCH(H$8,职业模板!$C$39:$J$39,FALSE))*INDEX(职业模板!$N$4:$U$4,MATCH(H$8,职业模板!$N$3:$U$3,FALSE)))*(1+INDEX(职业模板!$C$29:$J$34,MATCH($E12,职业模板!$B$29:$B$34,FALSE),MATCH(H$8,职业模板!$C$28:$J$28,FALSE))),3)</f>
        <v>67.2</v>
      </c>
      <c r="I12" s="1" cm="1">
        <f t="array" ref="I12">ROUND((INDEX(职业模板!$N$4:$U$4,MATCH(I$8,职业模板!$N$3:$U$3,FALSE))+$D12*INDEX(职业模板!$C$18:$J$18,MATCH(I$8,职业模板!$N$3:$U$3,FALSE))+INDEX(职业模板!$C$40:$J$60,MATCH($F12,职业模板!$B$40:$B$60,FALSE),MATCH(I$8,职业模板!$C$39:$J$39,FALSE))*INDEX(职业模板!$N$4:$U$4,MATCH(I$8,职业模板!$N$3:$U$3,FALSE)))*(1+INDEX(职业模板!$C$29:$J$34,MATCH($E12,职业模板!$B$29:$B$34,FALSE),MATCH(I$8,职业模板!$C$28:$J$28,FALSE))),3)</f>
        <v>67.2</v>
      </c>
      <c r="J12" s="1" cm="1">
        <f t="array" ref="J12">ROUND((INDEX(职业模板!$N$4:$U$4,MATCH(J$8,职业模板!$N$3:$U$3,FALSE))+$D12*INDEX(职业模板!$C$18:$J$18,MATCH(J$8,职业模板!$N$3:$U$3,FALSE))+INDEX(职业模板!$C$40:$J$60,MATCH($F12,职业模板!$B$40:$B$60,FALSE),MATCH(J$8,职业模板!$C$39:$J$39,FALSE))*INDEX(职业模板!$N$4:$U$4,MATCH(J$8,职业模板!$N$3:$U$3,FALSE)))*(1+INDEX(职业模板!$C$29:$J$34,MATCH($E12,职业模板!$B$29:$B$34,FALSE),MATCH(J$8,职业模板!$C$28:$J$28,FALSE))),3)</f>
        <v>64.8</v>
      </c>
      <c r="K12" s="1" cm="1">
        <f t="array" ref="K12">ROUND((INDEX(职业模板!$N$4:$U$4,MATCH(K$8,职业模板!$N$3:$U$3,FALSE))+$D12*INDEX(职业模板!$C$18:$J$18,MATCH(K$8,职业模板!$N$3:$U$3,FALSE))+INDEX(职业模板!$C$40:$J$60,MATCH($F12,职业模板!$B$40:$B$60,FALSE),MATCH(K$8,职业模板!$C$39:$J$39,FALSE))*INDEX(职业模板!$N$4:$U$4,MATCH(K$8,职业模板!$N$3:$U$3,FALSE)))*(1+INDEX(职业模板!$C$29:$J$34,MATCH($E12,职业模板!$B$29:$B$34,FALSE),MATCH(K$8,职业模板!$C$28:$J$28,FALSE))),3)</f>
        <v>64.8</v>
      </c>
      <c r="L12" s="1" cm="1">
        <f t="array" ref="L12">ROUND((INDEX(职业模板!$N$4:$U$4,MATCH(L$8,职业模板!$N$3:$U$3,FALSE))+$D12*INDEX(职业模板!$C$18:$J$18,MATCH(L$8,职业模板!$N$3:$U$3,FALSE))+INDEX(职业模板!$C$40:$J$60,MATCH($F12,职业模板!$B$40:$B$60,FALSE),MATCH(L$8,职业模板!$C$39:$J$39,FALSE))*INDEX(职业模板!$N$4:$U$4,MATCH(L$8,职业模板!$N$3:$U$3,FALSE)))*(1+INDEX(职业模板!$C$29:$J$34,MATCH($E12,职业模板!$B$29:$B$34,FALSE),MATCH(L$8,职业模板!$C$28:$J$28,FALSE))),3)</f>
        <v>119.6</v>
      </c>
      <c r="M12" s="1" cm="1">
        <f t="array" ref="M12">ROUND((INDEX(职业模板!$N$4:$U$4,MATCH(M$8,职业模板!$N$3:$U$3,FALSE))+$D12*INDEX(职业模板!$C$18:$J$18,MATCH(M$8,职业模板!$N$3:$U$3,FALSE))+INDEX(职业模板!$C$40:$J$60,MATCH($F12,职业模板!$B$40:$B$60,FALSE),MATCH(M$8,职业模板!$C$39:$J$39,FALSE))*INDEX(职业模板!$N$4:$U$4,MATCH(M$8,职业模板!$N$3:$U$3,FALSE)))*(1+INDEX(职业模板!$C$29:$J$34,MATCH($E12,职业模板!$B$29:$B$34,FALSE),MATCH(M$8,职业模板!$C$28:$J$28,FALSE))),3)</f>
        <v>119.6</v>
      </c>
      <c r="N12" s="1" cm="1">
        <f t="array" ref="N12">ROUND((INDEX(职业模板!$N$4:$U$4,MATCH(N$8,职业模板!$N$3:$U$3,FALSE))+$D12*INDEX(职业模板!$C$18:$J$18,MATCH(N$8,职业模板!$N$3:$U$3,FALSE))+INDEX(职业模板!$C$40:$J$60,MATCH($F12,职业模板!$B$40:$B$60,FALSE),MATCH(N$8,职业模板!$C$39:$J$39,FALSE))*INDEX(职业模板!$N$4:$U$4,MATCH(N$8,职业模板!$N$3:$U$3,FALSE)))*(1+INDEX(职业模板!$C$29:$J$34,MATCH($E12,职业模板!$B$29:$B$34,FALSE),MATCH(N$8,职业模板!$C$28:$J$28,FALSE))),3)</f>
        <v>119.6</v>
      </c>
      <c r="O12" s="1">
        <v>1.5</v>
      </c>
      <c r="V12" s="1" cm="1">
        <f t="array" ref="V12">IFERROR(ROUND(INDEX(装备!$C$72:$C$77,MATCH($P12,装备!$A$72:$A$77,FALSE))*(INDEX(装备!$C$47:$G$47,MATCH(V$8,装备!$C$45:$G$45,FALSE))+$R12/MAX(装备!$G$72:$G$77)*INDEX(装备!$C$53:$G$53,MATCH(V$8,装备!$C$51:$G$51,FALSE)))+INDEX(装备!$C$91:$M$91,MATCH(V$8,装备!$C$90:$M$90,FALSE))*INDEX(装备!$I$72:$I$77,MATCH($P12,装备!$A$72:$A$77,FALSE))*(INDEX(职业模板!$N$4:$U$4,MATCH(G$8,职业模板!$N$3:$U$3,FALSE))+$D12*INDEX(职业模板!$C$18:$J$18,MATCH(G$8,职业模板!$N$3:$U$3,FALSE)))*(1+$S12),2),0)</f>
        <v>0</v>
      </c>
      <c r="W12" s="1" cm="1">
        <f t="array" ref="W12">IFERROR(ROUND(INDEX(装备!$C$72:$C$77,MATCH($P12,装备!$A$72:$A$77,FALSE))*(INDEX(装备!$C$47:$G$47,MATCH(W$8,装备!$C$45:$G$45,FALSE))+$R12/MAX(装备!$G$72:$G$77)*INDEX(装备!$C$53:$G$53,MATCH(W$8,装备!$C$51:$G$51,FALSE)))+INDEX(装备!$C$91:$M$91,MATCH(W$8,装备!$C$90:$M$90,FALSE))*INDEX(装备!$I$72:$I$77,MATCH($P12,装备!$A$72:$A$77,FALSE))*(INDEX(职业模板!$N$4:$U$4,MATCH(H$8,职业模板!$N$3:$U$3,FALSE))+$D12*INDEX(职业模板!$C$18:$J$18,MATCH(H$8,职业模板!$N$3:$U$3,FALSE)))*(1+$S12),2),0)</f>
        <v>0</v>
      </c>
      <c r="X12" s="1" cm="1">
        <f t="array" ref="X12">IFERROR(ROUND(INDEX(装备!$C$72:$C$77,MATCH($P12,装备!$A$72:$A$77,FALSE))*(INDEX(装备!$C$47:$G$47,MATCH(X$8,装备!$C$45:$G$45,FALSE))+$R12/MAX(装备!$G$72:$G$77)*INDEX(装备!$C$53:$G$53,MATCH(X$8,装备!$C$51:$G$51,FALSE)))+INDEX(装备!$C$91:$M$91,MATCH(X$8,装备!$C$90:$M$90,FALSE))*INDEX(装备!$I$72:$I$77,MATCH($P12,装备!$A$72:$A$77,FALSE))*(INDEX(职业模板!$N$4:$U$4,MATCH(I$8,职业模板!$N$3:$U$3,FALSE))+$D12*INDEX(职业模板!$C$18:$J$18,MATCH(I$8,职业模板!$N$3:$U$3,FALSE)))*(1+$S12),2),0)</f>
        <v>0</v>
      </c>
      <c r="Y12" s="1" cm="1">
        <f t="array" ref="Y12">IFERROR(ROUND(INDEX(装备!$C$72:$C$77,MATCH($P12,装备!$A$72:$A$77,FALSE))*(INDEX(装备!$C$47:$G$47,MATCH(Y$8,装备!$C$45:$G$45,FALSE))+$R12/MAX(装备!$G$72:$G$77)*INDEX(装备!$C$53:$G$53,MATCH(Y$8,装备!$C$51:$G$51,FALSE)))+INDEX(装备!$C$91:$M$91,MATCH(Y$8,装备!$C$90:$M$90,FALSE))*INDEX(装备!$I$72:$I$77,MATCH($P12,装备!$A$72:$A$77,FALSE))*(INDEX(职业模板!$N$4:$U$4,MATCH(J$8,职业模板!$N$3:$U$3,FALSE))+$D12*INDEX(职业模板!$C$18:$J$18,MATCH(J$8,职业模板!$N$3:$U$3,FALSE)))*(1+$S12),2),0)</f>
        <v>0</v>
      </c>
      <c r="Z12" s="1" cm="1">
        <f t="array" ref="Z12">IFERROR(ROUND(INDEX(装备!$C$72:$C$77,MATCH($P12,装备!$A$72:$A$77,FALSE))*(INDEX(装备!$C$47:$G$47,MATCH(Z$8,装备!$C$45:$G$45,FALSE))+$R12/MAX(装备!$G$72:$G$77)*INDEX(装备!$C$53:$G$53,MATCH(Z$8,装备!$C$51:$G$51,FALSE)))+INDEX(装备!$C$91:$M$91,MATCH(Z$8,装备!$C$90:$M$90,FALSE))*INDEX(装备!$I$72:$I$77,MATCH($P12,装备!$A$72:$A$77,FALSE))*(INDEX(职业模板!$N$4:$U$4,MATCH(K$8,职业模板!$N$3:$U$3,FALSE))+$D12*INDEX(职业模板!$C$18:$J$18,MATCH(K$8,职业模板!$N$3:$U$3,FALSE)))*(1+$S12),2),0)</f>
        <v>0</v>
      </c>
      <c r="AA12" s="1" cm="1">
        <f t="array" ref="AA12">IFERROR(INDEX(装备!$C$92:$M$92,MATCH(AA$8,装备!$C$90:$M$90,FALSE))*INDEX(装备!$I$72:$I$77,MATCH($P12,装备!$A$72:$A$77,FALSE))+$S12*INDEX(装备!$C$92:$M$92,MATCH(AA$8,装备!$C$90:$M$90,FALSE))*INDEX(装备!$I$72:$I$77,MATCH($P12,装备!$A$72:$A$77,FALSE)),0)</f>
        <v>0</v>
      </c>
      <c r="AB12" s="1" cm="1">
        <f t="array" ref="AB12">IFERROR(INDEX(装备!$C$92:$M$92,MATCH(AB$8,装备!$C$90:$M$90,FALSE))*INDEX(装备!$I$72:$I$77,MATCH($P12,装备!$A$72:$A$77,FALSE))+$S12*INDEX(装备!$C$92:$M$92,MATCH(AB$8,装备!$C$90:$M$90,FALSE))*INDEX(装备!$I$72:$I$77,MATCH($P12,装备!$A$72:$A$77,FALSE)),0)</f>
        <v>0</v>
      </c>
      <c r="AC12" s="1" cm="1">
        <f t="array" ref="AC12">IFERROR(INDEX(装备!$C$92:$M$92,MATCH(AC$8,装备!$C$90:$M$90,FALSE))*INDEX(装备!$I$72:$I$77,MATCH($P12,装备!$A$72:$A$77,FALSE))+$S12*INDEX(装备!$C$92:$M$92,MATCH(AC$8,装备!$C$90:$M$90,FALSE))*INDEX(装备!$I$72:$I$77,MATCH($P12,装备!$A$72:$A$77,FALSE)),0)</f>
        <v>0</v>
      </c>
      <c r="AD12" s="1" cm="1">
        <f t="array" ref="AD12">IFERROR(INDEX(装备!$C$92:$M$92,MATCH(AD$8,装备!$C$90:$M$90,FALSE))*INDEX(装备!$I$72:$I$77,MATCH($P12,装备!$A$72:$A$77,FALSE))+$S12*INDEX(装备!$C$92:$M$92,MATCH(AD$8,装备!$C$90:$M$90,FALSE))*INDEX(装备!$I$72:$I$77,MATCH($P12,装备!$A$72:$A$77,FALSE)),0)</f>
        <v>0</v>
      </c>
      <c r="AE12" s="1" cm="1">
        <f t="array" ref="AE12">IFERROR(INDEX(装备!$C$92:$M$92,MATCH(AE$8,装备!$C$90:$M$90,FALSE))*INDEX(装备!$I$72:$I$77,MATCH($P12,装备!$A$72:$A$77,FALSE))+$S12*INDEX(装备!$C$92:$M$92,MATCH(AE$8,装备!$C$90:$M$90,FALSE))*INDEX(装备!$I$72:$I$77,MATCH($P12,装备!$A$72:$A$77,FALSE)),0)</f>
        <v>0</v>
      </c>
      <c r="AF12" s="1" cm="1">
        <f t="array" ref="AF12">IFERROR(INDEX(装备!$C$92:$M$92,MATCH(AF$8,装备!$C$90:$M$90,FALSE))*INDEX(装备!$I$72:$I$77,MATCH($P12,装备!$A$72:$A$77,FALSE))+$S12*INDEX(装备!$C$92:$M$92,MATCH(AF$8,装备!$C$90:$M$90,FALSE))*INDEX(装备!$I$72:$I$77,MATCH($P12,装备!$A$72:$A$77,FALSE)),0)</f>
        <v>0</v>
      </c>
      <c r="AR12" s="1">
        <f t="shared" si="1"/>
        <v>470.4</v>
      </c>
      <c r="AS12" s="1">
        <f t="shared" si="2"/>
        <v>67.2</v>
      </c>
      <c r="AT12" s="1">
        <f t="shared" si="3"/>
        <v>67.2</v>
      </c>
      <c r="AU12" s="1">
        <f t="shared" si="4"/>
        <v>64.8</v>
      </c>
      <c r="AV12" s="1">
        <f t="shared" si="5"/>
        <v>64.8</v>
      </c>
      <c r="AW12" s="1">
        <f t="shared" si="6"/>
        <v>119.6</v>
      </c>
      <c r="AX12" s="1">
        <f t="shared" si="7"/>
        <v>119.6</v>
      </c>
      <c r="AY12" s="1">
        <f t="shared" si="8"/>
        <v>119.6</v>
      </c>
      <c r="BA12" s="1">
        <f t="shared" si="10"/>
        <v>0</v>
      </c>
      <c r="BB12" s="1">
        <f t="shared" si="11"/>
        <v>0</v>
      </c>
      <c r="BC12" s="1">
        <f t="shared" si="12"/>
        <v>0</v>
      </c>
      <c r="BD12" s="1">
        <f t="shared" si="13"/>
        <v>0</v>
      </c>
      <c r="BE12" s="1">
        <f t="shared" si="14"/>
        <v>0</v>
      </c>
      <c r="BF12" s="1">
        <f t="shared" si="15"/>
        <v>0</v>
      </c>
    </row>
    <row r="13" spans="1:66" x14ac:dyDescent="0.15">
      <c r="B13" s="1">
        <v>1</v>
      </c>
      <c r="D13" s="1">
        <v>5</v>
      </c>
      <c r="E13" s="1">
        <v>1</v>
      </c>
      <c r="F13" s="1">
        <v>0</v>
      </c>
      <c r="G13" s="1" cm="1">
        <f t="array" ref="G13">ROUND((INDEX(职业模板!$N$4:$U$4,MATCH(G$8,职业模板!$N$3:$U$3,FALSE))+$D13*INDEX(职业模板!$C$18:$J$18,MATCH(G$8,职业模板!$N$3:$U$3,FALSE))+INDEX(职业模板!$C$40:$J$60,MATCH($F13,职业模板!$B$40:$B$60,FALSE),MATCH(G$8,职业模板!$C$39:$J$39,FALSE))*INDEX(职业模板!$N$4:$U$4,MATCH(G$8,职业模板!$N$3:$U$3,FALSE)))*(1+INDEX(职业模板!$C$29:$J$34,MATCH($E13,职业模板!$B$29:$B$34,FALSE),MATCH(G$8,职业模板!$C$28:$J$28,FALSE))),3)</f>
        <v>483</v>
      </c>
      <c r="H13" s="1" cm="1">
        <f t="array" ref="H13">ROUND((INDEX(职业模板!$N$4:$U$4,MATCH(H$8,职业模板!$N$3:$U$3,FALSE))+$D13*INDEX(职业模板!$C$18:$J$18,MATCH(H$8,职业模板!$N$3:$U$3,FALSE))+INDEX(职业模板!$C$40:$J$60,MATCH($F13,职业模板!$B$40:$B$60,FALSE),MATCH(H$8,职业模板!$C$39:$J$39,FALSE))*INDEX(职业模板!$N$4:$U$4,MATCH(H$8,职业模板!$N$3:$U$3,FALSE)))*(1+INDEX(职业模板!$C$29:$J$34,MATCH($E13,职业模板!$B$29:$B$34,FALSE),MATCH(H$8,职业模板!$C$28:$J$28,FALSE))),3)</f>
        <v>69</v>
      </c>
      <c r="I13" s="1" cm="1">
        <f t="array" ref="I13">ROUND((INDEX(职业模板!$N$4:$U$4,MATCH(I$8,职业模板!$N$3:$U$3,FALSE))+$D13*INDEX(职业模板!$C$18:$J$18,MATCH(I$8,职业模板!$N$3:$U$3,FALSE))+INDEX(职业模板!$C$40:$J$60,MATCH($F13,职业模板!$B$40:$B$60,FALSE),MATCH(I$8,职业模板!$C$39:$J$39,FALSE))*INDEX(职业模板!$N$4:$U$4,MATCH(I$8,职业模板!$N$3:$U$3,FALSE)))*(1+INDEX(职业模板!$C$29:$J$34,MATCH($E13,职业模板!$B$29:$B$34,FALSE),MATCH(I$8,职业模板!$C$28:$J$28,FALSE))),3)</f>
        <v>69</v>
      </c>
      <c r="J13" s="1" cm="1">
        <f t="array" ref="J13">ROUND((INDEX(职业模板!$N$4:$U$4,MATCH(J$8,职业模板!$N$3:$U$3,FALSE))+$D13*INDEX(职业模板!$C$18:$J$18,MATCH(J$8,职业模板!$N$3:$U$3,FALSE))+INDEX(职业模板!$C$40:$J$60,MATCH($F13,职业模板!$B$40:$B$60,FALSE),MATCH(J$8,职业模板!$C$39:$J$39,FALSE))*INDEX(职业模板!$N$4:$U$4,MATCH(J$8,职业模板!$N$3:$U$3,FALSE)))*(1+INDEX(职业模板!$C$29:$J$34,MATCH($E13,职业模板!$B$29:$B$34,FALSE),MATCH(J$8,职业模板!$C$28:$J$28,FALSE))),3)</f>
        <v>66</v>
      </c>
      <c r="K13" s="1" cm="1">
        <f t="array" ref="K13">ROUND((INDEX(职业模板!$N$4:$U$4,MATCH(K$8,职业模板!$N$3:$U$3,FALSE))+$D13*INDEX(职业模板!$C$18:$J$18,MATCH(K$8,职业模板!$N$3:$U$3,FALSE))+INDEX(职业模板!$C$40:$J$60,MATCH($F13,职业模板!$B$40:$B$60,FALSE),MATCH(K$8,职业模板!$C$39:$J$39,FALSE))*INDEX(职业模板!$N$4:$U$4,MATCH(K$8,职业模板!$N$3:$U$3,FALSE)))*(1+INDEX(职业模板!$C$29:$J$34,MATCH($E13,职业模板!$B$29:$B$34,FALSE),MATCH(K$8,职业模板!$C$28:$J$28,FALSE))),3)</f>
        <v>66</v>
      </c>
      <c r="L13" s="1" cm="1">
        <f t="array" ref="L13">ROUND((INDEX(职业模板!$N$4:$U$4,MATCH(L$8,职业模板!$N$3:$U$3,FALSE))+$D13*INDEX(职业模板!$C$18:$J$18,MATCH(L$8,职业模板!$N$3:$U$3,FALSE))+INDEX(职业模板!$C$40:$J$60,MATCH($F13,职业模板!$B$40:$B$60,FALSE),MATCH(L$8,职业模板!$C$39:$J$39,FALSE))*INDEX(职业模板!$N$4:$U$4,MATCH(L$8,职业模板!$N$3:$U$3,FALSE)))*(1+INDEX(职业模板!$C$29:$J$34,MATCH($E13,职业模板!$B$29:$B$34,FALSE),MATCH(L$8,职业模板!$C$28:$J$28,FALSE))),3)</f>
        <v>120.75</v>
      </c>
      <c r="M13" s="1" cm="1">
        <f t="array" ref="M13">ROUND((INDEX(职业模板!$N$4:$U$4,MATCH(M$8,职业模板!$N$3:$U$3,FALSE))+$D13*INDEX(职业模板!$C$18:$J$18,MATCH(M$8,职业模板!$N$3:$U$3,FALSE))+INDEX(职业模板!$C$40:$J$60,MATCH($F13,职业模板!$B$40:$B$60,FALSE),MATCH(M$8,职业模板!$C$39:$J$39,FALSE))*INDEX(职业模板!$N$4:$U$4,MATCH(M$8,职业模板!$N$3:$U$3,FALSE)))*(1+INDEX(职业模板!$C$29:$J$34,MATCH($E13,职业模板!$B$29:$B$34,FALSE),MATCH(M$8,职业模板!$C$28:$J$28,FALSE))),3)</f>
        <v>120.75</v>
      </c>
      <c r="N13" s="1" cm="1">
        <f t="array" ref="N13">ROUND((INDEX(职业模板!$N$4:$U$4,MATCH(N$8,职业模板!$N$3:$U$3,FALSE))+$D13*INDEX(职业模板!$C$18:$J$18,MATCH(N$8,职业模板!$N$3:$U$3,FALSE))+INDEX(职业模板!$C$40:$J$60,MATCH($F13,职业模板!$B$40:$B$60,FALSE),MATCH(N$8,职业模板!$C$39:$J$39,FALSE))*INDEX(职业模板!$N$4:$U$4,MATCH(N$8,职业模板!$N$3:$U$3,FALSE)))*(1+INDEX(职业模板!$C$29:$J$34,MATCH($E13,职业模板!$B$29:$B$34,FALSE),MATCH(N$8,职业模板!$C$28:$J$28,FALSE))),3)</f>
        <v>120.75</v>
      </c>
      <c r="O13" s="1">
        <v>1.5</v>
      </c>
      <c r="V13" s="1" cm="1">
        <f t="array" ref="V13">IFERROR(ROUND(INDEX(装备!$C$72:$C$77,MATCH($P13,装备!$A$72:$A$77,FALSE))*(INDEX(装备!$C$47:$G$47,MATCH(V$8,装备!$C$45:$G$45,FALSE))+$R13/MAX(装备!$G$72:$G$77)*INDEX(装备!$C$53:$G$53,MATCH(V$8,装备!$C$51:$G$51,FALSE)))+INDEX(装备!$C$91:$M$91,MATCH(V$8,装备!$C$90:$M$90,FALSE))*INDEX(装备!$I$72:$I$77,MATCH($P13,装备!$A$72:$A$77,FALSE))*(INDEX(职业模板!$N$4:$U$4,MATCH(G$8,职业模板!$N$3:$U$3,FALSE))+$D13*INDEX(职业模板!$C$18:$J$18,MATCH(G$8,职业模板!$N$3:$U$3,FALSE)))*(1+$S13),2),0)</f>
        <v>0</v>
      </c>
      <c r="W13" s="1" cm="1">
        <f t="array" ref="W13">IFERROR(ROUND(INDEX(装备!$C$72:$C$77,MATCH($P13,装备!$A$72:$A$77,FALSE))*(INDEX(装备!$C$47:$G$47,MATCH(W$8,装备!$C$45:$G$45,FALSE))+$R13/MAX(装备!$G$72:$G$77)*INDEX(装备!$C$53:$G$53,MATCH(W$8,装备!$C$51:$G$51,FALSE)))+INDEX(装备!$C$91:$M$91,MATCH(W$8,装备!$C$90:$M$90,FALSE))*INDEX(装备!$I$72:$I$77,MATCH($P13,装备!$A$72:$A$77,FALSE))*(INDEX(职业模板!$N$4:$U$4,MATCH(H$8,职业模板!$N$3:$U$3,FALSE))+$D13*INDEX(职业模板!$C$18:$J$18,MATCH(H$8,职业模板!$N$3:$U$3,FALSE)))*(1+$S13),2),0)</f>
        <v>0</v>
      </c>
      <c r="X13" s="1" cm="1">
        <f t="array" ref="X13">IFERROR(ROUND(INDEX(装备!$C$72:$C$77,MATCH($P13,装备!$A$72:$A$77,FALSE))*(INDEX(装备!$C$47:$G$47,MATCH(X$8,装备!$C$45:$G$45,FALSE))+$R13/MAX(装备!$G$72:$G$77)*INDEX(装备!$C$53:$G$53,MATCH(X$8,装备!$C$51:$G$51,FALSE)))+INDEX(装备!$C$91:$M$91,MATCH(X$8,装备!$C$90:$M$90,FALSE))*INDEX(装备!$I$72:$I$77,MATCH($P13,装备!$A$72:$A$77,FALSE))*(INDEX(职业模板!$N$4:$U$4,MATCH(I$8,职业模板!$N$3:$U$3,FALSE))+$D13*INDEX(职业模板!$C$18:$J$18,MATCH(I$8,职业模板!$N$3:$U$3,FALSE)))*(1+$S13),2),0)</f>
        <v>0</v>
      </c>
      <c r="Y13" s="1" cm="1">
        <f t="array" ref="Y13">IFERROR(ROUND(INDEX(装备!$C$72:$C$77,MATCH($P13,装备!$A$72:$A$77,FALSE))*(INDEX(装备!$C$47:$G$47,MATCH(Y$8,装备!$C$45:$G$45,FALSE))+$R13/MAX(装备!$G$72:$G$77)*INDEX(装备!$C$53:$G$53,MATCH(Y$8,装备!$C$51:$G$51,FALSE)))+INDEX(装备!$C$91:$M$91,MATCH(Y$8,装备!$C$90:$M$90,FALSE))*INDEX(装备!$I$72:$I$77,MATCH($P13,装备!$A$72:$A$77,FALSE))*(INDEX(职业模板!$N$4:$U$4,MATCH(J$8,职业模板!$N$3:$U$3,FALSE))+$D13*INDEX(职业模板!$C$18:$J$18,MATCH(J$8,职业模板!$N$3:$U$3,FALSE)))*(1+$S13),2),0)</f>
        <v>0</v>
      </c>
      <c r="Z13" s="1" cm="1">
        <f t="array" ref="Z13">IFERROR(ROUND(INDEX(装备!$C$72:$C$77,MATCH($P13,装备!$A$72:$A$77,FALSE))*(INDEX(装备!$C$47:$G$47,MATCH(Z$8,装备!$C$45:$G$45,FALSE))+$R13/MAX(装备!$G$72:$G$77)*INDEX(装备!$C$53:$G$53,MATCH(Z$8,装备!$C$51:$G$51,FALSE)))+INDEX(装备!$C$91:$M$91,MATCH(Z$8,装备!$C$90:$M$90,FALSE))*INDEX(装备!$I$72:$I$77,MATCH($P13,装备!$A$72:$A$77,FALSE))*(INDEX(职业模板!$N$4:$U$4,MATCH(K$8,职业模板!$N$3:$U$3,FALSE))+$D13*INDEX(职业模板!$C$18:$J$18,MATCH(K$8,职业模板!$N$3:$U$3,FALSE)))*(1+$S13),2),0)</f>
        <v>0</v>
      </c>
      <c r="AA13" s="1" cm="1">
        <f t="array" ref="AA13">IFERROR(INDEX(装备!$C$92:$M$92,MATCH(AA$8,装备!$C$90:$M$90,FALSE))*INDEX(装备!$I$72:$I$77,MATCH($P13,装备!$A$72:$A$77,FALSE))+$S13*INDEX(装备!$C$92:$M$92,MATCH(AA$8,装备!$C$90:$M$90,FALSE))*INDEX(装备!$I$72:$I$77,MATCH($P13,装备!$A$72:$A$77,FALSE)),0)</f>
        <v>0</v>
      </c>
      <c r="AB13" s="1" cm="1">
        <f t="array" ref="AB13">IFERROR(INDEX(装备!$C$92:$M$92,MATCH(AB$8,装备!$C$90:$M$90,FALSE))*INDEX(装备!$I$72:$I$77,MATCH($P13,装备!$A$72:$A$77,FALSE))+$S13*INDEX(装备!$C$92:$M$92,MATCH(AB$8,装备!$C$90:$M$90,FALSE))*INDEX(装备!$I$72:$I$77,MATCH($P13,装备!$A$72:$A$77,FALSE)),0)</f>
        <v>0</v>
      </c>
      <c r="AC13" s="1" cm="1">
        <f t="array" ref="AC13">IFERROR(INDEX(装备!$C$92:$M$92,MATCH(AC$8,装备!$C$90:$M$90,FALSE))*INDEX(装备!$I$72:$I$77,MATCH($P13,装备!$A$72:$A$77,FALSE))+$S13*INDEX(装备!$C$92:$M$92,MATCH(AC$8,装备!$C$90:$M$90,FALSE))*INDEX(装备!$I$72:$I$77,MATCH($P13,装备!$A$72:$A$77,FALSE)),0)</f>
        <v>0</v>
      </c>
      <c r="AD13" s="1" cm="1">
        <f t="array" ref="AD13">IFERROR(INDEX(装备!$C$92:$M$92,MATCH(AD$8,装备!$C$90:$M$90,FALSE))*INDEX(装备!$I$72:$I$77,MATCH($P13,装备!$A$72:$A$77,FALSE))+$S13*INDEX(装备!$C$92:$M$92,MATCH(AD$8,装备!$C$90:$M$90,FALSE))*INDEX(装备!$I$72:$I$77,MATCH($P13,装备!$A$72:$A$77,FALSE)),0)</f>
        <v>0</v>
      </c>
      <c r="AE13" s="1" cm="1">
        <f t="array" ref="AE13">IFERROR(INDEX(装备!$C$92:$M$92,MATCH(AE$8,装备!$C$90:$M$90,FALSE))*INDEX(装备!$I$72:$I$77,MATCH($P13,装备!$A$72:$A$77,FALSE))+$S13*INDEX(装备!$C$92:$M$92,MATCH(AE$8,装备!$C$90:$M$90,FALSE))*INDEX(装备!$I$72:$I$77,MATCH($P13,装备!$A$72:$A$77,FALSE)),0)</f>
        <v>0</v>
      </c>
      <c r="AF13" s="1" cm="1">
        <f t="array" ref="AF13">IFERROR(INDEX(装备!$C$92:$M$92,MATCH(AF$8,装备!$C$90:$M$90,FALSE))*INDEX(装备!$I$72:$I$77,MATCH($P13,装备!$A$72:$A$77,FALSE))+$S13*INDEX(装备!$C$92:$M$92,MATCH(AF$8,装备!$C$90:$M$90,FALSE))*INDEX(装备!$I$72:$I$77,MATCH($P13,装备!$A$72:$A$77,FALSE)),0)</f>
        <v>0</v>
      </c>
      <c r="AR13" s="1">
        <f t="shared" si="1"/>
        <v>483</v>
      </c>
      <c r="AS13" s="1">
        <f t="shared" si="2"/>
        <v>69</v>
      </c>
      <c r="AT13" s="1">
        <f t="shared" si="3"/>
        <v>69</v>
      </c>
      <c r="AU13" s="1">
        <f t="shared" si="4"/>
        <v>66</v>
      </c>
      <c r="AV13" s="1">
        <f t="shared" si="5"/>
        <v>66</v>
      </c>
      <c r="AW13" s="1">
        <f t="shared" si="6"/>
        <v>120.75</v>
      </c>
      <c r="AX13" s="1">
        <f t="shared" si="7"/>
        <v>120.75</v>
      </c>
      <c r="AY13" s="1">
        <f t="shared" si="8"/>
        <v>120.75</v>
      </c>
      <c r="BA13" s="1">
        <f t="shared" si="10"/>
        <v>0</v>
      </c>
      <c r="BB13" s="1">
        <f t="shared" si="11"/>
        <v>0</v>
      </c>
      <c r="BC13" s="1">
        <f t="shared" si="12"/>
        <v>0</v>
      </c>
      <c r="BD13" s="1">
        <f t="shared" si="13"/>
        <v>0</v>
      </c>
      <c r="BE13" s="1">
        <f t="shared" si="14"/>
        <v>0</v>
      </c>
      <c r="BF13" s="1">
        <f t="shared" si="15"/>
        <v>0</v>
      </c>
    </row>
    <row r="14" spans="1:66" x14ac:dyDescent="0.15">
      <c r="B14" s="1">
        <v>1</v>
      </c>
      <c r="D14" s="1">
        <v>6</v>
      </c>
      <c r="E14" s="1">
        <v>1</v>
      </c>
      <c r="F14" s="1">
        <v>0</v>
      </c>
      <c r="G14" s="1" cm="1">
        <f t="array" ref="G14">ROUND((INDEX(职业模板!$N$4:$U$4,MATCH(G$8,职业模板!$N$3:$U$3,FALSE))+$D14*INDEX(职业模板!$C$18:$J$18,MATCH(G$8,职业模板!$N$3:$U$3,FALSE))+INDEX(职业模板!$C$40:$J$60,MATCH($F14,职业模板!$B$40:$B$60,FALSE),MATCH(G$8,职业模板!$C$39:$J$39,FALSE))*INDEX(职业模板!$N$4:$U$4,MATCH(G$8,职业模板!$N$3:$U$3,FALSE)))*(1+INDEX(职业模板!$C$29:$J$34,MATCH($E14,职业模板!$B$29:$B$34,FALSE),MATCH(G$8,职业模板!$C$28:$J$28,FALSE))),3)</f>
        <v>495.6</v>
      </c>
      <c r="H14" s="1" cm="1">
        <f t="array" ref="H14">ROUND((INDEX(职业模板!$N$4:$U$4,MATCH(H$8,职业模板!$N$3:$U$3,FALSE))+$D14*INDEX(职业模板!$C$18:$J$18,MATCH(H$8,职业模板!$N$3:$U$3,FALSE))+INDEX(职业模板!$C$40:$J$60,MATCH($F14,职业模板!$B$40:$B$60,FALSE),MATCH(H$8,职业模板!$C$39:$J$39,FALSE))*INDEX(职业模板!$N$4:$U$4,MATCH(H$8,职业模板!$N$3:$U$3,FALSE)))*(1+INDEX(职业模板!$C$29:$J$34,MATCH($E14,职业模板!$B$29:$B$34,FALSE),MATCH(H$8,职业模板!$C$28:$J$28,FALSE))),3)</f>
        <v>70.8</v>
      </c>
      <c r="I14" s="1" cm="1">
        <f t="array" ref="I14">ROUND((INDEX(职业模板!$N$4:$U$4,MATCH(I$8,职业模板!$N$3:$U$3,FALSE))+$D14*INDEX(职业模板!$C$18:$J$18,MATCH(I$8,职业模板!$N$3:$U$3,FALSE))+INDEX(职业模板!$C$40:$J$60,MATCH($F14,职业模板!$B$40:$B$60,FALSE),MATCH(I$8,职业模板!$C$39:$J$39,FALSE))*INDEX(职业模板!$N$4:$U$4,MATCH(I$8,职业模板!$N$3:$U$3,FALSE)))*(1+INDEX(职业模板!$C$29:$J$34,MATCH($E14,职业模板!$B$29:$B$34,FALSE),MATCH(I$8,职业模板!$C$28:$J$28,FALSE))),3)</f>
        <v>70.8</v>
      </c>
      <c r="J14" s="1" cm="1">
        <f t="array" ref="J14">ROUND((INDEX(职业模板!$N$4:$U$4,MATCH(J$8,职业模板!$N$3:$U$3,FALSE))+$D14*INDEX(职业模板!$C$18:$J$18,MATCH(J$8,职业模板!$N$3:$U$3,FALSE))+INDEX(职业模板!$C$40:$J$60,MATCH($F14,职业模板!$B$40:$B$60,FALSE),MATCH(J$8,职业模板!$C$39:$J$39,FALSE))*INDEX(职业模板!$N$4:$U$4,MATCH(J$8,职业模板!$N$3:$U$3,FALSE)))*(1+INDEX(职业模板!$C$29:$J$34,MATCH($E14,职业模板!$B$29:$B$34,FALSE),MATCH(J$8,职业模板!$C$28:$J$28,FALSE))),3)</f>
        <v>67.2</v>
      </c>
      <c r="K14" s="1" cm="1">
        <f t="array" ref="K14">ROUND((INDEX(职业模板!$N$4:$U$4,MATCH(K$8,职业模板!$N$3:$U$3,FALSE))+$D14*INDEX(职业模板!$C$18:$J$18,MATCH(K$8,职业模板!$N$3:$U$3,FALSE))+INDEX(职业模板!$C$40:$J$60,MATCH($F14,职业模板!$B$40:$B$60,FALSE),MATCH(K$8,职业模板!$C$39:$J$39,FALSE))*INDEX(职业模板!$N$4:$U$4,MATCH(K$8,职业模板!$N$3:$U$3,FALSE)))*(1+INDEX(职业模板!$C$29:$J$34,MATCH($E14,职业模板!$B$29:$B$34,FALSE),MATCH(K$8,职业模板!$C$28:$J$28,FALSE))),3)</f>
        <v>67.2</v>
      </c>
      <c r="L14" s="1" cm="1">
        <f t="array" ref="L14">ROUND((INDEX(职业模板!$N$4:$U$4,MATCH(L$8,职业模板!$N$3:$U$3,FALSE))+$D14*INDEX(职业模板!$C$18:$J$18,MATCH(L$8,职业模板!$N$3:$U$3,FALSE))+INDEX(职业模板!$C$40:$J$60,MATCH($F14,职业模板!$B$40:$B$60,FALSE),MATCH(L$8,职业模板!$C$39:$J$39,FALSE))*INDEX(职业模板!$N$4:$U$4,MATCH(L$8,职业模板!$N$3:$U$3,FALSE)))*(1+INDEX(职业模板!$C$29:$J$34,MATCH($E14,职业模板!$B$29:$B$34,FALSE),MATCH(L$8,职业模板!$C$28:$J$28,FALSE))),3)</f>
        <v>121.9</v>
      </c>
      <c r="M14" s="1" cm="1">
        <f t="array" ref="M14">ROUND((INDEX(职业模板!$N$4:$U$4,MATCH(M$8,职业模板!$N$3:$U$3,FALSE))+$D14*INDEX(职业模板!$C$18:$J$18,MATCH(M$8,职业模板!$N$3:$U$3,FALSE))+INDEX(职业模板!$C$40:$J$60,MATCH($F14,职业模板!$B$40:$B$60,FALSE),MATCH(M$8,职业模板!$C$39:$J$39,FALSE))*INDEX(职业模板!$N$4:$U$4,MATCH(M$8,职业模板!$N$3:$U$3,FALSE)))*(1+INDEX(职业模板!$C$29:$J$34,MATCH($E14,职业模板!$B$29:$B$34,FALSE),MATCH(M$8,职业模板!$C$28:$J$28,FALSE))),3)</f>
        <v>121.9</v>
      </c>
      <c r="N14" s="1" cm="1">
        <f t="array" ref="N14">ROUND((INDEX(职业模板!$N$4:$U$4,MATCH(N$8,职业模板!$N$3:$U$3,FALSE))+$D14*INDEX(职业模板!$C$18:$J$18,MATCH(N$8,职业模板!$N$3:$U$3,FALSE))+INDEX(职业模板!$C$40:$J$60,MATCH($F14,职业模板!$B$40:$B$60,FALSE),MATCH(N$8,职业模板!$C$39:$J$39,FALSE))*INDEX(职业模板!$N$4:$U$4,MATCH(N$8,职业模板!$N$3:$U$3,FALSE)))*(1+INDEX(职业模板!$C$29:$J$34,MATCH($E14,职业模板!$B$29:$B$34,FALSE),MATCH(N$8,职业模板!$C$28:$J$28,FALSE))),3)</f>
        <v>121.9</v>
      </c>
      <c r="O14" s="1">
        <v>1.5</v>
      </c>
      <c r="V14" s="1" cm="1">
        <f t="array" ref="V14">IFERROR(ROUND(INDEX(装备!$C$72:$C$77,MATCH($P14,装备!$A$72:$A$77,FALSE))*(INDEX(装备!$C$47:$G$47,MATCH(V$8,装备!$C$45:$G$45,FALSE))+$R14/MAX(装备!$G$72:$G$77)*INDEX(装备!$C$53:$G$53,MATCH(V$8,装备!$C$51:$G$51,FALSE)))+INDEX(装备!$C$91:$M$91,MATCH(V$8,装备!$C$90:$M$90,FALSE))*INDEX(装备!$I$72:$I$77,MATCH($P14,装备!$A$72:$A$77,FALSE))*(INDEX(职业模板!$N$4:$U$4,MATCH(G$8,职业模板!$N$3:$U$3,FALSE))+$D14*INDEX(职业模板!$C$18:$J$18,MATCH(G$8,职业模板!$N$3:$U$3,FALSE)))*(1+$S14),2),0)</f>
        <v>0</v>
      </c>
      <c r="W14" s="1" cm="1">
        <f t="array" ref="W14">IFERROR(ROUND(INDEX(装备!$C$72:$C$77,MATCH($P14,装备!$A$72:$A$77,FALSE))*(INDEX(装备!$C$47:$G$47,MATCH(W$8,装备!$C$45:$G$45,FALSE))+$R14/MAX(装备!$G$72:$G$77)*INDEX(装备!$C$53:$G$53,MATCH(W$8,装备!$C$51:$G$51,FALSE)))+INDEX(装备!$C$91:$M$91,MATCH(W$8,装备!$C$90:$M$90,FALSE))*INDEX(装备!$I$72:$I$77,MATCH($P14,装备!$A$72:$A$77,FALSE))*(INDEX(职业模板!$N$4:$U$4,MATCH(H$8,职业模板!$N$3:$U$3,FALSE))+$D14*INDEX(职业模板!$C$18:$J$18,MATCH(H$8,职业模板!$N$3:$U$3,FALSE)))*(1+$S14),2),0)</f>
        <v>0</v>
      </c>
      <c r="X14" s="1" cm="1">
        <f t="array" ref="X14">IFERROR(ROUND(INDEX(装备!$C$72:$C$77,MATCH($P14,装备!$A$72:$A$77,FALSE))*(INDEX(装备!$C$47:$G$47,MATCH(X$8,装备!$C$45:$G$45,FALSE))+$R14/MAX(装备!$G$72:$G$77)*INDEX(装备!$C$53:$G$53,MATCH(X$8,装备!$C$51:$G$51,FALSE)))+INDEX(装备!$C$91:$M$91,MATCH(X$8,装备!$C$90:$M$90,FALSE))*INDEX(装备!$I$72:$I$77,MATCH($P14,装备!$A$72:$A$77,FALSE))*(INDEX(职业模板!$N$4:$U$4,MATCH(I$8,职业模板!$N$3:$U$3,FALSE))+$D14*INDEX(职业模板!$C$18:$J$18,MATCH(I$8,职业模板!$N$3:$U$3,FALSE)))*(1+$S14),2),0)</f>
        <v>0</v>
      </c>
      <c r="Y14" s="1" cm="1">
        <f t="array" ref="Y14">IFERROR(ROUND(INDEX(装备!$C$72:$C$77,MATCH($P14,装备!$A$72:$A$77,FALSE))*(INDEX(装备!$C$47:$G$47,MATCH(Y$8,装备!$C$45:$G$45,FALSE))+$R14/MAX(装备!$G$72:$G$77)*INDEX(装备!$C$53:$G$53,MATCH(Y$8,装备!$C$51:$G$51,FALSE)))+INDEX(装备!$C$91:$M$91,MATCH(Y$8,装备!$C$90:$M$90,FALSE))*INDEX(装备!$I$72:$I$77,MATCH($P14,装备!$A$72:$A$77,FALSE))*(INDEX(职业模板!$N$4:$U$4,MATCH(J$8,职业模板!$N$3:$U$3,FALSE))+$D14*INDEX(职业模板!$C$18:$J$18,MATCH(J$8,职业模板!$N$3:$U$3,FALSE)))*(1+$S14),2),0)</f>
        <v>0</v>
      </c>
      <c r="Z14" s="1" cm="1">
        <f t="array" ref="Z14">IFERROR(ROUND(INDEX(装备!$C$72:$C$77,MATCH($P14,装备!$A$72:$A$77,FALSE))*(INDEX(装备!$C$47:$G$47,MATCH(Z$8,装备!$C$45:$G$45,FALSE))+$R14/MAX(装备!$G$72:$G$77)*INDEX(装备!$C$53:$G$53,MATCH(Z$8,装备!$C$51:$G$51,FALSE)))+INDEX(装备!$C$91:$M$91,MATCH(Z$8,装备!$C$90:$M$90,FALSE))*INDEX(装备!$I$72:$I$77,MATCH($P14,装备!$A$72:$A$77,FALSE))*(INDEX(职业模板!$N$4:$U$4,MATCH(K$8,职业模板!$N$3:$U$3,FALSE))+$D14*INDEX(职业模板!$C$18:$J$18,MATCH(K$8,职业模板!$N$3:$U$3,FALSE)))*(1+$S14),2),0)</f>
        <v>0</v>
      </c>
      <c r="AA14" s="1" cm="1">
        <f t="array" ref="AA14">IFERROR(INDEX(装备!$C$92:$M$92,MATCH(AA$8,装备!$C$90:$M$90,FALSE))*INDEX(装备!$I$72:$I$77,MATCH($P14,装备!$A$72:$A$77,FALSE))+$S14*INDEX(装备!$C$92:$M$92,MATCH(AA$8,装备!$C$90:$M$90,FALSE))*INDEX(装备!$I$72:$I$77,MATCH($P14,装备!$A$72:$A$77,FALSE)),0)</f>
        <v>0</v>
      </c>
      <c r="AB14" s="1" cm="1">
        <f t="array" ref="AB14">IFERROR(INDEX(装备!$C$92:$M$92,MATCH(AB$8,装备!$C$90:$M$90,FALSE))*INDEX(装备!$I$72:$I$77,MATCH($P14,装备!$A$72:$A$77,FALSE))+$S14*INDEX(装备!$C$92:$M$92,MATCH(AB$8,装备!$C$90:$M$90,FALSE))*INDEX(装备!$I$72:$I$77,MATCH($P14,装备!$A$72:$A$77,FALSE)),0)</f>
        <v>0</v>
      </c>
      <c r="AC14" s="1" cm="1">
        <f t="array" ref="AC14">IFERROR(INDEX(装备!$C$92:$M$92,MATCH(AC$8,装备!$C$90:$M$90,FALSE))*INDEX(装备!$I$72:$I$77,MATCH($P14,装备!$A$72:$A$77,FALSE))+$S14*INDEX(装备!$C$92:$M$92,MATCH(AC$8,装备!$C$90:$M$90,FALSE))*INDEX(装备!$I$72:$I$77,MATCH($P14,装备!$A$72:$A$77,FALSE)),0)</f>
        <v>0</v>
      </c>
      <c r="AD14" s="1" cm="1">
        <f t="array" ref="AD14">IFERROR(INDEX(装备!$C$92:$M$92,MATCH(AD$8,装备!$C$90:$M$90,FALSE))*INDEX(装备!$I$72:$I$77,MATCH($P14,装备!$A$72:$A$77,FALSE))+$S14*INDEX(装备!$C$92:$M$92,MATCH(AD$8,装备!$C$90:$M$90,FALSE))*INDEX(装备!$I$72:$I$77,MATCH($P14,装备!$A$72:$A$77,FALSE)),0)</f>
        <v>0</v>
      </c>
      <c r="AE14" s="1" cm="1">
        <f t="array" ref="AE14">IFERROR(INDEX(装备!$C$92:$M$92,MATCH(AE$8,装备!$C$90:$M$90,FALSE))*INDEX(装备!$I$72:$I$77,MATCH($P14,装备!$A$72:$A$77,FALSE))+$S14*INDEX(装备!$C$92:$M$92,MATCH(AE$8,装备!$C$90:$M$90,FALSE))*INDEX(装备!$I$72:$I$77,MATCH($P14,装备!$A$72:$A$77,FALSE)),0)</f>
        <v>0</v>
      </c>
      <c r="AF14" s="1" cm="1">
        <f t="array" ref="AF14">IFERROR(INDEX(装备!$C$92:$M$92,MATCH(AF$8,装备!$C$90:$M$90,FALSE))*INDEX(装备!$I$72:$I$77,MATCH($P14,装备!$A$72:$A$77,FALSE))+$S14*INDEX(装备!$C$92:$M$92,MATCH(AF$8,装备!$C$90:$M$90,FALSE))*INDEX(装备!$I$72:$I$77,MATCH($P14,装备!$A$72:$A$77,FALSE)),0)</f>
        <v>0</v>
      </c>
      <c r="AR14" s="1">
        <f t="shared" si="1"/>
        <v>495.6</v>
      </c>
      <c r="AS14" s="1">
        <f t="shared" si="2"/>
        <v>70.8</v>
      </c>
      <c r="AT14" s="1">
        <f t="shared" si="3"/>
        <v>70.8</v>
      </c>
      <c r="AU14" s="1">
        <f t="shared" si="4"/>
        <v>67.2</v>
      </c>
      <c r="AV14" s="1">
        <f t="shared" si="5"/>
        <v>67.2</v>
      </c>
      <c r="AW14" s="1">
        <f t="shared" si="6"/>
        <v>121.9</v>
      </c>
      <c r="AX14" s="1">
        <f t="shared" si="7"/>
        <v>121.9</v>
      </c>
      <c r="AY14" s="1">
        <f t="shared" si="8"/>
        <v>121.9</v>
      </c>
      <c r="BA14" s="1">
        <f t="shared" si="10"/>
        <v>0</v>
      </c>
      <c r="BB14" s="1">
        <f t="shared" si="11"/>
        <v>0</v>
      </c>
      <c r="BC14" s="1">
        <f t="shared" si="12"/>
        <v>0</v>
      </c>
      <c r="BD14" s="1">
        <f t="shared" si="13"/>
        <v>0</v>
      </c>
      <c r="BE14" s="1">
        <f t="shared" si="14"/>
        <v>0</v>
      </c>
      <c r="BF14" s="1">
        <f t="shared" si="15"/>
        <v>0</v>
      </c>
    </row>
    <row r="15" spans="1:66" x14ac:dyDescent="0.15">
      <c r="B15" s="1">
        <v>1</v>
      </c>
      <c r="D15" s="1">
        <v>7</v>
      </c>
      <c r="E15" s="1">
        <v>1</v>
      </c>
      <c r="F15" s="1">
        <f t="shared" ref="F15:F19" si="16">F10+1</f>
        <v>1</v>
      </c>
      <c r="G15" s="1" cm="1">
        <f t="array" ref="G15">ROUND((INDEX(职业模板!$N$4:$U$4,MATCH(G$8,职业模板!$N$3:$U$3,FALSE))+$D15*INDEX(职业模板!$C$18:$J$18,MATCH(G$8,职业模板!$N$3:$U$3,FALSE))+INDEX(职业模板!$C$40:$J$60,MATCH($F15,职业模板!$B$40:$B$60,FALSE),MATCH(G$8,职业模板!$C$39:$J$39,FALSE))*INDEX(职业模板!$N$4:$U$4,MATCH(G$8,职业模板!$N$3:$U$3,FALSE)))*(1+INDEX(职业模板!$C$29:$J$34,MATCH($E15,职业模板!$B$29:$B$34,FALSE),MATCH(G$8,职业模板!$C$28:$J$28,FALSE))),3)</f>
        <v>539.70000000000005</v>
      </c>
      <c r="H15" s="1" cm="1">
        <f t="array" ref="H15">ROUND((INDEX(职业模板!$N$4:$U$4,MATCH(H$8,职业模板!$N$3:$U$3,FALSE))+$D15*INDEX(职业模板!$C$18:$J$18,MATCH(H$8,职业模板!$N$3:$U$3,FALSE))+INDEX(职业模板!$C$40:$J$60,MATCH($F15,职业模板!$B$40:$B$60,FALSE),MATCH(H$8,职业模板!$C$39:$J$39,FALSE))*INDEX(职业模板!$N$4:$U$4,MATCH(H$8,职业模板!$N$3:$U$3,FALSE)))*(1+INDEX(职业模板!$C$29:$J$34,MATCH($E15,职业模板!$B$29:$B$34,FALSE),MATCH(H$8,职业模板!$C$28:$J$28,FALSE))),3)</f>
        <v>77.099999999999994</v>
      </c>
      <c r="I15" s="1" cm="1">
        <f t="array" ref="I15">ROUND((INDEX(职业模板!$N$4:$U$4,MATCH(I$8,职业模板!$N$3:$U$3,FALSE))+$D15*INDEX(职业模板!$C$18:$J$18,MATCH(I$8,职业模板!$N$3:$U$3,FALSE))+INDEX(职业模板!$C$40:$J$60,MATCH($F15,职业模板!$B$40:$B$60,FALSE),MATCH(I$8,职业模板!$C$39:$J$39,FALSE))*INDEX(职业模板!$N$4:$U$4,MATCH(I$8,职业模板!$N$3:$U$3,FALSE)))*(1+INDEX(职业模板!$C$29:$J$34,MATCH($E15,职业模板!$B$29:$B$34,FALSE),MATCH(I$8,职业模板!$C$28:$J$28,FALSE))),3)</f>
        <v>77.099999999999994</v>
      </c>
      <c r="J15" s="1" cm="1">
        <f t="array" ref="J15">ROUND((INDEX(职业模板!$N$4:$U$4,MATCH(J$8,职业模板!$N$3:$U$3,FALSE))+$D15*INDEX(职业模板!$C$18:$J$18,MATCH(J$8,职业模板!$N$3:$U$3,FALSE))+INDEX(职业模板!$C$40:$J$60,MATCH($F15,职业模板!$B$40:$B$60,FALSE),MATCH(J$8,职业模板!$C$39:$J$39,FALSE))*INDEX(职业模板!$N$4:$U$4,MATCH(J$8,职业模板!$N$3:$U$3,FALSE)))*(1+INDEX(职业模板!$C$29:$J$34,MATCH($E15,职业模板!$B$29:$B$34,FALSE),MATCH(J$8,职业模板!$C$28:$J$28,FALSE))),3)</f>
        <v>71.400000000000006</v>
      </c>
      <c r="K15" s="1" cm="1">
        <f t="array" ref="K15">ROUND((INDEX(职业模板!$N$4:$U$4,MATCH(K$8,职业模板!$N$3:$U$3,FALSE))+$D15*INDEX(职业模板!$C$18:$J$18,MATCH(K$8,职业模板!$N$3:$U$3,FALSE))+INDEX(职业模板!$C$40:$J$60,MATCH($F15,职业模板!$B$40:$B$60,FALSE),MATCH(K$8,职业模板!$C$39:$J$39,FALSE))*INDEX(职业模板!$N$4:$U$4,MATCH(K$8,职业模板!$N$3:$U$3,FALSE)))*(1+INDEX(职业模板!$C$29:$J$34,MATCH($E15,职业模板!$B$29:$B$34,FALSE),MATCH(K$8,职业模板!$C$28:$J$28,FALSE))),3)</f>
        <v>71.400000000000006</v>
      </c>
      <c r="L15" s="1" cm="1">
        <f t="array" ref="L15">ROUND((INDEX(职业模板!$N$4:$U$4,MATCH(L$8,职业模板!$N$3:$U$3,FALSE))+$D15*INDEX(职业模板!$C$18:$J$18,MATCH(L$8,职业模板!$N$3:$U$3,FALSE))+INDEX(职业模板!$C$40:$J$60,MATCH($F15,职业模板!$B$40:$B$60,FALSE),MATCH(L$8,职业模板!$C$39:$J$39,FALSE))*INDEX(职业模板!$N$4:$U$4,MATCH(L$8,职业模板!$N$3:$U$3,FALSE)))*(1+INDEX(职业模板!$C$29:$J$34,MATCH($E15,职业模板!$B$29:$B$34,FALSE),MATCH(L$8,职业模板!$C$28:$J$28,FALSE))),3)</f>
        <v>123.05</v>
      </c>
      <c r="M15" s="1" cm="1">
        <f t="array" ref="M15">ROUND((INDEX(职业模板!$N$4:$U$4,MATCH(M$8,职业模板!$N$3:$U$3,FALSE))+$D15*INDEX(职业模板!$C$18:$J$18,MATCH(M$8,职业模板!$N$3:$U$3,FALSE))+INDEX(职业模板!$C$40:$J$60,MATCH($F15,职业模板!$B$40:$B$60,FALSE),MATCH(M$8,职业模板!$C$39:$J$39,FALSE))*INDEX(职业模板!$N$4:$U$4,MATCH(M$8,职业模板!$N$3:$U$3,FALSE)))*(1+INDEX(职业模板!$C$29:$J$34,MATCH($E15,职业模板!$B$29:$B$34,FALSE),MATCH(M$8,职业模板!$C$28:$J$28,FALSE))),3)</f>
        <v>123.05</v>
      </c>
      <c r="N15" s="1" cm="1">
        <f t="array" ref="N15">ROUND((INDEX(职业模板!$N$4:$U$4,MATCH(N$8,职业模板!$N$3:$U$3,FALSE))+$D15*INDEX(职业模板!$C$18:$J$18,MATCH(N$8,职业模板!$N$3:$U$3,FALSE))+INDEX(职业模板!$C$40:$J$60,MATCH($F15,职业模板!$B$40:$B$60,FALSE),MATCH(N$8,职业模板!$C$39:$J$39,FALSE))*INDEX(职业模板!$N$4:$U$4,MATCH(N$8,职业模板!$N$3:$U$3,FALSE)))*(1+INDEX(职业模板!$C$29:$J$34,MATCH($E15,职业模板!$B$29:$B$34,FALSE),MATCH(N$8,职业模板!$C$28:$J$28,FALSE))),3)</f>
        <v>123.05</v>
      </c>
      <c r="O15" s="1">
        <v>1.5</v>
      </c>
      <c r="V15" s="1" cm="1">
        <f t="array" ref="V15">IFERROR(ROUND(INDEX(装备!$C$72:$C$77,MATCH($P15,装备!$A$72:$A$77,FALSE))*(INDEX(装备!$C$47:$G$47,MATCH(V$8,装备!$C$45:$G$45,FALSE))+$R15/MAX(装备!$G$72:$G$77)*INDEX(装备!$C$53:$G$53,MATCH(V$8,装备!$C$51:$G$51,FALSE)))+INDEX(装备!$C$91:$M$91,MATCH(V$8,装备!$C$90:$M$90,FALSE))*INDEX(装备!$I$72:$I$77,MATCH($P15,装备!$A$72:$A$77,FALSE))*(INDEX(职业模板!$N$4:$U$4,MATCH(G$8,职业模板!$N$3:$U$3,FALSE))+$D15*INDEX(职业模板!$C$18:$J$18,MATCH(G$8,职业模板!$N$3:$U$3,FALSE)))*(1+$S15),2),0)</f>
        <v>0</v>
      </c>
      <c r="W15" s="1" cm="1">
        <f t="array" ref="W15">IFERROR(ROUND(INDEX(装备!$C$72:$C$77,MATCH($P15,装备!$A$72:$A$77,FALSE))*(INDEX(装备!$C$47:$G$47,MATCH(W$8,装备!$C$45:$G$45,FALSE))+$R15/MAX(装备!$G$72:$G$77)*INDEX(装备!$C$53:$G$53,MATCH(W$8,装备!$C$51:$G$51,FALSE)))+INDEX(装备!$C$91:$M$91,MATCH(W$8,装备!$C$90:$M$90,FALSE))*INDEX(装备!$I$72:$I$77,MATCH($P15,装备!$A$72:$A$77,FALSE))*(INDEX(职业模板!$N$4:$U$4,MATCH(H$8,职业模板!$N$3:$U$3,FALSE))+$D15*INDEX(职业模板!$C$18:$J$18,MATCH(H$8,职业模板!$N$3:$U$3,FALSE)))*(1+$S15),2),0)</f>
        <v>0</v>
      </c>
      <c r="X15" s="1" cm="1">
        <f t="array" ref="X15">IFERROR(ROUND(INDEX(装备!$C$72:$C$77,MATCH($P15,装备!$A$72:$A$77,FALSE))*(INDEX(装备!$C$47:$G$47,MATCH(X$8,装备!$C$45:$G$45,FALSE))+$R15/MAX(装备!$G$72:$G$77)*INDEX(装备!$C$53:$G$53,MATCH(X$8,装备!$C$51:$G$51,FALSE)))+INDEX(装备!$C$91:$M$91,MATCH(X$8,装备!$C$90:$M$90,FALSE))*INDEX(装备!$I$72:$I$77,MATCH($P15,装备!$A$72:$A$77,FALSE))*(INDEX(职业模板!$N$4:$U$4,MATCH(I$8,职业模板!$N$3:$U$3,FALSE))+$D15*INDEX(职业模板!$C$18:$J$18,MATCH(I$8,职业模板!$N$3:$U$3,FALSE)))*(1+$S15),2),0)</f>
        <v>0</v>
      </c>
      <c r="Y15" s="1" cm="1">
        <f t="array" ref="Y15">IFERROR(ROUND(INDEX(装备!$C$72:$C$77,MATCH($P15,装备!$A$72:$A$77,FALSE))*(INDEX(装备!$C$47:$G$47,MATCH(Y$8,装备!$C$45:$G$45,FALSE))+$R15/MAX(装备!$G$72:$G$77)*INDEX(装备!$C$53:$G$53,MATCH(Y$8,装备!$C$51:$G$51,FALSE)))+INDEX(装备!$C$91:$M$91,MATCH(Y$8,装备!$C$90:$M$90,FALSE))*INDEX(装备!$I$72:$I$77,MATCH($P15,装备!$A$72:$A$77,FALSE))*(INDEX(职业模板!$N$4:$U$4,MATCH(J$8,职业模板!$N$3:$U$3,FALSE))+$D15*INDEX(职业模板!$C$18:$J$18,MATCH(J$8,职业模板!$N$3:$U$3,FALSE)))*(1+$S15),2),0)</f>
        <v>0</v>
      </c>
      <c r="Z15" s="1" cm="1">
        <f t="array" ref="Z15">IFERROR(ROUND(INDEX(装备!$C$72:$C$77,MATCH($P15,装备!$A$72:$A$77,FALSE))*(INDEX(装备!$C$47:$G$47,MATCH(Z$8,装备!$C$45:$G$45,FALSE))+$R15/MAX(装备!$G$72:$G$77)*INDEX(装备!$C$53:$G$53,MATCH(Z$8,装备!$C$51:$G$51,FALSE)))+INDEX(装备!$C$91:$M$91,MATCH(Z$8,装备!$C$90:$M$90,FALSE))*INDEX(装备!$I$72:$I$77,MATCH($P15,装备!$A$72:$A$77,FALSE))*(INDEX(职业模板!$N$4:$U$4,MATCH(K$8,职业模板!$N$3:$U$3,FALSE))+$D15*INDEX(职业模板!$C$18:$J$18,MATCH(K$8,职业模板!$N$3:$U$3,FALSE)))*(1+$S15),2),0)</f>
        <v>0</v>
      </c>
      <c r="AA15" s="1" cm="1">
        <f t="array" ref="AA15">IFERROR(INDEX(装备!$C$92:$M$92,MATCH(AA$8,装备!$C$90:$M$90,FALSE))*INDEX(装备!$I$72:$I$77,MATCH($P15,装备!$A$72:$A$77,FALSE))+$S15*INDEX(装备!$C$92:$M$92,MATCH(AA$8,装备!$C$90:$M$90,FALSE))*INDEX(装备!$I$72:$I$77,MATCH($P15,装备!$A$72:$A$77,FALSE)),0)</f>
        <v>0</v>
      </c>
      <c r="AB15" s="1" cm="1">
        <f t="array" ref="AB15">IFERROR(INDEX(装备!$C$92:$M$92,MATCH(AB$8,装备!$C$90:$M$90,FALSE))*INDEX(装备!$I$72:$I$77,MATCH($P15,装备!$A$72:$A$77,FALSE))+$S15*INDEX(装备!$C$92:$M$92,MATCH(AB$8,装备!$C$90:$M$90,FALSE))*INDEX(装备!$I$72:$I$77,MATCH($P15,装备!$A$72:$A$77,FALSE)),0)</f>
        <v>0</v>
      </c>
      <c r="AC15" s="1" cm="1">
        <f t="array" ref="AC15">IFERROR(INDEX(装备!$C$92:$M$92,MATCH(AC$8,装备!$C$90:$M$90,FALSE))*INDEX(装备!$I$72:$I$77,MATCH($P15,装备!$A$72:$A$77,FALSE))+$S15*INDEX(装备!$C$92:$M$92,MATCH(AC$8,装备!$C$90:$M$90,FALSE))*INDEX(装备!$I$72:$I$77,MATCH($P15,装备!$A$72:$A$77,FALSE)),0)</f>
        <v>0</v>
      </c>
      <c r="AD15" s="1" cm="1">
        <f t="array" ref="AD15">IFERROR(INDEX(装备!$C$92:$M$92,MATCH(AD$8,装备!$C$90:$M$90,FALSE))*INDEX(装备!$I$72:$I$77,MATCH($P15,装备!$A$72:$A$77,FALSE))+$S15*INDEX(装备!$C$92:$M$92,MATCH(AD$8,装备!$C$90:$M$90,FALSE))*INDEX(装备!$I$72:$I$77,MATCH($P15,装备!$A$72:$A$77,FALSE)),0)</f>
        <v>0</v>
      </c>
      <c r="AE15" s="1" cm="1">
        <f t="array" ref="AE15">IFERROR(INDEX(装备!$C$92:$M$92,MATCH(AE$8,装备!$C$90:$M$90,FALSE))*INDEX(装备!$I$72:$I$77,MATCH($P15,装备!$A$72:$A$77,FALSE))+$S15*INDEX(装备!$C$92:$M$92,MATCH(AE$8,装备!$C$90:$M$90,FALSE))*INDEX(装备!$I$72:$I$77,MATCH($P15,装备!$A$72:$A$77,FALSE)),0)</f>
        <v>0</v>
      </c>
      <c r="AF15" s="1" cm="1">
        <f t="array" ref="AF15">IFERROR(INDEX(装备!$C$92:$M$92,MATCH(AF$8,装备!$C$90:$M$90,FALSE))*INDEX(装备!$I$72:$I$77,MATCH($P15,装备!$A$72:$A$77,FALSE))+$S15*INDEX(装备!$C$92:$M$92,MATCH(AF$8,装备!$C$90:$M$90,FALSE))*INDEX(装备!$I$72:$I$77,MATCH($P15,装备!$A$72:$A$77,FALSE)),0)</f>
        <v>0</v>
      </c>
      <c r="AR15" s="1">
        <f t="shared" si="1"/>
        <v>539.70000000000005</v>
      </c>
      <c r="AS15" s="1">
        <f t="shared" si="2"/>
        <v>77.099999999999994</v>
      </c>
      <c r="AT15" s="1">
        <f t="shared" si="3"/>
        <v>77.099999999999994</v>
      </c>
      <c r="AU15" s="1">
        <f t="shared" si="4"/>
        <v>71.400000000000006</v>
      </c>
      <c r="AV15" s="1">
        <f t="shared" si="5"/>
        <v>71.400000000000006</v>
      </c>
      <c r="AW15" s="1">
        <f t="shared" si="6"/>
        <v>123.05</v>
      </c>
      <c r="AX15" s="1">
        <f t="shared" si="7"/>
        <v>123.05</v>
      </c>
      <c r="AY15" s="1">
        <f t="shared" si="8"/>
        <v>123.05</v>
      </c>
      <c r="BA15" s="1">
        <f t="shared" si="10"/>
        <v>0</v>
      </c>
      <c r="BB15" s="1">
        <f t="shared" si="11"/>
        <v>0</v>
      </c>
      <c r="BC15" s="1">
        <f t="shared" si="12"/>
        <v>0</v>
      </c>
      <c r="BD15" s="1">
        <f t="shared" si="13"/>
        <v>0</v>
      </c>
      <c r="BE15" s="1">
        <f t="shared" si="14"/>
        <v>0</v>
      </c>
      <c r="BF15" s="1">
        <f t="shared" si="15"/>
        <v>0</v>
      </c>
    </row>
    <row r="16" spans="1:66" x14ac:dyDescent="0.15">
      <c r="B16" s="1">
        <v>1</v>
      </c>
      <c r="D16" s="1">
        <v>8</v>
      </c>
      <c r="E16" s="1">
        <v>1</v>
      </c>
      <c r="F16" s="1">
        <f t="shared" si="16"/>
        <v>1</v>
      </c>
      <c r="G16" s="1" cm="1">
        <f t="array" ref="G16">ROUND((INDEX(职业模板!$N$4:$U$4,MATCH(G$8,职业模板!$N$3:$U$3,FALSE))+$D16*INDEX(职业模板!$C$18:$J$18,MATCH(G$8,职业模板!$N$3:$U$3,FALSE))+INDEX(职业模板!$C$40:$J$60,MATCH($F16,职业模板!$B$40:$B$60,FALSE),MATCH(G$8,职业模板!$C$39:$J$39,FALSE))*INDEX(职业模板!$N$4:$U$4,MATCH(G$8,职业模板!$N$3:$U$3,FALSE)))*(1+INDEX(职业模板!$C$29:$J$34,MATCH($E16,职业模板!$B$29:$B$34,FALSE),MATCH(G$8,职业模板!$C$28:$J$28,FALSE))),3)</f>
        <v>552.29999999999995</v>
      </c>
      <c r="H16" s="1" cm="1">
        <f t="array" ref="H16">ROUND((INDEX(职业模板!$N$4:$U$4,MATCH(H$8,职业模板!$N$3:$U$3,FALSE))+$D16*INDEX(职业模板!$C$18:$J$18,MATCH(H$8,职业模板!$N$3:$U$3,FALSE))+INDEX(职业模板!$C$40:$J$60,MATCH($F16,职业模板!$B$40:$B$60,FALSE),MATCH(H$8,职业模板!$C$39:$J$39,FALSE))*INDEX(职业模板!$N$4:$U$4,MATCH(H$8,职业模板!$N$3:$U$3,FALSE)))*(1+INDEX(职业模板!$C$29:$J$34,MATCH($E16,职业模板!$B$29:$B$34,FALSE),MATCH(H$8,职业模板!$C$28:$J$28,FALSE))),3)</f>
        <v>78.900000000000006</v>
      </c>
      <c r="I16" s="1" cm="1">
        <f t="array" ref="I16">ROUND((INDEX(职业模板!$N$4:$U$4,MATCH(I$8,职业模板!$N$3:$U$3,FALSE))+$D16*INDEX(职业模板!$C$18:$J$18,MATCH(I$8,职业模板!$N$3:$U$3,FALSE))+INDEX(职业模板!$C$40:$J$60,MATCH($F16,职业模板!$B$40:$B$60,FALSE),MATCH(I$8,职业模板!$C$39:$J$39,FALSE))*INDEX(职业模板!$N$4:$U$4,MATCH(I$8,职业模板!$N$3:$U$3,FALSE)))*(1+INDEX(职业模板!$C$29:$J$34,MATCH($E16,职业模板!$B$29:$B$34,FALSE),MATCH(I$8,职业模板!$C$28:$J$28,FALSE))),3)</f>
        <v>78.900000000000006</v>
      </c>
      <c r="J16" s="1" cm="1">
        <f t="array" ref="J16">ROUND((INDEX(职业模板!$N$4:$U$4,MATCH(J$8,职业模板!$N$3:$U$3,FALSE))+$D16*INDEX(职业模板!$C$18:$J$18,MATCH(J$8,职业模板!$N$3:$U$3,FALSE))+INDEX(职业模板!$C$40:$J$60,MATCH($F16,职业模板!$B$40:$B$60,FALSE),MATCH(J$8,职业模板!$C$39:$J$39,FALSE))*INDEX(职业模板!$N$4:$U$4,MATCH(J$8,职业模板!$N$3:$U$3,FALSE)))*(1+INDEX(职业模板!$C$29:$J$34,MATCH($E16,职业模板!$B$29:$B$34,FALSE),MATCH(J$8,职业模板!$C$28:$J$28,FALSE))),3)</f>
        <v>72.599999999999994</v>
      </c>
      <c r="K16" s="1" cm="1">
        <f t="array" ref="K16">ROUND((INDEX(职业模板!$N$4:$U$4,MATCH(K$8,职业模板!$N$3:$U$3,FALSE))+$D16*INDEX(职业模板!$C$18:$J$18,MATCH(K$8,职业模板!$N$3:$U$3,FALSE))+INDEX(职业模板!$C$40:$J$60,MATCH($F16,职业模板!$B$40:$B$60,FALSE),MATCH(K$8,职业模板!$C$39:$J$39,FALSE))*INDEX(职业模板!$N$4:$U$4,MATCH(K$8,职业模板!$N$3:$U$3,FALSE)))*(1+INDEX(职业模板!$C$29:$J$34,MATCH($E16,职业模板!$B$29:$B$34,FALSE),MATCH(K$8,职业模板!$C$28:$J$28,FALSE))),3)</f>
        <v>72.599999999999994</v>
      </c>
      <c r="L16" s="1" cm="1">
        <f t="array" ref="L16">ROUND((INDEX(职业模板!$N$4:$U$4,MATCH(L$8,职业模板!$N$3:$U$3,FALSE))+$D16*INDEX(职业模板!$C$18:$J$18,MATCH(L$8,职业模板!$N$3:$U$3,FALSE))+INDEX(职业模板!$C$40:$J$60,MATCH($F16,职业模板!$B$40:$B$60,FALSE),MATCH(L$8,职业模板!$C$39:$J$39,FALSE))*INDEX(职业模板!$N$4:$U$4,MATCH(L$8,职业模板!$N$3:$U$3,FALSE)))*(1+INDEX(职业模板!$C$29:$J$34,MATCH($E16,职业模板!$B$29:$B$34,FALSE),MATCH(L$8,职业模板!$C$28:$J$28,FALSE))),3)</f>
        <v>124.2</v>
      </c>
      <c r="M16" s="1" cm="1">
        <f t="array" ref="M16">ROUND((INDEX(职业模板!$N$4:$U$4,MATCH(M$8,职业模板!$N$3:$U$3,FALSE))+$D16*INDEX(职业模板!$C$18:$J$18,MATCH(M$8,职业模板!$N$3:$U$3,FALSE))+INDEX(职业模板!$C$40:$J$60,MATCH($F16,职业模板!$B$40:$B$60,FALSE),MATCH(M$8,职业模板!$C$39:$J$39,FALSE))*INDEX(职业模板!$N$4:$U$4,MATCH(M$8,职业模板!$N$3:$U$3,FALSE)))*(1+INDEX(职业模板!$C$29:$J$34,MATCH($E16,职业模板!$B$29:$B$34,FALSE),MATCH(M$8,职业模板!$C$28:$J$28,FALSE))),3)</f>
        <v>124.2</v>
      </c>
      <c r="N16" s="1" cm="1">
        <f t="array" ref="N16">ROUND((INDEX(职业模板!$N$4:$U$4,MATCH(N$8,职业模板!$N$3:$U$3,FALSE))+$D16*INDEX(职业模板!$C$18:$J$18,MATCH(N$8,职业模板!$N$3:$U$3,FALSE))+INDEX(职业模板!$C$40:$J$60,MATCH($F16,职业模板!$B$40:$B$60,FALSE),MATCH(N$8,职业模板!$C$39:$J$39,FALSE))*INDEX(职业模板!$N$4:$U$4,MATCH(N$8,职业模板!$N$3:$U$3,FALSE)))*(1+INDEX(职业模板!$C$29:$J$34,MATCH($E16,职业模板!$B$29:$B$34,FALSE),MATCH(N$8,职业模板!$C$28:$J$28,FALSE))),3)</f>
        <v>124.2</v>
      </c>
      <c r="O16" s="1">
        <v>1.5</v>
      </c>
      <c r="V16" s="1" cm="1">
        <f t="array" ref="V16">IFERROR(ROUND(INDEX(装备!$C$72:$C$77,MATCH($P16,装备!$A$72:$A$77,FALSE))*(INDEX(装备!$C$47:$G$47,MATCH(V$8,装备!$C$45:$G$45,FALSE))+$R16/MAX(装备!$G$72:$G$77)*INDEX(装备!$C$53:$G$53,MATCH(V$8,装备!$C$51:$G$51,FALSE)))+INDEX(装备!$C$91:$M$91,MATCH(V$8,装备!$C$90:$M$90,FALSE))*INDEX(装备!$I$72:$I$77,MATCH($P16,装备!$A$72:$A$77,FALSE))*(INDEX(职业模板!$N$4:$U$4,MATCH(G$8,职业模板!$N$3:$U$3,FALSE))+$D16*INDEX(职业模板!$C$18:$J$18,MATCH(G$8,职业模板!$N$3:$U$3,FALSE)))*(1+$S16),2),0)</f>
        <v>0</v>
      </c>
      <c r="W16" s="1" cm="1">
        <f t="array" ref="W16">IFERROR(ROUND(INDEX(装备!$C$72:$C$77,MATCH($P16,装备!$A$72:$A$77,FALSE))*(INDEX(装备!$C$47:$G$47,MATCH(W$8,装备!$C$45:$G$45,FALSE))+$R16/MAX(装备!$G$72:$G$77)*INDEX(装备!$C$53:$G$53,MATCH(W$8,装备!$C$51:$G$51,FALSE)))+INDEX(装备!$C$91:$M$91,MATCH(W$8,装备!$C$90:$M$90,FALSE))*INDEX(装备!$I$72:$I$77,MATCH($P16,装备!$A$72:$A$77,FALSE))*(INDEX(职业模板!$N$4:$U$4,MATCH(H$8,职业模板!$N$3:$U$3,FALSE))+$D16*INDEX(职业模板!$C$18:$J$18,MATCH(H$8,职业模板!$N$3:$U$3,FALSE)))*(1+$S16),2),0)</f>
        <v>0</v>
      </c>
      <c r="X16" s="1" cm="1">
        <f t="array" ref="X16">IFERROR(ROUND(INDEX(装备!$C$72:$C$77,MATCH($P16,装备!$A$72:$A$77,FALSE))*(INDEX(装备!$C$47:$G$47,MATCH(X$8,装备!$C$45:$G$45,FALSE))+$R16/MAX(装备!$G$72:$G$77)*INDEX(装备!$C$53:$G$53,MATCH(X$8,装备!$C$51:$G$51,FALSE)))+INDEX(装备!$C$91:$M$91,MATCH(X$8,装备!$C$90:$M$90,FALSE))*INDEX(装备!$I$72:$I$77,MATCH($P16,装备!$A$72:$A$77,FALSE))*(INDEX(职业模板!$N$4:$U$4,MATCH(I$8,职业模板!$N$3:$U$3,FALSE))+$D16*INDEX(职业模板!$C$18:$J$18,MATCH(I$8,职业模板!$N$3:$U$3,FALSE)))*(1+$S16),2),0)</f>
        <v>0</v>
      </c>
      <c r="Y16" s="1" cm="1">
        <f t="array" ref="Y16">IFERROR(ROUND(INDEX(装备!$C$72:$C$77,MATCH($P16,装备!$A$72:$A$77,FALSE))*(INDEX(装备!$C$47:$G$47,MATCH(Y$8,装备!$C$45:$G$45,FALSE))+$R16/MAX(装备!$G$72:$G$77)*INDEX(装备!$C$53:$G$53,MATCH(Y$8,装备!$C$51:$G$51,FALSE)))+INDEX(装备!$C$91:$M$91,MATCH(Y$8,装备!$C$90:$M$90,FALSE))*INDEX(装备!$I$72:$I$77,MATCH($P16,装备!$A$72:$A$77,FALSE))*(INDEX(职业模板!$N$4:$U$4,MATCH(J$8,职业模板!$N$3:$U$3,FALSE))+$D16*INDEX(职业模板!$C$18:$J$18,MATCH(J$8,职业模板!$N$3:$U$3,FALSE)))*(1+$S16),2),0)</f>
        <v>0</v>
      </c>
      <c r="Z16" s="1" cm="1">
        <f t="array" ref="Z16">IFERROR(ROUND(INDEX(装备!$C$72:$C$77,MATCH($P16,装备!$A$72:$A$77,FALSE))*(INDEX(装备!$C$47:$G$47,MATCH(Z$8,装备!$C$45:$G$45,FALSE))+$R16/MAX(装备!$G$72:$G$77)*INDEX(装备!$C$53:$G$53,MATCH(Z$8,装备!$C$51:$G$51,FALSE)))+INDEX(装备!$C$91:$M$91,MATCH(Z$8,装备!$C$90:$M$90,FALSE))*INDEX(装备!$I$72:$I$77,MATCH($P16,装备!$A$72:$A$77,FALSE))*(INDEX(职业模板!$N$4:$U$4,MATCH(K$8,职业模板!$N$3:$U$3,FALSE))+$D16*INDEX(职业模板!$C$18:$J$18,MATCH(K$8,职业模板!$N$3:$U$3,FALSE)))*(1+$S16),2),0)</f>
        <v>0</v>
      </c>
      <c r="AA16" s="1" cm="1">
        <f t="array" ref="AA16">IFERROR(INDEX(装备!$C$92:$M$92,MATCH(AA$8,装备!$C$90:$M$90,FALSE))*INDEX(装备!$I$72:$I$77,MATCH($P16,装备!$A$72:$A$77,FALSE))+$S16*INDEX(装备!$C$92:$M$92,MATCH(AA$8,装备!$C$90:$M$90,FALSE))*INDEX(装备!$I$72:$I$77,MATCH($P16,装备!$A$72:$A$77,FALSE)),0)</f>
        <v>0</v>
      </c>
      <c r="AB16" s="1" cm="1">
        <f t="array" ref="AB16">IFERROR(INDEX(装备!$C$92:$M$92,MATCH(AB$8,装备!$C$90:$M$90,FALSE))*INDEX(装备!$I$72:$I$77,MATCH($P16,装备!$A$72:$A$77,FALSE))+$S16*INDEX(装备!$C$92:$M$92,MATCH(AB$8,装备!$C$90:$M$90,FALSE))*INDEX(装备!$I$72:$I$77,MATCH($P16,装备!$A$72:$A$77,FALSE)),0)</f>
        <v>0</v>
      </c>
      <c r="AC16" s="1" cm="1">
        <f t="array" ref="AC16">IFERROR(INDEX(装备!$C$92:$M$92,MATCH(AC$8,装备!$C$90:$M$90,FALSE))*INDEX(装备!$I$72:$I$77,MATCH($P16,装备!$A$72:$A$77,FALSE))+$S16*INDEX(装备!$C$92:$M$92,MATCH(AC$8,装备!$C$90:$M$90,FALSE))*INDEX(装备!$I$72:$I$77,MATCH($P16,装备!$A$72:$A$77,FALSE)),0)</f>
        <v>0</v>
      </c>
      <c r="AD16" s="1" cm="1">
        <f t="array" ref="AD16">IFERROR(INDEX(装备!$C$92:$M$92,MATCH(AD$8,装备!$C$90:$M$90,FALSE))*INDEX(装备!$I$72:$I$77,MATCH($P16,装备!$A$72:$A$77,FALSE))+$S16*INDEX(装备!$C$92:$M$92,MATCH(AD$8,装备!$C$90:$M$90,FALSE))*INDEX(装备!$I$72:$I$77,MATCH($P16,装备!$A$72:$A$77,FALSE)),0)</f>
        <v>0</v>
      </c>
      <c r="AE16" s="1" cm="1">
        <f t="array" ref="AE16">IFERROR(INDEX(装备!$C$92:$M$92,MATCH(AE$8,装备!$C$90:$M$90,FALSE))*INDEX(装备!$I$72:$I$77,MATCH($P16,装备!$A$72:$A$77,FALSE))+$S16*INDEX(装备!$C$92:$M$92,MATCH(AE$8,装备!$C$90:$M$90,FALSE))*INDEX(装备!$I$72:$I$77,MATCH($P16,装备!$A$72:$A$77,FALSE)),0)</f>
        <v>0</v>
      </c>
      <c r="AF16" s="1" cm="1">
        <f t="array" ref="AF16">IFERROR(INDEX(装备!$C$92:$M$92,MATCH(AF$8,装备!$C$90:$M$90,FALSE))*INDEX(装备!$I$72:$I$77,MATCH($P16,装备!$A$72:$A$77,FALSE))+$S16*INDEX(装备!$C$92:$M$92,MATCH(AF$8,装备!$C$90:$M$90,FALSE))*INDEX(装备!$I$72:$I$77,MATCH($P16,装备!$A$72:$A$77,FALSE)),0)</f>
        <v>0</v>
      </c>
      <c r="AR16" s="1">
        <f t="shared" si="1"/>
        <v>552.29999999999995</v>
      </c>
      <c r="AS16" s="1">
        <f t="shared" si="2"/>
        <v>78.900000000000006</v>
      </c>
      <c r="AT16" s="1">
        <f t="shared" si="3"/>
        <v>78.900000000000006</v>
      </c>
      <c r="AU16" s="1">
        <f t="shared" si="4"/>
        <v>72.599999999999994</v>
      </c>
      <c r="AV16" s="1">
        <f t="shared" si="5"/>
        <v>72.599999999999994</v>
      </c>
      <c r="AW16" s="1">
        <f t="shared" si="6"/>
        <v>124.2</v>
      </c>
      <c r="AX16" s="1">
        <f t="shared" si="7"/>
        <v>124.2</v>
      </c>
      <c r="AY16" s="1">
        <f t="shared" si="8"/>
        <v>124.2</v>
      </c>
      <c r="BA16" s="1">
        <f t="shared" si="10"/>
        <v>0</v>
      </c>
      <c r="BB16" s="1">
        <f t="shared" si="11"/>
        <v>0</v>
      </c>
      <c r="BC16" s="1">
        <f t="shared" si="12"/>
        <v>0</v>
      </c>
      <c r="BD16" s="1">
        <f t="shared" si="13"/>
        <v>0</v>
      </c>
      <c r="BE16" s="1">
        <f t="shared" si="14"/>
        <v>0</v>
      </c>
      <c r="BF16" s="1">
        <f t="shared" si="15"/>
        <v>0</v>
      </c>
    </row>
    <row r="17" spans="2:58" x14ac:dyDescent="0.15">
      <c r="B17" s="1">
        <v>1</v>
      </c>
      <c r="D17" s="1">
        <v>9</v>
      </c>
      <c r="E17" s="1">
        <v>1</v>
      </c>
      <c r="F17" s="1">
        <f t="shared" si="16"/>
        <v>1</v>
      </c>
      <c r="G17" s="1" cm="1">
        <f t="array" ref="G17">ROUND((INDEX(职业模板!$N$4:$U$4,MATCH(G$8,职业模板!$N$3:$U$3,FALSE))+$D17*INDEX(职业模板!$C$18:$J$18,MATCH(G$8,职业模板!$N$3:$U$3,FALSE))+INDEX(职业模板!$C$40:$J$60,MATCH($F17,职业模板!$B$40:$B$60,FALSE),MATCH(G$8,职业模板!$C$39:$J$39,FALSE))*INDEX(职业模板!$N$4:$U$4,MATCH(G$8,职业模板!$N$3:$U$3,FALSE)))*(1+INDEX(职业模板!$C$29:$J$34,MATCH($E17,职业模板!$B$29:$B$34,FALSE),MATCH(G$8,职业模板!$C$28:$J$28,FALSE))),3)</f>
        <v>564.9</v>
      </c>
      <c r="H17" s="1" cm="1">
        <f t="array" ref="H17">ROUND((INDEX(职业模板!$N$4:$U$4,MATCH(H$8,职业模板!$N$3:$U$3,FALSE))+$D17*INDEX(职业模板!$C$18:$J$18,MATCH(H$8,职业模板!$N$3:$U$3,FALSE))+INDEX(职业模板!$C$40:$J$60,MATCH($F17,职业模板!$B$40:$B$60,FALSE),MATCH(H$8,职业模板!$C$39:$J$39,FALSE))*INDEX(职业模板!$N$4:$U$4,MATCH(H$8,职业模板!$N$3:$U$3,FALSE)))*(1+INDEX(职业模板!$C$29:$J$34,MATCH($E17,职业模板!$B$29:$B$34,FALSE),MATCH(H$8,职业模板!$C$28:$J$28,FALSE))),3)</f>
        <v>80.7</v>
      </c>
      <c r="I17" s="1" cm="1">
        <f t="array" ref="I17">ROUND((INDEX(职业模板!$N$4:$U$4,MATCH(I$8,职业模板!$N$3:$U$3,FALSE))+$D17*INDEX(职业模板!$C$18:$J$18,MATCH(I$8,职业模板!$N$3:$U$3,FALSE))+INDEX(职业模板!$C$40:$J$60,MATCH($F17,职业模板!$B$40:$B$60,FALSE),MATCH(I$8,职业模板!$C$39:$J$39,FALSE))*INDEX(职业模板!$N$4:$U$4,MATCH(I$8,职业模板!$N$3:$U$3,FALSE)))*(1+INDEX(职业模板!$C$29:$J$34,MATCH($E17,职业模板!$B$29:$B$34,FALSE),MATCH(I$8,职业模板!$C$28:$J$28,FALSE))),3)</f>
        <v>80.7</v>
      </c>
      <c r="J17" s="1" cm="1">
        <f t="array" ref="J17">ROUND((INDEX(职业模板!$N$4:$U$4,MATCH(J$8,职业模板!$N$3:$U$3,FALSE))+$D17*INDEX(职业模板!$C$18:$J$18,MATCH(J$8,职业模板!$N$3:$U$3,FALSE))+INDEX(职业模板!$C$40:$J$60,MATCH($F17,职业模板!$B$40:$B$60,FALSE),MATCH(J$8,职业模板!$C$39:$J$39,FALSE))*INDEX(职业模板!$N$4:$U$4,MATCH(J$8,职业模板!$N$3:$U$3,FALSE)))*(1+INDEX(职业模板!$C$29:$J$34,MATCH($E17,职业模板!$B$29:$B$34,FALSE),MATCH(J$8,职业模板!$C$28:$J$28,FALSE))),3)</f>
        <v>73.8</v>
      </c>
      <c r="K17" s="1" cm="1">
        <f t="array" ref="K17">ROUND((INDEX(职业模板!$N$4:$U$4,MATCH(K$8,职业模板!$N$3:$U$3,FALSE))+$D17*INDEX(职业模板!$C$18:$J$18,MATCH(K$8,职业模板!$N$3:$U$3,FALSE))+INDEX(职业模板!$C$40:$J$60,MATCH($F17,职业模板!$B$40:$B$60,FALSE),MATCH(K$8,职业模板!$C$39:$J$39,FALSE))*INDEX(职业模板!$N$4:$U$4,MATCH(K$8,职业模板!$N$3:$U$3,FALSE)))*(1+INDEX(职业模板!$C$29:$J$34,MATCH($E17,职业模板!$B$29:$B$34,FALSE),MATCH(K$8,职业模板!$C$28:$J$28,FALSE))),3)</f>
        <v>73.8</v>
      </c>
      <c r="L17" s="1" cm="1">
        <f t="array" ref="L17">ROUND((INDEX(职业模板!$N$4:$U$4,MATCH(L$8,职业模板!$N$3:$U$3,FALSE))+$D17*INDEX(职业模板!$C$18:$J$18,MATCH(L$8,职业模板!$N$3:$U$3,FALSE))+INDEX(职业模板!$C$40:$J$60,MATCH($F17,职业模板!$B$40:$B$60,FALSE),MATCH(L$8,职业模板!$C$39:$J$39,FALSE))*INDEX(职业模板!$N$4:$U$4,MATCH(L$8,职业模板!$N$3:$U$3,FALSE)))*(1+INDEX(职业模板!$C$29:$J$34,MATCH($E17,职业模板!$B$29:$B$34,FALSE),MATCH(L$8,职业模板!$C$28:$J$28,FALSE))),3)</f>
        <v>125.35</v>
      </c>
      <c r="M17" s="1" cm="1">
        <f t="array" ref="M17">ROUND((INDEX(职业模板!$N$4:$U$4,MATCH(M$8,职业模板!$N$3:$U$3,FALSE))+$D17*INDEX(职业模板!$C$18:$J$18,MATCH(M$8,职业模板!$N$3:$U$3,FALSE))+INDEX(职业模板!$C$40:$J$60,MATCH($F17,职业模板!$B$40:$B$60,FALSE),MATCH(M$8,职业模板!$C$39:$J$39,FALSE))*INDEX(职业模板!$N$4:$U$4,MATCH(M$8,职业模板!$N$3:$U$3,FALSE)))*(1+INDEX(职业模板!$C$29:$J$34,MATCH($E17,职业模板!$B$29:$B$34,FALSE),MATCH(M$8,职业模板!$C$28:$J$28,FALSE))),3)</f>
        <v>125.35</v>
      </c>
      <c r="N17" s="1" cm="1">
        <f t="array" ref="N17">ROUND((INDEX(职业模板!$N$4:$U$4,MATCH(N$8,职业模板!$N$3:$U$3,FALSE))+$D17*INDEX(职业模板!$C$18:$J$18,MATCH(N$8,职业模板!$N$3:$U$3,FALSE))+INDEX(职业模板!$C$40:$J$60,MATCH($F17,职业模板!$B$40:$B$60,FALSE),MATCH(N$8,职业模板!$C$39:$J$39,FALSE))*INDEX(职业模板!$N$4:$U$4,MATCH(N$8,职业模板!$N$3:$U$3,FALSE)))*(1+INDEX(职业模板!$C$29:$J$34,MATCH($E17,职业模板!$B$29:$B$34,FALSE),MATCH(N$8,职业模板!$C$28:$J$28,FALSE))),3)</f>
        <v>125.35</v>
      </c>
      <c r="O17" s="1">
        <v>1.5</v>
      </c>
      <c r="V17" s="1" cm="1">
        <f t="array" ref="V17">IFERROR(ROUND(INDEX(装备!$C$72:$C$77,MATCH($P17,装备!$A$72:$A$77,FALSE))*(INDEX(装备!$C$47:$G$47,MATCH(V$8,装备!$C$45:$G$45,FALSE))+$R17/MAX(装备!$G$72:$G$77)*INDEX(装备!$C$53:$G$53,MATCH(V$8,装备!$C$51:$G$51,FALSE)))+INDEX(装备!$C$91:$M$91,MATCH(V$8,装备!$C$90:$M$90,FALSE))*INDEX(装备!$I$72:$I$77,MATCH($P17,装备!$A$72:$A$77,FALSE))*(INDEX(职业模板!$N$4:$U$4,MATCH(G$8,职业模板!$N$3:$U$3,FALSE))+$D17*INDEX(职业模板!$C$18:$J$18,MATCH(G$8,职业模板!$N$3:$U$3,FALSE)))*(1+$S17),2),0)</f>
        <v>0</v>
      </c>
      <c r="W17" s="1" cm="1">
        <f t="array" ref="W17">IFERROR(ROUND(INDEX(装备!$C$72:$C$77,MATCH($P17,装备!$A$72:$A$77,FALSE))*(INDEX(装备!$C$47:$G$47,MATCH(W$8,装备!$C$45:$G$45,FALSE))+$R17/MAX(装备!$G$72:$G$77)*INDEX(装备!$C$53:$G$53,MATCH(W$8,装备!$C$51:$G$51,FALSE)))+INDEX(装备!$C$91:$M$91,MATCH(W$8,装备!$C$90:$M$90,FALSE))*INDEX(装备!$I$72:$I$77,MATCH($P17,装备!$A$72:$A$77,FALSE))*(INDEX(职业模板!$N$4:$U$4,MATCH(H$8,职业模板!$N$3:$U$3,FALSE))+$D17*INDEX(职业模板!$C$18:$J$18,MATCH(H$8,职业模板!$N$3:$U$3,FALSE)))*(1+$S17),2),0)</f>
        <v>0</v>
      </c>
      <c r="X17" s="1" cm="1">
        <f t="array" ref="X17">IFERROR(ROUND(INDEX(装备!$C$72:$C$77,MATCH($P17,装备!$A$72:$A$77,FALSE))*(INDEX(装备!$C$47:$G$47,MATCH(X$8,装备!$C$45:$G$45,FALSE))+$R17/MAX(装备!$G$72:$G$77)*INDEX(装备!$C$53:$G$53,MATCH(X$8,装备!$C$51:$G$51,FALSE)))+INDEX(装备!$C$91:$M$91,MATCH(X$8,装备!$C$90:$M$90,FALSE))*INDEX(装备!$I$72:$I$77,MATCH($P17,装备!$A$72:$A$77,FALSE))*(INDEX(职业模板!$N$4:$U$4,MATCH(I$8,职业模板!$N$3:$U$3,FALSE))+$D17*INDEX(职业模板!$C$18:$J$18,MATCH(I$8,职业模板!$N$3:$U$3,FALSE)))*(1+$S17),2),0)</f>
        <v>0</v>
      </c>
      <c r="Y17" s="1" cm="1">
        <f t="array" ref="Y17">IFERROR(ROUND(INDEX(装备!$C$72:$C$77,MATCH($P17,装备!$A$72:$A$77,FALSE))*(INDEX(装备!$C$47:$G$47,MATCH(Y$8,装备!$C$45:$G$45,FALSE))+$R17/MAX(装备!$G$72:$G$77)*INDEX(装备!$C$53:$G$53,MATCH(Y$8,装备!$C$51:$G$51,FALSE)))+INDEX(装备!$C$91:$M$91,MATCH(Y$8,装备!$C$90:$M$90,FALSE))*INDEX(装备!$I$72:$I$77,MATCH($P17,装备!$A$72:$A$77,FALSE))*(INDEX(职业模板!$N$4:$U$4,MATCH(J$8,职业模板!$N$3:$U$3,FALSE))+$D17*INDEX(职业模板!$C$18:$J$18,MATCH(J$8,职业模板!$N$3:$U$3,FALSE)))*(1+$S17),2),0)</f>
        <v>0</v>
      </c>
      <c r="Z17" s="1" cm="1">
        <f t="array" ref="Z17">IFERROR(ROUND(INDEX(装备!$C$72:$C$77,MATCH($P17,装备!$A$72:$A$77,FALSE))*(INDEX(装备!$C$47:$G$47,MATCH(Z$8,装备!$C$45:$G$45,FALSE))+$R17/MAX(装备!$G$72:$G$77)*INDEX(装备!$C$53:$G$53,MATCH(Z$8,装备!$C$51:$G$51,FALSE)))+INDEX(装备!$C$91:$M$91,MATCH(Z$8,装备!$C$90:$M$90,FALSE))*INDEX(装备!$I$72:$I$77,MATCH($P17,装备!$A$72:$A$77,FALSE))*(INDEX(职业模板!$N$4:$U$4,MATCH(K$8,职业模板!$N$3:$U$3,FALSE))+$D17*INDEX(职业模板!$C$18:$J$18,MATCH(K$8,职业模板!$N$3:$U$3,FALSE)))*(1+$S17),2),0)</f>
        <v>0</v>
      </c>
      <c r="AA17" s="1" cm="1">
        <f t="array" ref="AA17">IFERROR(INDEX(装备!$C$92:$M$92,MATCH(AA$8,装备!$C$90:$M$90,FALSE))*INDEX(装备!$I$72:$I$77,MATCH($P17,装备!$A$72:$A$77,FALSE))+$S17*INDEX(装备!$C$92:$M$92,MATCH(AA$8,装备!$C$90:$M$90,FALSE))*INDEX(装备!$I$72:$I$77,MATCH($P17,装备!$A$72:$A$77,FALSE)),0)</f>
        <v>0</v>
      </c>
      <c r="AB17" s="1" cm="1">
        <f t="array" ref="AB17">IFERROR(INDEX(装备!$C$92:$M$92,MATCH(AB$8,装备!$C$90:$M$90,FALSE))*INDEX(装备!$I$72:$I$77,MATCH($P17,装备!$A$72:$A$77,FALSE))+$S17*INDEX(装备!$C$92:$M$92,MATCH(AB$8,装备!$C$90:$M$90,FALSE))*INDEX(装备!$I$72:$I$77,MATCH($P17,装备!$A$72:$A$77,FALSE)),0)</f>
        <v>0</v>
      </c>
      <c r="AC17" s="1" cm="1">
        <f t="array" ref="AC17">IFERROR(INDEX(装备!$C$92:$M$92,MATCH(AC$8,装备!$C$90:$M$90,FALSE))*INDEX(装备!$I$72:$I$77,MATCH($P17,装备!$A$72:$A$77,FALSE))+$S17*INDEX(装备!$C$92:$M$92,MATCH(AC$8,装备!$C$90:$M$90,FALSE))*INDEX(装备!$I$72:$I$77,MATCH($P17,装备!$A$72:$A$77,FALSE)),0)</f>
        <v>0</v>
      </c>
      <c r="AD17" s="1" cm="1">
        <f t="array" ref="AD17">IFERROR(INDEX(装备!$C$92:$M$92,MATCH(AD$8,装备!$C$90:$M$90,FALSE))*INDEX(装备!$I$72:$I$77,MATCH($P17,装备!$A$72:$A$77,FALSE))+$S17*INDEX(装备!$C$92:$M$92,MATCH(AD$8,装备!$C$90:$M$90,FALSE))*INDEX(装备!$I$72:$I$77,MATCH($P17,装备!$A$72:$A$77,FALSE)),0)</f>
        <v>0</v>
      </c>
      <c r="AE17" s="1" cm="1">
        <f t="array" ref="AE17">IFERROR(INDEX(装备!$C$92:$M$92,MATCH(AE$8,装备!$C$90:$M$90,FALSE))*INDEX(装备!$I$72:$I$77,MATCH($P17,装备!$A$72:$A$77,FALSE))+$S17*INDEX(装备!$C$92:$M$92,MATCH(AE$8,装备!$C$90:$M$90,FALSE))*INDEX(装备!$I$72:$I$77,MATCH($P17,装备!$A$72:$A$77,FALSE)),0)</f>
        <v>0</v>
      </c>
      <c r="AF17" s="1" cm="1">
        <f t="array" ref="AF17">IFERROR(INDEX(装备!$C$92:$M$92,MATCH(AF$8,装备!$C$90:$M$90,FALSE))*INDEX(装备!$I$72:$I$77,MATCH($P17,装备!$A$72:$A$77,FALSE))+$S17*INDEX(装备!$C$92:$M$92,MATCH(AF$8,装备!$C$90:$M$90,FALSE))*INDEX(装备!$I$72:$I$77,MATCH($P17,装备!$A$72:$A$77,FALSE)),0)</f>
        <v>0</v>
      </c>
      <c r="AR17" s="1">
        <f t="shared" si="1"/>
        <v>564.9</v>
      </c>
      <c r="AS17" s="1">
        <f t="shared" si="2"/>
        <v>80.7</v>
      </c>
      <c r="AT17" s="1">
        <f t="shared" si="3"/>
        <v>80.7</v>
      </c>
      <c r="AU17" s="1">
        <f t="shared" si="4"/>
        <v>73.8</v>
      </c>
      <c r="AV17" s="1">
        <f t="shared" si="5"/>
        <v>73.8</v>
      </c>
      <c r="AW17" s="1">
        <f t="shared" si="6"/>
        <v>125.35</v>
      </c>
      <c r="AX17" s="1">
        <f t="shared" si="7"/>
        <v>125.35</v>
      </c>
      <c r="AY17" s="1">
        <f t="shared" si="8"/>
        <v>125.35</v>
      </c>
      <c r="BA17" s="1">
        <f t="shared" si="10"/>
        <v>0</v>
      </c>
      <c r="BB17" s="1">
        <f t="shared" si="11"/>
        <v>0</v>
      </c>
      <c r="BC17" s="1">
        <f t="shared" si="12"/>
        <v>0</v>
      </c>
      <c r="BD17" s="1">
        <f t="shared" si="13"/>
        <v>0</v>
      </c>
      <c r="BE17" s="1">
        <f t="shared" si="14"/>
        <v>0</v>
      </c>
      <c r="BF17" s="1">
        <f t="shared" si="15"/>
        <v>0</v>
      </c>
    </row>
    <row r="18" spans="2:58" x14ac:dyDescent="0.15">
      <c r="B18" s="1">
        <v>1</v>
      </c>
      <c r="D18" s="1">
        <v>10</v>
      </c>
      <c r="E18" s="1">
        <v>1</v>
      </c>
      <c r="F18" s="1">
        <f t="shared" si="16"/>
        <v>1</v>
      </c>
      <c r="G18" s="1" cm="1">
        <f t="array" ref="G18">ROUND((INDEX(职业模板!$N$4:$U$4,MATCH(G$8,职业模板!$N$3:$U$3,FALSE))+$D18*INDEX(职业模板!$C$18:$J$18,MATCH(G$8,职业模板!$N$3:$U$3,FALSE))+INDEX(职业模板!$C$40:$J$60,MATCH($F18,职业模板!$B$40:$B$60,FALSE),MATCH(G$8,职业模板!$C$39:$J$39,FALSE))*INDEX(职业模板!$N$4:$U$4,MATCH(G$8,职业模板!$N$3:$U$3,FALSE)))*(1+INDEX(职业模板!$C$29:$J$34,MATCH($E18,职业模板!$B$29:$B$34,FALSE),MATCH(G$8,职业模板!$C$28:$J$28,FALSE))),3)</f>
        <v>577.5</v>
      </c>
      <c r="H18" s="1" cm="1">
        <f t="array" ref="H18">ROUND((INDEX(职业模板!$N$4:$U$4,MATCH(H$8,职业模板!$N$3:$U$3,FALSE))+$D18*INDEX(职业模板!$C$18:$J$18,MATCH(H$8,职业模板!$N$3:$U$3,FALSE))+INDEX(职业模板!$C$40:$J$60,MATCH($F18,职业模板!$B$40:$B$60,FALSE),MATCH(H$8,职业模板!$C$39:$J$39,FALSE))*INDEX(职业模板!$N$4:$U$4,MATCH(H$8,职业模板!$N$3:$U$3,FALSE)))*(1+INDEX(职业模板!$C$29:$J$34,MATCH($E18,职业模板!$B$29:$B$34,FALSE),MATCH(H$8,职业模板!$C$28:$J$28,FALSE))),3)</f>
        <v>82.5</v>
      </c>
      <c r="I18" s="1" cm="1">
        <f t="array" ref="I18">ROUND((INDEX(职业模板!$N$4:$U$4,MATCH(I$8,职业模板!$N$3:$U$3,FALSE))+$D18*INDEX(职业模板!$C$18:$J$18,MATCH(I$8,职业模板!$N$3:$U$3,FALSE))+INDEX(职业模板!$C$40:$J$60,MATCH($F18,职业模板!$B$40:$B$60,FALSE),MATCH(I$8,职业模板!$C$39:$J$39,FALSE))*INDEX(职业模板!$N$4:$U$4,MATCH(I$8,职业模板!$N$3:$U$3,FALSE)))*(1+INDEX(职业模板!$C$29:$J$34,MATCH($E18,职业模板!$B$29:$B$34,FALSE),MATCH(I$8,职业模板!$C$28:$J$28,FALSE))),3)</f>
        <v>82.5</v>
      </c>
      <c r="J18" s="1" cm="1">
        <f t="array" ref="J18">ROUND((INDEX(职业模板!$N$4:$U$4,MATCH(J$8,职业模板!$N$3:$U$3,FALSE))+$D18*INDEX(职业模板!$C$18:$J$18,MATCH(J$8,职业模板!$N$3:$U$3,FALSE))+INDEX(职业模板!$C$40:$J$60,MATCH($F18,职业模板!$B$40:$B$60,FALSE),MATCH(J$8,职业模板!$C$39:$J$39,FALSE))*INDEX(职业模板!$N$4:$U$4,MATCH(J$8,职业模板!$N$3:$U$3,FALSE)))*(1+INDEX(职业模板!$C$29:$J$34,MATCH($E18,职业模板!$B$29:$B$34,FALSE),MATCH(J$8,职业模板!$C$28:$J$28,FALSE))),3)</f>
        <v>75</v>
      </c>
      <c r="K18" s="1" cm="1">
        <f t="array" ref="K18">ROUND((INDEX(职业模板!$N$4:$U$4,MATCH(K$8,职业模板!$N$3:$U$3,FALSE))+$D18*INDEX(职业模板!$C$18:$J$18,MATCH(K$8,职业模板!$N$3:$U$3,FALSE))+INDEX(职业模板!$C$40:$J$60,MATCH($F18,职业模板!$B$40:$B$60,FALSE),MATCH(K$8,职业模板!$C$39:$J$39,FALSE))*INDEX(职业模板!$N$4:$U$4,MATCH(K$8,职业模板!$N$3:$U$3,FALSE)))*(1+INDEX(职业模板!$C$29:$J$34,MATCH($E18,职业模板!$B$29:$B$34,FALSE),MATCH(K$8,职业模板!$C$28:$J$28,FALSE))),3)</f>
        <v>75</v>
      </c>
      <c r="L18" s="1" cm="1">
        <f t="array" ref="L18">ROUND((INDEX(职业模板!$N$4:$U$4,MATCH(L$8,职业模板!$N$3:$U$3,FALSE))+$D18*INDEX(职业模板!$C$18:$J$18,MATCH(L$8,职业模板!$N$3:$U$3,FALSE))+INDEX(职业模板!$C$40:$J$60,MATCH($F18,职业模板!$B$40:$B$60,FALSE),MATCH(L$8,职业模板!$C$39:$J$39,FALSE))*INDEX(职业模板!$N$4:$U$4,MATCH(L$8,职业模板!$N$3:$U$3,FALSE)))*(1+INDEX(职业模板!$C$29:$J$34,MATCH($E18,职业模板!$B$29:$B$34,FALSE),MATCH(L$8,职业模板!$C$28:$J$28,FALSE))),3)</f>
        <v>126.5</v>
      </c>
      <c r="M18" s="1" cm="1">
        <f t="array" ref="M18">ROUND((INDEX(职业模板!$N$4:$U$4,MATCH(M$8,职业模板!$N$3:$U$3,FALSE))+$D18*INDEX(职业模板!$C$18:$J$18,MATCH(M$8,职业模板!$N$3:$U$3,FALSE))+INDEX(职业模板!$C$40:$J$60,MATCH($F18,职业模板!$B$40:$B$60,FALSE),MATCH(M$8,职业模板!$C$39:$J$39,FALSE))*INDEX(职业模板!$N$4:$U$4,MATCH(M$8,职业模板!$N$3:$U$3,FALSE)))*(1+INDEX(职业模板!$C$29:$J$34,MATCH($E18,职业模板!$B$29:$B$34,FALSE),MATCH(M$8,职业模板!$C$28:$J$28,FALSE))),3)</f>
        <v>126.5</v>
      </c>
      <c r="N18" s="1" cm="1">
        <f t="array" ref="N18">ROUND((INDEX(职业模板!$N$4:$U$4,MATCH(N$8,职业模板!$N$3:$U$3,FALSE))+$D18*INDEX(职业模板!$C$18:$J$18,MATCH(N$8,职业模板!$N$3:$U$3,FALSE))+INDEX(职业模板!$C$40:$J$60,MATCH($F18,职业模板!$B$40:$B$60,FALSE),MATCH(N$8,职业模板!$C$39:$J$39,FALSE))*INDEX(职业模板!$N$4:$U$4,MATCH(N$8,职业模板!$N$3:$U$3,FALSE)))*(1+INDEX(职业模板!$C$29:$J$34,MATCH($E18,职业模板!$B$29:$B$34,FALSE),MATCH(N$8,职业模板!$C$28:$J$28,FALSE))),3)</f>
        <v>126.5</v>
      </c>
      <c r="O18" s="1">
        <v>1.5</v>
      </c>
      <c r="V18" s="1" cm="1">
        <f t="array" ref="V18">IFERROR(ROUND(INDEX(装备!$C$72:$C$77,MATCH($P18,装备!$A$72:$A$77,FALSE))*(INDEX(装备!$C$47:$G$47,MATCH(V$8,装备!$C$45:$G$45,FALSE))+$R18/MAX(装备!$G$72:$G$77)*INDEX(装备!$C$53:$G$53,MATCH(V$8,装备!$C$51:$G$51,FALSE)))+INDEX(装备!$C$91:$M$91,MATCH(V$8,装备!$C$90:$M$90,FALSE))*INDEX(装备!$I$72:$I$77,MATCH($P18,装备!$A$72:$A$77,FALSE))*(INDEX(职业模板!$N$4:$U$4,MATCH(G$8,职业模板!$N$3:$U$3,FALSE))+$D18*INDEX(职业模板!$C$18:$J$18,MATCH(G$8,职业模板!$N$3:$U$3,FALSE)))*(1+$S18),2),0)</f>
        <v>0</v>
      </c>
      <c r="W18" s="1" cm="1">
        <f t="array" ref="W18">IFERROR(ROUND(INDEX(装备!$C$72:$C$77,MATCH($P18,装备!$A$72:$A$77,FALSE))*(INDEX(装备!$C$47:$G$47,MATCH(W$8,装备!$C$45:$G$45,FALSE))+$R18/MAX(装备!$G$72:$G$77)*INDEX(装备!$C$53:$G$53,MATCH(W$8,装备!$C$51:$G$51,FALSE)))+INDEX(装备!$C$91:$M$91,MATCH(W$8,装备!$C$90:$M$90,FALSE))*INDEX(装备!$I$72:$I$77,MATCH($P18,装备!$A$72:$A$77,FALSE))*(INDEX(职业模板!$N$4:$U$4,MATCH(H$8,职业模板!$N$3:$U$3,FALSE))+$D18*INDEX(职业模板!$C$18:$J$18,MATCH(H$8,职业模板!$N$3:$U$3,FALSE)))*(1+$S18),2),0)</f>
        <v>0</v>
      </c>
      <c r="X18" s="1" cm="1">
        <f t="array" ref="X18">IFERROR(ROUND(INDEX(装备!$C$72:$C$77,MATCH($P18,装备!$A$72:$A$77,FALSE))*(INDEX(装备!$C$47:$G$47,MATCH(X$8,装备!$C$45:$G$45,FALSE))+$R18/MAX(装备!$G$72:$G$77)*INDEX(装备!$C$53:$G$53,MATCH(X$8,装备!$C$51:$G$51,FALSE)))+INDEX(装备!$C$91:$M$91,MATCH(X$8,装备!$C$90:$M$90,FALSE))*INDEX(装备!$I$72:$I$77,MATCH($P18,装备!$A$72:$A$77,FALSE))*(INDEX(职业模板!$N$4:$U$4,MATCH(I$8,职业模板!$N$3:$U$3,FALSE))+$D18*INDEX(职业模板!$C$18:$J$18,MATCH(I$8,职业模板!$N$3:$U$3,FALSE)))*(1+$S18),2),0)</f>
        <v>0</v>
      </c>
      <c r="Y18" s="1" cm="1">
        <f t="array" ref="Y18">IFERROR(ROUND(INDEX(装备!$C$72:$C$77,MATCH($P18,装备!$A$72:$A$77,FALSE))*(INDEX(装备!$C$47:$G$47,MATCH(Y$8,装备!$C$45:$G$45,FALSE))+$R18/MAX(装备!$G$72:$G$77)*INDEX(装备!$C$53:$G$53,MATCH(Y$8,装备!$C$51:$G$51,FALSE)))+INDEX(装备!$C$91:$M$91,MATCH(Y$8,装备!$C$90:$M$90,FALSE))*INDEX(装备!$I$72:$I$77,MATCH($P18,装备!$A$72:$A$77,FALSE))*(INDEX(职业模板!$N$4:$U$4,MATCH(J$8,职业模板!$N$3:$U$3,FALSE))+$D18*INDEX(职业模板!$C$18:$J$18,MATCH(J$8,职业模板!$N$3:$U$3,FALSE)))*(1+$S18),2),0)</f>
        <v>0</v>
      </c>
      <c r="Z18" s="1" cm="1">
        <f t="array" ref="Z18">IFERROR(ROUND(INDEX(装备!$C$72:$C$77,MATCH($P18,装备!$A$72:$A$77,FALSE))*(INDEX(装备!$C$47:$G$47,MATCH(Z$8,装备!$C$45:$G$45,FALSE))+$R18/MAX(装备!$G$72:$G$77)*INDEX(装备!$C$53:$G$53,MATCH(Z$8,装备!$C$51:$G$51,FALSE)))+INDEX(装备!$C$91:$M$91,MATCH(Z$8,装备!$C$90:$M$90,FALSE))*INDEX(装备!$I$72:$I$77,MATCH($P18,装备!$A$72:$A$77,FALSE))*(INDEX(职业模板!$N$4:$U$4,MATCH(K$8,职业模板!$N$3:$U$3,FALSE))+$D18*INDEX(职业模板!$C$18:$J$18,MATCH(K$8,职业模板!$N$3:$U$3,FALSE)))*(1+$S18),2),0)</f>
        <v>0</v>
      </c>
      <c r="AA18" s="1" cm="1">
        <f t="array" ref="AA18">IFERROR(INDEX(装备!$C$92:$M$92,MATCH(AA$8,装备!$C$90:$M$90,FALSE))*INDEX(装备!$I$72:$I$77,MATCH($P18,装备!$A$72:$A$77,FALSE))+$S18*INDEX(装备!$C$92:$M$92,MATCH(AA$8,装备!$C$90:$M$90,FALSE))*INDEX(装备!$I$72:$I$77,MATCH($P18,装备!$A$72:$A$77,FALSE)),0)</f>
        <v>0</v>
      </c>
      <c r="AB18" s="1" cm="1">
        <f t="array" ref="AB18">IFERROR(INDEX(装备!$C$92:$M$92,MATCH(AB$8,装备!$C$90:$M$90,FALSE))*INDEX(装备!$I$72:$I$77,MATCH($P18,装备!$A$72:$A$77,FALSE))+$S18*INDEX(装备!$C$92:$M$92,MATCH(AB$8,装备!$C$90:$M$90,FALSE))*INDEX(装备!$I$72:$I$77,MATCH($P18,装备!$A$72:$A$77,FALSE)),0)</f>
        <v>0</v>
      </c>
      <c r="AC18" s="1" cm="1">
        <f t="array" ref="AC18">IFERROR(INDEX(装备!$C$92:$M$92,MATCH(AC$8,装备!$C$90:$M$90,FALSE))*INDEX(装备!$I$72:$I$77,MATCH($P18,装备!$A$72:$A$77,FALSE))+$S18*INDEX(装备!$C$92:$M$92,MATCH(AC$8,装备!$C$90:$M$90,FALSE))*INDEX(装备!$I$72:$I$77,MATCH($P18,装备!$A$72:$A$77,FALSE)),0)</f>
        <v>0</v>
      </c>
      <c r="AD18" s="1" cm="1">
        <f t="array" ref="AD18">IFERROR(INDEX(装备!$C$92:$M$92,MATCH(AD$8,装备!$C$90:$M$90,FALSE))*INDEX(装备!$I$72:$I$77,MATCH($P18,装备!$A$72:$A$77,FALSE))+$S18*INDEX(装备!$C$92:$M$92,MATCH(AD$8,装备!$C$90:$M$90,FALSE))*INDEX(装备!$I$72:$I$77,MATCH($P18,装备!$A$72:$A$77,FALSE)),0)</f>
        <v>0</v>
      </c>
      <c r="AE18" s="1" cm="1">
        <f t="array" ref="AE18">IFERROR(INDEX(装备!$C$92:$M$92,MATCH(AE$8,装备!$C$90:$M$90,FALSE))*INDEX(装备!$I$72:$I$77,MATCH($P18,装备!$A$72:$A$77,FALSE))+$S18*INDEX(装备!$C$92:$M$92,MATCH(AE$8,装备!$C$90:$M$90,FALSE))*INDEX(装备!$I$72:$I$77,MATCH($P18,装备!$A$72:$A$77,FALSE)),0)</f>
        <v>0</v>
      </c>
      <c r="AF18" s="1" cm="1">
        <f t="array" ref="AF18">IFERROR(INDEX(装备!$C$92:$M$92,MATCH(AF$8,装备!$C$90:$M$90,FALSE))*INDEX(装备!$I$72:$I$77,MATCH($P18,装备!$A$72:$A$77,FALSE))+$S18*INDEX(装备!$C$92:$M$92,MATCH(AF$8,装备!$C$90:$M$90,FALSE))*INDEX(装备!$I$72:$I$77,MATCH($P18,装备!$A$72:$A$77,FALSE)),0)</f>
        <v>0</v>
      </c>
      <c r="AR18" s="1">
        <f t="shared" si="1"/>
        <v>577.5</v>
      </c>
      <c r="AS18" s="1">
        <f t="shared" si="2"/>
        <v>82.5</v>
      </c>
      <c r="AT18" s="1">
        <f t="shared" si="3"/>
        <v>82.5</v>
      </c>
      <c r="AU18" s="1">
        <f t="shared" si="4"/>
        <v>75</v>
      </c>
      <c r="AV18" s="1">
        <f t="shared" si="5"/>
        <v>75</v>
      </c>
      <c r="AW18" s="1">
        <f t="shared" si="6"/>
        <v>126.5</v>
      </c>
      <c r="AX18" s="1">
        <f t="shared" si="7"/>
        <v>126.5</v>
      </c>
      <c r="AY18" s="1">
        <f t="shared" si="8"/>
        <v>126.5</v>
      </c>
      <c r="BA18" s="1">
        <f t="shared" si="10"/>
        <v>0</v>
      </c>
      <c r="BB18" s="1">
        <f t="shared" si="11"/>
        <v>0</v>
      </c>
      <c r="BC18" s="1">
        <f t="shared" si="12"/>
        <v>0</v>
      </c>
      <c r="BD18" s="1">
        <f t="shared" si="13"/>
        <v>0</v>
      </c>
      <c r="BE18" s="1">
        <f t="shared" si="14"/>
        <v>0</v>
      </c>
      <c r="BF18" s="1">
        <f t="shared" si="15"/>
        <v>0</v>
      </c>
    </row>
    <row r="19" spans="2:58" x14ac:dyDescent="0.15">
      <c r="B19" s="1">
        <v>2</v>
      </c>
      <c r="D19" s="1">
        <v>11</v>
      </c>
      <c r="E19" s="1">
        <v>1</v>
      </c>
      <c r="F19" s="1">
        <f t="shared" si="16"/>
        <v>1</v>
      </c>
      <c r="G19" s="1" cm="1">
        <f t="array" ref="G19">ROUND((INDEX(职业模板!$N$4:$U$4,MATCH(G$8,职业模板!$N$3:$U$3,FALSE))+$D19*INDEX(职业模板!$C$18:$J$18,MATCH(G$8,职业模板!$N$3:$U$3,FALSE))+INDEX(职业模板!$C$40:$J$60,MATCH($F19,职业模板!$B$40:$B$60,FALSE),MATCH(G$8,职业模板!$C$39:$J$39,FALSE))*INDEX(职业模板!$N$4:$U$4,MATCH(G$8,职业模板!$N$3:$U$3,FALSE)))*(1+INDEX(职业模板!$C$29:$J$34,MATCH($E19,职业模板!$B$29:$B$34,FALSE),MATCH(G$8,职业模板!$C$28:$J$28,FALSE))),3)</f>
        <v>590.1</v>
      </c>
      <c r="H19" s="1" cm="1">
        <f t="array" ref="H19">ROUND((INDEX(职业模板!$N$4:$U$4,MATCH(H$8,职业模板!$N$3:$U$3,FALSE))+$D19*INDEX(职业模板!$C$18:$J$18,MATCH(H$8,职业模板!$N$3:$U$3,FALSE))+INDEX(职业模板!$C$40:$J$60,MATCH($F19,职业模板!$B$40:$B$60,FALSE),MATCH(H$8,职业模板!$C$39:$J$39,FALSE))*INDEX(职业模板!$N$4:$U$4,MATCH(H$8,职业模板!$N$3:$U$3,FALSE)))*(1+INDEX(职业模板!$C$29:$J$34,MATCH($E19,职业模板!$B$29:$B$34,FALSE),MATCH(H$8,职业模板!$C$28:$J$28,FALSE))),3)</f>
        <v>84.3</v>
      </c>
      <c r="I19" s="1" cm="1">
        <f t="array" ref="I19">ROUND((INDEX(职业模板!$N$4:$U$4,MATCH(I$8,职业模板!$N$3:$U$3,FALSE))+$D19*INDEX(职业模板!$C$18:$J$18,MATCH(I$8,职业模板!$N$3:$U$3,FALSE))+INDEX(职业模板!$C$40:$J$60,MATCH($F19,职业模板!$B$40:$B$60,FALSE),MATCH(I$8,职业模板!$C$39:$J$39,FALSE))*INDEX(职业模板!$N$4:$U$4,MATCH(I$8,职业模板!$N$3:$U$3,FALSE)))*(1+INDEX(职业模板!$C$29:$J$34,MATCH($E19,职业模板!$B$29:$B$34,FALSE),MATCH(I$8,职业模板!$C$28:$J$28,FALSE))),3)</f>
        <v>84.3</v>
      </c>
      <c r="J19" s="1" cm="1">
        <f t="array" ref="J19">ROUND((INDEX(职业模板!$N$4:$U$4,MATCH(J$8,职业模板!$N$3:$U$3,FALSE))+$D19*INDEX(职业模板!$C$18:$J$18,MATCH(J$8,职业模板!$N$3:$U$3,FALSE))+INDEX(职业模板!$C$40:$J$60,MATCH($F19,职业模板!$B$40:$B$60,FALSE),MATCH(J$8,职业模板!$C$39:$J$39,FALSE))*INDEX(职业模板!$N$4:$U$4,MATCH(J$8,职业模板!$N$3:$U$3,FALSE)))*(1+INDEX(职业模板!$C$29:$J$34,MATCH($E19,职业模板!$B$29:$B$34,FALSE),MATCH(J$8,职业模板!$C$28:$J$28,FALSE))),3)</f>
        <v>76.2</v>
      </c>
      <c r="K19" s="1" cm="1">
        <f t="array" ref="K19">ROUND((INDEX(职业模板!$N$4:$U$4,MATCH(K$8,职业模板!$N$3:$U$3,FALSE))+$D19*INDEX(职业模板!$C$18:$J$18,MATCH(K$8,职业模板!$N$3:$U$3,FALSE))+INDEX(职业模板!$C$40:$J$60,MATCH($F19,职业模板!$B$40:$B$60,FALSE),MATCH(K$8,职业模板!$C$39:$J$39,FALSE))*INDEX(职业模板!$N$4:$U$4,MATCH(K$8,职业模板!$N$3:$U$3,FALSE)))*(1+INDEX(职业模板!$C$29:$J$34,MATCH($E19,职业模板!$B$29:$B$34,FALSE),MATCH(K$8,职业模板!$C$28:$J$28,FALSE))),3)</f>
        <v>76.2</v>
      </c>
      <c r="L19" s="1" cm="1">
        <f t="array" ref="L19">ROUND((INDEX(职业模板!$N$4:$U$4,MATCH(L$8,职业模板!$N$3:$U$3,FALSE))+$D19*INDEX(职业模板!$C$18:$J$18,MATCH(L$8,职业模板!$N$3:$U$3,FALSE))+INDEX(职业模板!$C$40:$J$60,MATCH($F19,职业模板!$B$40:$B$60,FALSE),MATCH(L$8,职业模板!$C$39:$J$39,FALSE))*INDEX(职业模板!$N$4:$U$4,MATCH(L$8,职业模板!$N$3:$U$3,FALSE)))*(1+INDEX(职业模板!$C$29:$J$34,MATCH($E19,职业模板!$B$29:$B$34,FALSE),MATCH(L$8,职业模板!$C$28:$J$28,FALSE))),3)</f>
        <v>127.65</v>
      </c>
      <c r="M19" s="1" cm="1">
        <f t="array" ref="M19">ROUND((INDEX(职业模板!$N$4:$U$4,MATCH(M$8,职业模板!$N$3:$U$3,FALSE))+$D19*INDEX(职业模板!$C$18:$J$18,MATCH(M$8,职业模板!$N$3:$U$3,FALSE))+INDEX(职业模板!$C$40:$J$60,MATCH($F19,职业模板!$B$40:$B$60,FALSE),MATCH(M$8,职业模板!$C$39:$J$39,FALSE))*INDEX(职业模板!$N$4:$U$4,MATCH(M$8,职业模板!$N$3:$U$3,FALSE)))*(1+INDEX(职业模板!$C$29:$J$34,MATCH($E19,职业模板!$B$29:$B$34,FALSE),MATCH(M$8,职业模板!$C$28:$J$28,FALSE))),3)</f>
        <v>127.65</v>
      </c>
      <c r="N19" s="1" cm="1">
        <f t="array" ref="N19">ROUND((INDEX(职业模板!$N$4:$U$4,MATCH(N$8,职业模板!$N$3:$U$3,FALSE))+$D19*INDEX(职业模板!$C$18:$J$18,MATCH(N$8,职业模板!$N$3:$U$3,FALSE))+INDEX(职业模板!$C$40:$J$60,MATCH($F19,职业模板!$B$40:$B$60,FALSE),MATCH(N$8,职业模板!$C$39:$J$39,FALSE))*INDEX(职业模板!$N$4:$U$4,MATCH(N$8,职业模板!$N$3:$U$3,FALSE)))*(1+INDEX(职业模板!$C$29:$J$34,MATCH($E19,职业模板!$B$29:$B$34,FALSE),MATCH(N$8,职业模板!$C$28:$J$28,FALSE))),3)</f>
        <v>127.65</v>
      </c>
      <c r="O19" s="1">
        <v>1.5</v>
      </c>
      <c r="P19" s="1">
        <v>2</v>
      </c>
      <c r="Q19" s="26" t="str" cm="1">
        <f t="array" ref="Q19">INDEX(装备!$B$72:$B$77,MATCH($P19,装备!$A$72:$A$77,FALSE))</f>
        <v>绿</v>
      </c>
      <c r="R19" s="1">
        <v>1</v>
      </c>
      <c r="S19" s="1">
        <f t="shared" ref="S19:S23" si="17">INT(R19/4)</f>
        <v>0</v>
      </c>
      <c r="V19" s="1" cm="1">
        <f t="array" ref="V19">IFERROR(ROUND(INDEX(装备!$C$72:$C$77,MATCH($P19,装备!$A$72:$A$77,FALSE))*(INDEX(装备!$C$47:$G$47,MATCH(V$8,装备!$C$45:$G$45,FALSE))+$R19/MAX(装备!$G$72:$G$77)*INDEX(装备!$C$53:$G$53,MATCH(V$8,装备!$C$51:$G$51,FALSE)))+INDEX(装备!$C$91:$M$91,MATCH(V$8,装备!$C$90:$M$90,FALSE))*INDEX(装备!$I$72:$I$77,MATCH($P19,装备!$A$72:$A$77,FALSE))*(INDEX(职业模板!$N$4:$U$4,MATCH(G$8,职业模板!$N$3:$U$3,FALSE))+$D19*INDEX(职业模板!$C$18:$J$18,MATCH(G$8,职业模板!$N$3:$U$3,FALSE)))*(1+$S19),2),0)</f>
        <v>845.96</v>
      </c>
      <c r="W19" s="1" cm="1">
        <f t="array" ref="W19">IFERROR(ROUND(INDEX(装备!$C$72:$C$77,MATCH($P19,装备!$A$72:$A$77,FALSE))*(INDEX(装备!$C$47:$G$47,MATCH(W$8,装备!$C$45:$G$45,FALSE))+$R19/MAX(装备!$G$72:$G$77)*INDEX(装备!$C$53:$G$53,MATCH(W$8,装备!$C$51:$G$51,FALSE)))+INDEX(装备!$C$91:$M$91,MATCH(W$8,装备!$C$90:$M$90,FALSE))*INDEX(装备!$I$72:$I$77,MATCH($P19,装备!$A$72:$A$77,FALSE))*(INDEX(职业模板!$N$4:$U$4,MATCH(H$8,职业模板!$N$3:$U$3,FALSE))+$D19*INDEX(职业模板!$C$18:$J$18,MATCH(H$8,职业模板!$N$3:$U$3,FALSE)))*(1+$S19),2),0)</f>
        <v>70.5</v>
      </c>
      <c r="X19" s="1" cm="1">
        <f t="array" ref="X19">IFERROR(ROUND(INDEX(装备!$C$72:$C$77,MATCH($P19,装备!$A$72:$A$77,FALSE))*(INDEX(装备!$C$47:$G$47,MATCH(X$8,装备!$C$45:$G$45,FALSE))+$R19/MAX(装备!$G$72:$G$77)*INDEX(装备!$C$53:$G$53,MATCH(X$8,装备!$C$51:$G$51,FALSE)))+INDEX(装备!$C$91:$M$91,MATCH(X$8,装备!$C$90:$M$90,FALSE))*INDEX(装备!$I$72:$I$77,MATCH($P19,装备!$A$72:$A$77,FALSE))*(INDEX(职业模板!$N$4:$U$4,MATCH(I$8,职业模板!$N$3:$U$3,FALSE))+$D19*INDEX(职业模板!$C$18:$J$18,MATCH(I$8,职业模板!$N$3:$U$3,FALSE)))*(1+$S19),2),0)</f>
        <v>70.5</v>
      </c>
      <c r="Y19" s="1" cm="1">
        <f t="array" ref="Y19">IFERROR(ROUND(INDEX(装备!$C$72:$C$77,MATCH($P19,装备!$A$72:$A$77,FALSE))*(INDEX(装备!$C$47:$G$47,MATCH(Y$8,装备!$C$45:$G$45,FALSE))+$R19/MAX(装备!$G$72:$G$77)*INDEX(装备!$C$53:$G$53,MATCH(Y$8,装备!$C$51:$G$51,FALSE)))+INDEX(装备!$C$91:$M$91,MATCH(Y$8,装备!$C$90:$M$90,FALSE))*INDEX(装备!$I$72:$I$77,MATCH($P19,装备!$A$72:$A$77,FALSE))*(INDEX(职业模板!$N$4:$U$4,MATCH(J$8,职业模板!$N$3:$U$3,FALSE))+$D19*INDEX(职业模板!$C$18:$J$18,MATCH(J$8,职业模板!$N$3:$U$3,FALSE)))*(1+$S19),2),0)</f>
        <v>35.42</v>
      </c>
      <c r="Z19" s="1" cm="1">
        <f t="array" ref="Z19">IFERROR(ROUND(INDEX(装备!$C$72:$C$77,MATCH($P19,装备!$A$72:$A$77,FALSE))*(INDEX(装备!$C$47:$G$47,MATCH(Z$8,装备!$C$45:$G$45,FALSE))+$R19/MAX(装备!$G$72:$G$77)*INDEX(装备!$C$53:$G$53,MATCH(Z$8,装备!$C$51:$G$51,FALSE)))+INDEX(装备!$C$91:$M$91,MATCH(Z$8,装备!$C$90:$M$90,FALSE))*INDEX(装备!$I$72:$I$77,MATCH($P19,装备!$A$72:$A$77,FALSE))*(INDEX(职业模板!$N$4:$U$4,MATCH(K$8,职业模板!$N$3:$U$3,FALSE))+$D19*INDEX(职业模板!$C$18:$J$18,MATCH(K$8,职业模板!$N$3:$U$3,FALSE)))*(1+$S19),2),0)</f>
        <v>35.42</v>
      </c>
      <c r="AA19" s="1" cm="1">
        <f t="array" ref="AA19">IFERROR(INDEX(装备!$C$92:$M$92,MATCH(AA$8,装备!$C$90:$M$90,FALSE))*INDEX(装备!$I$72:$I$77,MATCH($P19,装备!$A$72:$A$77,FALSE))+$S19*INDEX(装备!$C$92:$M$92,MATCH(AA$8,装备!$C$90:$M$90,FALSE))*INDEX(装备!$I$72:$I$77,MATCH($P19,装备!$A$72:$A$77,FALSE)),0)</f>
        <v>45</v>
      </c>
      <c r="AB19" s="1" cm="1">
        <f t="array" ref="AB19">IFERROR(INDEX(装备!$C$92:$M$92,MATCH(AB$8,装备!$C$90:$M$90,FALSE))*INDEX(装备!$I$72:$I$77,MATCH($P19,装备!$A$72:$A$77,FALSE))+$S19*INDEX(装备!$C$92:$M$92,MATCH(AB$8,装备!$C$90:$M$90,FALSE))*INDEX(装备!$I$72:$I$77,MATCH($P19,装备!$A$72:$A$77,FALSE)),0)</f>
        <v>45</v>
      </c>
      <c r="AC19" s="1" cm="1">
        <f t="array" ref="AC19">IFERROR(INDEX(装备!$C$92:$M$92,MATCH(AC$8,装备!$C$90:$M$90,FALSE))*INDEX(装备!$I$72:$I$77,MATCH($P19,装备!$A$72:$A$77,FALSE))+$S19*INDEX(装备!$C$92:$M$92,MATCH(AC$8,装备!$C$90:$M$90,FALSE))*INDEX(装备!$I$72:$I$77,MATCH($P19,装备!$A$72:$A$77,FALSE)),0)</f>
        <v>45</v>
      </c>
      <c r="AD19" s="1" cm="1">
        <f t="array" ref="AD19">IFERROR(INDEX(装备!$C$92:$M$92,MATCH(AD$8,装备!$C$90:$M$90,FALSE))*INDEX(装备!$I$72:$I$77,MATCH($P19,装备!$A$72:$A$77,FALSE))+$S19*INDEX(装备!$C$92:$M$92,MATCH(AD$8,装备!$C$90:$M$90,FALSE))*INDEX(装备!$I$72:$I$77,MATCH($P19,装备!$A$72:$A$77,FALSE)),0)</f>
        <v>45</v>
      </c>
      <c r="AE19" s="1" cm="1">
        <f t="array" ref="AE19">IFERROR(INDEX(装备!$C$92:$M$92,MATCH(AE$8,装备!$C$90:$M$90,FALSE))*INDEX(装备!$I$72:$I$77,MATCH($P19,装备!$A$72:$A$77,FALSE))+$S19*INDEX(装备!$C$92:$M$92,MATCH(AE$8,装备!$C$90:$M$90,FALSE))*INDEX(装备!$I$72:$I$77,MATCH($P19,装备!$A$72:$A$77,FALSE)),0)</f>
        <v>90</v>
      </c>
      <c r="AF19" s="1" cm="1">
        <f t="array" ref="AF19">IFERROR(INDEX(装备!$C$92:$M$92,MATCH(AF$8,装备!$C$90:$M$90,FALSE))*INDEX(装备!$I$72:$I$77,MATCH($P19,装备!$A$72:$A$77,FALSE))+$S19*INDEX(装备!$C$92:$M$92,MATCH(AF$8,装备!$C$90:$M$90,FALSE))*INDEX(装备!$I$72:$I$77,MATCH($P19,装备!$A$72:$A$77,FALSE)),0)</f>
        <v>90</v>
      </c>
      <c r="AR19" s="1">
        <f t="shared" ref="AR19:AV19" si="18">G19+V19+AJ19</f>
        <v>1436.06</v>
      </c>
      <c r="AS19" s="1">
        <f t="shared" si="18"/>
        <v>154.80000000000001</v>
      </c>
      <c r="AT19" s="1">
        <f t="shared" si="18"/>
        <v>154.80000000000001</v>
      </c>
      <c r="AU19" s="1">
        <f t="shared" si="18"/>
        <v>111.62</v>
      </c>
      <c r="AV19" s="1">
        <f t="shared" si="18"/>
        <v>111.62</v>
      </c>
      <c r="AW19" s="1">
        <f t="shared" ref="AW19:AY19" si="19">L19+AO19</f>
        <v>127.65</v>
      </c>
      <c r="AX19" s="1">
        <f t="shared" si="19"/>
        <v>127.65</v>
      </c>
      <c r="AY19" s="1">
        <f t="shared" si="19"/>
        <v>127.65</v>
      </c>
      <c r="BA19" s="1">
        <f t="shared" si="10"/>
        <v>45</v>
      </c>
      <c r="BB19" s="1">
        <f t="shared" si="11"/>
        <v>45</v>
      </c>
      <c r="BC19" s="1">
        <f t="shared" si="12"/>
        <v>45</v>
      </c>
      <c r="BD19" s="1">
        <f t="shared" si="13"/>
        <v>45</v>
      </c>
      <c r="BE19" s="1">
        <f t="shared" si="14"/>
        <v>90</v>
      </c>
      <c r="BF19" s="1">
        <f t="shared" si="15"/>
        <v>90</v>
      </c>
    </row>
    <row r="20" spans="2:58" x14ac:dyDescent="0.15">
      <c r="B20" s="1">
        <v>2</v>
      </c>
      <c r="D20" s="1">
        <v>12</v>
      </c>
      <c r="E20" s="1">
        <v>1</v>
      </c>
      <c r="F20" s="1">
        <v>1</v>
      </c>
      <c r="G20" s="1" cm="1">
        <f t="array" ref="G20">ROUND((INDEX(职业模板!$N$4:$U$4,MATCH(G$8,职业模板!$N$3:$U$3,FALSE))+$D20*INDEX(职业模板!$C$18:$J$18,MATCH(G$8,职业模板!$N$3:$U$3,FALSE))+INDEX(职业模板!$C$40:$J$60,MATCH($F20,职业模板!$B$40:$B$60,FALSE),MATCH(G$8,职业模板!$C$39:$J$39,FALSE))*INDEX(职业模板!$N$4:$U$4,MATCH(G$8,职业模板!$N$3:$U$3,FALSE)))*(1+INDEX(职业模板!$C$29:$J$34,MATCH($E20,职业模板!$B$29:$B$34,FALSE),MATCH(G$8,职业模板!$C$28:$J$28,FALSE))),3)</f>
        <v>602.70000000000005</v>
      </c>
      <c r="H20" s="1" cm="1">
        <f t="array" ref="H20">ROUND((INDEX(职业模板!$N$4:$U$4,MATCH(H$8,职业模板!$N$3:$U$3,FALSE))+$D20*INDEX(职业模板!$C$18:$J$18,MATCH(H$8,职业模板!$N$3:$U$3,FALSE))+INDEX(职业模板!$C$40:$J$60,MATCH($F20,职业模板!$B$40:$B$60,FALSE),MATCH(H$8,职业模板!$C$39:$J$39,FALSE))*INDEX(职业模板!$N$4:$U$4,MATCH(H$8,职业模板!$N$3:$U$3,FALSE)))*(1+INDEX(职业模板!$C$29:$J$34,MATCH($E20,职业模板!$B$29:$B$34,FALSE),MATCH(H$8,职业模板!$C$28:$J$28,FALSE))),3)</f>
        <v>86.1</v>
      </c>
      <c r="I20" s="1" cm="1">
        <f t="array" ref="I20">ROUND((INDEX(职业模板!$N$4:$U$4,MATCH(I$8,职业模板!$N$3:$U$3,FALSE))+$D20*INDEX(职业模板!$C$18:$J$18,MATCH(I$8,职业模板!$N$3:$U$3,FALSE))+INDEX(职业模板!$C$40:$J$60,MATCH($F20,职业模板!$B$40:$B$60,FALSE),MATCH(I$8,职业模板!$C$39:$J$39,FALSE))*INDEX(职业模板!$N$4:$U$4,MATCH(I$8,职业模板!$N$3:$U$3,FALSE)))*(1+INDEX(职业模板!$C$29:$J$34,MATCH($E20,职业模板!$B$29:$B$34,FALSE),MATCH(I$8,职业模板!$C$28:$J$28,FALSE))),3)</f>
        <v>86.1</v>
      </c>
      <c r="J20" s="1" cm="1">
        <f t="array" ref="J20">ROUND((INDEX(职业模板!$N$4:$U$4,MATCH(J$8,职业模板!$N$3:$U$3,FALSE))+$D20*INDEX(职业模板!$C$18:$J$18,MATCH(J$8,职业模板!$N$3:$U$3,FALSE))+INDEX(职业模板!$C$40:$J$60,MATCH($F20,职业模板!$B$40:$B$60,FALSE),MATCH(J$8,职业模板!$C$39:$J$39,FALSE))*INDEX(职业模板!$N$4:$U$4,MATCH(J$8,职业模板!$N$3:$U$3,FALSE)))*(1+INDEX(职业模板!$C$29:$J$34,MATCH($E20,职业模板!$B$29:$B$34,FALSE),MATCH(J$8,职业模板!$C$28:$J$28,FALSE))),3)</f>
        <v>77.400000000000006</v>
      </c>
      <c r="K20" s="1" cm="1">
        <f t="array" ref="K20">ROUND((INDEX(职业模板!$N$4:$U$4,MATCH(K$8,职业模板!$N$3:$U$3,FALSE))+$D20*INDEX(职业模板!$C$18:$J$18,MATCH(K$8,职业模板!$N$3:$U$3,FALSE))+INDEX(职业模板!$C$40:$J$60,MATCH($F20,职业模板!$B$40:$B$60,FALSE),MATCH(K$8,职业模板!$C$39:$J$39,FALSE))*INDEX(职业模板!$N$4:$U$4,MATCH(K$8,职业模板!$N$3:$U$3,FALSE)))*(1+INDEX(职业模板!$C$29:$J$34,MATCH($E20,职业模板!$B$29:$B$34,FALSE),MATCH(K$8,职业模板!$C$28:$J$28,FALSE))),3)</f>
        <v>77.400000000000006</v>
      </c>
      <c r="L20" s="1" cm="1">
        <f t="array" ref="L20">ROUND((INDEX(职业模板!$N$4:$U$4,MATCH(L$8,职业模板!$N$3:$U$3,FALSE))+$D20*INDEX(职业模板!$C$18:$J$18,MATCH(L$8,职业模板!$N$3:$U$3,FALSE))+INDEX(职业模板!$C$40:$J$60,MATCH($F20,职业模板!$B$40:$B$60,FALSE),MATCH(L$8,职业模板!$C$39:$J$39,FALSE))*INDEX(职业模板!$N$4:$U$4,MATCH(L$8,职业模板!$N$3:$U$3,FALSE)))*(1+INDEX(职业模板!$C$29:$J$34,MATCH($E20,职业模板!$B$29:$B$34,FALSE),MATCH(L$8,职业模板!$C$28:$J$28,FALSE))),3)</f>
        <v>128.80000000000001</v>
      </c>
      <c r="M20" s="1" cm="1">
        <f t="array" ref="M20">ROUND((INDEX(职业模板!$N$4:$U$4,MATCH(M$8,职业模板!$N$3:$U$3,FALSE))+$D20*INDEX(职业模板!$C$18:$J$18,MATCH(M$8,职业模板!$N$3:$U$3,FALSE))+INDEX(职业模板!$C$40:$J$60,MATCH($F20,职业模板!$B$40:$B$60,FALSE),MATCH(M$8,职业模板!$C$39:$J$39,FALSE))*INDEX(职业模板!$N$4:$U$4,MATCH(M$8,职业模板!$N$3:$U$3,FALSE)))*(1+INDEX(职业模板!$C$29:$J$34,MATCH($E20,职业模板!$B$29:$B$34,FALSE),MATCH(M$8,职业模板!$C$28:$J$28,FALSE))),3)</f>
        <v>128.80000000000001</v>
      </c>
      <c r="N20" s="1" cm="1">
        <f t="array" ref="N20">ROUND((INDEX(职业模板!$N$4:$U$4,MATCH(N$8,职业模板!$N$3:$U$3,FALSE))+$D20*INDEX(职业模板!$C$18:$J$18,MATCH(N$8,职业模板!$N$3:$U$3,FALSE))+INDEX(职业模板!$C$40:$J$60,MATCH($F20,职业模板!$B$40:$B$60,FALSE),MATCH(N$8,职业模板!$C$39:$J$39,FALSE))*INDEX(职业模板!$N$4:$U$4,MATCH(N$8,职业模板!$N$3:$U$3,FALSE)))*(1+INDEX(职业模板!$C$29:$J$34,MATCH($E20,职业模板!$B$29:$B$34,FALSE),MATCH(N$8,职业模板!$C$28:$J$28,FALSE))),3)</f>
        <v>128.80000000000001</v>
      </c>
      <c r="O20" s="1">
        <v>1.5</v>
      </c>
      <c r="P20" s="1">
        <v>2</v>
      </c>
      <c r="Q20" s="26" t="str" cm="1">
        <f t="array" ref="Q20">INDEX(装备!$B$72:$B$77,MATCH($P20,装备!$A$72:$A$77,FALSE))</f>
        <v>绿</v>
      </c>
      <c r="R20" s="1">
        <v>1</v>
      </c>
      <c r="S20" s="1">
        <f t="shared" si="17"/>
        <v>0</v>
      </c>
      <c r="V20" s="1" cm="1">
        <f t="array" ref="V20">IFERROR(ROUND(INDEX(装备!$C$72:$C$77,MATCH($P20,装备!$A$72:$A$77,FALSE))*(INDEX(装备!$C$47:$G$47,MATCH(V$8,装备!$C$45:$G$45,FALSE))+$R20/MAX(装备!$G$72:$G$77)*INDEX(装备!$C$53:$G$53,MATCH(V$8,装备!$C$51:$G$51,FALSE)))+INDEX(装备!$C$91:$M$91,MATCH(V$8,装备!$C$90:$M$90,FALSE))*INDEX(装备!$I$72:$I$77,MATCH($P20,装备!$A$72:$A$77,FALSE))*(INDEX(职业模板!$N$4:$U$4,MATCH(G$8,职业模板!$N$3:$U$3,FALSE))+$D20*INDEX(职业模板!$C$18:$J$18,MATCH(G$8,职业模板!$N$3:$U$3,FALSE)))*(1+$S20),2),0)</f>
        <v>846.36</v>
      </c>
      <c r="W20" s="1" cm="1">
        <f t="array" ref="W20">IFERROR(ROUND(INDEX(装备!$C$72:$C$77,MATCH($P20,装备!$A$72:$A$77,FALSE))*(INDEX(装备!$C$47:$G$47,MATCH(W$8,装备!$C$45:$G$45,FALSE))+$R20/MAX(装备!$G$72:$G$77)*INDEX(装备!$C$53:$G$53,MATCH(W$8,装备!$C$51:$G$51,FALSE)))+INDEX(装备!$C$91:$M$91,MATCH(W$8,装备!$C$90:$M$90,FALSE))*INDEX(装备!$I$72:$I$77,MATCH($P20,装备!$A$72:$A$77,FALSE))*(INDEX(职业模板!$N$4:$U$4,MATCH(H$8,职业模板!$N$3:$U$3,FALSE))+$D20*INDEX(职业模板!$C$18:$J$18,MATCH(H$8,职业模板!$N$3:$U$3,FALSE)))*(1+$S20),2),0)</f>
        <v>70.53</v>
      </c>
      <c r="X20" s="1" cm="1">
        <f t="array" ref="X20">IFERROR(ROUND(INDEX(装备!$C$72:$C$77,MATCH($P20,装备!$A$72:$A$77,FALSE))*(INDEX(装备!$C$47:$G$47,MATCH(X$8,装备!$C$45:$G$45,FALSE))+$R20/MAX(装备!$G$72:$G$77)*INDEX(装备!$C$53:$G$53,MATCH(X$8,装备!$C$51:$G$51,FALSE)))+INDEX(装备!$C$91:$M$91,MATCH(X$8,装备!$C$90:$M$90,FALSE))*INDEX(装备!$I$72:$I$77,MATCH($P20,装备!$A$72:$A$77,FALSE))*(INDEX(职业模板!$N$4:$U$4,MATCH(I$8,职业模板!$N$3:$U$3,FALSE))+$D20*INDEX(职业模板!$C$18:$J$18,MATCH(I$8,职业模板!$N$3:$U$3,FALSE)))*(1+$S20),2),0)</f>
        <v>70.53</v>
      </c>
      <c r="Y20" s="1" cm="1">
        <f t="array" ref="Y20">IFERROR(ROUND(INDEX(装备!$C$72:$C$77,MATCH($P20,装备!$A$72:$A$77,FALSE))*(INDEX(装备!$C$47:$G$47,MATCH(Y$8,装备!$C$45:$G$45,FALSE))+$R20/MAX(装备!$G$72:$G$77)*INDEX(装备!$C$53:$G$53,MATCH(Y$8,装备!$C$51:$G$51,FALSE)))+INDEX(装备!$C$91:$M$91,MATCH(Y$8,装备!$C$90:$M$90,FALSE))*INDEX(装备!$I$72:$I$77,MATCH($P20,装备!$A$72:$A$77,FALSE))*(INDEX(职业模板!$N$4:$U$4,MATCH(J$8,职业模板!$N$3:$U$3,FALSE))+$D20*INDEX(职业模板!$C$18:$J$18,MATCH(J$8,职业模板!$N$3:$U$3,FALSE)))*(1+$S20),2),0)</f>
        <v>35.43</v>
      </c>
      <c r="Z20" s="1" cm="1">
        <f t="array" ref="Z20">IFERROR(ROUND(INDEX(装备!$C$72:$C$77,MATCH($P20,装备!$A$72:$A$77,FALSE))*(INDEX(装备!$C$47:$G$47,MATCH(Z$8,装备!$C$45:$G$45,FALSE))+$R20/MAX(装备!$G$72:$G$77)*INDEX(装备!$C$53:$G$53,MATCH(Z$8,装备!$C$51:$G$51,FALSE)))+INDEX(装备!$C$91:$M$91,MATCH(Z$8,装备!$C$90:$M$90,FALSE))*INDEX(装备!$I$72:$I$77,MATCH($P20,装备!$A$72:$A$77,FALSE))*(INDEX(职业模板!$N$4:$U$4,MATCH(K$8,职业模板!$N$3:$U$3,FALSE))+$D20*INDEX(职业模板!$C$18:$J$18,MATCH(K$8,职业模板!$N$3:$U$3,FALSE)))*(1+$S20),2),0)</f>
        <v>35.43</v>
      </c>
      <c r="AA20" s="1" cm="1">
        <f t="array" ref="AA20">IFERROR(INDEX(装备!$C$92:$M$92,MATCH(AA$8,装备!$C$90:$M$90,FALSE))*INDEX(装备!$I$72:$I$77,MATCH($P20,装备!$A$72:$A$77,FALSE))+$S20*INDEX(装备!$C$92:$M$92,MATCH(AA$8,装备!$C$90:$M$90,FALSE))*INDEX(装备!$I$72:$I$77,MATCH($P20,装备!$A$72:$A$77,FALSE)),0)</f>
        <v>45</v>
      </c>
      <c r="AB20" s="1" cm="1">
        <f t="array" ref="AB20">IFERROR(INDEX(装备!$C$92:$M$92,MATCH(AB$8,装备!$C$90:$M$90,FALSE))*INDEX(装备!$I$72:$I$77,MATCH($P20,装备!$A$72:$A$77,FALSE))+$S20*INDEX(装备!$C$92:$M$92,MATCH(AB$8,装备!$C$90:$M$90,FALSE))*INDEX(装备!$I$72:$I$77,MATCH($P20,装备!$A$72:$A$77,FALSE)),0)</f>
        <v>45</v>
      </c>
      <c r="AC20" s="1" cm="1">
        <f t="array" ref="AC20">IFERROR(INDEX(装备!$C$92:$M$92,MATCH(AC$8,装备!$C$90:$M$90,FALSE))*INDEX(装备!$I$72:$I$77,MATCH($P20,装备!$A$72:$A$77,FALSE))+$S20*INDEX(装备!$C$92:$M$92,MATCH(AC$8,装备!$C$90:$M$90,FALSE))*INDEX(装备!$I$72:$I$77,MATCH($P20,装备!$A$72:$A$77,FALSE)),0)</f>
        <v>45</v>
      </c>
      <c r="AD20" s="1" cm="1">
        <f t="array" ref="AD20">IFERROR(INDEX(装备!$C$92:$M$92,MATCH(AD$8,装备!$C$90:$M$90,FALSE))*INDEX(装备!$I$72:$I$77,MATCH($P20,装备!$A$72:$A$77,FALSE))+$S20*INDEX(装备!$C$92:$M$92,MATCH(AD$8,装备!$C$90:$M$90,FALSE))*INDEX(装备!$I$72:$I$77,MATCH($P20,装备!$A$72:$A$77,FALSE)),0)</f>
        <v>45</v>
      </c>
      <c r="AE20" s="1" cm="1">
        <f t="array" ref="AE20">IFERROR(INDEX(装备!$C$92:$M$92,MATCH(AE$8,装备!$C$90:$M$90,FALSE))*INDEX(装备!$I$72:$I$77,MATCH($P20,装备!$A$72:$A$77,FALSE))+$S20*INDEX(装备!$C$92:$M$92,MATCH(AE$8,装备!$C$90:$M$90,FALSE))*INDEX(装备!$I$72:$I$77,MATCH($P20,装备!$A$72:$A$77,FALSE)),0)</f>
        <v>90</v>
      </c>
      <c r="AF20" s="1" cm="1">
        <f t="array" ref="AF20">IFERROR(INDEX(装备!$C$92:$M$92,MATCH(AF$8,装备!$C$90:$M$90,FALSE))*INDEX(装备!$I$72:$I$77,MATCH($P20,装备!$A$72:$A$77,FALSE))+$S20*INDEX(装备!$C$92:$M$92,MATCH(AF$8,装备!$C$90:$M$90,FALSE))*INDEX(装备!$I$72:$I$77,MATCH($P20,装备!$A$72:$A$77,FALSE)),0)</f>
        <v>90</v>
      </c>
      <c r="AR20" s="1">
        <f t="shared" ref="AR20:AV23" si="20">G20+V20+AJ20</f>
        <v>1449.06</v>
      </c>
      <c r="AS20" s="1">
        <f t="shared" si="20"/>
        <v>156.63</v>
      </c>
      <c r="AT20" s="1">
        <f t="shared" si="20"/>
        <v>156.63</v>
      </c>
      <c r="AU20" s="1">
        <f t="shared" si="20"/>
        <v>112.83</v>
      </c>
      <c r="AV20" s="1">
        <f t="shared" si="20"/>
        <v>112.83</v>
      </c>
      <c r="AW20" s="1">
        <f t="shared" ref="AW20:AY23" si="21">L20+AO20</f>
        <v>128.80000000000001</v>
      </c>
      <c r="AX20" s="1">
        <f t="shared" si="21"/>
        <v>128.80000000000001</v>
      </c>
      <c r="AY20" s="1">
        <f t="shared" si="21"/>
        <v>128.80000000000001</v>
      </c>
      <c r="BA20" s="1">
        <f t="shared" si="10"/>
        <v>45</v>
      </c>
      <c r="BB20" s="1">
        <f t="shared" si="11"/>
        <v>45</v>
      </c>
      <c r="BC20" s="1">
        <f t="shared" si="12"/>
        <v>45</v>
      </c>
      <c r="BD20" s="1">
        <f t="shared" si="13"/>
        <v>45</v>
      </c>
      <c r="BE20" s="1">
        <f t="shared" si="14"/>
        <v>90</v>
      </c>
      <c r="BF20" s="1">
        <f t="shared" si="15"/>
        <v>90</v>
      </c>
    </row>
    <row r="21" spans="2:58" x14ac:dyDescent="0.15">
      <c r="B21" s="1">
        <v>2</v>
      </c>
      <c r="D21" s="1">
        <v>13</v>
      </c>
      <c r="E21" s="1">
        <v>1</v>
      </c>
      <c r="F21" s="1">
        <f>F15+1</f>
        <v>2</v>
      </c>
      <c r="G21" s="1" cm="1">
        <f t="array" ref="G21">ROUND((INDEX(职业模板!$N$4:$U$4,MATCH(G$8,职业模板!$N$3:$U$3,FALSE))+$D21*INDEX(职业模板!$C$18:$J$18,MATCH(G$8,职业模板!$N$3:$U$3,FALSE))+INDEX(职业模板!$C$40:$J$60,MATCH($F21,职业模板!$B$40:$B$60,FALSE),MATCH(G$8,职业模板!$C$39:$J$39,FALSE))*INDEX(职业模板!$N$4:$U$4,MATCH(G$8,职业模板!$N$3:$U$3,FALSE)))*(1+INDEX(职业模板!$C$29:$J$34,MATCH($E21,职业模板!$B$29:$B$34,FALSE),MATCH(G$8,职业模板!$C$28:$J$28,FALSE))),3)</f>
        <v>646.79999999999995</v>
      </c>
      <c r="H21" s="1" cm="1">
        <f t="array" ref="H21">ROUND((INDEX(职业模板!$N$4:$U$4,MATCH(H$8,职业模板!$N$3:$U$3,FALSE))+$D21*INDEX(职业模板!$C$18:$J$18,MATCH(H$8,职业模板!$N$3:$U$3,FALSE))+INDEX(职业模板!$C$40:$J$60,MATCH($F21,职业模板!$B$40:$B$60,FALSE),MATCH(H$8,职业模板!$C$39:$J$39,FALSE))*INDEX(职业模板!$N$4:$U$4,MATCH(H$8,职业模板!$N$3:$U$3,FALSE)))*(1+INDEX(职业模板!$C$29:$J$34,MATCH($E21,职业模板!$B$29:$B$34,FALSE),MATCH(H$8,职业模板!$C$28:$J$28,FALSE))),3)</f>
        <v>92.4</v>
      </c>
      <c r="I21" s="1" cm="1">
        <f t="array" ref="I21">ROUND((INDEX(职业模板!$N$4:$U$4,MATCH(I$8,职业模板!$N$3:$U$3,FALSE))+$D21*INDEX(职业模板!$C$18:$J$18,MATCH(I$8,职业模板!$N$3:$U$3,FALSE))+INDEX(职业模板!$C$40:$J$60,MATCH($F21,职业模板!$B$40:$B$60,FALSE),MATCH(I$8,职业模板!$C$39:$J$39,FALSE))*INDEX(职业模板!$N$4:$U$4,MATCH(I$8,职业模板!$N$3:$U$3,FALSE)))*(1+INDEX(职业模板!$C$29:$J$34,MATCH($E21,职业模板!$B$29:$B$34,FALSE),MATCH(I$8,职业模板!$C$28:$J$28,FALSE))),3)</f>
        <v>92.4</v>
      </c>
      <c r="J21" s="1" cm="1">
        <f t="array" ref="J21">ROUND((INDEX(职业模板!$N$4:$U$4,MATCH(J$8,职业模板!$N$3:$U$3,FALSE))+$D21*INDEX(职业模板!$C$18:$J$18,MATCH(J$8,职业模板!$N$3:$U$3,FALSE))+INDEX(职业模板!$C$40:$J$60,MATCH($F21,职业模板!$B$40:$B$60,FALSE),MATCH(J$8,职业模板!$C$39:$J$39,FALSE))*INDEX(职业模板!$N$4:$U$4,MATCH(J$8,职业模板!$N$3:$U$3,FALSE)))*(1+INDEX(职业模板!$C$29:$J$34,MATCH($E21,职业模板!$B$29:$B$34,FALSE),MATCH(J$8,职业模板!$C$28:$J$28,FALSE))),3)</f>
        <v>81.599999999999994</v>
      </c>
      <c r="K21" s="1" cm="1">
        <f t="array" ref="K21">ROUND((INDEX(职业模板!$N$4:$U$4,MATCH(K$8,职业模板!$N$3:$U$3,FALSE))+$D21*INDEX(职业模板!$C$18:$J$18,MATCH(K$8,职业模板!$N$3:$U$3,FALSE))+INDEX(职业模板!$C$40:$J$60,MATCH($F21,职业模板!$B$40:$B$60,FALSE),MATCH(K$8,职业模板!$C$39:$J$39,FALSE))*INDEX(职业模板!$N$4:$U$4,MATCH(K$8,职业模板!$N$3:$U$3,FALSE)))*(1+INDEX(职业模板!$C$29:$J$34,MATCH($E21,职业模板!$B$29:$B$34,FALSE),MATCH(K$8,职业模板!$C$28:$J$28,FALSE))),3)</f>
        <v>81.599999999999994</v>
      </c>
      <c r="L21" s="1" cm="1">
        <f t="array" ref="L21">ROUND((INDEX(职业模板!$N$4:$U$4,MATCH(L$8,职业模板!$N$3:$U$3,FALSE))+$D21*INDEX(职业模板!$C$18:$J$18,MATCH(L$8,职业模板!$N$3:$U$3,FALSE))+INDEX(职业模板!$C$40:$J$60,MATCH($F21,职业模板!$B$40:$B$60,FALSE),MATCH(L$8,职业模板!$C$39:$J$39,FALSE))*INDEX(职业模板!$N$4:$U$4,MATCH(L$8,职业模板!$N$3:$U$3,FALSE)))*(1+INDEX(职业模板!$C$29:$J$34,MATCH($E21,职业模板!$B$29:$B$34,FALSE),MATCH(L$8,职业模板!$C$28:$J$28,FALSE))),3)</f>
        <v>129.94999999999999</v>
      </c>
      <c r="M21" s="1" cm="1">
        <f t="array" ref="M21">ROUND((INDEX(职业模板!$N$4:$U$4,MATCH(M$8,职业模板!$N$3:$U$3,FALSE))+$D21*INDEX(职业模板!$C$18:$J$18,MATCH(M$8,职业模板!$N$3:$U$3,FALSE))+INDEX(职业模板!$C$40:$J$60,MATCH($F21,职业模板!$B$40:$B$60,FALSE),MATCH(M$8,职业模板!$C$39:$J$39,FALSE))*INDEX(职业模板!$N$4:$U$4,MATCH(M$8,职业模板!$N$3:$U$3,FALSE)))*(1+INDEX(职业模板!$C$29:$J$34,MATCH($E21,职业模板!$B$29:$B$34,FALSE),MATCH(M$8,职业模板!$C$28:$J$28,FALSE))),3)</f>
        <v>129.94999999999999</v>
      </c>
      <c r="N21" s="1" cm="1">
        <f t="array" ref="N21">ROUND((INDEX(职业模板!$N$4:$U$4,MATCH(N$8,职业模板!$N$3:$U$3,FALSE))+$D21*INDEX(职业模板!$C$18:$J$18,MATCH(N$8,职业模板!$N$3:$U$3,FALSE))+INDEX(职业模板!$C$40:$J$60,MATCH($F21,职业模板!$B$40:$B$60,FALSE),MATCH(N$8,职业模板!$C$39:$J$39,FALSE))*INDEX(职业模板!$N$4:$U$4,MATCH(N$8,职业模板!$N$3:$U$3,FALSE)))*(1+INDEX(职业模板!$C$29:$J$34,MATCH($E21,职业模板!$B$29:$B$34,FALSE),MATCH(N$8,职业模板!$C$28:$J$28,FALSE))),3)</f>
        <v>129.94999999999999</v>
      </c>
      <c r="O21" s="1">
        <v>1.5</v>
      </c>
      <c r="P21" s="1">
        <v>2</v>
      </c>
      <c r="Q21" s="26" t="str" cm="1">
        <f t="array" ref="Q21">INDEX(装备!$B$72:$B$77,MATCH($P21,装备!$A$72:$A$77,FALSE))</f>
        <v>绿</v>
      </c>
      <c r="R21" s="1">
        <v>1</v>
      </c>
      <c r="S21" s="1">
        <f t="shared" si="17"/>
        <v>0</v>
      </c>
      <c r="V21" s="1" cm="1">
        <f t="array" ref="V21">IFERROR(ROUND(INDEX(装备!$C$72:$C$77,MATCH($P21,装备!$A$72:$A$77,FALSE))*(INDEX(装备!$C$47:$G$47,MATCH(V$8,装备!$C$45:$G$45,FALSE))+$R21/MAX(装备!$G$72:$G$77)*INDEX(装备!$C$53:$G$53,MATCH(V$8,装备!$C$51:$G$51,FALSE)))+INDEX(装备!$C$91:$M$91,MATCH(V$8,装备!$C$90:$M$90,FALSE))*INDEX(装备!$I$72:$I$77,MATCH($P21,装备!$A$72:$A$77,FALSE))*(INDEX(职业模板!$N$4:$U$4,MATCH(G$8,职业模板!$N$3:$U$3,FALSE))+$D21*INDEX(职业模板!$C$18:$J$18,MATCH(G$8,职业模板!$N$3:$U$3,FALSE)))*(1+$S21),2),0)</f>
        <v>846.77</v>
      </c>
      <c r="W21" s="1" cm="1">
        <f t="array" ref="W21">IFERROR(ROUND(INDEX(装备!$C$72:$C$77,MATCH($P21,装备!$A$72:$A$77,FALSE))*(INDEX(装备!$C$47:$G$47,MATCH(W$8,装备!$C$45:$G$45,FALSE))+$R21/MAX(装备!$G$72:$G$77)*INDEX(装备!$C$53:$G$53,MATCH(W$8,装备!$C$51:$G$51,FALSE)))+INDEX(装备!$C$91:$M$91,MATCH(W$8,装备!$C$90:$M$90,FALSE))*INDEX(装备!$I$72:$I$77,MATCH($P21,装备!$A$72:$A$77,FALSE))*(INDEX(职业模板!$N$4:$U$4,MATCH(H$8,职业模板!$N$3:$U$3,FALSE))+$D21*INDEX(职业模板!$C$18:$J$18,MATCH(H$8,职业模板!$N$3:$U$3,FALSE)))*(1+$S21),2),0)</f>
        <v>70.56</v>
      </c>
      <c r="X21" s="1" cm="1">
        <f t="array" ref="X21">IFERROR(ROUND(INDEX(装备!$C$72:$C$77,MATCH($P21,装备!$A$72:$A$77,FALSE))*(INDEX(装备!$C$47:$G$47,MATCH(X$8,装备!$C$45:$G$45,FALSE))+$R21/MAX(装备!$G$72:$G$77)*INDEX(装备!$C$53:$G$53,MATCH(X$8,装备!$C$51:$G$51,FALSE)))+INDEX(装备!$C$91:$M$91,MATCH(X$8,装备!$C$90:$M$90,FALSE))*INDEX(装备!$I$72:$I$77,MATCH($P21,装备!$A$72:$A$77,FALSE))*(INDEX(职业模板!$N$4:$U$4,MATCH(I$8,职业模板!$N$3:$U$3,FALSE))+$D21*INDEX(职业模板!$C$18:$J$18,MATCH(I$8,职业模板!$N$3:$U$3,FALSE)))*(1+$S21),2),0)</f>
        <v>70.56</v>
      </c>
      <c r="Y21" s="1" cm="1">
        <f t="array" ref="Y21">IFERROR(ROUND(INDEX(装备!$C$72:$C$77,MATCH($P21,装备!$A$72:$A$77,FALSE))*(INDEX(装备!$C$47:$G$47,MATCH(Y$8,装备!$C$45:$G$45,FALSE))+$R21/MAX(装备!$G$72:$G$77)*INDEX(装备!$C$53:$G$53,MATCH(Y$8,装备!$C$51:$G$51,FALSE)))+INDEX(装备!$C$91:$M$91,MATCH(Y$8,装备!$C$90:$M$90,FALSE))*INDEX(装备!$I$72:$I$77,MATCH($P21,装备!$A$72:$A$77,FALSE))*(INDEX(职业模板!$N$4:$U$4,MATCH(J$8,职业模板!$N$3:$U$3,FALSE))+$D21*INDEX(职业模板!$C$18:$J$18,MATCH(J$8,职业模板!$N$3:$U$3,FALSE)))*(1+$S21),2),0)</f>
        <v>35.450000000000003</v>
      </c>
      <c r="Z21" s="1" cm="1">
        <f t="array" ref="Z21">IFERROR(ROUND(INDEX(装备!$C$72:$C$77,MATCH($P21,装备!$A$72:$A$77,FALSE))*(INDEX(装备!$C$47:$G$47,MATCH(Z$8,装备!$C$45:$G$45,FALSE))+$R21/MAX(装备!$G$72:$G$77)*INDEX(装备!$C$53:$G$53,MATCH(Z$8,装备!$C$51:$G$51,FALSE)))+INDEX(装备!$C$91:$M$91,MATCH(Z$8,装备!$C$90:$M$90,FALSE))*INDEX(装备!$I$72:$I$77,MATCH($P21,装备!$A$72:$A$77,FALSE))*(INDEX(职业模板!$N$4:$U$4,MATCH(K$8,职业模板!$N$3:$U$3,FALSE))+$D21*INDEX(职业模板!$C$18:$J$18,MATCH(K$8,职业模板!$N$3:$U$3,FALSE)))*(1+$S21),2),0)</f>
        <v>35.450000000000003</v>
      </c>
      <c r="AA21" s="1" cm="1">
        <f t="array" ref="AA21">IFERROR(INDEX(装备!$C$92:$M$92,MATCH(AA$8,装备!$C$90:$M$90,FALSE))*INDEX(装备!$I$72:$I$77,MATCH($P21,装备!$A$72:$A$77,FALSE))+$S21*INDEX(装备!$C$92:$M$92,MATCH(AA$8,装备!$C$90:$M$90,FALSE))*INDEX(装备!$I$72:$I$77,MATCH($P21,装备!$A$72:$A$77,FALSE)),0)</f>
        <v>45</v>
      </c>
      <c r="AB21" s="1" cm="1">
        <f t="array" ref="AB21">IFERROR(INDEX(装备!$C$92:$M$92,MATCH(AB$8,装备!$C$90:$M$90,FALSE))*INDEX(装备!$I$72:$I$77,MATCH($P21,装备!$A$72:$A$77,FALSE))+$S21*INDEX(装备!$C$92:$M$92,MATCH(AB$8,装备!$C$90:$M$90,FALSE))*INDEX(装备!$I$72:$I$77,MATCH($P21,装备!$A$72:$A$77,FALSE)),0)</f>
        <v>45</v>
      </c>
      <c r="AC21" s="1" cm="1">
        <f t="array" ref="AC21">IFERROR(INDEX(装备!$C$92:$M$92,MATCH(AC$8,装备!$C$90:$M$90,FALSE))*INDEX(装备!$I$72:$I$77,MATCH($P21,装备!$A$72:$A$77,FALSE))+$S21*INDEX(装备!$C$92:$M$92,MATCH(AC$8,装备!$C$90:$M$90,FALSE))*INDEX(装备!$I$72:$I$77,MATCH($P21,装备!$A$72:$A$77,FALSE)),0)</f>
        <v>45</v>
      </c>
      <c r="AD21" s="1" cm="1">
        <f t="array" ref="AD21">IFERROR(INDEX(装备!$C$92:$M$92,MATCH(AD$8,装备!$C$90:$M$90,FALSE))*INDEX(装备!$I$72:$I$77,MATCH($P21,装备!$A$72:$A$77,FALSE))+$S21*INDEX(装备!$C$92:$M$92,MATCH(AD$8,装备!$C$90:$M$90,FALSE))*INDEX(装备!$I$72:$I$77,MATCH($P21,装备!$A$72:$A$77,FALSE)),0)</f>
        <v>45</v>
      </c>
      <c r="AE21" s="1" cm="1">
        <f t="array" ref="AE21">IFERROR(INDEX(装备!$C$92:$M$92,MATCH(AE$8,装备!$C$90:$M$90,FALSE))*INDEX(装备!$I$72:$I$77,MATCH($P21,装备!$A$72:$A$77,FALSE))+$S21*INDEX(装备!$C$92:$M$92,MATCH(AE$8,装备!$C$90:$M$90,FALSE))*INDEX(装备!$I$72:$I$77,MATCH($P21,装备!$A$72:$A$77,FALSE)),0)</f>
        <v>90</v>
      </c>
      <c r="AF21" s="1" cm="1">
        <f t="array" ref="AF21">IFERROR(INDEX(装备!$C$92:$M$92,MATCH(AF$8,装备!$C$90:$M$90,FALSE))*INDEX(装备!$I$72:$I$77,MATCH($P21,装备!$A$72:$A$77,FALSE))+$S21*INDEX(装备!$C$92:$M$92,MATCH(AF$8,装备!$C$90:$M$90,FALSE))*INDEX(装备!$I$72:$I$77,MATCH($P21,装备!$A$72:$A$77,FALSE)),0)</f>
        <v>90</v>
      </c>
      <c r="AR21" s="1">
        <f t="shared" si="20"/>
        <v>1493.57</v>
      </c>
      <c r="AS21" s="1">
        <f t="shared" si="20"/>
        <v>162.96</v>
      </c>
      <c r="AT21" s="1">
        <f t="shared" si="20"/>
        <v>162.96</v>
      </c>
      <c r="AU21" s="1">
        <f t="shared" si="20"/>
        <v>117.05</v>
      </c>
      <c r="AV21" s="1">
        <f t="shared" si="20"/>
        <v>117.05</v>
      </c>
      <c r="AW21" s="1">
        <f t="shared" si="21"/>
        <v>129.94999999999999</v>
      </c>
      <c r="AX21" s="1">
        <f t="shared" si="21"/>
        <v>129.94999999999999</v>
      </c>
      <c r="AY21" s="1">
        <f t="shared" si="21"/>
        <v>129.94999999999999</v>
      </c>
      <c r="BA21" s="1">
        <f t="shared" si="10"/>
        <v>45</v>
      </c>
      <c r="BB21" s="1">
        <f t="shared" si="11"/>
        <v>45</v>
      </c>
      <c r="BC21" s="1">
        <f t="shared" si="12"/>
        <v>45</v>
      </c>
      <c r="BD21" s="1">
        <f t="shared" si="13"/>
        <v>45</v>
      </c>
      <c r="BE21" s="1">
        <f t="shared" si="14"/>
        <v>90</v>
      </c>
      <c r="BF21" s="1">
        <f t="shared" si="15"/>
        <v>90</v>
      </c>
    </row>
    <row r="22" spans="2:58" x14ac:dyDescent="0.15">
      <c r="B22" s="1">
        <v>2</v>
      </c>
      <c r="D22" s="1">
        <v>14</v>
      </c>
      <c r="E22" s="1">
        <v>1</v>
      </c>
      <c r="F22" s="1">
        <f t="shared" ref="F22:F67" si="22">F16+1</f>
        <v>2</v>
      </c>
      <c r="G22" s="1" cm="1">
        <f t="array" ref="G22">ROUND((INDEX(职业模板!$N$4:$U$4,MATCH(G$8,职业模板!$N$3:$U$3,FALSE))+$D22*INDEX(职业模板!$C$18:$J$18,MATCH(G$8,职业模板!$N$3:$U$3,FALSE))+INDEX(职业模板!$C$40:$J$60,MATCH($F22,职业模板!$B$40:$B$60,FALSE),MATCH(G$8,职业模板!$C$39:$J$39,FALSE))*INDEX(职业模板!$N$4:$U$4,MATCH(G$8,职业模板!$N$3:$U$3,FALSE)))*(1+INDEX(职业模板!$C$29:$J$34,MATCH($E22,职业模板!$B$29:$B$34,FALSE),MATCH(G$8,职业模板!$C$28:$J$28,FALSE))),3)</f>
        <v>659.4</v>
      </c>
      <c r="H22" s="1" cm="1">
        <f t="array" ref="H22">ROUND((INDEX(职业模板!$N$4:$U$4,MATCH(H$8,职业模板!$N$3:$U$3,FALSE))+$D22*INDEX(职业模板!$C$18:$J$18,MATCH(H$8,职业模板!$N$3:$U$3,FALSE))+INDEX(职业模板!$C$40:$J$60,MATCH($F22,职业模板!$B$40:$B$60,FALSE),MATCH(H$8,职业模板!$C$39:$J$39,FALSE))*INDEX(职业模板!$N$4:$U$4,MATCH(H$8,职业模板!$N$3:$U$3,FALSE)))*(1+INDEX(职业模板!$C$29:$J$34,MATCH($E22,职业模板!$B$29:$B$34,FALSE),MATCH(H$8,职业模板!$C$28:$J$28,FALSE))),3)</f>
        <v>94.2</v>
      </c>
      <c r="I22" s="1" cm="1">
        <f t="array" ref="I22">ROUND((INDEX(职业模板!$N$4:$U$4,MATCH(I$8,职业模板!$N$3:$U$3,FALSE))+$D22*INDEX(职业模板!$C$18:$J$18,MATCH(I$8,职业模板!$N$3:$U$3,FALSE))+INDEX(职业模板!$C$40:$J$60,MATCH($F22,职业模板!$B$40:$B$60,FALSE),MATCH(I$8,职业模板!$C$39:$J$39,FALSE))*INDEX(职业模板!$N$4:$U$4,MATCH(I$8,职业模板!$N$3:$U$3,FALSE)))*(1+INDEX(职业模板!$C$29:$J$34,MATCH($E22,职业模板!$B$29:$B$34,FALSE),MATCH(I$8,职业模板!$C$28:$J$28,FALSE))),3)</f>
        <v>94.2</v>
      </c>
      <c r="J22" s="1" cm="1">
        <f t="array" ref="J22">ROUND((INDEX(职业模板!$N$4:$U$4,MATCH(J$8,职业模板!$N$3:$U$3,FALSE))+$D22*INDEX(职业模板!$C$18:$J$18,MATCH(J$8,职业模板!$N$3:$U$3,FALSE))+INDEX(职业模板!$C$40:$J$60,MATCH($F22,职业模板!$B$40:$B$60,FALSE),MATCH(J$8,职业模板!$C$39:$J$39,FALSE))*INDEX(职业模板!$N$4:$U$4,MATCH(J$8,职业模板!$N$3:$U$3,FALSE)))*(1+INDEX(职业模板!$C$29:$J$34,MATCH($E22,职业模板!$B$29:$B$34,FALSE),MATCH(J$8,职业模板!$C$28:$J$28,FALSE))),3)</f>
        <v>82.8</v>
      </c>
      <c r="K22" s="1" cm="1">
        <f t="array" ref="K22">ROUND((INDEX(职业模板!$N$4:$U$4,MATCH(K$8,职业模板!$N$3:$U$3,FALSE))+$D22*INDEX(职业模板!$C$18:$J$18,MATCH(K$8,职业模板!$N$3:$U$3,FALSE))+INDEX(职业模板!$C$40:$J$60,MATCH($F22,职业模板!$B$40:$B$60,FALSE),MATCH(K$8,职业模板!$C$39:$J$39,FALSE))*INDEX(职业模板!$N$4:$U$4,MATCH(K$8,职业模板!$N$3:$U$3,FALSE)))*(1+INDEX(职业模板!$C$29:$J$34,MATCH($E22,职业模板!$B$29:$B$34,FALSE),MATCH(K$8,职业模板!$C$28:$J$28,FALSE))),3)</f>
        <v>82.8</v>
      </c>
      <c r="L22" s="1" cm="1">
        <f t="array" ref="L22">ROUND((INDEX(职业模板!$N$4:$U$4,MATCH(L$8,职业模板!$N$3:$U$3,FALSE))+$D22*INDEX(职业模板!$C$18:$J$18,MATCH(L$8,职业模板!$N$3:$U$3,FALSE))+INDEX(职业模板!$C$40:$J$60,MATCH($F22,职业模板!$B$40:$B$60,FALSE),MATCH(L$8,职业模板!$C$39:$J$39,FALSE))*INDEX(职业模板!$N$4:$U$4,MATCH(L$8,职业模板!$N$3:$U$3,FALSE)))*(1+INDEX(职业模板!$C$29:$J$34,MATCH($E22,职业模板!$B$29:$B$34,FALSE),MATCH(L$8,职业模板!$C$28:$J$28,FALSE))),3)</f>
        <v>131.1</v>
      </c>
      <c r="M22" s="1" cm="1">
        <f t="array" ref="M22">ROUND((INDEX(职业模板!$N$4:$U$4,MATCH(M$8,职业模板!$N$3:$U$3,FALSE))+$D22*INDEX(职业模板!$C$18:$J$18,MATCH(M$8,职业模板!$N$3:$U$3,FALSE))+INDEX(职业模板!$C$40:$J$60,MATCH($F22,职业模板!$B$40:$B$60,FALSE),MATCH(M$8,职业模板!$C$39:$J$39,FALSE))*INDEX(职业模板!$N$4:$U$4,MATCH(M$8,职业模板!$N$3:$U$3,FALSE)))*(1+INDEX(职业模板!$C$29:$J$34,MATCH($E22,职业模板!$B$29:$B$34,FALSE),MATCH(M$8,职业模板!$C$28:$J$28,FALSE))),3)</f>
        <v>131.1</v>
      </c>
      <c r="N22" s="1" cm="1">
        <f t="array" ref="N22">ROUND((INDEX(职业模板!$N$4:$U$4,MATCH(N$8,职业模板!$N$3:$U$3,FALSE))+$D22*INDEX(职业模板!$C$18:$J$18,MATCH(N$8,职业模板!$N$3:$U$3,FALSE))+INDEX(职业模板!$C$40:$J$60,MATCH($F22,职业模板!$B$40:$B$60,FALSE),MATCH(N$8,职业模板!$C$39:$J$39,FALSE))*INDEX(职业模板!$N$4:$U$4,MATCH(N$8,职业模板!$N$3:$U$3,FALSE)))*(1+INDEX(职业模板!$C$29:$J$34,MATCH($E22,职业模板!$B$29:$B$34,FALSE),MATCH(N$8,职业模板!$C$28:$J$28,FALSE))),3)</f>
        <v>131.1</v>
      </c>
      <c r="O22" s="1">
        <v>1.5</v>
      </c>
      <c r="P22" s="1">
        <v>2</v>
      </c>
      <c r="Q22" s="26" t="str" cm="1">
        <f t="array" ref="Q22">INDEX(装备!$B$72:$B$77,MATCH($P22,装备!$A$72:$A$77,FALSE))</f>
        <v>绿</v>
      </c>
      <c r="R22" s="1">
        <v>1</v>
      </c>
      <c r="S22" s="1">
        <f t="shared" si="17"/>
        <v>0</v>
      </c>
      <c r="V22" s="1" cm="1">
        <f t="array" ref="V22">IFERROR(ROUND(INDEX(装备!$C$72:$C$77,MATCH($P22,装备!$A$72:$A$77,FALSE))*(INDEX(装备!$C$47:$G$47,MATCH(V$8,装备!$C$45:$G$45,FALSE))+$R22/MAX(装备!$G$72:$G$77)*INDEX(装备!$C$53:$G$53,MATCH(V$8,装备!$C$51:$G$51,FALSE)))+INDEX(装备!$C$91:$M$91,MATCH(V$8,装备!$C$90:$M$90,FALSE))*INDEX(装备!$I$72:$I$77,MATCH($P22,装备!$A$72:$A$77,FALSE))*(INDEX(职业模板!$N$4:$U$4,MATCH(G$8,职业模板!$N$3:$U$3,FALSE))+$D22*INDEX(职业模板!$C$18:$J$18,MATCH(G$8,职业模板!$N$3:$U$3,FALSE)))*(1+$S22),2),0)</f>
        <v>847.17</v>
      </c>
      <c r="W22" s="1" cm="1">
        <f t="array" ref="W22">IFERROR(ROUND(INDEX(装备!$C$72:$C$77,MATCH($P22,装备!$A$72:$A$77,FALSE))*(INDEX(装备!$C$47:$G$47,MATCH(W$8,装备!$C$45:$G$45,FALSE))+$R22/MAX(装备!$G$72:$G$77)*INDEX(装备!$C$53:$G$53,MATCH(W$8,装备!$C$51:$G$51,FALSE)))+INDEX(装备!$C$91:$M$91,MATCH(W$8,装备!$C$90:$M$90,FALSE))*INDEX(装备!$I$72:$I$77,MATCH($P22,装备!$A$72:$A$77,FALSE))*(INDEX(职业模板!$N$4:$U$4,MATCH(H$8,职业模板!$N$3:$U$3,FALSE))+$D22*INDEX(职业模板!$C$18:$J$18,MATCH(H$8,职业模板!$N$3:$U$3,FALSE)))*(1+$S22),2),0)</f>
        <v>70.599999999999994</v>
      </c>
      <c r="X22" s="1" cm="1">
        <f t="array" ref="X22">IFERROR(ROUND(INDEX(装备!$C$72:$C$77,MATCH($P22,装备!$A$72:$A$77,FALSE))*(INDEX(装备!$C$47:$G$47,MATCH(X$8,装备!$C$45:$G$45,FALSE))+$R22/MAX(装备!$G$72:$G$77)*INDEX(装备!$C$53:$G$53,MATCH(X$8,装备!$C$51:$G$51,FALSE)))+INDEX(装备!$C$91:$M$91,MATCH(X$8,装备!$C$90:$M$90,FALSE))*INDEX(装备!$I$72:$I$77,MATCH($P22,装备!$A$72:$A$77,FALSE))*(INDEX(职业模板!$N$4:$U$4,MATCH(I$8,职业模板!$N$3:$U$3,FALSE))+$D22*INDEX(职业模板!$C$18:$J$18,MATCH(I$8,职业模板!$N$3:$U$3,FALSE)))*(1+$S22),2),0)</f>
        <v>70.599999999999994</v>
      </c>
      <c r="Y22" s="1" cm="1">
        <f t="array" ref="Y22">IFERROR(ROUND(INDEX(装备!$C$72:$C$77,MATCH($P22,装备!$A$72:$A$77,FALSE))*(INDEX(装备!$C$47:$G$47,MATCH(Y$8,装备!$C$45:$G$45,FALSE))+$R22/MAX(装备!$G$72:$G$77)*INDEX(装备!$C$53:$G$53,MATCH(Y$8,装备!$C$51:$G$51,FALSE)))+INDEX(装备!$C$91:$M$91,MATCH(Y$8,装备!$C$90:$M$90,FALSE))*INDEX(装备!$I$72:$I$77,MATCH($P22,装备!$A$72:$A$77,FALSE))*(INDEX(职业模板!$N$4:$U$4,MATCH(J$8,职业模板!$N$3:$U$3,FALSE))+$D22*INDEX(职业模板!$C$18:$J$18,MATCH(J$8,职业模板!$N$3:$U$3,FALSE)))*(1+$S22),2),0)</f>
        <v>35.46</v>
      </c>
      <c r="Z22" s="1" cm="1">
        <f t="array" ref="Z22">IFERROR(ROUND(INDEX(装备!$C$72:$C$77,MATCH($P22,装备!$A$72:$A$77,FALSE))*(INDEX(装备!$C$47:$G$47,MATCH(Z$8,装备!$C$45:$G$45,FALSE))+$R22/MAX(装备!$G$72:$G$77)*INDEX(装备!$C$53:$G$53,MATCH(Z$8,装备!$C$51:$G$51,FALSE)))+INDEX(装备!$C$91:$M$91,MATCH(Z$8,装备!$C$90:$M$90,FALSE))*INDEX(装备!$I$72:$I$77,MATCH($P22,装备!$A$72:$A$77,FALSE))*(INDEX(职业模板!$N$4:$U$4,MATCH(K$8,职业模板!$N$3:$U$3,FALSE))+$D22*INDEX(职业模板!$C$18:$J$18,MATCH(K$8,职业模板!$N$3:$U$3,FALSE)))*(1+$S22),2),0)</f>
        <v>35.46</v>
      </c>
      <c r="AA22" s="1" cm="1">
        <f t="array" ref="AA22">IFERROR(INDEX(装备!$C$92:$M$92,MATCH(AA$8,装备!$C$90:$M$90,FALSE))*INDEX(装备!$I$72:$I$77,MATCH($P22,装备!$A$72:$A$77,FALSE))+$S22*INDEX(装备!$C$92:$M$92,MATCH(AA$8,装备!$C$90:$M$90,FALSE))*INDEX(装备!$I$72:$I$77,MATCH($P22,装备!$A$72:$A$77,FALSE)),0)</f>
        <v>45</v>
      </c>
      <c r="AB22" s="1" cm="1">
        <f t="array" ref="AB22">IFERROR(INDEX(装备!$C$92:$M$92,MATCH(AB$8,装备!$C$90:$M$90,FALSE))*INDEX(装备!$I$72:$I$77,MATCH($P22,装备!$A$72:$A$77,FALSE))+$S22*INDEX(装备!$C$92:$M$92,MATCH(AB$8,装备!$C$90:$M$90,FALSE))*INDEX(装备!$I$72:$I$77,MATCH($P22,装备!$A$72:$A$77,FALSE)),0)</f>
        <v>45</v>
      </c>
      <c r="AC22" s="1" cm="1">
        <f t="array" ref="AC22">IFERROR(INDEX(装备!$C$92:$M$92,MATCH(AC$8,装备!$C$90:$M$90,FALSE))*INDEX(装备!$I$72:$I$77,MATCH($P22,装备!$A$72:$A$77,FALSE))+$S22*INDEX(装备!$C$92:$M$92,MATCH(AC$8,装备!$C$90:$M$90,FALSE))*INDEX(装备!$I$72:$I$77,MATCH($P22,装备!$A$72:$A$77,FALSE)),0)</f>
        <v>45</v>
      </c>
      <c r="AD22" s="1" cm="1">
        <f t="array" ref="AD22">IFERROR(INDEX(装备!$C$92:$M$92,MATCH(AD$8,装备!$C$90:$M$90,FALSE))*INDEX(装备!$I$72:$I$77,MATCH($P22,装备!$A$72:$A$77,FALSE))+$S22*INDEX(装备!$C$92:$M$92,MATCH(AD$8,装备!$C$90:$M$90,FALSE))*INDEX(装备!$I$72:$I$77,MATCH($P22,装备!$A$72:$A$77,FALSE)),0)</f>
        <v>45</v>
      </c>
      <c r="AE22" s="1" cm="1">
        <f t="array" ref="AE22">IFERROR(INDEX(装备!$C$92:$M$92,MATCH(AE$8,装备!$C$90:$M$90,FALSE))*INDEX(装备!$I$72:$I$77,MATCH($P22,装备!$A$72:$A$77,FALSE))+$S22*INDEX(装备!$C$92:$M$92,MATCH(AE$8,装备!$C$90:$M$90,FALSE))*INDEX(装备!$I$72:$I$77,MATCH($P22,装备!$A$72:$A$77,FALSE)),0)</f>
        <v>90</v>
      </c>
      <c r="AF22" s="1" cm="1">
        <f t="array" ref="AF22">IFERROR(INDEX(装备!$C$92:$M$92,MATCH(AF$8,装备!$C$90:$M$90,FALSE))*INDEX(装备!$I$72:$I$77,MATCH($P22,装备!$A$72:$A$77,FALSE))+$S22*INDEX(装备!$C$92:$M$92,MATCH(AF$8,装备!$C$90:$M$90,FALSE))*INDEX(装备!$I$72:$I$77,MATCH($P22,装备!$A$72:$A$77,FALSE)),0)</f>
        <v>90</v>
      </c>
      <c r="AR22" s="1">
        <f t="shared" si="20"/>
        <v>1506.57</v>
      </c>
      <c r="AS22" s="1">
        <f t="shared" si="20"/>
        <v>164.8</v>
      </c>
      <c r="AT22" s="1">
        <f t="shared" si="20"/>
        <v>164.8</v>
      </c>
      <c r="AU22" s="1">
        <f t="shared" si="20"/>
        <v>118.26</v>
      </c>
      <c r="AV22" s="1">
        <f t="shared" si="20"/>
        <v>118.26</v>
      </c>
      <c r="AW22" s="1">
        <f t="shared" si="21"/>
        <v>131.1</v>
      </c>
      <c r="AX22" s="1">
        <f t="shared" si="21"/>
        <v>131.1</v>
      </c>
      <c r="AY22" s="1">
        <f t="shared" si="21"/>
        <v>131.1</v>
      </c>
      <c r="BA22" s="1">
        <f t="shared" si="10"/>
        <v>45</v>
      </c>
      <c r="BB22" s="1">
        <f t="shared" si="11"/>
        <v>45</v>
      </c>
      <c r="BC22" s="1">
        <f t="shared" si="12"/>
        <v>45</v>
      </c>
      <c r="BD22" s="1">
        <f t="shared" si="13"/>
        <v>45</v>
      </c>
      <c r="BE22" s="1">
        <f t="shared" si="14"/>
        <v>90</v>
      </c>
      <c r="BF22" s="1">
        <f t="shared" si="15"/>
        <v>90</v>
      </c>
    </row>
    <row r="23" spans="2:58" x14ac:dyDescent="0.15">
      <c r="B23" s="1">
        <v>2</v>
      </c>
      <c r="D23" s="1">
        <v>15</v>
      </c>
      <c r="E23" s="1">
        <v>1</v>
      </c>
      <c r="F23" s="1">
        <f t="shared" si="22"/>
        <v>2</v>
      </c>
      <c r="G23" s="1" cm="1">
        <f t="array" ref="G23">ROUND((INDEX(职业模板!$N$4:$U$4,MATCH(G$8,职业模板!$N$3:$U$3,FALSE))+$D23*INDEX(职业模板!$C$18:$J$18,MATCH(G$8,职业模板!$N$3:$U$3,FALSE))+INDEX(职业模板!$C$40:$J$60,MATCH($F23,职业模板!$B$40:$B$60,FALSE),MATCH(G$8,职业模板!$C$39:$J$39,FALSE))*INDEX(职业模板!$N$4:$U$4,MATCH(G$8,职业模板!$N$3:$U$3,FALSE)))*(1+INDEX(职业模板!$C$29:$J$34,MATCH($E23,职业模板!$B$29:$B$34,FALSE),MATCH(G$8,职业模板!$C$28:$J$28,FALSE))),3)</f>
        <v>672</v>
      </c>
      <c r="H23" s="1" cm="1">
        <f t="array" ref="H23">ROUND((INDEX(职业模板!$N$4:$U$4,MATCH(H$8,职业模板!$N$3:$U$3,FALSE))+$D23*INDEX(职业模板!$C$18:$J$18,MATCH(H$8,职业模板!$N$3:$U$3,FALSE))+INDEX(职业模板!$C$40:$J$60,MATCH($F23,职业模板!$B$40:$B$60,FALSE),MATCH(H$8,职业模板!$C$39:$J$39,FALSE))*INDEX(职业模板!$N$4:$U$4,MATCH(H$8,职业模板!$N$3:$U$3,FALSE)))*(1+INDEX(职业模板!$C$29:$J$34,MATCH($E23,职业模板!$B$29:$B$34,FALSE),MATCH(H$8,职业模板!$C$28:$J$28,FALSE))),3)</f>
        <v>96</v>
      </c>
      <c r="I23" s="1" cm="1">
        <f t="array" ref="I23">ROUND((INDEX(职业模板!$N$4:$U$4,MATCH(I$8,职业模板!$N$3:$U$3,FALSE))+$D23*INDEX(职业模板!$C$18:$J$18,MATCH(I$8,职业模板!$N$3:$U$3,FALSE))+INDEX(职业模板!$C$40:$J$60,MATCH($F23,职业模板!$B$40:$B$60,FALSE),MATCH(I$8,职业模板!$C$39:$J$39,FALSE))*INDEX(职业模板!$N$4:$U$4,MATCH(I$8,职业模板!$N$3:$U$3,FALSE)))*(1+INDEX(职业模板!$C$29:$J$34,MATCH($E23,职业模板!$B$29:$B$34,FALSE),MATCH(I$8,职业模板!$C$28:$J$28,FALSE))),3)</f>
        <v>96</v>
      </c>
      <c r="J23" s="1" cm="1">
        <f t="array" ref="J23">ROUND((INDEX(职业模板!$N$4:$U$4,MATCH(J$8,职业模板!$N$3:$U$3,FALSE))+$D23*INDEX(职业模板!$C$18:$J$18,MATCH(J$8,职业模板!$N$3:$U$3,FALSE))+INDEX(职业模板!$C$40:$J$60,MATCH($F23,职业模板!$B$40:$B$60,FALSE),MATCH(J$8,职业模板!$C$39:$J$39,FALSE))*INDEX(职业模板!$N$4:$U$4,MATCH(J$8,职业模板!$N$3:$U$3,FALSE)))*(1+INDEX(职业模板!$C$29:$J$34,MATCH($E23,职业模板!$B$29:$B$34,FALSE),MATCH(J$8,职业模板!$C$28:$J$28,FALSE))),3)</f>
        <v>84</v>
      </c>
      <c r="K23" s="1" cm="1">
        <f t="array" ref="K23">ROUND((INDEX(职业模板!$N$4:$U$4,MATCH(K$8,职业模板!$N$3:$U$3,FALSE))+$D23*INDEX(职业模板!$C$18:$J$18,MATCH(K$8,职业模板!$N$3:$U$3,FALSE))+INDEX(职业模板!$C$40:$J$60,MATCH($F23,职业模板!$B$40:$B$60,FALSE),MATCH(K$8,职业模板!$C$39:$J$39,FALSE))*INDEX(职业模板!$N$4:$U$4,MATCH(K$8,职业模板!$N$3:$U$3,FALSE)))*(1+INDEX(职业模板!$C$29:$J$34,MATCH($E23,职业模板!$B$29:$B$34,FALSE),MATCH(K$8,职业模板!$C$28:$J$28,FALSE))),3)</f>
        <v>84</v>
      </c>
      <c r="L23" s="1" cm="1">
        <f t="array" ref="L23">ROUND((INDEX(职业模板!$N$4:$U$4,MATCH(L$8,职业模板!$N$3:$U$3,FALSE))+$D23*INDEX(职业模板!$C$18:$J$18,MATCH(L$8,职业模板!$N$3:$U$3,FALSE))+INDEX(职业模板!$C$40:$J$60,MATCH($F23,职业模板!$B$40:$B$60,FALSE),MATCH(L$8,职业模板!$C$39:$J$39,FALSE))*INDEX(职业模板!$N$4:$U$4,MATCH(L$8,职业模板!$N$3:$U$3,FALSE)))*(1+INDEX(职业模板!$C$29:$J$34,MATCH($E23,职业模板!$B$29:$B$34,FALSE),MATCH(L$8,职业模板!$C$28:$J$28,FALSE))),3)</f>
        <v>132.25</v>
      </c>
      <c r="M23" s="1" cm="1">
        <f t="array" ref="M23">ROUND((INDEX(职业模板!$N$4:$U$4,MATCH(M$8,职业模板!$N$3:$U$3,FALSE))+$D23*INDEX(职业模板!$C$18:$J$18,MATCH(M$8,职业模板!$N$3:$U$3,FALSE))+INDEX(职业模板!$C$40:$J$60,MATCH($F23,职业模板!$B$40:$B$60,FALSE),MATCH(M$8,职业模板!$C$39:$J$39,FALSE))*INDEX(职业模板!$N$4:$U$4,MATCH(M$8,职业模板!$N$3:$U$3,FALSE)))*(1+INDEX(职业模板!$C$29:$J$34,MATCH($E23,职业模板!$B$29:$B$34,FALSE),MATCH(M$8,职业模板!$C$28:$J$28,FALSE))),3)</f>
        <v>132.25</v>
      </c>
      <c r="N23" s="1" cm="1">
        <f t="array" ref="N23">ROUND((INDEX(职业模板!$N$4:$U$4,MATCH(N$8,职业模板!$N$3:$U$3,FALSE))+$D23*INDEX(职业模板!$C$18:$J$18,MATCH(N$8,职业模板!$N$3:$U$3,FALSE))+INDEX(职业模板!$C$40:$J$60,MATCH($F23,职业模板!$B$40:$B$60,FALSE),MATCH(N$8,职业模板!$C$39:$J$39,FALSE))*INDEX(职业模板!$N$4:$U$4,MATCH(N$8,职业模板!$N$3:$U$3,FALSE)))*(1+INDEX(职业模板!$C$29:$J$34,MATCH($E23,职业模板!$B$29:$B$34,FALSE),MATCH(N$8,职业模板!$C$28:$J$28,FALSE))),3)</f>
        <v>132.25</v>
      </c>
      <c r="O23" s="1">
        <v>1.5</v>
      </c>
      <c r="P23" s="1">
        <v>2</v>
      </c>
      <c r="Q23" s="26" t="str" cm="1">
        <f t="array" ref="Q23">INDEX(装备!$B$72:$B$77,MATCH($P23,装备!$A$72:$A$77,FALSE))</f>
        <v>绿</v>
      </c>
      <c r="R23" s="1">
        <v>2</v>
      </c>
      <c r="S23" s="1">
        <f t="shared" si="17"/>
        <v>0</v>
      </c>
      <c r="V23" s="1" cm="1">
        <f t="array" ref="V23">IFERROR(ROUND(INDEX(装备!$C$72:$C$77,MATCH($P23,装备!$A$72:$A$77,FALSE))*(INDEX(装备!$C$47:$G$47,MATCH(V$8,装备!$C$45:$G$45,FALSE))+$R23/MAX(装备!$G$72:$G$77)*INDEX(装备!$C$53:$G$53,MATCH(V$8,装备!$C$51:$G$51,FALSE)))+INDEX(装备!$C$91:$M$91,MATCH(V$8,装备!$C$90:$M$90,FALSE))*INDEX(装备!$I$72:$I$77,MATCH($P23,装备!$A$72:$A$77,FALSE))*(INDEX(职业模板!$N$4:$U$4,MATCH(G$8,职业模板!$N$3:$U$3,FALSE))+$D23*INDEX(职业模板!$C$18:$J$18,MATCH(G$8,职业模板!$N$3:$U$3,FALSE)))*(1+$S23),2),0)</f>
        <v>955.58</v>
      </c>
      <c r="W23" s="1" cm="1">
        <f t="array" ref="W23">IFERROR(ROUND(INDEX(装备!$C$72:$C$77,MATCH($P23,装备!$A$72:$A$77,FALSE))*(INDEX(装备!$C$47:$G$47,MATCH(W$8,装备!$C$45:$G$45,FALSE))+$R23/MAX(装备!$G$72:$G$77)*INDEX(装备!$C$53:$G$53,MATCH(W$8,装备!$C$51:$G$51,FALSE)))+INDEX(装备!$C$91:$M$91,MATCH(W$8,装备!$C$90:$M$90,FALSE))*INDEX(装备!$I$72:$I$77,MATCH($P23,装备!$A$72:$A$77,FALSE))*(INDEX(职业模板!$N$4:$U$4,MATCH(H$8,职业模板!$N$3:$U$3,FALSE))+$D23*INDEX(职业模板!$C$18:$J$18,MATCH(H$8,职业模板!$N$3:$U$3,FALSE)))*(1+$S23),2),0)</f>
        <v>79.63</v>
      </c>
      <c r="X23" s="1" cm="1">
        <f t="array" ref="X23">IFERROR(ROUND(INDEX(装备!$C$72:$C$77,MATCH($P23,装备!$A$72:$A$77,FALSE))*(INDEX(装备!$C$47:$G$47,MATCH(X$8,装备!$C$45:$G$45,FALSE))+$R23/MAX(装备!$G$72:$G$77)*INDEX(装备!$C$53:$G$53,MATCH(X$8,装备!$C$51:$G$51,FALSE)))+INDEX(装备!$C$91:$M$91,MATCH(X$8,装备!$C$90:$M$90,FALSE))*INDEX(装备!$I$72:$I$77,MATCH($P23,装备!$A$72:$A$77,FALSE))*(INDEX(职业模板!$N$4:$U$4,MATCH(I$8,职业模板!$N$3:$U$3,FALSE))+$D23*INDEX(职业模板!$C$18:$J$18,MATCH(I$8,职业模板!$N$3:$U$3,FALSE)))*(1+$S23),2),0)</f>
        <v>79.63</v>
      </c>
      <c r="Y23" s="1" cm="1">
        <f t="array" ref="Y23">IFERROR(ROUND(INDEX(装备!$C$72:$C$77,MATCH($P23,装备!$A$72:$A$77,FALSE))*(INDEX(装备!$C$47:$G$47,MATCH(Y$8,装备!$C$45:$G$45,FALSE))+$R23/MAX(装备!$G$72:$G$77)*INDEX(装备!$C$53:$G$53,MATCH(Y$8,装备!$C$51:$G$51,FALSE)))+INDEX(装备!$C$91:$M$91,MATCH(Y$8,装备!$C$90:$M$90,FALSE))*INDEX(装备!$I$72:$I$77,MATCH($P23,装备!$A$72:$A$77,FALSE))*(INDEX(职业模板!$N$4:$U$4,MATCH(J$8,职业模板!$N$3:$U$3,FALSE))+$D23*INDEX(职业模板!$C$18:$J$18,MATCH(J$8,职业模板!$N$3:$U$3,FALSE)))*(1+$S23),2),0)</f>
        <v>39.979999999999997</v>
      </c>
      <c r="Z23" s="1" cm="1">
        <f t="array" ref="Z23">IFERROR(ROUND(INDEX(装备!$C$72:$C$77,MATCH($P23,装备!$A$72:$A$77,FALSE))*(INDEX(装备!$C$47:$G$47,MATCH(Z$8,装备!$C$45:$G$45,FALSE))+$R23/MAX(装备!$G$72:$G$77)*INDEX(装备!$C$53:$G$53,MATCH(Z$8,装备!$C$51:$G$51,FALSE)))+INDEX(装备!$C$91:$M$91,MATCH(Z$8,装备!$C$90:$M$90,FALSE))*INDEX(装备!$I$72:$I$77,MATCH($P23,装备!$A$72:$A$77,FALSE))*(INDEX(职业模板!$N$4:$U$4,MATCH(K$8,职业模板!$N$3:$U$3,FALSE))+$D23*INDEX(职业模板!$C$18:$J$18,MATCH(K$8,职业模板!$N$3:$U$3,FALSE)))*(1+$S23),2),0)</f>
        <v>39.979999999999997</v>
      </c>
      <c r="AA23" s="1" cm="1">
        <f t="array" ref="AA23">IFERROR(INDEX(装备!$C$92:$M$92,MATCH(AA$8,装备!$C$90:$M$90,FALSE))*INDEX(装备!$I$72:$I$77,MATCH($P23,装备!$A$72:$A$77,FALSE))+$S23*INDEX(装备!$C$92:$M$92,MATCH(AA$8,装备!$C$90:$M$90,FALSE))*INDEX(装备!$I$72:$I$77,MATCH($P23,装备!$A$72:$A$77,FALSE)),0)</f>
        <v>45</v>
      </c>
      <c r="AB23" s="1" cm="1">
        <f t="array" ref="AB23">IFERROR(INDEX(装备!$C$92:$M$92,MATCH(AB$8,装备!$C$90:$M$90,FALSE))*INDEX(装备!$I$72:$I$77,MATCH($P23,装备!$A$72:$A$77,FALSE))+$S23*INDEX(装备!$C$92:$M$92,MATCH(AB$8,装备!$C$90:$M$90,FALSE))*INDEX(装备!$I$72:$I$77,MATCH($P23,装备!$A$72:$A$77,FALSE)),0)</f>
        <v>45</v>
      </c>
      <c r="AC23" s="1" cm="1">
        <f t="array" ref="AC23">IFERROR(INDEX(装备!$C$92:$M$92,MATCH(AC$8,装备!$C$90:$M$90,FALSE))*INDEX(装备!$I$72:$I$77,MATCH($P23,装备!$A$72:$A$77,FALSE))+$S23*INDEX(装备!$C$92:$M$92,MATCH(AC$8,装备!$C$90:$M$90,FALSE))*INDEX(装备!$I$72:$I$77,MATCH($P23,装备!$A$72:$A$77,FALSE)),0)</f>
        <v>45</v>
      </c>
      <c r="AD23" s="1" cm="1">
        <f t="array" ref="AD23">IFERROR(INDEX(装备!$C$92:$M$92,MATCH(AD$8,装备!$C$90:$M$90,FALSE))*INDEX(装备!$I$72:$I$77,MATCH($P23,装备!$A$72:$A$77,FALSE))+$S23*INDEX(装备!$C$92:$M$92,MATCH(AD$8,装备!$C$90:$M$90,FALSE))*INDEX(装备!$I$72:$I$77,MATCH($P23,装备!$A$72:$A$77,FALSE)),0)</f>
        <v>45</v>
      </c>
      <c r="AE23" s="1" cm="1">
        <f t="array" ref="AE23">IFERROR(INDEX(装备!$C$92:$M$92,MATCH(AE$8,装备!$C$90:$M$90,FALSE))*INDEX(装备!$I$72:$I$77,MATCH($P23,装备!$A$72:$A$77,FALSE))+$S23*INDEX(装备!$C$92:$M$92,MATCH(AE$8,装备!$C$90:$M$90,FALSE))*INDEX(装备!$I$72:$I$77,MATCH($P23,装备!$A$72:$A$77,FALSE)),0)</f>
        <v>90</v>
      </c>
      <c r="AF23" s="1" cm="1">
        <f t="array" ref="AF23">IFERROR(INDEX(装备!$C$92:$M$92,MATCH(AF$8,装备!$C$90:$M$90,FALSE))*INDEX(装备!$I$72:$I$77,MATCH($P23,装备!$A$72:$A$77,FALSE))+$S23*INDEX(装备!$C$92:$M$92,MATCH(AF$8,装备!$C$90:$M$90,FALSE))*INDEX(装备!$I$72:$I$77,MATCH($P23,装备!$A$72:$A$77,FALSE)),0)</f>
        <v>90</v>
      </c>
      <c r="AR23" s="1">
        <f t="shared" si="20"/>
        <v>1627.58</v>
      </c>
      <c r="AS23" s="1">
        <f t="shared" si="20"/>
        <v>175.63</v>
      </c>
      <c r="AT23" s="1">
        <f t="shared" si="20"/>
        <v>175.63</v>
      </c>
      <c r="AU23" s="1">
        <f t="shared" si="20"/>
        <v>123.98</v>
      </c>
      <c r="AV23" s="1">
        <f t="shared" si="20"/>
        <v>123.98</v>
      </c>
      <c r="AW23" s="1">
        <f t="shared" si="21"/>
        <v>132.25</v>
      </c>
      <c r="AX23" s="1">
        <f t="shared" si="21"/>
        <v>132.25</v>
      </c>
      <c r="AY23" s="1">
        <f t="shared" si="21"/>
        <v>132.25</v>
      </c>
      <c r="BA23" s="1">
        <f t="shared" si="10"/>
        <v>45</v>
      </c>
      <c r="BB23" s="1">
        <f t="shared" si="11"/>
        <v>45</v>
      </c>
      <c r="BC23" s="1">
        <f t="shared" si="12"/>
        <v>45</v>
      </c>
      <c r="BD23" s="1">
        <f t="shared" si="13"/>
        <v>45</v>
      </c>
      <c r="BE23" s="1">
        <f t="shared" si="14"/>
        <v>90</v>
      </c>
      <c r="BF23" s="1">
        <f t="shared" si="15"/>
        <v>90</v>
      </c>
    </row>
    <row r="24" spans="2:58" x14ac:dyDescent="0.15">
      <c r="B24" s="1">
        <v>2</v>
      </c>
      <c r="D24" s="1">
        <v>16</v>
      </c>
      <c r="E24" s="1">
        <v>1</v>
      </c>
      <c r="F24" s="1">
        <f t="shared" si="22"/>
        <v>2</v>
      </c>
      <c r="G24" s="1" cm="1">
        <f t="array" ref="G24">ROUND((INDEX(职业模板!$N$4:$U$4,MATCH(G$8,职业模板!$N$3:$U$3,FALSE))+$D24*INDEX(职业模板!$C$18:$J$18,MATCH(G$8,职业模板!$N$3:$U$3,FALSE))+INDEX(职业模板!$C$40:$J$60,MATCH($F24,职业模板!$B$40:$B$60,FALSE),MATCH(G$8,职业模板!$C$39:$J$39,FALSE))*INDEX(职业模板!$N$4:$U$4,MATCH(G$8,职业模板!$N$3:$U$3,FALSE)))*(1+INDEX(职业模板!$C$29:$J$34,MATCH($E24,职业模板!$B$29:$B$34,FALSE),MATCH(G$8,职业模板!$C$28:$J$28,FALSE))),3)</f>
        <v>684.6</v>
      </c>
      <c r="H24" s="1" cm="1">
        <f t="array" ref="H24">ROUND((INDEX(职业模板!$N$4:$U$4,MATCH(H$8,职业模板!$N$3:$U$3,FALSE))+$D24*INDEX(职业模板!$C$18:$J$18,MATCH(H$8,职业模板!$N$3:$U$3,FALSE))+INDEX(职业模板!$C$40:$J$60,MATCH($F24,职业模板!$B$40:$B$60,FALSE),MATCH(H$8,职业模板!$C$39:$J$39,FALSE))*INDEX(职业模板!$N$4:$U$4,MATCH(H$8,职业模板!$N$3:$U$3,FALSE)))*(1+INDEX(职业模板!$C$29:$J$34,MATCH($E24,职业模板!$B$29:$B$34,FALSE),MATCH(H$8,职业模板!$C$28:$J$28,FALSE))),3)</f>
        <v>97.8</v>
      </c>
      <c r="I24" s="1" cm="1">
        <f t="array" ref="I24">ROUND((INDEX(职业模板!$N$4:$U$4,MATCH(I$8,职业模板!$N$3:$U$3,FALSE))+$D24*INDEX(职业模板!$C$18:$J$18,MATCH(I$8,职业模板!$N$3:$U$3,FALSE))+INDEX(职业模板!$C$40:$J$60,MATCH($F24,职业模板!$B$40:$B$60,FALSE),MATCH(I$8,职业模板!$C$39:$J$39,FALSE))*INDEX(职业模板!$N$4:$U$4,MATCH(I$8,职业模板!$N$3:$U$3,FALSE)))*(1+INDEX(职业模板!$C$29:$J$34,MATCH($E24,职业模板!$B$29:$B$34,FALSE),MATCH(I$8,职业模板!$C$28:$J$28,FALSE))),3)</f>
        <v>97.8</v>
      </c>
      <c r="J24" s="1" cm="1">
        <f t="array" ref="J24">ROUND((INDEX(职业模板!$N$4:$U$4,MATCH(J$8,职业模板!$N$3:$U$3,FALSE))+$D24*INDEX(职业模板!$C$18:$J$18,MATCH(J$8,职业模板!$N$3:$U$3,FALSE))+INDEX(职业模板!$C$40:$J$60,MATCH($F24,职业模板!$B$40:$B$60,FALSE),MATCH(J$8,职业模板!$C$39:$J$39,FALSE))*INDEX(职业模板!$N$4:$U$4,MATCH(J$8,职业模板!$N$3:$U$3,FALSE)))*(1+INDEX(职业模板!$C$29:$J$34,MATCH($E24,职业模板!$B$29:$B$34,FALSE),MATCH(J$8,职业模板!$C$28:$J$28,FALSE))),3)</f>
        <v>85.2</v>
      </c>
      <c r="K24" s="1" cm="1">
        <f t="array" ref="K24">ROUND((INDEX(职业模板!$N$4:$U$4,MATCH(K$8,职业模板!$N$3:$U$3,FALSE))+$D24*INDEX(职业模板!$C$18:$J$18,MATCH(K$8,职业模板!$N$3:$U$3,FALSE))+INDEX(职业模板!$C$40:$J$60,MATCH($F24,职业模板!$B$40:$B$60,FALSE),MATCH(K$8,职业模板!$C$39:$J$39,FALSE))*INDEX(职业模板!$N$4:$U$4,MATCH(K$8,职业模板!$N$3:$U$3,FALSE)))*(1+INDEX(职业模板!$C$29:$J$34,MATCH($E24,职业模板!$B$29:$B$34,FALSE),MATCH(K$8,职业模板!$C$28:$J$28,FALSE))),3)</f>
        <v>85.2</v>
      </c>
      <c r="L24" s="1" cm="1">
        <f t="array" ref="L24">ROUND((INDEX(职业模板!$N$4:$U$4,MATCH(L$8,职业模板!$N$3:$U$3,FALSE))+$D24*INDEX(职业模板!$C$18:$J$18,MATCH(L$8,职业模板!$N$3:$U$3,FALSE))+INDEX(职业模板!$C$40:$J$60,MATCH($F24,职业模板!$B$40:$B$60,FALSE),MATCH(L$8,职业模板!$C$39:$J$39,FALSE))*INDEX(职业模板!$N$4:$U$4,MATCH(L$8,职业模板!$N$3:$U$3,FALSE)))*(1+INDEX(职业模板!$C$29:$J$34,MATCH($E24,职业模板!$B$29:$B$34,FALSE),MATCH(L$8,职业模板!$C$28:$J$28,FALSE))),3)</f>
        <v>133.4</v>
      </c>
      <c r="M24" s="1" cm="1">
        <f t="array" ref="M24">ROUND((INDEX(职业模板!$N$4:$U$4,MATCH(M$8,职业模板!$N$3:$U$3,FALSE))+$D24*INDEX(职业模板!$C$18:$J$18,MATCH(M$8,职业模板!$N$3:$U$3,FALSE))+INDEX(职业模板!$C$40:$J$60,MATCH($F24,职业模板!$B$40:$B$60,FALSE),MATCH(M$8,职业模板!$C$39:$J$39,FALSE))*INDEX(职业模板!$N$4:$U$4,MATCH(M$8,职业模板!$N$3:$U$3,FALSE)))*(1+INDEX(职业模板!$C$29:$J$34,MATCH($E24,职业模板!$B$29:$B$34,FALSE),MATCH(M$8,职业模板!$C$28:$J$28,FALSE))),3)</f>
        <v>133.4</v>
      </c>
      <c r="N24" s="1" cm="1">
        <f t="array" ref="N24">ROUND((INDEX(职业模板!$N$4:$U$4,MATCH(N$8,职业模板!$N$3:$U$3,FALSE))+$D24*INDEX(职业模板!$C$18:$J$18,MATCH(N$8,职业模板!$N$3:$U$3,FALSE))+INDEX(职业模板!$C$40:$J$60,MATCH($F24,职业模板!$B$40:$B$60,FALSE),MATCH(N$8,职业模板!$C$39:$J$39,FALSE))*INDEX(职业模板!$N$4:$U$4,MATCH(N$8,职业模板!$N$3:$U$3,FALSE)))*(1+INDEX(职业模板!$C$29:$J$34,MATCH($E24,职业模板!$B$29:$B$34,FALSE),MATCH(N$8,职业模板!$C$28:$J$28,FALSE))),3)</f>
        <v>133.4</v>
      </c>
      <c r="O24" s="1">
        <v>1.5</v>
      </c>
      <c r="P24" s="1">
        <v>2</v>
      </c>
      <c r="Q24" s="26" t="str" cm="1">
        <f t="array" ref="Q24">INDEX(装备!$B$72:$B$77,MATCH($P24,装备!$A$72:$A$77,FALSE))</f>
        <v>绿</v>
      </c>
      <c r="R24" s="1">
        <v>2</v>
      </c>
      <c r="S24" s="1">
        <f t="shared" ref="S24:S38" si="23">INT(R24/4)</f>
        <v>0</v>
      </c>
      <c r="V24" s="1" cm="1">
        <f t="array" ref="V24">IFERROR(ROUND(INDEX(装备!$C$72:$C$77,MATCH($P24,装备!$A$72:$A$77,FALSE))*(INDEX(装备!$C$47:$G$47,MATCH(V$8,装备!$C$45:$G$45,FALSE))+$R24/MAX(装备!$G$72:$G$77)*INDEX(装备!$C$53:$G$53,MATCH(V$8,装备!$C$51:$G$51,FALSE)))+INDEX(装备!$C$91:$M$91,MATCH(V$8,装备!$C$90:$M$90,FALSE))*INDEX(装备!$I$72:$I$77,MATCH($P24,装备!$A$72:$A$77,FALSE))*(INDEX(职业模板!$N$4:$U$4,MATCH(G$8,职业模板!$N$3:$U$3,FALSE))+$D24*INDEX(职业模板!$C$18:$J$18,MATCH(G$8,职业模板!$N$3:$U$3,FALSE)))*(1+$S24),2),0)</f>
        <v>955.98</v>
      </c>
      <c r="W24" s="1" cm="1">
        <f t="array" ref="W24">IFERROR(ROUND(INDEX(装备!$C$72:$C$77,MATCH($P24,装备!$A$72:$A$77,FALSE))*(INDEX(装备!$C$47:$G$47,MATCH(W$8,装备!$C$45:$G$45,FALSE))+$R24/MAX(装备!$G$72:$G$77)*INDEX(装备!$C$53:$G$53,MATCH(W$8,装备!$C$51:$G$51,FALSE)))+INDEX(装备!$C$91:$M$91,MATCH(W$8,装备!$C$90:$M$90,FALSE))*INDEX(装备!$I$72:$I$77,MATCH($P24,装备!$A$72:$A$77,FALSE))*(INDEX(职业模板!$N$4:$U$4,MATCH(H$8,职业模板!$N$3:$U$3,FALSE))+$D24*INDEX(职业模板!$C$18:$J$18,MATCH(H$8,职业模板!$N$3:$U$3,FALSE)))*(1+$S24),2),0)</f>
        <v>79.67</v>
      </c>
      <c r="X24" s="1" cm="1">
        <f t="array" ref="X24">IFERROR(ROUND(INDEX(装备!$C$72:$C$77,MATCH($P24,装备!$A$72:$A$77,FALSE))*(INDEX(装备!$C$47:$G$47,MATCH(X$8,装备!$C$45:$G$45,FALSE))+$R24/MAX(装备!$G$72:$G$77)*INDEX(装备!$C$53:$G$53,MATCH(X$8,装备!$C$51:$G$51,FALSE)))+INDEX(装备!$C$91:$M$91,MATCH(X$8,装备!$C$90:$M$90,FALSE))*INDEX(装备!$I$72:$I$77,MATCH($P24,装备!$A$72:$A$77,FALSE))*(INDEX(职业模板!$N$4:$U$4,MATCH(I$8,职业模板!$N$3:$U$3,FALSE))+$D24*INDEX(职业模板!$C$18:$J$18,MATCH(I$8,职业模板!$N$3:$U$3,FALSE)))*(1+$S24),2),0)</f>
        <v>79.67</v>
      </c>
      <c r="Y24" s="1" cm="1">
        <f t="array" ref="Y24">IFERROR(ROUND(INDEX(装备!$C$72:$C$77,MATCH($P24,装备!$A$72:$A$77,FALSE))*(INDEX(装备!$C$47:$G$47,MATCH(Y$8,装备!$C$45:$G$45,FALSE))+$R24/MAX(装备!$G$72:$G$77)*INDEX(装备!$C$53:$G$53,MATCH(Y$8,装备!$C$51:$G$51,FALSE)))+INDEX(装备!$C$91:$M$91,MATCH(Y$8,装备!$C$90:$M$90,FALSE))*INDEX(装备!$I$72:$I$77,MATCH($P24,装备!$A$72:$A$77,FALSE))*(INDEX(职业模板!$N$4:$U$4,MATCH(J$8,职业模板!$N$3:$U$3,FALSE))+$D24*INDEX(职业模板!$C$18:$J$18,MATCH(J$8,职业模板!$N$3:$U$3,FALSE)))*(1+$S24),2),0)</f>
        <v>39.99</v>
      </c>
      <c r="Z24" s="1" cm="1">
        <f t="array" ref="Z24">IFERROR(ROUND(INDEX(装备!$C$72:$C$77,MATCH($P24,装备!$A$72:$A$77,FALSE))*(INDEX(装备!$C$47:$G$47,MATCH(Z$8,装备!$C$45:$G$45,FALSE))+$R24/MAX(装备!$G$72:$G$77)*INDEX(装备!$C$53:$G$53,MATCH(Z$8,装备!$C$51:$G$51,FALSE)))+INDEX(装备!$C$91:$M$91,MATCH(Z$8,装备!$C$90:$M$90,FALSE))*INDEX(装备!$I$72:$I$77,MATCH($P24,装备!$A$72:$A$77,FALSE))*(INDEX(职业模板!$N$4:$U$4,MATCH(K$8,职业模板!$N$3:$U$3,FALSE))+$D24*INDEX(职业模板!$C$18:$J$18,MATCH(K$8,职业模板!$N$3:$U$3,FALSE)))*(1+$S24),2),0)</f>
        <v>39.99</v>
      </c>
      <c r="AA24" s="1" cm="1">
        <f t="array" ref="AA24">IFERROR(INDEX(装备!$C$92:$M$92,MATCH(AA$8,装备!$C$90:$M$90,FALSE))*INDEX(装备!$I$72:$I$77,MATCH($P24,装备!$A$72:$A$77,FALSE))+$S24*INDEX(装备!$C$92:$M$92,MATCH(AA$8,装备!$C$90:$M$90,FALSE))*INDEX(装备!$I$72:$I$77,MATCH($P24,装备!$A$72:$A$77,FALSE)),0)</f>
        <v>45</v>
      </c>
      <c r="AB24" s="1" cm="1">
        <f t="array" ref="AB24">IFERROR(INDEX(装备!$C$92:$M$92,MATCH(AB$8,装备!$C$90:$M$90,FALSE))*INDEX(装备!$I$72:$I$77,MATCH($P24,装备!$A$72:$A$77,FALSE))+$S24*INDEX(装备!$C$92:$M$92,MATCH(AB$8,装备!$C$90:$M$90,FALSE))*INDEX(装备!$I$72:$I$77,MATCH($P24,装备!$A$72:$A$77,FALSE)),0)</f>
        <v>45</v>
      </c>
      <c r="AC24" s="1" cm="1">
        <f t="array" ref="AC24">IFERROR(INDEX(装备!$C$92:$M$92,MATCH(AC$8,装备!$C$90:$M$90,FALSE))*INDEX(装备!$I$72:$I$77,MATCH($P24,装备!$A$72:$A$77,FALSE))+$S24*INDEX(装备!$C$92:$M$92,MATCH(AC$8,装备!$C$90:$M$90,FALSE))*INDEX(装备!$I$72:$I$77,MATCH($P24,装备!$A$72:$A$77,FALSE)),0)</f>
        <v>45</v>
      </c>
      <c r="AD24" s="1" cm="1">
        <f t="array" ref="AD24">IFERROR(INDEX(装备!$C$92:$M$92,MATCH(AD$8,装备!$C$90:$M$90,FALSE))*INDEX(装备!$I$72:$I$77,MATCH($P24,装备!$A$72:$A$77,FALSE))+$S24*INDEX(装备!$C$92:$M$92,MATCH(AD$8,装备!$C$90:$M$90,FALSE))*INDEX(装备!$I$72:$I$77,MATCH($P24,装备!$A$72:$A$77,FALSE)),0)</f>
        <v>45</v>
      </c>
      <c r="AE24" s="1" cm="1">
        <f t="array" ref="AE24">IFERROR(INDEX(装备!$C$92:$M$92,MATCH(AE$8,装备!$C$90:$M$90,FALSE))*INDEX(装备!$I$72:$I$77,MATCH($P24,装备!$A$72:$A$77,FALSE))+$S24*INDEX(装备!$C$92:$M$92,MATCH(AE$8,装备!$C$90:$M$90,FALSE))*INDEX(装备!$I$72:$I$77,MATCH($P24,装备!$A$72:$A$77,FALSE)),0)</f>
        <v>90</v>
      </c>
      <c r="AF24" s="1" cm="1">
        <f t="array" ref="AF24">IFERROR(INDEX(装备!$C$92:$M$92,MATCH(AF$8,装备!$C$90:$M$90,FALSE))*INDEX(装备!$I$72:$I$77,MATCH($P24,装备!$A$72:$A$77,FALSE))+$S24*INDEX(装备!$C$92:$M$92,MATCH(AF$8,装备!$C$90:$M$90,FALSE))*INDEX(装备!$I$72:$I$77,MATCH($P24,装备!$A$72:$A$77,FALSE)),0)</f>
        <v>90</v>
      </c>
      <c r="AR24" s="1">
        <f t="shared" ref="AR24:AR55" si="24">G24+V24+AJ24</f>
        <v>1640.58</v>
      </c>
      <c r="AS24" s="1">
        <f t="shared" ref="AS24:AS55" si="25">H24+W24+AK24</f>
        <v>177.47</v>
      </c>
      <c r="AT24" s="1">
        <f t="shared" ref="AT24:AT55" si="26">I24+X24+AL24</f>
        <v>177.47</v>
      </c>
      <c r="AU24" s="1">
        <f t="shared" ref="AU24:AU55" si="27">J24+Y24+AM24</f>
        <v>125.19</v>
      </c>
      <c r="AV24" s="1">
        <f t="shared" ref="AV24:AV55" si="28">K24+Z24+AN24</f>
        <v>125.19</v>
      </c>
      <c r="AW24" s="1">
        <f t="shared" ref="AW24:AW55" si="29">L24+AO24</f>
        <v>133.4</v>
      </c>
      <c r="AX24" s="1">
        <f t="shared" ref="AX24:AX55" si="30">M24+AP24</f>
        <v>133.4</v>
      </c>
      <c r="AY24" s="1">
        <f t="shared" ref="AY24:AY55" si="31">N24+AQ24</f>
        <v>133.4</v>
      </c>
      <c r="BA24" s="1">
        <f t="shared" si="10"/>
        <v>45</v>
      </c>
      <c r="BB24" s="1">
        <f t="shared" si="11"/>
        <v>45</v>
      </c>
      <c r="BC24" s="1">
        <f t="shared" si="12"/>
        <v>45</v>
      </c>
      <c r="BD24" s="1">
        <f t="shared" si="13"/>
        <v>45</v>
      </c>
      <c r="BE24" s="1">
        <f t="shared" si="14"/>
        <v>90</v>
      </c>
      <c r="BF24" s="1">
        <f t="shared" si="15"/>
        <v>90</v>
      </c>
    </row>
    <row r="25" spans="2:58" x14ac:dyDescent="0.15">
      <c r="B25" s="1">
        <v>4</v>
      </c>
      <c r="D25" s="1">
        <v>17</v>
      </c>
      <c r="E25" s="1">
        <v>1</v>
      </c>
      <c r="F25" s="1">
        <f t="shared" si="22"/>
        <v>2</v>
      </c>
      <c r="G25" s="1" cm="1">
        <f t="array" ref="G25">ROUND((INDEX(职业模板!$N$4:$U$4,MATCH(G$8,职业模板!$N$3:$U$3,FALSE))+$D25*INDEX(职业模板!$C$18:$J$18,MATCH(G$8,职业模板!$N$3:$U$3,FALSE))+INDEX(职业模板!$C$40:$J$60,MATCH($F25,职业模板!$B$40:$B$60,FALSE),MATCH(G$8,职业模板!$C$39:$J$39,FALSE))*INDEX(职业模板!$N$4:$U$4,MATCH(G$8,职业模板!$N$3:$U$3,FALSE)))*(1+INDEX(职业模板!$C$29:$J$34,MATCH($E25,职业模板!$B$29:$B$34,FALSE),MATCH(G$8,职业模板!$C$28:$J$28,FALSE))),3)</f>
        <v>697.2</v>
      </c>
      <c r="H25" s="1" cm="1">
        <f t="array" ref="H25">ROUND((INDEX(职业模板!$N$4:$U$4,MATCH(H$8,职业模板!$N$3:$U$3,FALSE))+$D25*INDEX(职业模板!$C$18:$J$18,MATCH(H$8,职业模板!$N$3:$U$3,FALSE))+INDEX(职业模板!$C$40:$J$60,MATCH($F25,职业模板!$B$40:$B$60,FALSE),MATCH(H$8,职业模板!$C$39:$J$39,FALSE))*INDEX(职业模板!$N$4:$U$4,MATCH(H$8,职业模板!$N$3:$U$3,FALSE)))*(1+INDEX(职业模板!$C$29:$J$34,MATCH($E25,职业模板!$B$29:$B$34,FALSE),MATCH(H$8,职业模板!$C$28:$J$28,FALSE))),3)</f>
        <v>99.6</v>
      </c>
      <c r="I25" s="1" cm="1">
        <f t="array" ref="I25">ROUND((INDEX(职业模板!$N$4:$U$4,MATCH(I$8,职业模板!$N$3:$U$3,FALSE))+$D25*INDEX(职业模板!$C$18:$J$18,MATCH(I$8,职业模板!$N$3:$U$3,FALSE))+INDEX(职业模板!$C$40:$J$60,MATCH($F25,职业模板!$B$40:$B$60,FALSE),MATCH(I$8,职业模板!$C$39:$J$39,FALSE))*INDEX(职业模板!$N$4:$U$4,MATCH(I$8,职业模板!$N$3:$U$3,FALSE)))*(1+INDEX(职业模板!$C$29:$J$34,MATCH($E25,职业模板!$B$29:$B$34,FALSE),MATCH(I$8,职业模板!$C$28:$J$28,FALSE))),3)</f>
        <v>99.6</v>
      </c>
      <c r="J25" s="1" cm="1">
        <f t="array" ref="J25">ROUND((INDEX(职业模板!$N$4:$U$4,MATCH(J$8,职业模板!$N$3:$U$3,FALSE))+$D25*INDEX(职业模板!$C$18:$J$18,MATCH(J$8,职业模板!$N$3:$U$3,FALSE))+INDEX(职业模板!$C$40:$J$60,MATCH($F25,职业模板!$B$40:$B$60,FALSE),MATCH(J$8,职业模板!$C$39:$J$39,FALSE))*INDEX(职业模板!$N$4:$U$4,MATCH(J$8,职业模板!$N$3:$U$3,FALSE)))*(1+INDEX(职业模板!$C$29:$J$34,MATCH($E25,职业模板!$B$29:$B$34,FALSE),MATCH(J$8,职业模板!$C$28:$J$28,FALSE))),3)</f>
        <v>86.4</v>
      </c>
      <c r="K25" s="1" cm="1">
        <f t="array" ref="K25">ROUND((INDEX(职业模板!$N$4:$U$4,MATCH(K$8,职业模板!$N$3:$U$3,FALSE))+$D25*INDEX(职业模板!$C$18:$J$18,MATCH(K$8,职业模板!$N$3:$U$3,FALSE))+INDEX(职业模板!$C$40:$J$60,MATCH($F25,职业模板!$B$40:$B$60,FALSE),MATCH(K$8,职业模板!$C$39:$J$39,FALSE))*INDEX(职业模板!$N$4:$U$4,MATCH(K$8,职业模板!$N$3:$U$3,FALSE)))*(1+INDEX(职业模板!$C$29:$J$34,MATCH($E25,职业模板!$B$29:$B$34,FALSE),MATCH(K$8,职业模板!$C$28:$J$28,FALSE))),3)</f>
        <v>86.4</v>
      </c>
      <c r="L25" s="1" cm="1">
        <f t="array" ref="L25">ROUND((INDEX(职业模板!$N$4:$U$4,MATCH(L$8,职业模板!$N$3:$U$3,FALSE))+$D25*INDEX(职业模板!$C$18:$J$18,MATCH(L$8,职业模板!$N$3:$U$3,FALSE))+INDEX(职业模板!$C$40:$J$60,MATCH($F25,职业模板!$B$40:$B$60,FALSE),MATCH(L$8,职业模板!$C$39:$J$39,FALSE))*INDEX(职业模板!$N$4:$U$4,MATCH(L$8,职业模板!$N$3:$U$3,FALSE)))*(1+INDEX(职业模板!$C$29:$J$34,MATCH($E25,职业模板!$B$29:$B$34,FALSE),MATCH(L$8,职业模板!$C$28:$J$28,FALSE))),3)</f>
        <v>134.55000000000001</v>
      </c>
      <c r="M25" s="1" cm="1">
        <f t="array" ref="M25">ROUND((INDEX(职业模板!$N$4:$U$4,MATCH(M$8,职业模板!$N$3:$U$3,FALSE))+$D25*INDEX(职业模板!$C$18:$J$18,MATCH(M$8,职业模板!$N$3:$U$3,FALSE))+INDEX(职业模板!$C$40:$J$60,MATCH($F25,职业模板!$B$40:$B$60,FALSE),MATCH(M$8,职业模板!$C$39:$J$39,FALSE))*INDEX(职业模板!$N$4:$U$4,MATCH(M$8,职业模板!$N$3:$U$3,FALSE)))*(1+INDEX(职业模板!$C$29:$J$34,MATCH($E25,职业模板!$B$29:$B$34,FALSE),MATCH(M$8,职业模板!$C$28:$J$28,FALSE))),3)</f>
        <v>134.55000000000001</v>
      </c>
      <c r="N25" s="1" cm="1">
        <f t="array" ref="N25">ROUND((INDEX(职业模板!$N$4:$U$4,MATCH(N$8,职业模板!$N$3:$U$3,FALSE))+$D25*INDEX(职业模板!$C$18:$J$18,MATCH(N$8,职业模板!$N$3:$U$3,FALSE))+INDEX(职业模板!$C$40:$J$60,MATCH($F25,职业模板!$B$40:$B$60,FALSE),MATCH(N$8,职业模板!$C$39:$J$39,FALSE))*INDEX(职业模板!$N$4:$U$4,MATCH(N$8,职业模板!$N$3:$U$3,FALSE)))*(1+INDEX(职业模板!$C$29:$J$34,MATCH($E25,职业模板!$B$29:$B$34,FALSE),MATCH(N$8,职业模板!$C$28:$J$28,FALSE))),3)</f>
        <v>134.55000000000001</v>
      </c>
      <c r="O25" s="1">
        <v>1.5</v>
      </c>
      <c r="P25" s="1">
        <v>2</v>
      </c>
      <c r="Q25" s="26" t="str" cm="1">
        <f t="array" ref="Q25">INDEX(装备!$B$72:$B$77,MATCH($P25,装备!$A$72:$A$77,FALSE))</f>
        <v>绿</v>
      </c>
      <c r="R25" s="1">
        <v>2</v>
      </c>
      <c r="S25" s="1">
        <f t="shared" si="23"/>
        <v>0</v>
      </c>
      <c r="V25" s="1" cm="1">
        <f t="array" ref="V25">IFERROR(ROUND(INDEX(装备!$C$72:$C$77,MATCH($P25,装备!$A$72:$A$77,FALSE))*(INDEX(装备!$C$47:$G$47,MATCH(V$8,装备!$C$45:$G$45,FALSE))+$R25/MAX(装备!$G$72:$G$77)*INDEX(装备!$C$53:$G$53,MATCH(V$8,装备!$C$51:$G$51,FALSE)))+INDEX(装备!$C$91:$M$91,MATCH(V$8,装备!$C$90:$M$90,FALSE))*INDEX(装备!$I$72:$I$77,MATCH($P25,装备!$A$72:$A$77,FALSE))*(INDEX(职业模板!$N$4:$U$4,MATCH(G$8,职业模板!$N$3:$U$3,FALSE))+$D25*INDEX(职业模板!$C$18:$J$18,MATCH(G$8,职业模板!$N$3:$U$3,FALSE)))*(1+$S25),2),0)</f>
        <v>956.39</v>
      </c>
      <c r="W25" s="1" cm="1">
        <f t="array" ref="W25">IFERROR(ROUND(INDEX(装备!$C$72:$C$77,MATCH($P25,装备!$A$72:$A$77,FALSE))*(INDEX(装备!$C$47:$G$47,MATCH(W$8,装备!$C$45:$G$45,FALSE))+$R25/MAX(装备!$G$72:$G$77)*INDEX(装备!$C$53:$G$53,MATCH(W$8,装备!$C$51:$G$51,FALSE)))+INDEX(装备!$C$91:$M$91,MATCH(W$8,装备!$C$90:$M$90,FALSE))*INDEX(装备!$I$72:$I$77,MATCH($P25,装备!$A$72:$A$77,FALSE))*(INDEX(职业模板!$N$4:$U$4,MATCH(H$8,职业模板!$N$3:$U$3,FALSE))+$D25*INDEX(职业模板!$C$18:$J$18,MATCH(H$8,职业模板!$N$3:$U$3,FALSE)))*(1+$S25),2),0)</f>
        <v>79.7</v>
      </c>
      <c r="X25" s="1" cm="1">
        <f t="array" ref="X25">IFERROR(ROUND(INDEX(装备!$C$72:$C$77,MATCH($P25,装备!$A$72:$A$77,FALSE))*(INDEX(装备!$C$47:$G$47,MATCH(X$8,装备!$C$45:$G$45,FALSE))+$R25/MAX(装备!$G$72:$G$77)*INDEX(装备!$C$53:$G$53,MATCH(X$8,装备!$C$51:$G$51,FALSE)))+INDEX(装备!$C$91:$M$91,MATCH(X$8,装备!$C$90:$M$90,FALSE))*INDEX(装备!$I$72:$I$77,MATCH($P25,装备!$A$72:$A$77,FALSE))*(INDEX(职业模板!$N$4:$U$4,MATCH(I$8,职业模板!$N$3:$U$3,FALSE))+$D25*INDEX(职业模板!$C$18:$J$18,MATCH(I$8,职业模板!$N$3:$U$3,FALSE)))*(1+$S25),2),0)</f>
        <v>79.7</v>
      </c>
      <c r="Y25" s="1" cm="1">
        <f t="array" ref="Y25">IFERROR(ROUND(INDEX(装备!$C$72:$C$77,MATCH($P25,装备!$A$72:$A$77,FALSE))*(INDEX(装备!$C$47:$G$47,MATCH(Y$8,装备!$C$45:$G$45,FALSE))+$R25/MAX(装备!$G$72:$G$77)*INDEX(装备!$C$53:$G$53,MATCH(Y$8,装备!$C$51:$G$51,FALSE)))+INDEX(装备!$C$91:$M$91,MATCH(Y$8,装备!$C$90:$M$90,FALSE))*INDEX(装备!$I$72:$I$77,MATCH($P25,装备!$A$72:$A$77,FALSE))*(INDEX(职业模板!$N$4:$U$4,MATCH(J$8,职业模板!$N$3:$U$3,FALSE))+$D25*INDEX(职业模板!$C$18:$J$18,MATCH(J$8,职业模板!$N$3:$U$3,FALSE)))*(1+$S25),2),0)</f>
        <v>40.01</v>
      </c>
      <c r="Z25" s="1" cm="1">
        <f t="array" ref="Z25">IFERROR(ROUND(INDEX(装备!$C$72:$C$77,MATCH($P25,装备!$A$72:$A$77,FALSE))*(INDEX(装备!$C$47:$G$47,MATCH(Z$8,装备!$C$45:$G$45,FALSE))+$R25/MAX(装备!$G$72:$G$77)*INDEX(装备!$C$53:$G$53,MATCH(Z$8,装备!$C$51:$G$51,FALSE)))+INDEX(装备!$C$91:$M$91,MATCH(Z$8,装备!$C$90:$M$90,FALSE))*INDEX(装备!$I$72:$I$77,MATCH($P25,装备!$A$72:$A$77,FALSE))*(INDEX(职业模板!$N$4:$U$4,MATCH(K$8,职业模板!$N$3:$U$3,FALSE))+$D25*INDEX(职业模板!$C$18:$J$18,MATCH(K$8,职业模板!$N$3:$U$3,FALSE)))*(1+$S25),2),0)</f>
        <v>40.01</v>
      </c>
      <c r="AA25" s="1" cm="1">
        <f t="array" ref="AA25">IFERROR(INDEX(装备!$C$92:$M$92,MATCH(AA$8,装备!$C$90:$M$90,FALSE))*INDEX(装备!$I$72:$I$77,MATCH($P25,装备!$A$72:$A$77,FALSE))+$S25*INDEX(装备!$C$92:$M$92,MATCH(AA$8,装备!$C$90:$M$90,FALSE))*INDEX(装备!$I$72:$I$77,MATCH($P25,装备!$A$72:$A$77,FALSE)),0)</f>
        <v>45</v>
      </c>
      <c r="AB25" s="1" cm="1">
        <f t="array" ref="AB25">IFERROR(INDEX(装备!$C$92:$M$92,MATCH(AB$8,装备!$C$90:$M$90,FALSE))*INDEX(装备!$I$72:$I$77,MATCH($P25,装备!$A$72:$A$77,FALSE))+$S25*INDEX(装备!$C$92:$M$92,MATCH(AB$8,装备!$C$90:$M$90,FALSE))*INDEX(装备!$I$72:$I$77,MATCH($P25,装备!$A$72:$A$77,FALSE)),0)</f>
        <v>45</v>
      </c>
      <c r="AC25" s="1" cm="1">
        <f t="array" ref="AC25">IFERROR(INDEX(装备!$C$92:$M$92,MATCH(AC$8,装备!$C$90:$M$90,FALSE))*INDEX(装备!$I$72:$I$77,MATCH($P25,装备!$A$72:$A$77,FALSE))+$S25*INDEX(装备!$C$92:$M$92,MATCH(AC$8,装备!$C$90:$M$90,FALSE))*INDEX(装备!$I$72:$I$77,MATCH($P25,装备!$A$72:$A$77,FALSE)),0)</f>
        <v>45</v>
      </c>
      <c r="AD25" s="1" cm="1">
        <f t="array" ref="AD25">IFERROR(INDEX(装备!$C$92:$M$92,MATCH(AD$8,装备!$C$90:$M$90,FALSE))*INDEX(装备!$I$72:$I$77,MATCH($P25,装备!$A$72:$A$77,FALSE))+$S25*INDEX(装备!$C$92:$M$92,MATCH(AD$8,装备!$C$90:$M$90,FALSE))*INDEX(装备!$I$72:$I$77,MATCH($P25,装备!$A$72:$A$77,FALSE)),0)</f>
        <v>45</v>
      </c>
      <c r="AE25" s="1" cm="1">
        <f t="array" ref="AE25">IFERROR(INDEX(装备!$C$92:$M$92,MATCH(AE$8,装备!$C$90:$M$90,FALSE))*INDEX(装备!$I$72:$I$77,MATCH($P25,装备!$A$72:$A$77,FALSE))+$S25*INDEX(装备!$C$92:$M$92,MATCH(AE$8,装备!$C$90:$M$90,FALSE))*INDEX(装备!$I$72:$I$77,MATCH($P25,装备!$A$72:$A$77,FALSE)),0)</f>
        <v>90</v>
      </c>
      <c r="AF25" s="1" cm="1">
        <f t="array" ref="AF25">IFERROR(INDEX(装备!$C$92:$M$92,MATCH(AF$8,装备!$C$90:$M$90,FALSE))*INDEX(装备!$I$72:$I$77,MATCH($P25,装备!$A$72:$A$77,FALSE))+$S25*INDEX(装备!$C$92:$M$92,MATCH(AF$8,装备!$C$90:$M$90,FALSE))*INDEX(装备!$I$72:$I$77,MATCH($P25,装备!$A$72:$A$77,FALSE)),0)</f>
        <v>90</v>
      </c>
      <c r="AR25" s="1">
        <f t="shared" si="24"/>
        <v>1653.59</v>
      </c>
      <c r="AS25" s="1">
        <f t="shared" si="25"/>
        <v>179.3</v>
      </c>
      <c r="AT25" s="1">
        <f t="shared" si="26"/>
        <v>179.3</v>
      </c>
      <c r="AU25" s="1">
        <f t="shared" si="27"/>
        <v>126.41</v>
      </c>
      <c r="AV25" s="1">
        <f t="shared" si="28"/>
        <v>126.41</v>
      </c>
      <c r="AW25" s="1">
        <f t="shared" si="29"/>
        <v>134.55000000000001</v>
      </c>
      <c r="AX25" s="1">
        <f t="shared" si="30"/>
        <v>134.55000000000001</v>
      </c>
      <c r="AY25" s="1">
        <f t="shared" si="31"/>
        <v>134.55000000000001</v>
      </c>
      <c r="BA25" s="1">
        <f t="shared" si="10"/>
        <v>45</v>
      </c>
      <c r="BB25" s="1">
        <f t="shared" si="11"/>
        <v>45</v>
      </c>
      <c r="BC25" s="1">
        <f t="shared" si="12"/>
        <v>45</v>
      </c>
      <c r="BD25" s="1">
        <f t="shared" si="13"/>
        <v>45</v>
      </c>
      <c r="BE25" s="1">
        <f t="shared" si="14"/>
        <v>90</v>
      </c>
      <c r="BF25" s="1">
        <f t="shared" si="15"/>
        <v>90</v>
      </c>
    </row>
    <row r="26" spans="2:58" x14ac:dyDescent="0.15">
      <c r="B26" s="1">
        <v>4</v>
      </c>
      <c r="D26" s="1">
        <v>18</v>
      </c>
      <c r="E26" s="1">
        <v>1</v>
      </c>
      <c r="F26" s="1">
        <f t="shared" si="22"/>
        <v>2</v>
      </c>
      <c r="G26" s="1" cm="1">
        <f t="array" ref="G26">ROUND((INDEX(职业模板!$N$4:$U$4,MATCH(G$8,职业模板!$N$3:$U$3,FALSE))+$D26*INDEX(职业模板!$C$18:$J$18,MATCH(G$8,职业模板!$N$3:$U$3,FALSE))+INDEX(职业模板!$C$40:$J$60,MATCH($F26,职业模板!$B$40:$B$60,FALSE),MATCH(G$8,职业模板!$C$39:$J$39,FALSE))*INDEX(职业模板!$N$4:$U$4,MATCH(G$8,职业模板!$N$3:$U$3,FALSE)))*(1+INDEX(职业模板!$C$29:$J$34,MATCH($E26,职业模板!$B$29:$B$34,FALSE),MATCH(G$8,职业模板!$C$28:$J$28,FALSE))),3)</f>
        <v>709.8</v>
      </c>
      <c r="H26" s="1" cm="1">
        <f t="array" ref="H26">ROUND((INDEX(职业模板!$N$4:$U$4,MATCH(H$8,职业模板!$N$3:$U$3,FALSE))+$D26*INDEX(职业模板!$C$18:$J$18,MATCH(H$8,职业模板!$N$3:$U$3,FALSE))+INDEX(职业模板!$C$40:$J$60,MATCH($F26,职业模板!$B$40:$B$60,FALSE),MATCH(H$8,职业模板!$C$39:$J$39,FALSE))*INDEX(职业模板!$N$4:$U$4,MATCH(H$8,职业模板!$N$3:$U$3,FALSE)))*(1+INDEX(职业模板!$C$29:$J$34,MATCH($E26,职业模板!$B$29:$B$34,FALSE),MATCH(H$8,职业模板!$C$28:$J$28,FALSE))),3)</f>
        <v>101.4</v>
      </c>
      <c r="I26" s="1" cm="1">
        <f t="array" ref="I26">ROUND((INDEX(职业模板!$N$4:$U$4,MATCH(I$8,职业模板!$N$3:$U$3,FALSE))+$D26*INDEX(职业模板!$C$18:$J$18,MATCH(I$8,职业模板!$N$3:$U$3,FALSE))+INDEX(职业模板!$C$40:$J$60,MATCH($F26,职业模板!$B$40:$B$60,FALSE),MATCH(I$8,职业模板!$C$39:$J$39,FALSE))*INDEX(职业模板!$N$4:$U$4,MATCH(I$8,职业模板!$N$3:$U$3,FALSE)))*(1+INDEX(职业模板!$C$29:$J$34,MATCH($E26,职业模板!$B$29:$B$34,FALSE),MATCH(I$8,职业模板!$C$28:$J$28,FALSE))),3)</f>
        <v>101.4</v>
      </c>
      <c r="J26" s="1" cm="1">
        <f t="array" ref="J26">ROUND((INDEX(职业模板!$N$4:$U$4,MATCH(J$8,职业模板!$N$3:$U$3,FALSE))+$D26*INDEX(职业模板!$C$18:$J$18,MATCH(J$8,职业模板!$N$3:$U$3,FALSE))+INDEX(职业模板!$C$40:$J$60,MATCH($F26,职业模板!$B$40:$B$60,FALSE),MATCH(J$8,职业模板!$C$39:$J$39,FALSE))*INDEX(职业模板!$N$4:$U$4,MATCH(J$8,职业模板!$N$3:$U$3,FALSE)))*(1+INDEX(职业模板!$C$29:$J$34,MATCH($E26,职业模板!$B$29:$B$34,FALSE),MATCH(J$8,职业模板!$C$28:$J$28,FALSE))),3)</f>
        <v>87.6</v>
      </c>
      <c r="K26" s="1" cm="1">
        <f t="array" ref="K26">ROUND((INDEX(职业模板!$N$4:$U$4,MATCH(K$8,职业模板!$N$3:$U$3,FALSE))+$D26*INDEX(职业模板!$C$18:$J$18,MATCH(K$8,职业模板!$N$3:$U$3,FALSE))+INDEX(职业模板!$C$40:$J$60,MATCH($F26,职业模板!$B$40:$B$60,FALSE),MATCH(K$8,职业模板!$C$39:$J$39,FALSE))*INDEX(职业模板!$N$4:$U$4,MATCH(K$8,职业模板!$N$3:$U$3,FALSE)))*(1+INDEX(职业模板!$C$29:$J$34,MATCH($E26,职业模板!$B$29:$B$34,FALSE),MATCH(K$8,职业模板!$C$28:$J$28,FALSE))),3)</f>
        <v>87.6</v>
      </c>
      <c r="L26" s="1" cm="1">
        <f t="array" ref="L26">ROUND((INDEX(职业模板!$N$4:$U$4,MATCH(L$8,职业模板!$N$3:$U$3,FALSE))+$D26*INDEX(职业模板!$C$18:$J$18,MATCH(L$8,职业模板!$N$3:$U$3,FALSE))+INDEX(职业模板!$C$40:$J$60,MATCH($F26,职业模板!$B$40:$B$60,FALSE),MATCH(L$8,职业模板!$C$39:$J$39,FALSE))*INDEX(职业模板!$N$4:$U$4,MATCH(L$8,职业模板!$N$3:$U$3,FALSE)))*(1+INDEX(职业模板!$C$29:$J$34,MATCH($E26,职业模板!$B$29:$B$34,FALSE),MATCH(L$8,职业模板!$C$28:$J$28,FALSE))),3)</f>
        <v>135.69999999999999</v>
      </c>
      <c r="M26" s="1" cm="1">
        <f t="array" ref="M26">ROUND((INDEX(职业模板!$N$4:$U$4,MATCH(M$8,职业模板!$N$3:$U$3,FALSE))+$D26*INDEX(职业模板!$C$18:$J$18,MATCH(M$8,职业模板!$N$3:$U$3,FALSE))+INDEX(职业模板!$C$40:$J$60,MATCH($F26,职业模板!$B$40:$B$60,FALSE),MATCH(M$8,职业模板!$C$39:$J$39,FALSE))*INDEX(职业模板!$N$4:$U$4,MATCH(M$8,职业模板!$N$3:$U$3,FALSE)))*(1+INDEX(职业模板!$C$29:$J$34,MATCH($E26,职业模板!$B$29:$B$34,FALSE),MATCH(M$8,职业模板!$C$28:$J$28,FALSE))),3)</f>
        <v>135.69999999999999</v>
      </c>
      <c r="N26" s="1" cm="1">
        <f t="array" ref="N26">ROUND((INDEX(职业模板!$N$4:$U$4,MATCH(N$8,职业模板!$N$3:$U$3,FALSE))+$D26*INDEX(职业模板!$C$18:$J$18,MATCH(N$8,职业模板!$N$3:$U$3,FALSE))+INDEX(职业模板!$C$40:$J$60,MATCH($F26,职业模板!$B$40:$B$60,FALSE),MATCH(N$8,职业模板!$C$39:$J$39,FALSE))*INDEX(职业模板!$N$4:$U$4,MATCH(N$8,职业模板!$N$3:$U$3,FALSE)))*(1+INDEX(职业模板!$C$29:$J$34,MATCH($E26,职业模板!$B$29:$B$34,FALSE),MATCH(N$8,职业模板!$C$28:$J$28,FALSE))),3)</f>
        <v>135.69999999999999</v>
      </c>
      <c r="O26" s="1">
        <v>1.5</v>
      </c>
      <c r="P26" s="1">
        <v>2</v>
      </c>
      <c r="Q26" s="26" t="str" cm="1">
        <f t="array" ref="Q26">INDEX(装备!$B$72:$B$77,MATCH($P26,装备!$A$72:$A$77,FALSE))</f>
        <v>绿</v>
      </c>
      <c r="R26" s="1">
        <v>2</v>
      </c>
      <c r="S26" s="1">
        <f t="shared" si="23"/>
        <v>0</v>
      </c>
      <c r="V26" s="1" cm="1">
        <f t="array" ref="V26">IFERROR(ROUND(INDEX(装备!$C$72:$C$77,MATCH($P26,装备!$A$72:$A$77,FALSE))*(INDEX(装备!$C$47:$G$47,MATCH(V$8,装备!$C$45:$G$45,FALSE))+$R26/MAX(装备!$G$72:$G$77)*INDEX(装备!$C$53:$G$53,MATCH(V$8,装备!$C$51:$G$51,FALSE)))+INDEX(装备!$C$91:$M$91,MATCH(V$8,装备!$C$90:$M$90,FALSE))*INDEX(装备!$I$72:$I$77,MATCH($P26,装备!$A$72:$A$77,FALSE))*(INDEX(职业模板!$N$4:$U$4,MATCH(G$8,职业模板!$N$3:$U$3,FALSE))+$D26*INDEX(职业模板!$C$18:$J$18,MATCH(G$8,职业模板!$N$3:$U$3,FALSE)))*(1+$S26),2),0)</f>
        <v>956.79</v>
      </c>
      <c r="W26" s="1" cm="1">
        <f t="array" ref="W26">IFERROR(ROUND(INDEX(装备!$C$72:$C$77,MATCH($P26,装备!$A$72:$A$77,FALSE))*(INDEX(装备!$C$47:$G$47,MATCH(W$8,装备!$C$45:$G$45,FALSE))+$R26/MAX(装备!$G$72:$G$77)*INDEX(装备!$C$53:$G$53,MATCH(W$8,装备!$C$51:$G$51,FALSE)))+INDEX(装备!$C$91:$M$91,MATCH(W$8,装备!$C$90:$M$90,FALSE))*INDEX(装备!$I$72:$I$77,MATCH($P26,装备!$A$72:$A$77,FALSE))*(INDEX(职业模板!$N$4:$U$4,MATCH(H$8,职业模板!$N$3:$U$3,FALSE))+$D26*INDEX(职业模板!$C$18:$J$18,MATCH(H$8,职业模板!$N$3:$U$3,FALSE)))*(1+$S26),2),0)</f>
        <v>79.73</v>
      </c>
      <c r="X26" s="1" cm="1">
        <f t="array" ref="X26">IFERROR(ROUND(INDEX(装备!$C$72:$C$77,MATCH($P26,装备!$A$72:$A$77,FALSE))*(INDEX(装备!$C$47:$G$47,MATCH(X$8,装备!$C$45:$G$45,FALSE))+$R26/MAX(装备!$G$72:$G$77)*INDEX(装备!$C$53:$G$53,MATCH(X$8,装备!$C$51:$G$51,FALSE)))+INDEX(装备!$C$91:$M$91,MATCH(X$8,装备!$C$90:$M$90,FALSE))*INDEX(装备!$I$72:$I$77,MATCH($P26,装备!$A$72:$A$77,FALSE))*(INDEX(职业模板!$N$4:$U$4,MATCH(I$8,职业模板!$N$3:$U$3,FALSE))+$D26*INDEX(职业模板!$C$18:$J$18,MATCH(I$8,职业模板!$N$3:$U$3,FALSE)))*(1+$S26),2),0)</f>
        <v>79.73</v>
      </c>
      <c r="Y26" s="1" cm="1">
        <f t="array" ref="Y26">IFERROR(ROUND(INDEX(装备!$C$72:$C$77,MATCH($P26,装备!$A$72:$A$77,FALSE))*(INDEX(装备!$C$47:$G$47,MATCH(Y$8,装备!$C$45:$G$45,FALSE))+$R26/MAX(装备!$G$72:$G$77)*INDEX(装备!$C$53:$G$53,MATCH(Y$8,装备!$C$51:$G$51,FALSE)))+INDEX(装备!$C$91:$M$91,MATCH(Y$8,装备!$C$90:$M$90,FALSE))*INDEX(装备!$I$72:$I$77,MATCH($P26,装备!$A$72:$A$77,FALSE))*(INDEX(职业模板!$N$4:$U$4,MATCH(J$8,职业模板!$N$3:$U$3,FALSE))+$D26*INDEX(职业模板!$C$18:$J$18,MATCH(J$8,职业模板!$N$3:$U$3,FALSE)))*(1+$S26),2),0)</f>
        <v>40.020000000000003</v>
      </c>
      <c r="Z26" s="1" cm="1">
        <f t="array" ref="Z26">IFERROR(ROUND(INDEX(装备!$C$72:$C$77,MATCH($P26,装备!$A$72:$A$77,FALSE))*(INDEX(装备!$C$47:$G$47,MATCH(Z$8,装备!$C$45:$G$45,FALSE))+$R26/MAX(装备!$G$72:$G$77)*INDEX(装备!$C$53:$G$53,MATCH(Z$8,装备!$C$51:$G$51,FALSE)))+INDEX(装备!$C$91:$M$91,MATCH(Z$8,装备!$C$90:$M$90,FALSE))*INDEX(装备!$I$72:$I$77,MATCH($P26,装备!$A$72:$A$77,FALSE))*(INDEX(职业模板!$N$4:$U$4,MATCH(K$8,职业模板!$N$3:$U$3,FALSE))+$D26*INDEX(职业模板!$C$18:$J$18,MATCH(K$8,职业模板!$N$3:$U$3,FALSE)))*(1+$S26),2),0)</f>
        <v>40.020000000000003</v>
      </c>
      <c r="AA26" s="1" cm="1">
        <f t="array" ref="AA26">IFERROR(INDEX(装备!$C$92:$M$92,MATCH(AA$8,装备!$C$90:$M$90,FALSE))*INDEX(装备!$I$72:$I$77,MATCH($P26,装备!$A$72:$A$77,FALSE))+$S26*INDEX(装备!$C$92:$M$92,MATCH(AA$8,装备!$C$90:$M$90,FALSE))*INDEX(装备!$I$72:$I$77,MATCH($P26,装备!$A$72:$A$77,FALSE)),0)</f>
        <v>45</v>
      </c>
      <c r="AB26" s="1" cm="1">
        <f t="array" ref="AB26">IFERROR(INDEX(装备!$C$92:$M$92,MATCH(AB$8,装备!$C$90:$M$90,FALSE))*INDEX(装备!$I$72:$I$77,MATCH($P26,装备!$A$72:$A$77,FALSE))+$S26*INDEX(装备!$C$92:$M$92,MATCH(AB$8,装备!$C$90:$M$90,FALSE))*INDEX(装备!$I$72:$I$77,MATCH($P26,装备!$A$72:$A$77,FALSE)),0)</f>
        <v>45</v>
      </c>
      <c r="AC26" s="1" cm="1">
        <f t="array" ref="AC26">IFERROR(INDEX(装备!$C$92:$M$92,MATCH(AC$8,装备!$C$90:$M$90,FALSE))*INDEX(装备!$I$72:$I$77,MATCH($P26,装备!$A$72:$A$77,FALSE))+$S26*INDEX(装备!$C$92:$M$92,MATCH(AC$8,装备!$C$90:$M$90,FALSE))*INDEX(装备!$I$72:$I$77,MATCH($P26,装备!$A$72:$A$77,FALSE)),0)</f>
        <v>45</v>
      </c>
      <c r="AD26" s="1" cm="1">
        <f t="array" ref="AD26">IFERROR(INDEX(装备!$C$92:$M$92,MATCH(AD$8,装备!$C$90:$M$90,FALSE))*INDEX(装备!$I$72:$I$77,MATCH($P26,装备!$A$72:$A$77,FALSE))+$S26*INDEX(装备!$C$92:$M$92,MATCH(AD$8,装备!$C$90:$M$90,FALSE))*INDEX(装备!$I$72:$I$77,MATCH($P26,装备!$A$72:$A$77,FALSE)),0)</f>
        <v>45</v>
      </c>
      <c r="AE26" s="1" cm="1">
        <f t="array" ref="AE26">IFERROR(INDEX(装备!$C$92:$M$92,MATCH(AE$8,装备!$C$90:$M$90,FALSE))*INDEX(装备!$I$72:$I$77,MATCH($P26,装备!$A$72:$A$77,FALSE))+$S26*INDEX(装备!$C$92:$M$92,MATCH(AE$8,装备!$C$90:$M$90,FALSE))*INDEX(装备!$I$72:$I$77,MATCH($P26,装备!$A$72:$A$77,FALSE)),0)</f>
        <v>90</v>
      </c>
      <c r="AF26" s="1" cm="1">
        <f t="array" ref="AF26">IFERROR(INDEX(装备!$C$92:$M$92,MATCH(AF$8,装备!$C$90:$M$90,FALSE))*INDEX(装备!$I$72:$I$77,MATCH($P26,装备!$A$72:$A$77,FALSE))+$S26*INDEX(装备!$C$92:$M$92,MATCH(AF$8,装备!$C$90:$M$90,FALSE))*INDEX(装备!$I$72:$I$77,MATCH($P26,装备!$A$72:$A$77,FALSE)),0)</f>
        <v>90</v>
      </c>
      <c r="AR26" s="1">
        <f t="shared" si="24"/>
        <v>1666.59</v>
      </c>
      <c r="AS26" s="1">
        <f t="shared" si="25"/>
        <v>181.13</v>
      </c>
      <c r="AT26" s="1">
        <f t="shared" si="26"/>
        <v>181.13</v>
      </c>
      <c r="AU26" s="1">
        <f t="shared" si="27"/>
        <v>127.62</v>
      </c>
      <c r="AV26" s="1">
        <f t="shared" si="28"/>
        <v>127.62</v>
      </c>
      <c r="AW26" s="1">
        <f t="shared" si="29"/>
        <v>135.69999999999999</v>
      </c>
      <c r="AX26" s="1">
        <f t="shared" si="30"/>
        <v>135.69999999999999</v>
      </c>
      <c r="AY26" s="1">
        <f t="shared" si="31"/>
        <v>135.69999999999999</v>
      </c>
      <c r="BA26" s="1">
        <f t="shared" si="10"/>
        <v>45</v>
      </c>
      <c r="BB26" s="1">
        <f t="shared" si="11"/>
        <v>45</v>
      </c>
      <c r="BC26" s="1">
        <f t="shared" si="12"/>
        <v>45</v>
      </c>
      <c r="BD26" s="1">
        <f t="shared" si="13"/>
        <v>45</v>
      </c>
      <c r="BE26" s="1">
        <f t="shared" si="14"/>
        <v>90</v>
      </c>
      <c r="BF26" s="1">
        <f t="shared" si="15"/>
        <v>90</v>
      </c>
    </row>
    <row r="27" spans="2:58" x14ac:dyDescent="0.15">
      <c r="B27" s="1">
        <v>4</v>
      </c>
      <c r="D27" s="1">
        <v>19</v>
      </c>
      <c r="E27" s="1">
        <v>1</v>
      </c>
      <c r="F27" s="1">
        <f t="shared" si="22"/>
        <v>3</v>
      </c>
      <c r="G27" s="1" cm="1">
        <f t="array" ref="G27">ROUND((INDEX(职业模板!$N$4:$U$4,MATCH(G$8,职业模板!$N$3:$U$3,FALSE))+$D27*INDEX(职业模板!$C$18:$J$18,MATCH(G$8,职业模板!$N$3:$U$3,FALSE))+INDEX(职业模板!$C$40:$J$60,MATCH($F27,职业模板!$B$40:$B$60,FALSE),MATCH(G$8,职业模板!$C$39:$J$39,FALSE))*INDEX(职业模板!$N$4:$U$4,MATCH(G$8,职业模板!$N$3:$U$3,FALSE)))*(1+INDEX(职业模板!$C$29:$J$34,MATCH($E27,职业模板!$B$29:$B$34,FALSE),MATCH(G$8,职业模板!$C$28:$J$28,FALSE))),3)</f>
        <v>753.9</v>
      </c>
      <c r="H27" s="1" cm="1">
        <f t="array" ref="H27">ROUND((INDEX(职业模板!$N$4:$U$4,MATCH(H$8,职业模板!$N$3:$U$3,FALSE))+$D27*INDEX(职业模板!$C$18:$J$18,MATCH(H$8,职业模板!$N$3:$U$3,FALSE))+INDEX(职业模板!$C$40:$J$60,MATCH($F27,职业模板!$B$40:$B$60,FALSE),MATCH(H$8,职业模板!$C$39:$J$39,FALSE))*INDEX(职业模板!$N$4:$U$4,MATCH(H$8,职业模板!$N$3:$U$3,FALSE)))*(1+INDEX(职业模板!$C$29:$J$34,MATCH($E27,职业模板!$B$29:$B$34,FALSE),MATCH(H$8,职业模板!$C$28:$J$28,FALSE))),3)</f>
        <v>107.7</v>
      </c>
      <c r="I27" s="1" cm="1">
        <f t="array" ref="I27">ROUND((INDEX(职业模板!$N$4:$U$4,MATCH(I$8,职业模板!$N$3:$U$3,FALSE))+$D27*INDEX(职业模板!$C$18:$J$18,MATCH(I$8,职业模板!$N$3:$U$3,FALSE))+INDEX(职业模板!$C$40:$J$60,MATCH($F27,职业模板!$B$40:$B$60,FALSE),MATCH(I$8,职业模板!$C$39:$J$39,FALSE))*INDEX(职业模板!$N$4:$U$4,MATCH(I$8,职业模板!$N$3:$U$3,FALSE)))*(1+INDEX(职业模板!$C$29:$J$34,MATCH($E27,职业模板!$B$29:$B$34,FALSE),MATCH(I$8,职业模板!$C$28:$J$28,FALSE))),3)</f>
        <v>107.7</v>
      </c>
      <c r="J27" s="1" cm="1">
        <f t="array" ref="J27">ROUND((INDEX(职业模板!$N$4:$U$4,MATCH(J$8,职业模板!$N$3:$U$3,FALSE))+$D27*INDEX(职业模板!$C$18:$J$18,MATCH(J$8,职业模板!$N$3:$U$3,FALSE))+INDEX(职业模板!$C$40:$J$60,MATCH($F27,职业模板!$B$40:$B$60,FALSE),MATCH(J$8,职业模板!$C$39:$J$39,FALSE))*INDEX(职业模板!$N$4:$U$4,MATCH(J$8,职业模板!$N$3:$U$3,FALSE)))*(1+INDEX(职业模板!$C$29:$J$34,MATCH($E27,职业模板!$B$29:$B$34,FALSE),MATCH(J$8,职业模板!$C$28:$J$28,FALSE))),3)</f>
        <v>91.8</v>
      </c>
      <c r="K27" s="1" cm="1">
        <f t="array" ref="K27">ROUND((INDEX(职业模板!$N$4:$U$4,MATCH(K$8,职业模板!$N$3:$U$3,FALSE))+$D27*INDEX(职业模板!$C$18:$J$18,MATCH(K$8,职业模板!$N$3:$U$3,FALSE))+INDEX(职业模板!$C$40:$J$60,MATCH($F27,职业模板!$B$40:$B$60,FALSE),MATCH(K$8,职业模板!$C$39:$J$39,FALSE))*INDEX(职业模板!$N$4:$U$4,MATCH(K$8,职业模板!$N$3:$U$3,FALSE)))*(1+INDEX(职业模板!$C$29:$J$34,MATCH($E27,职业模板!$B$29:$B$34,FALSE),MATCH(K$8,职业模板!$C$28:$J$28,FALSE))),3)</f>
        <v>91.8</v>
      </c>
      <c r="L27" s="1" cm="1">
        <f t="array" ref="L27">ROUND((INDEX(职业模板!$N$4:$U$4,MATCH(L$8,职业模板!$N$3:$U$3,FALSE))+$D27*INDEX(职业模板!$C$18:$J$18,MATCH(L$8,职业模板!$N$3:$U$3,FALSE))+INDEX(职业模板!$C$40:$J$60,MATCH($F27,职业模板!$B$40:$B$60,FALSE),MATCH(L$8,职业模板!$C$39:$J$39,FALSE))*INDEX(职业模板!$N$4:$U$4,MATCH(L$8,职业模板!$N$3:$U$3,FALSE)))*(1+INDEX(职业模板!$C$29:$J$34,MATCH($E27,职业模板!$B$29:$B$34,FALSE),MATCH(L$8,职业模板!$C$28:$J$28,FALSE))),3)</f>
        <v>136.85</v>
      </c>
      <c r="M27" s="1" cm="1">
        <f t="array" ref="M27">ROUND((INDEX(职业模板!$N$4:$U$4,MATCH(M$8,职业模板!$N$3:$U$3,FALSE))+$D27*INDEX(职业模板!$C$18:$J$18,MATCH(M$8,职业模板!$N$3:$U$3,FALSE))+INDEX(职业模板!$C$40:$J$60,MATCH($F27,职业模板!$B$40:$B$60,FALSE),MATCH(M$8,职业模板!$C$39:$J$39,FALSE))*INDEX(职业模板!$N$4:$U$4,MATCH(M$8,职业模板!$N$3:$U$3,FALSE)))*(1+INDEX(职业模板!$C$29:$J$34,MATCH($E27,职业模板!$B$29:$B$34,FALSE),MATCH(M$8,职业模板!$C$28:$J$28,FALSE))),3)</f>
        <v>136.85</v>
      </c>
      <c r="N27" s="1" cm="1">
        <f t="array" ref="N27">ROUND((INDEX(职业模板!$N$4:$U$4,MATCH(N$8,职业模板!$N$3:$U$3,FALSE))+$D27*INDEX(职业模板!$C$18:$J$18,MATCH(N$8,职业模板!$N$3:$U$3,FALSE))+INDEX(职业模板!$C$40:$J$60,MATCH($F27,职业模板!$B$40:$B$60,FALSE),MATCH(N$8,职业模板!$C$39:$J$39,FALSE))*INDEX(职业模板!$N$4:$U$4,MATCH(N$8,职业模板!$N$3:$U$3,FALSE)))*(1+INDEX(职业模板!$C$29:$J$34,MATCH($E27,职业模板!$B$29:$B$34,FALSE),MATCH(N$8,职业模板!$C$28:$J$28,FALSE))),3)</f>
        <v>136.85</v>
      </c>
      <c r="O27" s="1">
        <v>1.5</v>
      </c>
      <c r="P27" s="1">
        <v>2</v>
      </c>
      <c r="Q27" s="26" t="str" cm="1">
        <f t="array" ref="Q27">INDEX(装备!$B$72:$B$77,MATCH($P27,装备!$A$72:$A$77,FALSE))</f>
        <v>绿</v>
      </c>
      <c r="R27" s="1">
        <v>2</v>
      </c>
      <c r="S27" s="1">
        <f t="shared" si="23"/>
        <v>0</v>
      </c>
      <c r="V27" s="1" cm="1">
        <f t="array" ref="V27">IFERROR(ROUND(INDEX(装备!$C$72:$C$77,MATCH($P27,装备!$A$72:$A$77,FALSE))*(INDEX(装备!$C$47:$G$47,MATCH(V$8,装备!$C$45:$G$45,FALSE))+$R27/MAX(装备!$G$72:$G$77)*INDEX(装备!$C$53:$G$53,MATCH(V$8,装备!$C$51:$G$51,FALSE)))+INDEX(装备!$C$91:$M$91,MATCH(V$8,装备!$C$90:$M$90,FALSE))*INDEX(装备!$I$72:$I$77,MATCH($P27,装备!$A$72:$A$77,FALSE))*(INDEX(职业模板!$N$4:$U$4,MATCH(G$8,职业模板!$N$3:$U$3,FALSE))+$D27*INDEX(职业模板!$C$18:$J$18,MATCH(G$8,职业模板!$N$3:$U$3,FALSE)))*(1+$S27),2),0)</f>
        <v>957.2</v>
      </c>
      <c r="W27" s="1" cm="1">
        <f t="array" ref="W27">IFERROR(ROUND(INDEX(装备!$C$72:$C$77,MATCH($P27,装备!$A$72:$A$77,FALSE))*(INDEX(装备!$C$47:$G$47,MATCH(W$8,装备!$C$45:$G$45,FALSE))+$R27/MAX(装备!$G$72:$G$77)*INDEX(装备!$C$53:$G$53,MATCH(W$8,装备!$C$51:$G$51,FALSE)))+INDEX(装备!$C$91:$M$91,MATCH(W$8,装备!$C$90:$M$90,FALSE))*INDEX(装备!$I$72:$I$77,MATCH($P27,装备!$A$72:$A$77,FALSE))*(INDEX(职业模板!$N$4:$U$4,MATCH(H$8,职业模板!$N$3:$U$3,FALSE))+$D27*INDEX(职业模板!$C$18:$J$18,MATCH(H$8,职业模板!$N$3:$U$3,FALSE)))*(1+$S27),2),0)</f>
        <v>79.77</v>
      </c>
      <c r="X27" s="1" cm="1">
        <f t="array" ref="X27">IFERROR(ROUND(INDEX(装备!$C$72:$C$77,MATCH($P27,装备!$A$72:$A$77,FALSE))*(INDEX(装备!$C$47:$G$47,MATCH(X$8,装备!$C$45:$G$45,FALSE))+$R27/MAX(装备!$G$72:$G$77)*INDEX(装备!$C$53:$G$53,MATCH(X$8,装备!$C$51:$G$51,FALSE)))+INDEX(装备!$C$91:$M$91,MATCH(X$8,装备!$C$90:$M$90,FALSE))*INDEX(装备!$I$72:$I$77,MATCH($P27,装备!$A$72:$A$77,FALSE))*(INDEX(职业模板!$N$4:$U$4,MATCH(I$8,职业模板!$N$3:$U$3,FALSE))+$D27*INDEX(职业模板!$C$18:$J$18,MATCH(I$8,职业模板!$N$3:$U$3,FALSE)))*(1+$S27),2),0)</f>
        <v>79.77</v>
      </c>
      <c r="Y27" s="1" cm="1">
        <f t="array" ref="Y27">IFERROR(ROUND(INDEX(装备!$C$72:$C$77,MATCH($P27,装备!$A$72:$A$77,FALSE))*(INDEX(装备!$C$47:$G$47,MATCH(Y$8,装备!$C$45:$G$45,FALSE))+$R27/MAX(装备!$G$72:$G$77)*INDEX(装备!$C$53:$G$53,MATCH(Y$8,装备!$C$51:$G$51,FALSE)))+INDEX(装备!$C$91:$M$91,MATCH(Y$8,装备!$C$90:$M$90,FALSE))*INDEX(装备!$I$72:$I$77,MATCH($P27,装备!$A$72:$A$77,FALSE))*(INDEX(职业模板!$N$4:$U$4,MATCH(J$8,职业模板!$N$3:$U$3,FALSE))+$D27*INDEX(职业模板!$C$18:$J$18,MATCH(J$8,职业模板!$N$3:$U$3,FALSE)))*(1+$S27),2),0)</f>
        <v>40.04</v>
      </c>
      <c r="Z27" s="1" cm="1">
        <f t="array" ref="Z27">IFERROR(ROUND(INDEX(装备!$C$72:$C$77,MATCH($P27,装备!$A$72:$A$77,FALSE))*(INDEX(装备!$C$47:$G$47,MATCH(Z$8,装备!$C$45:$G$45,FALSE))+$R27/MAX(装备!$G$72:$G$77)*INDEX(装备!$C$53:$G$53,MATCH(Z$8,装备!$C$51:$G$51,FALSE)))+INDEX(装备!$C$91:$M$91,MATCH(Z$8,装备!$C$90:$M$90,FALSE))*INDEX(装备!$I$72:$I$77,MATCH($P27,装备!$A$72:$A$77,FALSE))*(INDEX(职业模板!$N$4:$U$4,MATCH(K$8,职业模板!$N$3:$U$3,FALSE))+$D27*INDEX(职业模板!$C$18:$J$18,MATCH(K$8,职业模板!$N$3:$U$3,FALSE)))*(1+$S27),2),0)</f>
        <v>40.04</v>
      </c>
      <c r="AA27" s="1" cm="1">
        <f t="array" ref="AA27">IFERROR(INDEX(装备!$C$92:$M$92,MATCH(AA$8,装备!$C$90:$M$90,FALSE))*INDEX(装备!$I$72:$I$77,MATCH($P27,装备!$A$72:$A$77,FALSE))+$S27*INDEX(装备!$C$92:$M$92,MATCH(AA$8,装备!$C$90:$M$90,FALSE))*INDEX(装备!$I$72:$I$77,MATCH($P27,装备!$A$72:$A$77,FALSE)),0)</f>
        <v>45</v>
      </c>
      <c r="AB27" s="1" cm="1">
        <f t="array" ref="AB27">IFERROR(INDEX(装备!$C$92:$M$92,MATCH(AB$8,装备!$C$90:$M$90,FALSE))*INDEX(装备!$I$72:$I$77,MATCH($P27,装备!$A$72:$A$77,FALSE))+$S27*INDEX(装备!$C$92:$M$92,MATCH(AB$8,装备!$C$90:$M$90,FALSE))*INDEX(装备!$I$72:$I$77,MATCH($P27,装备!$A$72:$A$77,FALSE)),0)</f>
        <v>45</v>
      </c>
      <c r="AC27" s="1" cm="1">
        <f t="array" ref="AC27">IFERROR(INDEX(装备!$C$92:$M$92,MATCH(AC$8,装备!$C$90:$M$90,FALSE))*INDEX(装备!$I$72:$I$77,MATCH($P27,装备!$A$72:$A$77,FALSE))+$S27*INDEX(装备!$C$92:$M$92,MATCH(AC$8,装备!$C$90:$M$90,FALSE))*INDEX(装备!$I$72:$I$77,MATCH($P27,装备!$A$72:$A$77,FALSE)),0)</f>
        <v>45</v>
      </c>
      <c r="AD27" s="1" cm="1">
        <f t="array" ref="AD27">IFERROR(INDEX(装备!$C$92:$M$92,MATCH(AD$8,装备!$C$90:$M$90,FALSE))*INDEX(装备!$I$72:$I$77,MATCH($P27,装备!$A$72:$A$77,FALSE))+$S27*INDEX(装备!$C$92:$M$92,MATCH(AD$8,装备!$C$90:$M$90,FALSE))*INDEX(装备!$I$72:$I$77,MATCH($P27,装备!$A$72:$A$77,FALSE)),0)</f>
        <v>45</v>
      </c>
      <c r="AE27" s="1" cm="1">
        <f t="array" ref="AE27">IFERROR(INDEX(装备!$C$92:$M$92,MATCH(AE$8,装备!$C$90:$M$90,FALSE))*INDEX(装备!$I$72:$I$77,MATCH($P27,装备!$A$72:$A$77,FALSE))+$S27*INDEX(装备!$C$92:$M$92,MATCH(AE$8,装备!$C$90:$M$90,FALSE))*INDEX(装备!$I$72:$I$77,MATCH($P27,装备!$A$72:$A$77,FALSE)),0)</f>
        <v>90</v>
      </c>
      <c r="AF27" s="1" cm="1">
        <f t="array" ref="AF27">IFERROR(INDEX(装备!$C$92:$M$92,MATCH(AF$8,装备!$C$90:$M$90,FALSE))*INDEX(装备!$I$72:$I$77,MATCH($P27,装备!$A$72:$A$77,FALSE))+$S27*INDEX(装备!$C$92:$M$92,MATCH(AF$8,装备!$C$90:$M$90,FALSE))*INDEX(装备!$I$72:$I$77,MATCH($P27,装备!$A$72:$A$77,FALSE)),0)</f>
        <v>90</v>
      </c>
      <c r="AR27" s="1">
        <f t="shared" si="24"/>
        <v>1711.1</v>
      </c>
      <c r="AS27" s="1">
        <f t="shared" si="25"/>
        <v>187.47</v>
      </c>
      <c r="AT27" s="1">
        <f t="shared" si="26"/>
        <v>187.47</v>
      </c>
      <c r="AU27" s="1">
        <f t="shared" si="27"/>
        <v>131.84</v>
      </c>
      <c r="AV27" s="1">
        <f t="shared" si="28"/>
        <v>131.84</v>
      </c>
      <c r="AW27" s="1">
        <f t="shared" si="29"/>
        <v>136.85</v>
      </c>
      <c r="AX27" s="1">
        <f t="shared" si="30"/>
        <v>136.85</v>
      </c>
      <c r="AY27" s="1">
        <f t="shared" si="31"/>
        <v>136.85</v>
      </c>
      <c r="BA27" s="1">
        <f t="shared" si="10"/>
        <v>45</v>
      </c>
      <c r="BB27" s="1">
        <f t="shared" si="11"/>
        <v>45</v>
      </c>
      <c r="BC27" s="1">
        <f t="shared" si="12"/>
        <v>45</v>
      </c>
      <c r="BD27" s="1">
        <f t="shared" si="13"/>
        <v>45</v>
      </c>
      <c r="BE27" s="1">
        <f t="shared" si="14"/>
        <v>90</v>
      </c>
      <c r="BF27" s="1">
        <f t="shared" si="15"/>
        <v>90</v>
      </c>
    </row>
    <row r="28" spans="2:58" x14ac:dyDescent="0.15">
      <c r="B28" s="1">
        <v>6</v>
      </c>
      <c r="D28" s="1">
        <v>20</v>
      </c>
      <c r="E28" s="1">
        <v>1</v>
      </c>
      <c r="F28" s="1">
        <f t="shared" si="22"/>
        <v>3</v>
      </c>
      <c r="G28" s="1" cm="1">
        <f t="array" ref="G28">ROUND((INDEX(职业模板!$N$4:$U$4,MATCH(G$8,职业模板!$N$3:$U$3,FALSE))+$D28*INDEX(职业模板!$C$18:$J$18,MATCH(G$8,职业模板!$N$3:$U$3,FALSE))+INDEX(职业模板!$C$40:$J$60,MATCH($F28,职业模板!$B$40:$B$60,FALSE),MATCH(G$8,职业模板!$C$39:$J$39,FALSE))*INDEX(职业模板!$N$4:$U$4,MATCH(G$8,职业模板!$N$3:$U$3,FALSE)))*(1+INDEX(职业模板!$C$29:$J$34,MATCH($E28,职业模板!$B$29:$B$34,FALSE),MATCH(G$8,职业模板!$C$28:$J$28,FALSE))),3)</f>
        <v>766.5</v>
      </c>
      <c r="H28" s="1" cm="1">
        <f t="array" ref="H28">ROUND((INDEX(职业模板!$N$4:$U$4,MATCH(H$8,职业模板!$N$3:$U$3,FALSE))+$D28*INDEX(职业模板!$C$18:$J$18,MATCH(H$8,职业模板!$N$3:$U$3,FALSE))+INDEX(职业模板!$C$40:$J$60,MATCH($F28,职业模板!$B$40:$B$60,FALSE),MATCH(H$8,职业模板!$C$39:$J$39,FALSE))*INDEX(职业模板!$N$4:$U$4,MATCH(H$8,职业模板!$N$3:$U$3,FALSE)))*(1+INDEX(职业模板!$C$29:$J$34,MATCH($E28,职业模板!$B$29:$B$34,FALSE),MATCH(H$8,职业模板!$C$28:$J$28,FALSE))),3)</f>
        <v>109.5</v>
      </c>
      <c r="I28" s="1" cm="1">
        <f t="array" ref="I28">ROUND((INDEX(职业模板!$N$4:$U$4,MATCH(I$8,职业模板!$N$3:$U$3,FALSE))+$D28*INDEX(职业模板!$C$18:$J$18,MATCH(I$8,职业模板!$N$3:$U$3,FALSE))+INDEX(职业模板!$C$40:$J$60,MATCH($F28,职业模板!$B$40:$B$60,FALSE),MATCH(I$8,职业模板!$C$39:$J$39,FALSE))*INDEX(职业模板!$N$4:$U$4,MATCH(I$8,职业模板!$N$3:$U$3,FALSE)))*(1+INDEX(职业模板!$C$29:$J$34,MATCH($E28,职业模板!$B$29:$B$34,FALSE),MATCH(I$8,职业模板!$C$28:$J$28,FALSE))),3)</f>
        <v>109.5</v>
      </c>
      <c r="J28" s="1" cm="1">
        <f t="array" ref="J28">ROUND((INDEX(职业模板!$N$4:$U$4,MATCH(J$8,职业模板!$N$3:$U$3,FALSE))+$D28*INDEX(职业模板!$C$18:$J$18,MATCH(J$8,职业模板!$N$3:$U$3,FALSE))+INDEX(职业模板!$C$40:$J$60,MATCH($F28,职业模板!$B$40:$B$60,FALSE),MATCH(J$8,职业模板!$C$39:$J$39,FALSE))*INDEX(职业模板!$N$4:$U$4,MATCH(J$8,职业模板!$N$3:$U$3,FALSE)))*(1+INDEX(职业模板!$C$29:$J$34,MATCH($E28,职业模板!$B$29:$B$34,FALSE),MATCH(J$8,职业模板!$C$28:$J$28,FALSE))),3)</f>
        <v>93</v>
      </c>
      <c r="K28" s="1" cm="1">
        <f t="array" ref="K28">ROUND((INDEX(职业模板!$N$4:$U$4,MATCH(K$8,职业模板!$N$3:$U$3,FALSE))+$D28*INDEX(职业模板!$C$18:$J$18,MATCH(K$8,职业模板!$N$3:$U$3,FALSE))+INDEX(职业模板!$C$40:$J$60,MATCH($F28,职业模板!$B$40:$B$60,FALSE),MATCH(K$8,职业模板!$C$39:$J$39,FALSE))*INDEX(职业模板!$N$4:$U$4,MATCH(K$8,职业模板!$N$3:$U$3,FALSE)))*(1+INDEX(职业模板!$C$29:$J$34,MATCH($E28,职业模板!$B$29:$B$34,FALSE),MATCH(K$8,职业模板!$C$28:$J$28,FALSE))),3)</f>
        <v>93</v>
      </c>
      <c r="L28" s="1" cm="1">
        <f t="array" ref="L28">ROUND((INDEX(职业模板!$N$4:$U$4,MATCH(L$8,职业模板!$N$3:$U$3,FALSE))+$D28*INDEX(职业模板!$C$18:$J$18,MATCH(L$8,职业模板!$N$3:$U$3,FALSE))+INDEX(职业模板!$C$40:$J$60,MATCH($F28,职业模板!$B$40:$B$60,FALSE),MATCH(L$8,职业模板!$C$39:$J$39,FALSE))*INDEX(职业模板!$N$4:$U$4,MATCH(L$8,职业模板!$N$3:$U$3,FALSE)))*(1+INDEX(职业模板!$C$29:$J$34,MATCH($E28,职业模板!$B$29:$B$34,FALSE),MATCH(L$8,职业模板!$C$28:$J$28,FALSE))),3)</f>
        <v>138</v>
      </c>
      <c r="M28" s="1" cm="1">
        <f t="array" ref="M28">ROUND((INDEX(职业模板!$N$4:$U$4,MATCH(M$8,职业模板!$N$3:$U$3,FALSE))+$D28*INDEX(职业模板!$C$18:$J$18,MATCH(M$8,职业模板!$N$3:$U$3,FALSE))+INDEX(职业模板!$C$40:$J$60,MATCH($F28,职业模板!$B$40:$B$60,FALSE),MATCH(M$8,职业模板!$C$39:$J$39,FALSE))*INDEX(职业模板!$N$4:$U$4,MATCH(M$8,职业模板!$N$3:$U$3,FALSE)))*(1+INDEX(职业模板!$C$29:$J$34,MATCH($E28,职业模板!$B$29:$B$34,FALSE),MATCH(M$8,职业模板!$C$28:$J$28,FALSE))),3)</f>
        <v>138</v>
      </c>
      <c r="N28" s="1" cm="1">
        <f t="array" ref="N28">ROUND((INDEX(职业模板!$N$4:$U$4,MATCH(N$8,职业模板!$N$3:$U$3,FALSE))+$D28*INDEX(职业模板!$C$18:$J$18,MATCH(N$8,职业模板!$N$3:$U$3,FALSE))+INDEX(职业模板!$C$40:$J$60,MATCH($F28,职业模板!$B$40:$B$60,FALSE),MATCH(N$8,职业模板!$C$39:$J$39,FALSE))*INDEX(职业模板!$N$4:$U$4,MATCH(N$8,职业模板!$N$3:$U$3,FALSE)))*(1+INDEX(职业模板!$C$29:$J$34,MATCH($E28,职业模板!$B$29:$B$34,FALSE),MATCH(N$8,职业模板!$C$28:$J$28,FALSE))),3)</f>
        <v>138</v>
      </c>
      <c r="O28" s="1">
        <v>1.5</v>
      </c>
      <c r="P28" s="1">
        <v>2</v>
      </c>
      <c r="Q28" s="26" t="str" cm="1">
        <f t="array" ref="Q28">INDEX(装备!$B$72:$B$77,MATCH($P28,装备!$A$72:$A$77,FALSE))</f>
        <v>绿</v>
      </c>
      <c r="R28" s="1">
        <v>2</v>
      </c>
      <c r="S28" s="1">
        <f t="shared" si="23"/>
        <v>0</v>
      </c>
      <c r="V28" s="1" cm="1">
        <f t="array" ref="V28">IFERROR(ROUND(INDEX(装备!$C$72:$C$77,MATCH($P28,装备!$A$72:$A$77,FALSE))*(INDEX(装备!$C$47:$G$47,MATCH(V$8,装备!$C$45:$G$45,FALSE))+$R28/MAX(装备!$G$72:$G$77)*INDEX(装备!$C$53:$G$53,MATCH(V$8,装备!$C$51:$G$51,FALSE)))+INDEX(装备!$C$91:$M$91,MATCH(V$8,装备!$C$90:$M$90,FALSE))*INDEX(装备!$I$72:$I$77,MATCH($P28,装备!$A$72:$A$77,FALSE))*(INDEX(职业模板!$N$4:$U$4,MATCH(G$8,职业模板!$N$3:$U$3,FALSE))+$D28*INDEX(职业模板!$C$18:$J$18,MATCH(G$8,职业模板!$N$3:$U$3,FALSE)))*(1+$S28),2),0)</f>
        <v>957.6</v>
      </c>
      <c r="W28" s="1" cm="1">
        <f t="array" ref="W28">IFERROR(ROUND(INDEX(装备!$C$72:$C$77,MATCH($P28,装备!$A$72:$A$77,FALSE))*(INDEX(装备!$C$47:$G$47,MATCH(W$8,装备!$C$45:$G$45,FALSE))+$R28/MAX(装备!$G$72:$G$77)*INDEX(装备!$C$53:$G$53,MATCH(W$8,装备!$C$51:$G$51,FALSE)))+INDEX(装备!$C$91:$M$91,MATCH(W$8,装备!$C$90:$M$90,FALSE))*INDEX(装备!$I$72:$I$77,MATCH($P28,装备!$A$72:$A$77,FALSE))*(INDEX(职业模板!$N$4:$U$4,MATCH(H$8,职业模板!$N$3:$U$3,FALSE))+$D28*INDEX(职业模板!$C$18:$J$18,MATCH(H$8,职业模板!$N$3:$U$3,FALSE)))*(1+$S28),2),0)</f>
        <v>79.8</v>
      </c>
      <c r="X28" s="1" cm="1">
        <f t="array" ref="X28">IFERROR(ROUND(INDEX(装备!$C$72:$C$77,MATCH($P28,装备!$A$72:$A$77,FALSE))*(INDEX(装备!$C$47:$G$47,MATCH(X$8,装备!$C$45:$G$45,FALSE))+$R28/MAX(装备!$G$72:$G$77)*INDEX(装备!$C$53:$G$53,MATCH(X$8,装备!$C$51:$G$51,FALSE)))+INDEX(装备!$C$91:$M$91,MATCH(X$8,装备!$C$90:$M$90,FALSE))*INDEX(装备!$I$72:$I$77,MATCH($P28,装备!$A$72:$A$77,FALSE))*(INDEX(职业模板!$N$4:$U$4,MATCH(I$8,职业模板!$N$3:$U$3,FALSE))+$D28*INDEX(职业模板!$C$18:$J$18,MATCH(I$8,职业模板!$N$3:$U$3,FALSE)))*(1+$S28),2),0)</f>
        <v>79.8</v>
      </c>
      <c r="Y28" s="1" cm="1">
        <f t="array" ref="Y28">IFERROR(ROUND(INDEX(装备!$C$72:$C$77,MATCH($P28,装备!$A$72:$A$77,FALSE))*(INDEX(装备!$C$47:$G$47,MATCH(Y$8,装备!$C$45:$G$45,FALSE))+$R28/MAX(装备!$G$72:$G$77)*INDEX(装备!$C$53:$G$53,MATCH(Y$8,装备!$C$51:$G$51,FALSE)))+INDEX(装备!$C$91:$M$91,MATCH(Y$8,装备!$C$90:$M$90,FALSE))*INDEX(装备!$I$72:$I$77,MATCH($P28,装备!$A$72:$A$77,FALSE))*(INDEX(职业模板!$N$4:$U$4,MATCH(J$8,职业模板!$N$3:$U$3,FALSE))+$D28*INDEX(职业模板!$C$18:$J$18,MATCH(J$8,职业模板!$N$3:$U$3,FALSE)))*(1+$S28),2),0)</f>
        <v>40.049999999999997</v>
      </c>
      <c r="Z28" s="1" cm="1">
        <f t="array" ref="Z28">IFERROR(ROUND(INDEX(装备!$C$72:$C$77,MATCH($P28,装备!$A$72:$A$77,FALSE))*(INDEX(装备!$C$47:$G$47,MATCH(Z$8,装备!$C$45:$G$45,FALSE))+$R28/MAX(装备!$G$72:$G$77)*INDEX(装备!$C$53:$G$53,MATCH(Z$8,装备!$C$51:$G$51,FALSE)))+INDEX(装备!$C$91:$M$91,MATCH(Z$8,装备!$C$90:$M$90,FALSE))*INDEX(装备!$I$72:$I$77,MATCH($P28,装备!$A$72:$A$77,FALSE))*(INDEX(职业模板!$N$4:$U$4,MATCH(K$8,职业模板!$N$3:$U$3,FALSE))+$D28*INDEX(职业模板!$C$18:$J$18,MATCH(K$8,职业模板!$N$3:$U$3,FALSE)))*(1+$S28),2),0)</f>
        <v>40.049999999999997</v>
      </c>
      <c r="AA28" s="1" cm="1">
        <f t="array" ref="AA28">IFERROR(INDEX(装备!$C$92:$M$92,MATCH(AA$8,装备!$C$90:$M$90,FALSE))*INDEX(装备!$I$72:$I$77,MATCH($P28,装备!$A$72:$A$77,FALSE))+$S28*INDEX(装备!$C$92:$M$92,MATCH(AA$8,装备!$C$90:$M$90,FALSE))*INDEX(装备!$I$72:$I$77,MATCH($P28,装备!$A$72:$A$77,FALSE)),0)</f>
        <v>45</v>
      </c>
      <c r="AB28" s="1" cm="1">
        <f t="array" ref="AB28">IFERROR(INDEX(装备!$C$92:$M$92,MATCH(AB$8,装备!$C$90:$M$90,FALSE))*INDEX(装备!$I$72:$I$77,MATCH($P28,装备!$A$72:$A$77,FALSE))+$S28*INDEX(装备!$C$92:$M$92,MATCH(AB$8,装备!$C$90:$M$90,FALSE))*INDEX(装备!$I$72:$I$77,MATCH($P28,装备!$A$72:$A$77,FALSE)),0)</f>
        <v>45</v>
      </c>
      <c r="AC28" s="1" cm="1">
        <f t="array" ref="AC28">IFERROR(INDEX(装备!$C$92:$M$92,MATCH(AC$8,装备!$C$90:$M$90,FALSE))*INDEX(装备!$I$72:$I$77,MATCH($P28,装备!$A$72:$A$77,FALSE))+$S28*INDEX(装备!$C$92:$M$92,MATCH(AC$8,装备!$C$90:$M$90,FALSE))*INDEX(装备!$I$72:$I$77,MATCH($P28,装备!$A$72:$A$77,FALSE)),0)</f>
        <v>45</v>
      </c>
      <c r="AD28" s="1" cm="1">
        <f t="array" ref="AD28">IFERROR(INDEX(装备!$C$92:$M$92,MATCH(AD$8,装备!$C$90:$M$90,FALSE))*INDEX(装备!$I$72:$I$77,MATCH($P28,装备!$A$72:$A$77,FALSE))+$S28*INDEX(装备!$C$92:$M$92,MATCH(AD$8,装备!$C$90:$M$90,FALSE))*INDEX(装备!$I$72:$I$77,MATCH($P28,装备!$A$72:$A$77,FALSE)),0)</f>
        <v>45</v>
      </c>
      <c r="AE28" s="1" cm="1">
        <f t="array" ref="AE28">IFERROR(INDEX(装备!$C$92:$M$92,MATCH(AE$8,装备!$C$90:$M$90,FALSE))*INDEX(装备!$I$72:$I$77,MATCH($P28,装备!$A$72:$A$77,FALSE))+$S28*INDEX(装备!$C$92:$M$92,MATCH(AE$8,装备!$C$90:$M$90,FALSE))*INDEX(装备!$I$72:$I$77,MATCH($P28,装备!$A$72:$A$77,FALSE)),0)</f>
        <v>90</v>
      </c>
      <c r="AF28" s="1" cm="1">
        <f t="array" ref="AF28">IFERROR(INDEX(装备!$C$92:$M$92,MATCH(AF$8,装备!$C$90:$M$90,FALSE))*INDEX(装备!$I$72:$I$77,MATCH($P28,装备!$A$72:$A$77,FALSE))+$S28*INDEX(装备!$C$92:$M$92,MATCH(AF$8,装备!$C$90:$M$90,FALSE))*INDEX(装备!$I$72:$I$77,MATCH($P28,装备!$A$72:$A$77,FALSE)),0)</f>
        <v>90</v>
      </c>
      <c r="AR28" s="1">
        <f t="shared" si="24"/>
        <v>1724.1</v>
      </c>
      <c r="AS28" s="1">
        <f t="shared" si="25"/>
        <v>189.3</v>
      </c>
      <c r="AT28" s="1">
        <f t="shared" si="26"/>
        <v>189.3</v>
      </c>
      <c r="AU28" s="1">
        <f t="shared" si="27"/>
        <v>133.05000000000001</v>
      </c>
      <c r="AV28" s="1">
        <f t="shared" si="28"/>
        <v>133.05000000000001</v>
      </c>
      <c r="AW28" s="1">
        <f t="shared" si="29"/>
        <v>138</v>
      </c>
      <c r="AX28" s="1">
        <f t="shared" si="30"/>
        <v>138</v>
      </c>
      <c r="AY28" s="1">
        <f t="shared" si="31"/>
        <v>138</v>
      </c>
      <c r="BA28" s="1">
        <f t="shared" si="10"/>
        <v>45</v>
      </c>
      <c r="BB28" s="1">
        <f t="shared" si="11"/>
        <v>45</v>
      </c>
      <c r="BC28" s="1">
        <f t="shared" si="12"/>
        <v>45</v>
      </c>
      <c r="BD28" s="1">
        <f t="shared" si="13"/>
        <v>45</v>
      </c>
      <c r="BE28" s="1">
        <f t="shared" si="14"/>
        <v>90</v>
      </c>
      <c r="BF28" s="1">
        <f t="shared" si="15"/>
        <v>90</v>
      </c>
    </row>
    <row r="29" spans="2:58" x14ac:dyDescent="0.15">
      <c r="B29" s="1">
        <v>6</v>
      </c>
      <c r="D29" s="1">
        <v>21</v>
      </c>
      <c r="E29" s="1">
        <v>2</v>
      </c>
      <c r="F29" s="1">
        <f t="shared" si="22"/>
        <v>3</v>
      </c>
      <c r="G29" s="1" cm="1">
        <f t="array" ref="G29">ROUND((INDEX(职业模板!$N$4:$U$4,MATCH(G$8,职业模板!$N$3:$U$3,FALSE))+$D29*INDEX(职业模板!$C$18:$J$18,MATCH(G$8,职业模板!$N$3:$U$3,FALSE))+INDEX(职业模板!$C$40:$J$60,MATCH($F29,职业模板!$B$40:$B$60,FALSE),MATCH(G$8,职业模板!$C$39:$J$39,FALSE))*INDEX(职业模板!$N$4:$U$4,MATCH(G$8,职业模板!$N$3:$U$3,FALSE)))*(1+INDEX(职业模板!$C$29:$J$34,MATCH($E29,职业模板!$B$29:$B$34,FALSE),MATCH(G$8,职业模板!$C$28:$J$28,FALSE))),3)</f>
        <v>1001.7</v>
      </c>
      <c r="H29" s="1" cm="1">
        <f t="array" ref="H29">ROUND((INDEX(职业模板!$N$4:$U$4,MATCH(H$8,职业模板!$N$3:$U$3,FALSE))+$D29*INDEX(职业模板!$C$18:$J$18,MATCH(H$8,职业模板!$N$3:$U$3,FALSE))+INDEX(职业模板!$C$40:$J$60,MATCH($F29,职业模板!$B$40:$B$60,FALSE),MATCH(H$8,职业模板!$C$39:$J$39,FALSE))*INDEX(职业模板!$N$4:$U$4,MATCH(H$8,职业模板!$N$3:$U$3,FALSE)))*(1+INDEX(职业模板!$C$29:$J$34,MATCH($E29,职业模板!$B$29:$B$34,FALSE),MATCH(H$8,职业模板!$C$28:$J$28,FALSE))),3)</f>
        <v>129.85</v>
      </c>
      <c r="I29" s="1" cm="1">
        <f t="array" ref="I29">ROUND((INDEX(职业模板!$N$4:$U$4,MATCH(I$8,职业模板!$N$3:$U$3,FALSE))+$D29*INDEX(职业模板!$C$18:$J$18,MATCH(I$8,职业模板!$N$3:$U$3,FALSE))+INDEX(职业模板!$C$40:$J$60,MATCH($F29,职业模板!$B$40:$B$60,FALSE),MATCH(I$8,职业模板!$C$39:$J$39,FALSE))*INDEX(职业模板!$N$4:$U$4,MATCH(I$8,职业模板!$N$3:$U$3,FALSE)))*(1+INDEX(职业模板!$C$29:$J$34,MATCH($E29,职业模板!$B$29:$B$34,FALSE),MATCH(I$8,职业模板!$C$28:$J$28,FALSE))),3)</f>
        <v>129.85</v>
      </c>
      <c r="J29" s="1" cm="1">
        <f t="array" ref="J29">ROUND((INDEX(职业模板!$N$4:$U$4,MATCH(J$8,职业模板!$N$3:$U$3,FALSE))+$D29*INDEX(职业模板!$C$18:$J$18,MATCH(J$8,职业模板!$N$3:$U$3,FALSE))+INDEX(职业模板!$C$40:$J$60,MATCH($F29,职业模板!$B$40:$B$60,FALSE),MATCH(J$8,职业模板!$C$39:$J$39,FALSE))*INDEX(职业模板!$N$4:$U$4,MATCH(J$8,职业模板!$N$3:$U$3,FALSE)))*(1+INDEX(职业模板!$C$29:$J$34,MATCH($E29,职业模板!$B$29:$B$34,FALSE),MATCH(J$8,职业模板!$C$28:$J$28,FALSE))),3)</f>
        <v>109.9</v>
      </c>
      <c r="K29" s="1" cm="1">
        <f t="array" ref="K29">ROUND((INDEX(职业模板!$N$4:$U$4,MATCH(K$8,职业模板!$N$3:$U$3,FALSE))+$D29*INDEX(职业模板!$C$18:$J$18,MATCH(K$8,职业模板!$N$3:$U$3,FALSE))+INDEX(职业模板!$C$40:$J$60,MATCH($F29,职业模板!$B$40:$B$60,FALSE),MATCH(K$8,职业模板!$C$39:$J$39,FALSE))*INDEX(职业模板!$N$4:$U$4,MATCH(K$8,职业模板!$N$3:$U$3,FALSE)))*(1+INDEX(职业模板!$C$29:$J$34,MATCH($E29,职业模板!$B$29:$B$34,FALSE),MATCH(K$8,职业模板!$C$28:$J$28,FALSE))),3)</f>
        <v>109.9</v>
      </c>
      <c r="L29" s="1" cm="1">
        <f t="array" ref="L29">ROUND((INDEX(职业模板!$N$4:$U$4,MATCH(L$8,职业模板!$N$3:$U$3,FALSE))+$D29*INDEX(职业模板!$C$18:$J$18,MATCH(L$8,职业模板!$N$3:$U$3,FALSE))+INDEX(职业模板!$C$40:$J$60,MATCH($F29,职业模板!$B$40:$B$60,FALSE),MATCH(L$8,职业模板!$C$39:$J$39,FALSE))*INDEX(职业模板!$N$4:$U$4,MATCH(L$8,职业模板!$N$3:$U$3,FALSE)))*(1+INDEX(职业模板!$C$29:$J$34,MATCH($E29,职业模板!$B$29:$B$34,FALSE),MATCH(L$8,职业模板!$C$28:$J$28,FALSE))),3)</f>
        <v>157.30000000000001</v>
      </c>
      <c r="M29" s="1" cm="1">
        <f t="array" ref="M29">ROUND((INDEX(职业模板!$N$4:$U$4,MATCH(M$8,职业模板!$N$3:$U$3,FALSE))+$D29*INDEX(职业模板!$C$18:$J$18,MATCH(M$8,职业模板!$N$3:$U$3,FALSE))+INDEX(职业模板!$C$40:$J$60,MATCH($F29,职业模板!$B$40:$B$60,FALSE),MATCH(M$8,职业模板!$C$39:$J$39,FALSE))*INDEX(职业模板!$N$4:$U$4,MATCH(M$8,职业模板!$N$3:$U$3,FALSE)))*(1+INDEX(职业模板!$C$29:$J$34,MATCH($E29,职业模板!$B$29:$B$34,FALSE),MATCH(M$8,职业模板!$C$28:$J$28,FALSE))),3)</f>
        <v>157.30000000000001</v>
      </c>
      <c r="N29" s="1" cm="1">
        <f t="array" ref="N29">ROUND((INDEX(职业模板!$N$4:$U$4,MATCH(N$8,职业模板!$N$3:$U$3,FALSE))+$D29*INDEX(职业模板!$C$18:$J$18,MATCH(N$8,职业模板!$N$3:$U$3,FALSE))+INDEX(职业模板!$C$40:$J$60,MATCH($F29,职业模板!$B$40:$B$60,FALSE),MATCH(N$8,职业模板!$C$39:$J$39,FALSE))*INDEX(职业模板!$N$4:$U$4,MATCH(N$8,职业模板!$N$3:$U$3,FALSE)))*(1+INDEX(职业模板!$C$29:$J$34,MATCH($E29,职业模板!$B$29:$B$34,FALSE),MATCH(N$8,职业模板!$C$28:$J$28,FALSE))),3)</f>
        <v>157.30000000000001</v>
      </c>
      <c r="O29" s="1">
        <v>1.5</v>
      </c>
      <c r="P29" s="1">
        <v>2</v>
      </c>
      <c r="Q29" s="26" t="str" cm="1">
        <f t="array" ref="Q29">INDEX(装备!$B$72:$B$77,MATCH($P29,装备!$A$72:$A$77,FALSE))</f>
        <v>绿</v>
      </c>
      <c r="R29" s="1">
        <v>3</v>
      </c>
      <c r="S29" s="1">
        <f t="shared" si="23"/>
        <v>0</v>
      </c>
      <c r="V29" s="1" cm="1">
        <f t="array" ref="V29">IFERROR(ROUND(INDEX(装备!$C$72:$C$77,MATCH($P29,装备!$A$72:$A$77,FALSE))*(INDEX(装备!$C$47:$G$47,MATCH(V$8,装备!$C$45:$G$45,FALSE))+$R29/MAX(装备!$G$72:$G$77)*INDEX(装备!$C$53:$G$53,MATCH(V$8,装备!$C$51:$G$51,FALSE)))+INDEX(装备!$C$91:$M$91,MATCH(V$8,装备!$C$90:$M$90,FALSE))*INDEX(装备!$I$72:$I$77,MATCH($P29,装备!$A$72:$A$77,FALSE))*(INDEX(职业模板!$N$4:$U$4,MATCH(G$8,职业模板!$N$3:$U$3,FALSE))+$D29*INDEX(职业模板!$C$18:$J$18,MATCH(G$8,职业模板!$N$3:$U$3,FALSE)))*(1+$S29),2),0)</f>
        <v>1066.01</v>
      </c>
      <c r="W29" s="1" cm="1">
        <f t="array" ref="W29">IFERROR(ROUND(INDEX(装备!$C$72:$C$77,MATCH($P29,装备!$A$72:$A$77,FALSE))*(INDEX(装备!$C$47:$G$47,MATCH(W$8,装备!$C$45:$G$45,FALSE))+$R29/MAX(装备!$G$72:$G$77)*INDEX(装备!$C$53:$G$53,MATCH(W$8,装备!$C$51:$G$51,FALSE)))+INDEX(装备!$C$91:$M$91,MATCH(W$8,装备!$C$90:$M$90,FALSE))*INDEX(装备!$I$72:$I$77,MATCH($P29,装备!$A$72:$A$77,FALSE))*(INDEX(职业模板!$N$4:$U$4,MATCH(H$8,职业模板!$N$3:$U$3,FALSE))+$D29*INDEX(职业模板!$C$18:$J$18,MATCH(H$8,职业模板!$N$3:$U$3,FALSE)))*(1+$S29),2),0)</f>
        <v>88.83</v>
      </c>
      <c r="X29" s="1" cm="1">
        <f t="array" ref="X29">IFERROR(ROUND(INDEX(装备!$C$72:$C$77,MATCH($P29,装备!$A$72:$A$77,FALSE))*(INDEX(装备!$C$47:$G$47,MATCH(X$8,装备!$C$45:$G$45,FALSE))+$R29/MAX(装备!$G$72:$G$77)*INDEX(装备!$C$53:$G$53,MATCH(X$8,装备!$C$51:$G$51,FALSE)))+INDEX(装备!$C$91:$M$91,MATCH(X$8,装备!$C$90:$M$90,FALSE))*INDEX(装备!$I$72:$I$77,MATCH($P29,装备!$A$72:$A$77,FALSE))*(INDEX(职业模板!$N$4:$U$4,MATCH(I$8,职业模板!$N$3:$U$3,FALSE))+$D29*INDEX(职业模板!$C$18:$J$18,MATCH(I$8,职业模板!$N$3:$U$3,FALSE)))*(1+$S29),2),0)</f>
        <v>88.83</v>
      </c>
      <c r="Y29" s="1" cm="1">
        <f t="array" ref="Y29">IFERROR(ROUND(INDEX(装备!$C$72:$C$77,MATCH($P29,装备!$A$72:$A$77,FALSE))*(INDEX(装备!$C$47:$G$47,MATCH(Y$8,装备!$C$45:$G$45,FALSE))+$R29/MAX(装备!$G$72:$G$77)*INDEX(装备!$C$53:$G$53,MATCH(Y$8,装备!$C$51:$G$51,FALSE)))+INDEX(装备!$C$91:$M$91,MATCH(Y$8,装备!$C$90:$M$90,FALSE))*INDEX(装备!$I$72:$I$77,MATCH($P29,装备!$A$72:$A$77,FALSE))*(INDEX(职业模板!$N$4:$U$4,MATCH(J$8,职业模板!$N$3:$U$3,FALSE))+$D29*INDEX(职业模板!$C$18:$J$18,MATCH(J$8,职业模板!$N$3:$U$3,FALSE)))*(1+$S29),2),0)</f>
        <v>44.57</v>
      </c>
      <c r="Z29" s="1" cm="1">
        <f t="array" ref="Z29">IFERROR(ROUND(INDEX(装备!$C$72:$C$77,MATCH($P29,装备!$A$72:$A$77,FALSE))*(INDEX(装备!$C$47:$G$47,MATCH(Z$8,装备!$C$45:$G$45,FALSE))+$R29/MAX(装备!$G$72:$G$77)*INDEX(装备!$C$53:$G$53,MATCH(Z$8,装备!$C$51:$G$51,FALSE)))+INDEX(装备!$C$91:$M$91,MATCH(Z$8,装备!$C$90:$M$90,FALSE))*INDEX(装备!$I$72:$I$77,MATCH($P29,装备!$A$72:$A$77,FALSE))*(INDEX(职业模板!$N$4:$U$4,MATCH(K$8,职业模板!$N$3:$U$3,FALSE))+$D29*INDEX(职业模板!$C$18:$J$18,MATCH(K$8,职业模板!$N$3:$U$3,FALSE)))*(1+$S29),2),0)</f>
        <v>44.57</v>
      </c>
      <c r="AA29" s="1" cm="1">
        <f t="array" ref="AA29">IFERROR(INDEX(装备!$C$92:$M$92,MATCH(AA$8,装备!$C$90:$M$90,FALSE))*INDEX(装备!$I$72:$I$77,MATCH($P29,装备!$A$72:$A$77,FALSE))+$S29*INDEX(装备!$C$92:$M$92,MATCH(AA$8,装备!$C$90:$M$90,FALSE))*INDEX(装备!$I$72:$I$77,MATCH($P29,装备!$A$72:$A$77,FALSE)),0)</f>
        <v>45</v>
      </c>
      <c r="AB29" s="1" cm="1">
        <f t="array" ref="AB29">IFERROR(INDEX(装备!$C$92:$M$92,MATCH(AB$8,装备!$C$90:$M$90,FALSE))*INDEX(装备!$I$72:$I$77,MATCH($P29,装备!$A$72:$A$77,FALSE))+$S29*INDEX(装备!$C$92:$M$92,MATCH(AB$8,装备!$C$90:$M$90,FALSE))*INDEX(装备!$I$72:$I$77,MATCH($P29,装备!$A$72:$A$77,FALSE)),0)</f>
        <v>45</v>
      </c>
      <c r="AC29" s="1" cm="1">
        <f t="array" ref="AC29">IFERROR(INDEX(装备!$C$92:$M$92,MATCH(AC$8,装备!$C$90:$M$90,FALSE))*INDEX(装备!$I$72:$I$77,MATCH($P29,装备!$A$72:$A$77,FALSE))+$S29*INDEX(装备!$C$92:$M$92,MATCH(AC$8,装备!$C$90:$M$90,FALSE))*INDEX(装备!$I$72:$I$77,MATCH($P29,装备!$A$72:$A$77,FALSE)),0)</f>
        <v>45</v>
      </c>
      <c r="AD29" s="1" cm="1">
        <f t="array" ref="AD29">IFERROR(INDEX(装备!$C$92:$M$92,MATCH(AD$8,装备!$C$90:$M$90,FALSE))*INDEX(装备!$I$72:$I$77,MATCH($P29,装备!$A$72:$A$77,FALSE))+$S29*INDEX(装备!$C$92:$M$92,MATCH(AD$8,装备!$C$90:$M$90,FALSE))*INDEX(装备!$I$72:$I$77,MATCH($P29,装备!$A$72:$A$77,FALSE)),0)</f>
        <v>45</v>
      </c>
      <c r="AE29" s="1" cm="1">
        <f t="array" ref="AE29">IFERROR(INDEX(装备!$C$92:$M$92,MATCH(AE$8,装备!$C$90:$M$90,FALSE))*INDEX(装备!$I$72:$I$77,MATCH($P29,装备!$A$72:$A$77,FALSE))+$S29*INDEX(装备!$C$92:$M$92,MATCH(AE$8,装备!$C$90:$M$90,FALSE))*INDEX(装备!$I$72:$I$77,MATCH($P29,装备!$A$72:$A$77,FALSE)),0)</f>
        <v>90</v>
      </c>
      <c r="AF29" s="1" cm="1">
        <f t="array" ref="AF29">IFERROR(INDEX(装备!$C$92:$M$92,MATCH(AF$8,装备!$C$90:$M$90,FALSE))*INDEX(装备!$I$72:$I$77,MATCH($P29,装备!$A$72:$A$77,FALSE))+$S29*INDEX(装备!$C$92:$M$92,MATCH(AF$8,装备!$C$90:$M$90,FALSE))*INDEX(装备!$I$72:$I$77,MATCH($P29,装备!$A$72:$A$77,FALSE)),0)</f>
        <v>90</v>
      </c>
      <c r="AR29" s="1">
        <f t="shared" si="24"/>
        <v>2067.71</v>
      </c>
      <c r="AS29" s="1">
        <f t="shared" si="25"/>
        <v>218.68</v>
      </c>
      <c r="AT29" s="1">
        <f t="shared" si="26"/>
        <v>218.68</v>
      </c>
      <c r="AU29" s="1">
        <f t="shared" si="27"/>
        <v>154.47</v>
      </c>
      <c r="AV29" s="1">
        <f t="shared" si="28"/>
        <v>154.47</v>
      </c>
      <c r="AW29" s="1">
        <f t="shared" si="29"/>
        <v>157.30000000000001</v>
      </c>
      <c r="AX29" s="1">
        <f t="shared" si="30"/>
        <v>157.30000000000001</v>
      </c>
      <c r="AY29" s="1">
        <f t="shared" si="31"/>
        <v>157.30000000000001</v>
      </c>
      <c r="BA29" s="1">
        <f t="shared" si="10"/>
        <v>45</v>
      </c>
      <c r="BB29" s="1">
        <f t="shared" si="11"/>
        <v>45</v>
      </c>
      <c r="BC29" s="1">
        <f t="shared" si="12"/>
        <v>45</v>
      </c>
      <c r="BD29" s="1">
        <f t="shared" si="13"/>
        <v>45</v>
      </c>
      <c r="BE29" s="1">
        <f t="shared" si="14"/>
        <v>90</v>
      </c>
      <c r="BF29" s="1">
        <f t="shared" si="15"/>
        <v>90</v>
      </c>
    </row>
    <row r="30" spans="2:58" x14ac:dyDescent="0.15">
      <c r="B30" s="1">
        <v>6</v>
      </c>
      <c r="D30" s="1">
        <v>22</v>
      </c>
      <c r="E30" s="1">
        <v>2</v>
      </c>
      <c r="F30" s="1">
        <f t="shared" si="22"/>
        <v>3</v>
      </c>
      <c r="G30" s="1" cm="1">
        <f t="array" ref="G30">ROUND((INDEX(职业模板!$N$4:$U$4,MATCH(G$8,职业模板!$N$3:$U$3,FALSE))+$D30*INDEX(职业模板!$C$18:$J$18,MATCH(G$8,职业模板!$N$3:$U$3,FALSE))+INDEX(职业模板!$C$40:$J$60,MATCH($F30,职业模板!$B$40:$B$60,FALSE),MATCH(G$8,职业模板!$C$39:$J$39,FALSE))*INDEX(职业模板!$N$4:$U$4,MATCH(G$8,职业模板!$N$3:$U$3,FALSE)))*(1+INDEX(职业模板!$C$29:$J$34,MATCH($E30,职业模板!$B$29:$B$34,FALSE),MATCH(G$8,职业模板!$C$28:$J$28,FALSE))),3)</f>
        <v>1017.9</v>
      </c>
      <c r="H30" s="1" cm="1">
        <f t="array" ref="H30">ROUND((INDEX(职业模板!$N$4:$U$4,MATCH(H$8,职业模板!$N$3:$U$3,FALSE))+$D30*INDEX(职业模板!$C$18:$J$18,MATCH(H$8,职业模板!$N$3:$U$3,FALSE))+INDEX(职业模板!$C$40:$J$60,MATCH($F30,职业模板!$B$40:$B$60,FALSE),MATCH(H$8,职业模板!$C$39:$J$39,FALSE))*INDEX(职业模板!$N$4:$U$4,MATCH(H$8,职业模板!$N$3:$U$3,FALSE)))*(1+INDEX(职业模板!$C$29:$J$34,MATCH($E30,职业模板!$B$29:$B$34,FALSE),MATCH(H$8,职业模板!$C$28:$J$28,FALSE))),3)</f>
        <v>131.94999999999999</v>
      </c>
      <c r="I30" s="1" cm="1">
        <f t="array" ref="I30">ROUND((INDEX(职业模板!$N$4:$U$4,MATCH(I$8,职业模板!$N$3:$U$3,FALSE))+$D30*INDEX(职业模板!$C$18:$J$18,MATCH(I$8,职业模板!$N$3:$U$3,FALSE))+INDEX(职业模板!$C$40:$J$60,MATCH($F30,职业模板!$B$40:$B$60,FALSE),MATCH(I$8,职业模板!$C$39:$J$39,FALSE))*INDEX(职业模板!$N$4:$U$4,MATCH(I$8,职业模板!$N$3:$U$3,FALSE)))*(1+INDEX(职业模板!$C$29:$J$34,MATCH($E30,职业模板!$B$29:$B$34,FALSE),MATCH(I$8,职业模板!$C$28:$J$28,FALSE))),3)</f>
        <v>131.94999999999999</v>
      </c>
      <c r="J30" s="1" cm="1">
        <f t="array" ref="J30">ROUND((INDEX(职业模板!$N$4:$U$4,MATCH(J$8,职业模板!$N$3:$U$3,FALSE))+$D30*INDEX(职业模板!$C$18:$J$18,MATCH(J$8,职业模板!$N$3:$U$3,FALSE))+INDEX(职业模板!$C$40:$J$60,MATCH($F30,职业模板!$B$40:$B$60,FALSE),MATCH(J$8,职业模板!$C$39:$J$39,FALSE))*INDEX(职业模板!$N$4:$U$4,MATCH(J$8,职业模板!$N$3:$U$3,FALSE)))*(1+INDEX(职业模板!$C$29:$J$34,MATCH($E30,职业模板!$B$29:$B$34,FALSE),MATCH(J$8,职业模板!$C$28:$J$28,FALSE))),3)</f>
        <v>111.3</v>
      </c>
      <c r="K30" s="1" cm="1">
        <f t="array" ref="K30">ROUND((INDEX(职业模板!$N$4:$U$4,MATCH(K$8,职业模板!$N$3:$U$3,FALSE))+$D30*INDEX(职业模板!$C$18:$J$18,MATCH(K$8,职业模板!$N$3:$U$3,FALSE))+INDEX(职业模板!$C$40:$J$60,MATCH($F30,职业模板!$B$40:$B$60,FALSE),MATCH(K$8,职业模板!$C$39:$J$39,FALSE))*INDEX(职业模板!$N$4:$U$4,MATCH(K$8,职业模板!$N$3:$U$3,FALSE)))*(1+INDEX(职业模板!$C$29:$J$34,MATCH($E30,职业模板!$B$29:$B$34,FALSE),MATCH(K$8,职业模板!$C$28:$J$28,FALSE))),3)</f>
        <v>111.3</v>
      </c>
      <c r="L30" s="1" cm="1">
        <f t="array" ref="L30">ROUND((INDEX(职业模板!$N$4:$U$4,MATCH(L$8,职业模板!$N$3:$U$3,FALSE))+$D30*INDEX(职业模板!$C$18:$J$18,MATCH(L$8,职业模板!$N$3:$U$3,FALSE))+INDEX(职业模板!$C$40:$J$60,MATCH($F30,职业模板!$B$40:$B$60,FALSE),MATCH(L$8,职业模板!$C$39:$J$39,FALSE))*INDEX(职业模板!$N$4:$U$4,MATCH(L$8,职业模板!$N$3:$U$3,FALSE)))*(1+INDEX(职业模板!$C$29:$J$34,MATCH($E30,职业模板!$B$29:$B$34,FALSE),MATCH(L$8,职业模板!$C$28:$J$28,FALSE))),3)</f>
        <v>158.6</v>
      </c>
      <c r="M30" s="1" cm="1">
        <f t="array" ref="M30">ROUND((INDEX(职业模板!$N$4:$U$4,MATCH(M$8,职业模板!$N$3:$U$3,FALSE))+$D30*INDEX(职业模板!$C$18:$J$18,MATCH(M$8,职业模板!$N$3:$U$3,FALSE))+INDEX(职业模板!$C$40:$J$60,MATCH($F30,职业模板!$B$40:$B$60,FALSE),MATCH(M$8,职业模板!$C$39:$J$39,FALSE))*INDEX(职业模板!$N$4:$U$4,MATCH(M$8,职业模板!$N$3:$U$3,FALSE)))*(1+INDEX(职业模板!$C$29:$J$34,MATCH($E30,职业模板!$B$29:$B$34,FALSE),MATCH(M$8,职业模板!$C$28:$J$28,FALSE))),3)</f>
        <v>158.6</v>
      </c>
      <c r="N30" s="1" cm="1">
        <f t="array" ref="N30">ROUND((INDEX(职业模板!$N$4:$U$4,MATCH(N$8,职业模板!$N$3:$U$3,FALSE))+$D30*INDEX(职业模板!$C$18:$J$18,MATCH(N$8,职业模板!$N$3:$U$3,FALSE))+INDEX(职业模板!$C$40:$J$60,MATCH($F30,职业模板!$B$40:$B$60,FALSE),MATCH(N$8,职业模板!$C$39:$J$39,FALSE))*INDEX(职业模板!$N$4:$U$4,MATCH(N$8,职业模板!$N$3:$U$3,FALSE)))*(1+INDEX(职业模板!$C$29:$J$34,MATCH($E30,职业模板!$B$29:$B$34,FALSE),MATCH(N$8,职业模板!$C$28:$J$28,FALSE))),3)</f>
        <v>158.6</v>
      </c>
      <c r="O30" s="1">
        <v>1.5</v>
      </c>
      <c r="P30" s="1">
        <v>2</v>
      </c>
      <c r="Q30" s="26" t="str" cm="1">
        <f t="array" ref="Q30">INDEX(装备!$B$72:$B$77,MATCH($P30,装备!$A$72:$A$77,FALSE))</f>
        <v>绿</v>
      </c>
      <c r="R30" s="1">
        <v>3</v>
      </c>
      <c r="S30" s="1">
        <f t="shared" si="23"/>
        <v>0</v>
      </c>
      <c r="V30" s="1" cm="1">
        <f t="array" ref="V30">IFERROR(ROUND(INDEX(装备!$C$72:$C$77,MATCH($P30,装备!$A$72:$A$77,FALSE))*(INDEX(装备!$C$47:$G$47,MATCH(V$8,装备!$C$45:$G$45,FALSE))+$R30/MAX(装备!$G$72:$G$77)*INDEX(装备!$C$53:$G$53,MATCH(V$8,装备!$C$51:$G$51,FALSE)))+INDEX(装备!$C$91:$M$91,MATCH(V$8,装备!$C$90:$M$90,FALSE))*INDEX(装备!$I$72:$I$77,MATCH($P30,装备!$A$72:$A$77,FALSE))*(INDEX(职业模板!$N$4:$U$4,MATCH(G$8,职业模板!$N$3:$U$3,FALSE))+$D30*INDEX(职业模板!$C$18:$J$18,MATCH(G$8,职业模板!$N$3:$U$3,FALSE)))*(1+$S30),2),0)</f>
        <v>1066.4100000000001</v>
      </c>
      <c r="W30" s="1" cm="1">
        <f t="array" ref="W30">IFERROR(ROUND(INDEX(装备!$C$72:$C$77,MATCH($P30,装备!$A$72:$A$77,FALSE))*(INDEX(装备!$C$47:$G$47,MATCH(W$8,装备!$C$45:$G$45,FALSE))+$R30/MAX(装备!$G$72:$G$77)*INDEX(装备!$C$53:$G$53,MATCH(W$8,装备!$C$51:$G$51,FALSE)))+INDEX(装备!$C$91:$M$91,MATCH(W$8,装备!$C$90:$M$90,FALSE))*INDEX(装备!$I$72:$I$77,MATCH($P30,装备!$A$72:$A$77,FALSE))*(INDEX(职业模板!$N$4:$U$4,MATCH(H$8,职业模板!$N$3:$U$3,FALSE))+$D30*INDEX(职业模板!$C$18:$J$18,MATCH(H$8,职业模板!$N$3:$U$3,FALSE)))*(1+$S30),2),0)</f>
        <v>88.87</v>
      </c>
      <c r="X30" s="1" cm="1">
        <f t="array" ref="X30">IFERROR(ROUND(INDEX(装备!$C$72:$C$77,MATCH($P30,装备!$A$72:$A$77,FALSE))*(INDEX(装备!$C$47:$G$47,MATCH(X$8,装备!$C$45:$G$45,FALSE))+$R30/MAX(装备!$G$72:$G$77)*INDEX(装备!$C$53:$G$53,MATCH(X$8,装备!$C$51:$G$51,FALSE)))+INDEX(装备!$C$91:$M$91,MATCH(X$8,装备!$C$90:$M$90,FALSE))*INDEX(装备!$I$72:$I$77,MATCH($P30,装备!$A$72:$A$77,FALSE))*(INDEX(职业模板!$N$4:$U$4,MATCH(I$8,职业模板!$N$3:$U$3,FALSE))+$D30*INDEX(职业模板!$C$18:$J$18,MATCH(I$8,职业模板!$N$3:$U$3,FALSE)))*(1+$S30),2),0)</f>
        <v>88.87</v>
      </c>
      <c r="Y30" s="1" cm="1">
        <f t="array" ref="Y30">IFERROR(ROUND(INDEX(装备!$C$72:$C$77,MATCH($P30,装备!$A$72:$A$77,FALSE))*(INDEX(装备!$C$47:$G$47,MATCH(Y$8,装备!$C$45:$G$45,FALSE))+$R30/MAX(装备!$G$72:$G$77)*INDEX(装备!$C$53:$G$53,MATCH(Y$8,装备!$C$51:$G$51,FALSE)))+INDEX(装备!$C$91:$M$91,MATCH(Y$8,装备!$C$90:$M$90,FALSE))*INDEX(装备!$I$72:$I$77,MATCH($P30,装备!$A$72:$A$77,FALSE))*(INDEX(职业模板!$N$4:$U$4,MATCH(J$8,职业模板!$N$3:$U$3,FALSE))+$D30*INDEX(职业模板!$C$18:$J$18,MATCH(J$8,职业模板!$N$3:$U$3,FALSE)))*(1+$S30),2),0)</f>
        <v>44.58</v>
      </c>
      <c r="Z30" s="1" cm="1">
        <f t="array" ref="Z30">IFERROR(ROUND(INDEX(装备!$C$72:$C$77,MATCH($P30,装备!$A$72:$A$77,FALSE))*(INDEX(装备!$C$47:$G$47,MATCH(Z$8,装备!$C$45:$G$45,FALSE))+$R30/MAX(装备!$G$72:$G$77)*INDEX(装备!$C$53:$G$53,MATCH(Z$8,装备!$C$51:$G$51,FALSE)))+INDEX(装备!$C$91:$M$91,MATCH(Z$8,装备!$C$90:$M$90,FALSE))*INDEX(装备!$I$72:$I$77,MATCH($P30,装备!$A$72:$A$77,FALSE))*(INDEX(职业模板!$N$4:$U$4,MATCH(K$8,职业模板!$N$3:$U$3,FALSE))+$D30*INDEX(职业模板!$C$18:$J$18,MATCH(K$8,职业模板!$N$3:$U$3,FALSE)))*(1+$S30),2),0)</f>
        <v>44.58</v>
      </c>
      <c r="AA30" s="1" cm="1">
        <f t="array" ref="AA30">IFERROR(INDEX(装备!$C$92:$M$92,MATCH(AA$8,装备!$C$90:$M$90,FALSE))*INDEX(装备!$I$72:$I$77,MATCH($P30,装备!$A$72:$A$77,FALSE))+$S30*INDEX(装备!$C$92:$M$92,MATCH(AA$8,装备!$C$90:$M$90,FALSE))*INDEX(装备!$I$72:$I$77,MATCH($P30,装备!$A$72:$A$77,FALSE)),0)</f>
        <v>45</v>
      </c>
      <c r="AB30" s="1" cm="1">
        <f t="array" ref="AB30">IFERROR(INDEX(装备!$C$92:$M$92,MATCH(AB$8,装备!$C$90:$M$90,FALSE))*INDEX(装备!$I$72:$I$77,MATCH($P30,装备!$A$72:$A$77,FALSE))+$S30*INDEX(装备!$C$92:$M$92,MATCH(AB$8,装备!$C$90:$M$90,FALSE))*INDEX(装备!$I$72:$I$77,MATCH($P30,装备!$A$72:$A$77,FALSE)),0)</f>
        <v>45</v>
      </c>
      <c r="AC30" s="1" cm="1">
        <f t="array" ref="AC30">IFERROR(INDEX(装备!$C$92:$M$92,MATCH(AC$8,装备!$C$90:$M$90,FALSE))*INDEX(装备!$I$72:$I$77,MATCH($P30,装备!$A$72:$A$77,FALSE))+$S30*INDEX(装备!$C$92:$M$92,MATCH(AC$8,装备!$C$90:$M$90,FALSE))*INDEX(装备!$I$72:$I$77,MATCH($P30,装备!$A$72:$A$77,FALSE)),0)</f>
        <v>45</v>
      </c>
      <c r="AD30" s="1" cm="1">
        <f t="array" ref="AD30">IFERROR(INDEX(装备!$C$92:$M$92,MATCH(AD$8,装备!$C$90:$M$90,FALSE))*INDEX(装备!$I$72:$I$77,MATCH($P30,装备!$A$72:$A$77,FALSE))+$S30*INDEX(装备!$C$92:$M$92,MATCH(AD$8,装备!$C$90:$M$90,FALSE))*INDEX(装备!$I$72:$I$77,MATCH($P30,装备!$A$72:$A$77,FALSE)),0)</f>
        <v>45</v>
      </c>
      <c r="AE30" s="1" cm="1">
        <f t="array" ref="AE30">IFERROR(INDEX(装备!$C$92:$M$92,MATCH(AE$8,装备!$C$90:$M$90,FALSE))*INDEX(装备!$I$72:$I$77,MATCH($P30,装备!$A$72:$A$77,FALSE))+$S30*INDEX(装备!$C$92:$M$92,MATCH(AE$8,装备!$C$90:$M$90,FALSE))*INDEX(装备!$I$72:$I$77,MATCH($P30,装备!$A$72:$A$77,FALSE)),0)</f>
        <v>90</v>
      </c>
      <c r="AF30" s="1" cm="1">
        <f t="array" ref="AF30">IFERROR(INDEX(装备!$C$92:$M$92,MATCH(AF$8,装备!$C$90:$M$90,FALSE))*INDEX(装备!$I$72:$I$77,MATCH($P30,装备!$A$72:$A$77,FALSE))+$S30*INDEX(装备!$C$92:$M$92,MATCH(AF$8,装备!$C$90:$M$90,FALSE))*INDEX(装备!$I$72:$I$77,MATCH($P30,装备!$A$72:$A$77,FALSE)),0)</f>
        <v>90</v>
      </c>
      <c r="AR30" s="1">
        <f t="shared" si="24"/>
        <v>2084.31</v>
      </c>
      <c r="AS30" s="1">
        <f t="shared" si="25"/>
        <v>220.82</v>
      </c>
      <c r="AT30" s="1">
        <f t="shared" si="26"/>
        <v>220.82</v>
      </c>
      <c r="AU30" s="1">
        <f t="shared" si="27"/>
        <v>155.88</v>
      </c>
      <c r="AV30" s="1">
        <f t="shared" si="28"/>
        <v>155.88</v>
      </c>
      <c r="AW30" s="1">
        <f t="shared" si="29"/>
        <v>158.6</v>
      </c>
      <c r="AX30" s="1">
        <f t="shared" si="30"/>
        <v>158.6</v>
      </c>
      <c r="AY30" s="1">
        <f t="shared" si="31"/>
        <v>158.6</v>
      </c>
      <c r="BA30" s="1">
        <f t="shared" si="10"/>
        <v>45</v>
      </c>
      <c r="BB30" s="1">
        <f t="shared" si="11"/>
        <v>45</v>
      </c>
      <c r="BC30" s="1">
        <f t="shared" si="12"/>
        <v>45</v>
      </c>
      <c r="BD30" s="1">
        <f t="shared" si="13"/>
        <v>45</v>
      </c>
      <c r="BE30" s="1">
        <f t="shared" si="14"/>
        <v>90</v>
      </c>
      <c r="BF30" s="1">
        <f t="shared" si="15"/>
        <v>90</v>
      </c>
    </row>
    <row r="31" spans="2:58" x14ac:dyDescent="0.15">
      <c r="B31" s="1">
        <v>6</v>
      </c>
      <c r="D31" s="1">
        <v>23</v>
      </c>
      <c r="E31" s="1">
        <v>2</v>
      </c>
      <c r="F31" s="1">
        <f t="shared" si="22"/>
        <v>3</v>
      </c>
      <c r="G31" s="1" cm="1">
        <f t="array" ref="G31">ROUND((INDEX(职业模板!$N$4:$U$4,MATCH(G$8,职业模板!$N$3:$U$3,FALSE))+$D31*INDEX(职业模板!$C$18:$J$18,MATCH(G$8,职业模板!$N$3:$U$3,FALSE))+INDEX(职业模板!$C$40:$J$60,MATCH($F31,职业模板!$B$40:$B$60,FALSE),MATCH(G$8,职业模板!$C$39:$J$39,FALSE))*INDEX(职业模板!$N$4:$U$4,MATCH(G$8,职业模板!$N$3:$U$3,FALSE)))*(1+INDEX(职业模板!$C$29:$J$34,MATCH($E31,职业模板!$B$29:$B$34,FALSE),MATCH(G$8,职业模板!$C$28:$J$28,FALSE))),3)</f>
        <v>1034.0999999999999</v>
      </c>
      <c r="H31" s="1" cm="1">
        <f t="array" ref="H31">ROUND((INDEX(职业模板!$N$4:$U$4,MATCH(H$8,职业模板!$N$3:$U$3,FALSE))+$D31*INDEX(职业模板!$C$18:$J$18,MATCH(H$8,职业模板!$N$3:$U$3,FALSE))+INDEX(职业模板!$C$40:$J$60,MATCH($F31,职业模板!$B$40:$B$60,FALSE),MATCH(H$8,职业模板!$C$39:$J$39,FALSE))*INDEX(职业模板!$N$4:$U$4,MATCH(H$8,职业模板!$N$3:$U$3,FALSE)))*(1+INDEX(职业模板!$C$29:$J$34,MATCH($E31,职业模板!$B$29:$B$34,FALSE),MATCH(H$8,职业模板!$C$28:$J$28,FALSE))),3)</f>
        <v>134.05000000000001</v>
      </c>
      <c r="I31" s="1" cm="1">
        <f t="array" ref="I31">ROUND((INDEX(职业模板!$N$4:$U$4,MATCH(I$8,职业模板!$N$3:$U$3,FALSE))+$D31*INDEX(职业模板!$C$18:$J$18,MATCH(I$8,职业模板!$N$3:$U$3,FALSE))+INDEX(职业模板!$C$40:$J$60,MATCH($F31,职业模板!$B$40:$B$60,FALSE),MATCH(I$8,职业模板!$C$39:$J$39,FALSE))*INDEX(职业模板!$N$4:$U$4,MATCH(I$8,职业模板!$N$3:$U$3,FALSE)))*(1+INDEX(职业模板!$C$29:$J$34,MATCH($E31,职业模板!$B$29:$B$34,FALSE),MATCH(I$8,职业模板!$C$28:$J$28,FALSE))),3)</f>
        <v>134.05000000000001</v>
      </c>
      <c r="J31" s="1" cm="1">
        <f t="array" ref="J31">ROUND((INDEX(职业模板!$N$4:$U$4,MATCH(J$8,职业模板!$N$3:$U$3,FALSE))+$D31*INDEX(职业模板!$C$18:$J$18,MATCH(J$8,职业模板!$N$3:$U$3,FALSE))+INDEX(职业模板!$C$40:$J$60,MATCH($F31,职业模板!$B$40:$B$60,FALSE),MATCH(J$8,职业模板!$C$39:$J$39,FALSE))*INDEX(职业模板!$N$4:$U$4,MATCH(J$8,职业模板!$N$3:$U$3,FALSE)))*(1+INDEX(职业模板!$C$29:$J$34,MATCH($E31,职业模板!$B$29:$B$34,FALSE),MATCH(J$8,职业模板!$C$28:$J$28,FALSE))),3)</f>
        <v>112.7</v>
      </c>
      <c r="K31" s="1" cm="1">
        <f t="array" ref="K31">ROUND((INDEX(职业模板!$N$4:$U$4,MATCH(K$8,职业模板!$N$3:$U$3,FALSE))+$D31*INDEX(职业模板!$C$18:$J$18,MATCH(K$8,职业模板!$N$3:$U$3,FALSE))+INDEX(职业模板!$C$40:$J$60,MATCH($F31,职业模板!$B$40:$B$60,FALSE),MATCH(K$8,职业模板!$C$39:$J$39,FALSE))*INDEX(职业模板!$N$4:$U$4,MATCH(K$8,职业模板!$N$3:$U$3,FALSE)))*(1+INDEX(职业模板!$C$29:$J$34,MATCH($E31,职业模板!$B$29:$B$34,FALSE),MATCH(K$8,职业模板!$C$28:$J$28,FALSE))),3)</f>
        <v>112.7</v>
      </c>
      <c r="L31" s="1" cm="1">
        <f t="array" ref="L31">ROUND((INDEX(职业模板!$N$4:$U$4,MATCH(L$8,职业模板!$N$3:$U$3,FALSE))+$D31*INDEX(职业模板!$C$18:$J$18,MATCH(L$8,职业模板!$N$3:$U$3,FALSE))+INDEX(职业模板!$C$40:$J$60,MATCH($F31,职业模板!$B$40:$B$60,FALSE),MATCH(L$8,职业模板!$C$39:$J$39,FALSE))*INDEX(职业模板!$N$4:$U$4,MATCH(L$8,职业模板!$N$3:$U$3,FALSE)))*(1+INDEX(职业模板!$C$29:$J$34,MATCH($E31,职业模板!$B$29:$B$34,FALSE),MATCH(L$8,职业模板!$C$28:$J$28,FALSE))),3)</f>
        <v>159.9</v>
      </c>
      <c r="M31" s="1" cm="1">
        <f t="array" ref="M31">ROUND((INDEX(职业模板!$N$4:$U$4,MATCH(M$8,职业模板!$N$3:$U$3,FALSE))+$D31*INDEX(职业模板!$C$18:$J$18,MATCH(M$8,职业模板!$N$3:$U$3,FALSE))+INDEX(职业模板!$C$40:$J$60,MATCH($F31,职业模板!$B$40:$B$60,FALSE),MATCH(M$8,职业模板!$C$39:$J$39,FALSE))*INDEX(职业模板!$N$4:$U$4,MATCH(M$8,职业模板!$N$3:$U$3,FALSE)))*(1+INDEX(职业模板!$C$29:$J$34,MATCH($E31,职业模板!$B$29:$B$34,FALSE),MATCH(M$8,职业模板!$C$28:$J$28,FALSE))),3)</f>
        <v>159.9</v>
      </c>
      <c r="N31" s="1" cm="1">
        <f t="array" ref="N31">ROUND((INDEX(职业模板!$N$4:$U$4,MATCH(N$8,职业模板!$N$3:$U$3,FALSE))+$D31*INDEX(职业模板!$C$18:$J$18,MATCH(N$8,职业模板!$N$3:$U$3,FALSE))+INDEX(职业模板!$C$40:$J$60,MATCH($F31,职业模板!$B$40:$B$60,FALSE),MATCH(N$8,职业模板!$C$39:$J$39,FALSE))*INDEX(职业模板!$N$4:$U$4,MATCH(N$8,职业模板!$N$3:$U$3,FALSE)))*(1+INDEX(职业模板!$C$29:$J$34,MATCH($E31,职业模板!$B$29:$B$34,FALSE),MATCH(N$8,职业模板!$C$28:$J$28,FALSE))),3)</f>
        <v>159.9</v>
      </c>
      <c r="O31" s="1">
        <v>1.5</v>
      </c>
      <c r="P31" s="1">
        <v>2</v>
      </c>
      <c r="Q31" s="26" t="str" cm="1">
        <f t="array" ref="Q31">INDEX(装备!$B$72:$B$77,MATCH($P31,装备!$A$72:$A$77,FALSE))</f>
        <v>绿</v>
      </c>
      <c r="R31" s="1">
        <v>3</v>
      </c>
      <c r="S31" s="1">
        <f t="shared" si="23"/>
        <v>0</v>
      </c>
      <c r="V31" s="1" cm="1">
        <f t="array" ref="V31">IFERROR(ROUND(INDEX(装备!$C$72:$C$77,MATCH($P31,装备!$A$72:$A$77,FALSE))*(INDEX(装备!$C$47:$G$47,MATCH(V$8,装备!$C$45:$G$45,FALSE))+$R31/MAX(装备!$G$72:$G$77)*INDEX(装备!$C$53:$G$53,MATCH(V$8,装备!$C$51:$G$51,FALSE)))+INDEX(装备!$C$91:$M$91,MATCH(V$8,装备!$C$90:$M$90,FALSE))*INDEX(装备!$I$72:$I$77,MATCH($P31,装备!$A$72:$A$77,FALSE))*(INDEX(职业模板!$N$4:$U$4,MATCH(G$8,职业模板!$N$3:$U$3,FALSE))+$D31*INDEX(职业模板!$C$18:$J$18,MATCH(G$8,职业模板!$N$3:$U$3,FALSE)))*(1+$S31),2),0)</f>
        <v>1066.82</v>
      </c>
      <c r="W31" s="1" cm="1">
        <f t="array" ref="W31">IFERROR(ROUND(INDEX(装备!$C$72:$C$77,MATCH($P31,装备!$A$72:$A$77,FALSE))*(INDEX(装备!$C$47:$G$47,MATCH(W$8,装备!$C$45:$G$45,FALSE))+$R31/MAX(装备!$G$72:$G$77)*INDEX(装备!$C$53:$G$53,MATCH(W$8,装备!$C$51:$G$51,FALSE)))+INDEX(装备!$C$91:$M$91,MATCH(W$8,装备!$C$90:$M$90,FALSE))*INDEX(装备!$I$72:$I$77,MATCH($P31,装备!$A$72:$A$77,FALSE))*(INDEX(职业模板!$N$4:$U$4,MATCH(H$8,职业模板!$N$3:$U$3,FALSE))+$D31*INDEX(职业模板!$C$18:$J$18,MATCH(H$8,职业模板!$N$3:$U$3,FALSE)))*(1+$S31),2),0)</f>
        <v>88.9</v>
      </c>
      <c r="X31" s="1" cm="1">
        <f t="array" ref="X31">IFERROR(ROUND(INDEX(装备!$C$72:$C$77,MATCH($P31,装备!$A$72:$A$77,FALSE))*(INDEX(装备!$C$47:$G$47,MATCH(X$8,装备!$C$45:$G$45,FALSE))+$R31/MAX(装备!$G$72:$G$77)*INDEX(装备!$C$53:$G$53,MATCH(X$8,装备!$C$51:$G$51,FALSE)))+INDEX(装备!$C$91:$M$91,MATCH(X$8,装备!$C$90:$M$90,FALSE))*INDEX(装备!$I$72:$I$77,MATCH($P31,装备!$A$72:$A$77,FALSE))*(INDEX(职业模板!$N$4:$U$4,MATCH(I$8,职业模板!$N$3:$U$3,FALSE))+$D31*INDEX(职业模板!$C$18:$J$18,MATCH(I$8,职业模板!$N$3:$U$3,FALSE)))*(1+$S31),2),0)</f>
        <v>88.9</v>
      </c>
      <c r="Y31" s="1" cm="1">
        <f t="array" ref="Y31">IFERROR(ROUND(INDEX(装备!$C$72:$C$77,MATCH($P31,装备!$A$72:$A$77,FALSE))*(INDEX(装备!$C$47:$G$47,MATCH(Y$8,装备!$C$45:$G$45,FALSE))+$R31/MAX(装备!$G$72:$G$77)*INDEX(装备!$C$53:$G$53,MATCH(Y$8,装备!$C$51:$G$51,FALSE)))+INDEX(装备!$C$91:$M$91,MATCH(Y$8,装备!$C$90:$M$90,FALSE))*INDEX(装备!$I$72:$I$77,MATCH($P31,装备!$A$72:$A$77,FALSE))*(INDEX(职业模板!$N$4:$U$4,MATCH(J$8,职业模板!$N$3:$U$3,FALSE))+$D31*INDEX(职业模板!$C$18:$J$18,MATCH(J$8,职业模板!$N$3:$U$3,FALSE)))*(1+$S31),2),0)</f>
        <v>44.6</v>
      </c>
      <c r="Z31" s="1" cm="1">
        <f t="array" ref="Z31">IFERROR(ROUND(INDEX(装备!$C$72:$C$77,MATCH($P31,装备!$A$72:$A$77,FALSE))*(INDEX(装备!$C$47:$G$47,MATCH(Z$8,装备!$C$45:$G$45,FALSE))+$R31/MAX(装备!$G$72:$G$77)*INDEX(装备!$C$53:$G$53,MATCH(Z$8,装备!$C$51:$G$51,FALSE)))+INDEX(装备!$C$91:$M$91,MATCH(Z$8,装备!$C$90:$M$90,FALSE))*INDEX(装备!$I$72:$I$77,MATCH($P31,装备!$A$72:$A$77,FALSE))*(INDEX(职业模板!$N$4:$U$4,MATCH(K$8,职业模板!$N$3:$U$3,FALSE))+$D31*INDEX(职业模板!$C$18:$J$18,MATCH(K$8,职业模板!$N$3:$U$3,FALSE)))*(1+$S31),2),0)</f>
        <v>44.6</v>
      </c>
      <c r="AA31" s="1" cm="1">
        <f t="array" ref="AA31">IFERROR(INDEX(装备!$C$92:$M$92,MATCH(AA$8,装备!$C$90:$M$90,FALSE))*INDEX(装备!$I$72:$I$77,MATCH($P31,装备!$A$72:$A$77,FALSE))+$S31*INDEX(装备!$C$92:$M$92,MATCH(AA$8,装备!$C$90:$M$90,FALSE))*INDEX(装备!$I$72:$I$77,MATCH($P31,装备!$A$72:$A$77,FALSE)),0)</f>
        <v>45</v>
      </c>
      <c r="AB31" s="1" cm="1">
        <f t="array" ref="AB31">IFERROR(INDEX(装备!$C$92:$M$92,MATCH(AB$8,装备!$C$90:$M$90,FALSE))*INDEX(装备!$I$72:$I$77,MATCH($P31,装备!$A$72:$A$77,FALSE))+$S31*INDEX(装备!$C$92:$M$92,MATCH(AB$8,装备!$C$90:$M$90,FALSE))*INDEX(装备!$I$72:$I$77,MATCH($P31,装备!$A$72:$A$77,FALSE)),0)</f>
        <v>45</v>
      </c>
      <c r="AC31" s="1" cm="1">
        <f t="array" ref="AC31">IFERROR(INDEX(装备!$C$92:$M$92,MATCH(AC$8,装备!$C$90:$M$90,FALSE))*INDEX(装备!$I$72:$I$77,MATCH($P31,装备!$A$72:$A$77,FALSE))+$S31*INDEX(装备!$C$92:$M$92,MATCH(AC$8,装备!$C$90:$M$90,FALSE))*INDEX(装备!$I$72:$I$77,MATCH($P31,装备!$A$72:$A$77,FALSE)),0)</f>
        <v>45</v>
      </c>
      <c r="AD31" s="1" cm="1">
        <f t="array" ref="AD31">IFERROR(INDEX(装备!$C$92:$M$92,MATCH(AD$8,装备!$C$90:$M$90,FALSE))*INDEX(装备!$I$72:$I$77,MATCH($P31,装备!$A$72:$A$77,FALSE))+$S31*INDEX(装备!$C$92:$M$92,MATCH(AD$8,装备!$C$90:$M$90,FALSE))*INDEX(装备!$I$72:$I$77,MATCH($P31,装备!$A$72:$A$77,FALSE)),0)</f>
        <v>45</v>
      </c>
      <c r="AE31" s="1" cm="1">
        <f t="array" ref="AE31">IFERROR(INDEX(装备!$C$92:$M$92,MATCH(AE$8,装备!$C$90:$M$90,FALSE))*INDEX(装备!$I$72:$I$77,MATCH($P31,装备!$A$72:$A$77,FALSE))+$S31*INDEX(装备!$C$92:$M$92,MATCH(AE$8,装备!$C$90:$M$90,FALSE))*INDEX(装备!$I$72:$I$77,MATCH($P31,装备!$A$72:$A$77,FALSE)),0)</f>
        <v>90</v>
      </c>
      <c r="AF31" s="1" cm="1">
        <f t="array" ref="AF31">IFERROR(INDEX(装备!$C$92:$M$92,MATCH(AF$8,装备!$C$90:$M$90,FALSE))*INDEX(装备!$I$72:$I$77,MATCH($P31,装备!$A$72:$A$77,FALSE))+$S31*INDEX(装备!$C$92:$M$92,MATCH(AF$8,装备!$C$90:$M$90,FALSE))*INDEX(装备!$I$72:$I$77,MATCH($P31,装备!$A$72:$A$77,FALSE)),0)</f>
        <v>90</v>
      </c>
      <c r="AR31" s="1">
        <f t="shared" si="24"/>
        <v>2100.92</v>
      </c>
      <c r="AS31" s="1">
        <f t="shared" si="25"/>
        <v>222.95</v>
      </c>
      <c r="AT31" s="1">
        <f t="shared" si="26"/>
        <v>222.95</v>
      </c>
      <c r="AU31" s="1">
        <f t="shared" si="27"/>
        <v>157.30000000000001</v>
      </c>
      <c r="AV31" s="1">
        <f t="shared" si="28"/>
        <v>157.30000000000001</v>
      </c>
      <c r="AW31" s="1">
        <f t="shared" si="29"/>
        <v>159.9</v>
      </c>
      <c r="AX31" s="1">
        <f t="shared" si="30"/>
        <v>159.9</v>
      </c>
      <c r="AY31" s="1">
        <f t="shared" si="31"/>
        <v>159.9</v>
      </c>
      <c r="BA31" s="1">
        <f t="shared" si="10"/>
        <v>45</v>
      </c>
      <c r="BB31" s="1">
        <f t="shared" si="11"/>
        <v>45</v>
      </c>
      <c r="BC31" s="1">
        <f t="shared" si="12"/>
        <v>45</v>
      </c>
      <c r="BD31" s="1">
        <f t="shared" si="13"/>
        <v>45</v>
      </c>
      <c r="BE31" s="1">
        <f t="shared" si="14"/>
        <v>90</v>
      </c>
      <c r="BF31" s="1">
        <f t="shared" si="15"/>
        <v>90</v>
      </c>
    </row>
    <row r="32" spans="2:58" x14ac:dyDescent="0.15">
      <c r="B32" s="1">
        <v>6</v>
      </c>
      <c r="D32" s="1">
        <v>24</v>
      </c>
      <c r="E32" s="1">
        <v>2</v>
      </c>
      <c r="F32" s="1">
        <f t="shared" si="22"/>
        <v>3</v>
      </c>
      <c r="G32" s="1" cm="1">
        <f t="array" ref="G32">ROUND((INDEX(职业模板!$N$4:$U$4,MATCH(G$8,职业模板!$N$3:$U$3,FALSE))+$D32*INDEX(职业模板!$C$18:$J$18,MATCH(G$8,职业模板!$N$3:$U$3,FALSE))+INDEX(职业模板!$C$40:$J$60,MATCH($F32,职业模板!$B$40:$B$60,FALSE),MATCH(G$8,职业模板!$C$39:$J$39,FALSE))*INDEX(职业模板!$N$4:$U$4,MATCH(G$8,职业模板!$N$3:$U$3,FALSE)))*(1+INDEX(职业模板!$C$29:$J$34,MATCH($E32,职业模板!$B$29:$B$34,FALSE),MATCH(G$8,职业模板!$C$28:$J$28,FALSE))),3)</f>
        <v>1050.3</v>
      </c>
      <c r="H32" s="1" cm="1">
        <f t="array" ref="H32">ROUND((INDEX(职业模板!$N$4:$U$4,MATCH(H$8,职业模板!$N$3:$U$3,FALSE))+$D32*INDEX(职业模板!$C$18:$J$18,MATCH(H$8,职业模板!$N$3:$U$3,FALSE))+INDEX(职业模板!$C$40:$J$60,MATCH($F32,职业模板!$B$40:$B$60,FALSE),MATCH(H$8,职业模板!$C$39:$J$39,FALSE))*INDEX(职业模板!$N$4:$U$4,MATCH(H$8,职业模板!$N$3:$U$3,FALSE)))*(1+INDEX(职业模板!$C$29:$J$34,MATCH($E32,职业模板!$B$29:$B$34,FALSE),MATCH(H$8,职业模板!$C$28:$J$28,FALSE))),3)</f>
        <v>136.15</v>
      </c>
      <c r="I32" s="1" cm="1">
        <f t="array" ref="I32">ROUND((INDEX(职业模板!$N$4:$U$4,MATCH(I$8,职业模板!$N$3:$U$3,FALSE))+$D32*INDEX(职业模板!$C$18:$J$18,MATCH(I$8,职业模板!$N$3:$U$3,FALSE))+INDEX(职业模板!$C$40:$J$60,MATCH($F32,职业模板!$B$40:$B$60,FALSE),MATCH(I$8,职业模板!$C$39:$J$39,FALSE))*INDEX(职业模板!$N$4:$U$4,MATCH(I$8,职业模板!$N$3:$U$3,FALSE)))*(1+INDEX(职业模板!$C$29:$J$34,MATCH($E32,职业模板!$B$29:$B$34,FALSE),MATCH(I$8,职业模板!$C$28:$J$28,FALSE))),3)</f>
        <v>136.15</v>
      </c>
      <c r="J32" s="1" cm="1">
        <f t="array" ref="J32">ROUND((INDEX(职业模板!$N$4:$U$4,MATCH(J$8,职业模板!$N$3:$U$3,FALSE))+$D32*INDEX(职业模板!$C$18:$J$18,MATCH(J$8,职业模板!$N$3:$U$3,FALSE))+INDEX(职业模板!$C$40:$J$60,MATCH($F32,职业模板!$B$40:$B$60,FALSE),MATCH(J$8,职业模板!$C$39:$J$39,FALSE))*INDEX(职业模板!$N$4:$U$4,MATCH(J$8,职业模板!$N$3:$U$3,FALSE)))*(1+INDEX(职业模板!$C$29:$J$34,MATCH($E32,职业模板!$B$29:$B$34,FALSE),MATCH(J$8,职业模板!$C$28:$J$28,FALSE))),3)</f>
        <v>114.1</v>
      </c>
      <c r="K32" s="1" cm="1">
        <f t="array" ref="K32">ROUND((INDEX(职业模板!$N$4:$U$4,MATCH(K$8,职业模板!$N$3:$U$3,FALSE))+$D32*INDEX(职业模板!$C$18:$J$18,MATCH(K$8,职业模板!$N$3:$U$3,FALSE))+INDEX(职业模板!$C$40:$J$60,MATCH($F32,职业模板!$B$40:$B$60,FALSE),MATCH(K$8,职业模板!$C$39:$J$39,FALSE))*INDEX(职业模板!$N$4:$U$4,MATCH(K$8,职业模板!$N$3:$U$3,FALSE)))*(1+INDEX(职业模板!$C$29:$J$34,MATCH($E32,职业模板!$B$29:$B$34,FALSE),MATCH(K$8,职业模板!$C$28:$J$28,FALSE))),3)</f>
        <v>114.1</v>
      </c>
      <c r="L32" s="1" cm="1">
        <f t="array" ref="L32">ROUND((INDEX(职业模板!$N$4:$U$4,MATCH(L$8,职业模板!$N$3:$U$3,FALSE))+$D32*INDEX(职业模板!$C$18:$J$18,MATCH(L$8,职业模板!$N$3:$U$3,FALSE))+INDEX(职业模板!$C$40:$J$60,MATCH($F32,职业模板!$B$40:$B$60,FALSE),MATCH(L$8,职业模板!$C$39:$J$39,FALSE))*INDEX(职业模板!$N$4:$U$4,MATCH(L$8,职业模板!$N$3:$U$3,FALSE)))*(1+INDEX(职业模板!$C$29:$J$34,MATCH($E32,职业模板!$B$29:$B$34,FALSE),MATCH(L$8,职业模板!$C$28:$J$28,FALSE))),3)</f>
        <v>161.19999999999999</v>
      </c>
      <c r="M32" s="1" cm="1">
        <f t="array" ref="M32">ROUND((INDEX(职业模板!$N$4:$U$4,MATCH(M$8,职业模板!$N$3:$U$3,FALSE))+$D32*INDEX(职业模板!$C$18:$J$18,MATCH(M$8,职业模板!$N$3:$U$3,FALSE))+INDEX(职业模板!$C$40:$J$60,MATCH($F32,职业模板!$B$40:$B$60,FALSE),MATCH(M$8,职业模板!$C$39:$J$39,FALSE))*INDEX(职业模板!$N$4:$U$4,MATCH(M$8,职业模板!$N$3:$U$3,FALSE)))*(1+INDEX(职业模板!$C$29:$J$34,MATCH($E32,职业模板!$B$29:$B$34,FALSE),MATCH(M$8,职业模板!$C$28:$J$28,FALSE))),3)</f>
        <v>161.19999999999999</v>
      </c>
      <c r="N32" s="1" cm="1">
        <f t="array" ref="N32">ROUND((INDEX(职业模板!$N$4:$U$4,MATCH(N$8,职业模板!$N$3:$U$3,FALSE))+$D32*INDEX(职业模板!$C$18:$J$18,MATCH(N$8,职业模板!$N$3:$U$3,FALSE))+INDEX(职业模板!$C$40:$J$60,MATCH($F32,职业模板!$B$40:$B$60,FALSE),MATCH(N$8,职业模板!$C$39:$J$39,FALSE))*INDEX(职业模板!$N$4:$U$4,MATCH(N$8,职业模板!$N$3:$U$3,FALSE)))*(1+INDEX(职业模板!$C$29:$J$34,MATCH($E32,职业模板!$B$29:$B$34,FALSE),MATCH(N$8,职业模板!$C$28:$J$28,FALSE))),3)</f>
        <v>161.19999999999999</v>
      </c>
      <c r="O32" s="1">
        <v>1.5</v>
      </c>
      <c r="P32" s="1">
        <v>2</v>
      </c>
      <c r="Q32" s="26" t="str" cm="1">
        <f t="array" ref="Q32">INDEX(装备!$B$72:$B$77,MATCH($P32,装备!$A$72:$A$77,FALSE))</f>
        <v>绿</v>
      </c>
      <c r="R32" s="1">
        <v>3</v>
      </c>
      <c r="S32" s="1">
        <f t="shared" si="23"/>
        <v>0</v>
      </c>
      <c r="V32" s="1" cm="1">
        <f t="array" ref="V32">IFERROR(ROUND(INDEX(装备!$C$72:$C$77,MATCH($P32,装备!$A$72:$A$77,FALSE))*(INDEX(装备!$C$47:$G$47,MATCH(V$8,装备!$C$45:$G$45,FALSE))+$R32/MAX(装备!$G$72:$G$77)*INDEX(装备!$C$53:$G$53,MATCH(V$8,装备!$C$51:$G$51,FALSE)))+INDEX(装备!$C$91:$M$91,MATCH(V$8,装备!$C$90:$M$90,FALSE))*INDEX(装备!$I$72:$I$77,MATCH($P32,装备!$A$72:$A$77,FALSE))*(INDEX(职业模板!$N$4:$U$4,MATCH(G$8,职业模板!$N$3:$U$3,FALSE))+$D32*INDEX(职业模板!$C$18:$J$18,MATCH(G$8,职业模板!$N$3:$U$3,FALSE)))*(1+$S32),2),0)</f>
        <v>1067.22</v>
      </c>
      <c r="W32" s="1" cm="1">
        <f t="array" ref="W32">IFERROR(ROUND(INDEX(装备!$C$72:$C$77,MATCH($P32,装备!$A$72:$A$77,FALSE))*(INDEX(装备!$C$47:$G$47,MATCH(W$8,装备!$C$45:$G$45,FALSE))+$R32/MAX(装备!$G$72:$G$77)*INDEX(装备!$C$53:$G$53,MATCH(W$8,装备!$C$51:$G$51,FALSE)))+INDEX(装备!$C$91:$M$91,MATCH(W$8,装备!$C$90:$M$90,FALSE))*INDEX(装备!$I$72:$I$77,MATCH($P32,装备!$A$72:$A$77,FALSE))*(INDEX(职业模板!$N$4:$U$4,MATCH(H$8,职业模板!$N$3:$U$3,FALSE))+$D32*INDEX(职业模板!$C$18:$J$18,MATCH(H$8,职业模板!$N$3:$U$3,FALSE)))*(1+$S32),2),0)</f>
        <v>88.94</v>
      </c>
      <c r="X32" s="1" cm="1">
        <f t="array" ref="X32">IFERROR(ROUND(INDEX(装备!$C$72:$C$77,MATCH($P32,装备!$A$72:$A$77,FALSE))*(INDEX(装备!$C$47:$G$47,MATCH(X$8,装备!$C$45:$G$45,FALSE))+$R32/MAX(装备!$G$72:$G$77)*INDEX(装备!$C$53:$G$53,MATCH(X$8,装备!$C$51:$G$51,FALSE)))+INDEX(装备!$C$91:$M$91,MATCH(X$8,装备!$C$90:$M$90,FALSE))*INDEX(装备!$I$72:$I$77,MATCH($P32,装备!$A$72:$A$77,FALSE))*(INDEX(职业模板!$N$4:$U$4,MATCH(I$8,职业模板!$N$3:$U$3,FALSE))+$D32*INDEX(职业模板!$C$18:$J$18,MATCH(I$8,职业模板!$N$3:$U$3,FALSE)))*(1+$S32),2),0)</f>
        <v>88.94</v>
      </c>
      <c r="Y32" s="1" cm="1">
        <f t="array" ref="Y32">IFERROR(ROUND(INDEX(装备!$C$72:$C$77,MATCH($P32,装备!$A$72:$A$77,FALSE))*(INDEX(装备!$C$47:$G$47,MATCH(Y$8,装备!$C$45:$G$45,FALSE))+$R32/MAX(装备!$G$72:$G$77)*INDEX(装备!$C$53:$G$53,MATCH(Y$8,装备!$C$51:$G$51,FALSE)))+INDEX(装备!$C$91:$M$91,MATCH(Y$8,装备!$C$90:$M$90,FALSE))*INDEX(装备!$I$72:$I$77,MATCH($P32,装备!$A$72:$A$77,FALSE))*(INDEX(职业模板!$N$4:$U$4,MATCH(J$8,职业模板!$N$3:$U$3,FALSE))+$D32*INDEX(职业模板!$C$18:$J$18,MATCH(J$8,职业模板!$N$3:$U$3,FALSE)))*(1+$S32),2),0)</f>
        <v>44.61</v>
      </c>
      <c r="Z32" s="1" cm="1">
        <f t="array" ref="Z32">IFERROR(ROUND(INDEX(装备!$C$72:$C$77,MATCH($P32,装备!$A$72:$A$77,FALSE))*(INDEX(装备!$C$47:$G$47,MATCH(Z$8,装备!$C$45:$G$45,FALSE))+$R32/MAX(装备!$G$72:$G$77)*INDEX(装备!$C$53:$G$53,MATCH(Z$8,装备!$C$51:$G$51,FALSE)))+INDEX(装备!$C$91:$M$91,MATCH(Z$8,装备!$C$90:$M$90,FALSE))*INDEX(装备!$I$72:$I$77,MATCH($P32,装备!$A$72:$A$77,FALSE))*(INDEX(职业模板!$N$4:$U$4,MATCH(K$8,职业模板!$N$3:$U$3,FALSE))+$D32*INDEX(职业模板!$C$18:$J$18,MATCH(K$8,职业模板!$N$3:$U$3,FALSE)))*(1+$S32),2),0)</f>
        <v>44.61</v>
      </c>
      <c r="AA32" s="1" cm="1">
        <f t="array" ref="AA32">IFERROR(INDEX(装备!$C$92:$M$92,MATCH(AA$8,装备!$C$90:$M$90,FALSE))*INDEX(装备!$I$72:$I$77,MATCH($P32,装备!$A$72:$A$77,FALSE))+$S32*INDEX(装备!$C$92:$M$92,MATCH(AA$8,装备!$C$90:$M$90,FALSE))*INDEX(装备!$I$72:$I$77,MATCH($P32,装备!$A$72:$A$77,FALSE)),0)</f>
        <v>45</v>
      </c>
      <c r="AB32" s="1" cm="1">
        <f t="array" ref="AB32">IFERROR(INDEX(装备!$C$92:$M$92,MATCH(AB$8,装备!$C$90:$M$90,FALSE))*INDEX(装备!$I$72:$I$77,MATCH($P32,装备!$A$72:$A$77,FALSE))+$S32*INDEX(装备!$C$92:$M$92,MATCH(AB$8,装备!$C$90:$M$90,FALSE))*INDEX(装备!$I$72:$I$77,MATCH($P32,装备!$A$72:$A$77,FALSE)),0)</f>
        <v>45</v>
      </c>
      <c r="AC32" s="1" cm="1">
        <f t="array" ref="AC32">IFERROR(INDEX(装备!$C$92:$M$92,MATCH(AC$8,装备!$C$90:$M$90,FALSE))*INDEX(装备!$I$72:$I$77,MATCH($P32,装备!$A$72:$A$77,FALSE))+$S32*INDEX(装备!$C$92:$M$92,MATCH(AC$8,装备!$C$90:$M$90,FALSE))*INDEX(装备!$I$72:$I$77,MATCH($P32,装备!$A$72:$A$77,FALSE)),0)</f>
        <v>45</v>
      </c>
      <c r="AD32" s="1" cm="1">
        <f t="array" ref="AD32">IFERROR(INDEX(装备!$C$92:$M$92,MATCH(AD$8,装备!$C$90:$M$90,FALSE))*INDEX(装备!$I$72:$I$77,MATCH($P32,装备!$A$72:$A$77,FALSE))+$S32*INDEX(装备!$C$92:$M$92,MATCH(AD$8,装备!$C$90:$M$90,FALSE))*INDEX(装备!$I$72:$I$77,MATCH($P32,装备!$A$72:$A$77,FALSE)),0)</f>
        <v>45</v>
      </c>
      <c r="AE32" s="1" cm="1">
        <f t="array" ref="AE32">IFERROR(INDEX(装备!$C$92:$M$92,MATCH(AE$8,装备!$C$90:$M$90,FALSE))*INDEX(装备!$I$72:$I$77,MATCH($P32,装备!$A$72:$A$77,FALSE))+$S32*INDEX(装备!$C$92:$M$92,MATCH(AE$8,装备!$C$90:$M$90,FALSE))*INDEX(装备!$I$72:$I$77,MATCH($P32,装备!$A$72:$A$77,FALSE)),0)</f>
        <v>90</v>
      </c>
      <c r="AF32" s="1" cm="1">
        <f t="array" ref="AF32">IFERROR(INDEX(装备!$C$92:$M$92,MATCH(AF$8,装备!$C$90:$M$90,FALSE))*INDEX(装备!$I$72:$I$77,MATCH($P32,装备!$A$72:$A$77,FALSE))+$S32*INDEX(装备!$C$92:$M$92,MATCH(AF$8,装备!$C$90:$M$90,FALSE))*INDEX(装备!$I$72:$I$77,MATCH($P32,装备!$A$72:$A$77,FALSE)),0)</f>
        <v>90</v>
      </c>
      <c r="AR32" s="1">
        <f t="shared" si="24"/>
        <v>2117.52</v>
      </c>
      <c r="AS32" s="1">
        <f t="shared" si="25"/>
        <v>225.09</v>
      </c>
      <c r="AT32" s="1">
        <f t="shared" si="26"/>
        <v>225.09</v>
      </c>
      <c r="AU32" s="1">
        <f t="shared" si="27"/>
        <v>158.71</v>
      </c>
      <c r="AV32" s="1">
        <f t="shared" si="28"/>
        <v>158.71</v>
      </c>
      <c r="AW32" s="1">
        <f t="shared" si="29"/>
        <v>161.19999999999999</v>
      </c>
      <c r="AX32" s="1">
        <f t="shared" si="30"/>
        <v>161.19999999999999</v>
      </c>
      <c r="AY32" s="1">
        <f t="shared" si="31"/>
        <v>161.19999999999999</v>
      </c>
      <c r="BA32" s="1">
        <f t="shared" si="10"/>
        <v>45</v>
      </c>
      <c r="BB32" s="1">
        <f t="shared" si="11"/>
        <v>45</v>
      </c>
      <c r="BC32" s="1">
        <f t="shared" si="12"/>
        <v>45</v>
      </c>
      <c r="BD32" s="1">
        <f t="shared" si="13"/>
        <v>45</v>
      </c>
      <c r="BE32" s="1">
        <f t="shared" si="14"/>
        <v>90</v>
      </c>
      <c r="BF32" s="1">
        <f t="shared" si="15"/>
        <v>90</v>
      </c>
    </row>
    <row r="33" spans="2:58" x14ac:dyDescent="0.15">
      <c r="B33" s="1">
        <v>7</v>
      </c>
      <c r="D33" s="1">
        <v>25</v>
      </c>
      <c r="E33" s="1">
        <v>2</v>
      </c>
      <c r="F33" s="1">
        <f t="shared" si="22"/>
        <v>4</v>
      </c>
      <c r="G33" s="1" cm="1">
        <f t="array" ref="G33">ROUND((INDEX(职业模板!$N$4:$U$4,MATCH(G$8,职业模板!$N$3:$U$3,FALSE))+$D33*INDEX(职业模板!$C$18:$J$18,MATCH(G$8,职业模板!$N$3:$U$3,FALSE))+INDEX(职业模板!$C$40:$J$60,MATCH($F33,职业模板!$B$40:$B$60,FALSE),MATCH(G$8,职业模板!$C$39:$J$39,FALSE))*INDEX(职业模板!$N$4:$U$4,MATCH(G$8,职业模板!$N$3:$U$3,FALSE)))*(1+INDEX(职业模板!$C$29:$J$34,MATCH($E33,职业模板!$B$29:$B$34,FALSE),MATCH(G$8,职业模板!$C$28:$J$28,FALSE))),3)</f>
        <v>1107</v>
      </c>
      <c r="H33" s="1" cm="1">
        <f t="array" ref="H33">ROUND((INDEX(职业模板!$N$4:$U$4,MATCH(H$8,职业模板!$N$3:$U$3,FALSE))+$D33*INDEX(职业模板!$C$18:$J$18,MATCH(H$8,职业模板!$N$3:$U$3,FALSE))+INDEX(职业模板!$C$40:$J$60,MATCH($F33,职业模板!$B$40:$B$60,FALSE),MATCH(H$8,职业模板!$C$39:$J$39,FALSE))*INDEX(职业模板!$N$4:$U$4,MATCH(H$8,职业模板!$N$3:$U$3,FALSE)))*(1+INDEX(职业模板!$C$29:$J$34,MATCH($E33,职业模板!$B$29:$B$34,FALSE),MATCH(H$8,职业模板!$C$28:$J$28,FALSE))),3)</f>
        <v>143.5</v>
      </c>
      <c r="I33" s="1" cm="1">
        <f t="array" ref="I33">ROUND((INDEX(职业模板!$N$4:$U$4,MATCH(I$8,职业模板!$N$3:$U$3,FALSE))+$D33*INDEX(职业模板!$C$18:$J$18,MATCH(I$8,职业模板!$N$3:$U$3,FALSE))+INDEX(职业模板!$C$40:$J$60,MATCH($F33,职业模板!$B$40:$B$60,FALSE),MATCH(I$8,职业模板!$C$39:$J$39,FALSE))*INDEX(职业模板!$N$4:$U$4,MATCH(I$8,职业模板!$N$3:$U$3,FALSE)))*(1+INDEX(职业模板!$C$29:$J$34,MATCH($E33,职业模板!$B$29:$B$34,FALSE),MATCH(I$8,职业模板!$C$28:$J$28,FALSE))),3)</f>
        <v>143.5</v>
      </c>
      <c r="J33" s="1" cm="1">
        <f t="array" ref="J33">ROUND((INDEX(职业模板!$N$4:$U$4,MATCH(J$8,职业模板!$N$3:$U$3,FALSE))+$D33*INDEX(职业模板!$C$18:$J$18,MATCH(J$8,职业模板!$N$3:$U$3,FALSE))+INDEX(职业模板!$C$40:$J$60,MATCH($F33,职业模板!$B$40:$B$60,FALSE),MATCH(J$8,职业模板!$C$39:$J$39,FALSE))*INDEX(职业模板!$N$4:$U$4,MATCH(J$8,职业模板!$N$3:$U$3,FALSE)))*(1+INDEX(职业模板!$C$29:$J$34,MATCH($E33,职业模板!$B$29:$B$34,FALSE),MATCH(J$8,职业模板!$C$28:$J$28,FALSE))),3)</f>
        <v>119</v>
      </c>
      <c r="K33" s="1" cm="1">
        <f t="array" ref="K33">ROUND((INDEX(职业模板!$N$4:$U$4,MATCH(K$8,职业模板!$N$3:$U$3,FALSE))+$D33*INDEX(职业模板!$C$18:$J$18,MATCH(K$8,职业模板!$N$3:$U$3,FALSE))+INDEX(职业模板!$C$40:$J$60,MATCH($F33,职业模板!$B$40:$B$60,FALSE),MATCH(K$8,职业模板!$C$39:$J$39,FALSE))*INDEX(职业模板!$N$4:$U$4,MATCH(K$8,职业模板!$N$3:$U$3,FALSE)))*(1+INDEX(职业模板!$C$29:$J$34,MATCH($E33,职业模板!$B$29:$B$34,FALSE),MATCH(K$8,职业模板!$C$28:$J$28,FALSE))),3)</f>
        <v>119</v>
      </c>
      <c r="L33" s="1" cm="1">
        <f t="array" ref="L33">ROUND((INDEX(职业模板!$N$4:$U$4,MATCH(L$8,职业模板!$N$3:$U$3,FALSE))+$D33*INDEX(职业模板!$C$18:$J$18,MATCH(L$8,职业模板!$N$3:$U$3,FALSE))+INDEX(职业模板!$C$40:$J$60,MATCH($F33,职业模板!$B$40:$B$60,FALSE),MATCH(L$8,职业模板!$C$39:$J$39,FALSE))*INDEX(职业模板!$N$4:$U$4,MATCH(L$8,职业模板!$N$3:$U$3,FALSE)))*(1+INDEX(职业模板!$C$29:$J$34,MATCH($E33,职业模板!$B$29:$B$34,FALSE),MATCH(L$8,职业模板!$C$28:$J$28,FALSE))),3)</f>
        <v>162.5</v>
      </c>
      <c r="M33" s="1" cm="1">
        <f t="array" ref="M33">ROUND((INDEX(职业模板!$N$4:$U$4,MATCH(M$8,职业模板!$N$3:$U$3,FALSE))+$D33*INDEX(职业模板!$C$18:$J$18,MATCH(M$8,职业模板!$N$3:$U$3,FALSE))+INDEX(职业模板!$C$40:$J$60,MATCH($F33,职业模板!$B$40:$B$60,FALSE),MATCH(M$8,职业模板!$C$39:$J$39,FALSE))*INDEX(职业模板!$N$4:$U$4,MATCH(M$8,职业模板!$N$3:$U$3,FALSE)))*(1+INDEX(职业模板!$C$29:$J$34,MATCH($E33,职业模板!$B$29:$B$34,FALSE),MATCH(M$8,职业模板!$C$28:$J$28,FALSE))),3)</f>
        <v>162.5</v>
      </c>
      <c r="N33" s="1" cm="1">
        <f t="array" ref="N33">ROUND((INDEX(职业模板!$N$4:$U$4,MATCH(N$8,职业模板!$N$3:$U$3,FALSE))+$D33*INDEX(职业模板!$C$18:$J$18,MATCH(N$8,职业模板!$N$3:$U$3,FALSE))+INDEX(职业模板!$C$40:$J$60,MATCH($F33,职业模板!$B$40:$B$60,FALSE),MATCH(N$8,职业模板!$C$39:$J$39,FALSE))*INDEX(职业模板!$N$4:$U$4,MATCH(N$8,职业模板!$N$3:$U$3,FALSE)))*(1+INDEX(职业模板!$C$29:$J$34,MATCH($E33,职业模板!$B$29:$B$34,FALSE),MATCH(N$8,职业模板!$C$28:$J$28,FALSE))),3)</f>
        <v>162.5</v>
      </c>
      <c r="O33" s="1">
        <v>1.5</v>
      </c>
      <c r="P33" s="1">
        <v>2</v>
      </c>
      <c r="Q33" s="26" t="str" cm="1">
        <f t="array" ref="Q33">INDEX(装备!$B$72:$B$77,MATCH($P33,装备!$A$72:$A$77,FALSE))</f>
        <v>绿</v>
      </c>
      <c r="R33" s="1">
        <v>3</v>
      </c>
      <c r="S33" s="1">
        <f t="shared" si="23"/>
        <v>0</v>
      </c>
      <c r="V33" s="1" cm="1">
        <f t="array" ref="V33">IFERROR(ROUND(INDEX(装备!$C$72:$C$77,MATCH($P33,装备!$A$72:$A$77,FALSE))*(INDEX(装备!$C$47:$G$47,MATCH(V$8,装备!$C$45:$G$45,FALSE))+$R33/MAX(装备!$G$72:$G$77)*INDEX(装备!$C$53:$G$53,MATCH(V$8,装备!$C$51:$G$51,FALSE)))+INDEX(装备!$C$91:$M$91,MATCH(V$8,装备!$C$90:$M$90,FALSE))*INDEX(装备!$I$72:$I$77,MATCH($P33,装备!$A$72:$A$77,FALSE))*(INDEX(职业模板!$N$4:$U$4,MATCH(G$8,职业模板!$N$3:$U$3,FALSE))+$D33*INDEX(职业模板!$C$18:$J$18,MATCH(G$8,职业模板!$N$3:$U$3,FALSE)))*(1+$S33),2),0)</f>
        <v>1067.6300000000001</v>
      </c>
      <c r="W33" s="1" cm="1">
        <f t="array" ref="W33">IFERROR(ROUND(INDEX(装备!$C$72:$C$77,MATCH($P33,装备!$A$72:$A$77,FALSE))*(INDEX(装备!$C$47:$G$47,MATCH(W$8,装备!$C$45:$G$45,FALSE))+$R33/MAX(装备!$G$72:$G$77)*INDEX(装备!$C$53:$G$53,MATCH(W$8,装备!$C$51:$G$51,FALSE)))+INDEX(装备!$C$91:$M$91,MATCH(W$8,装备!$C$90:$M$90,FALSE))*INDEX(装备!$I$72:$I$77,MATCH($P33,装备!$A$72:$A$77,FALSE))*(INDEX(职业模板!$N$4:$U$4,MATCH(H$8,职业模板!$N$3:$U$3,FALSE))+$D33*INDEX(职业模板!$C$18:$J$18,MATCH(H$8,职业模板!$N$3:$U$3,FALSE)))*(1+$S33),2),0)</f>
        <v>88.97</v>
      </c>
      <c r="X33" s="1" cm="1">
        <f t="array" ref="X33">IFERROR(ROUND(INDEX(装备!$C$72:$C$77,MATCH($P33,装备!$A$72:$A$77,FALSE))*(INDEX(装备!$C$47:$G$47,MATCH(X$8,装备!$C$45:$G$45,FALSE))+$R33/MAX(装备!$G$72:$G$77)*INDEX(装备!$C$53:$G$53,MATCH(X$8,装备!$C$51:$G$51,FALSE)))+INDEX(装备!$C$91:$M$91,MATCH(X$8,装备!$C$90:$M$90,FALSE))*INDEX(装备!$I$72:$I$77,MATCH($P33,装备!$A$72:$A$77,FALSE))*(INDEX(职业模板!$N$4:$U$4,MATCH(I$8,职业模板!$N$3:$U$3,FALSE))+$D33*INDEX(职业模板!$C$18:$J$18,MATCH(I$8,职业模板!$N$3:$U$3,FALSE)))*(1+$S33),2),0)</f>
        <v>88.97</v>
      </c>
      <c r="Y33" s="1" cm="1">
        <f t="array" ref="Y33">IFERROR(ROUND(INDEX(装备!$C$72:$C$77,MATCH($P33,装备!$A$72:$A$77,FALSE))*(INDEX(装备!$C$47:$G$47,MATCH(Y$8,装备!$C$45:$G$45,FALSE))+$R33/MAX(装备!$G$72:$G$77)*INDEX(装备!$C$53:$G$53,MATCH(Y$8,装备!$C$51:$G$51,FALSE)))+INDEX(装备!$C$91:$M$91,MATCH(Y$8,装备!$C$90:$M$90,FALSE))*INDEX(装备!$I$72:$I$77,MATCH($P33,装备!$A$72:$A$77,FALSE))*(INDEX(职业模板!$N$4:$U$4,MATCH(J$8,职业模板!$N$3:$U$3,FALSE))+$D33*INDEX(职业模板!$C$18:$J$18,MATCH(J$8,职业模板!$N$3:$U$3,FALSE)))*(1+$S33),2),0)</f>
        <v>44.63</v>
      </c>
      <c r="Z33" s="1" cm="1">
        <f t="array" ref="Z33">IFERROR(ROUND(INDEX(装备!$C$72:$C$77,MATCH($P33,装备!$A$72:$A$77,FALSE))*(INDEX(装备!$C$47:$G$47,MATCH(Z$8,装备!$C$45:$G$45,FALSE))+$R33/MAX(装备!$G$72:$G$77)*INDEX(装备!$C$53:$G$53,MATCH(Z$8,装备!$C$51:$G$51,FALSE)))+INDEX(装备!$C$91:$M$91,MATCH(Z$8,装备!$C$90:$M$90,FALSE))*INDEX(装备!$I$72:$I$77,MATCH($P33,装备!$A$72:$A$77,FALSE))*(INDEX(职业模板!$N$4:$U$4,MATCH(K$8,职业模板!$N$3:$U$3,FALSE))+$D33*INDEX(职业模板!$C$18:$J$18,MATCH(K$8,职业模板!$N$3:$U$3,FALSE)))*(1+$S33),2),0)</f>
        <v>44.63</v>
      </c>
      <c r="AA33" s="1" cm="1">
        <f t="array" ref="AA33">IFERROR(INDEX(装备!$C$92:$M$92,MATCH(AA$8,装备!$C$90:$M$90,FALSE))*INDEX(装备!$I$72:$I$77,MATCH($P33,装备!$A$72:$A$77,FALSE))+$S33*INDEX(装备!$C$92:$M$92,MATCH(AA$8,装备!$C$90:$M$90,FALSE))*INDEX(装备!$I$72:$I$77,MATCH($P33,装备!$A$72:$A$77,FALSE)),0)</f>
        <v>45</v>
      </c>
      <c r="AB33" s="1" cm="1">
        <f t="array" ref="AB33">IFERROR(INDEX(装备!$C$92:$M$92,MATCH(AB$8,装备!$C$90:$M$90,FALSE))*INDEX(装备!$I$72:$I$77,MATCH($P33,装备!$A$72:$A$77,FALSE))+$S33*INDEX(装备!$C$92:$M$92,MATCH(AB$8,装备!$C$90:$M$90,FALSE))*INDEX(装备!$I$72:$I$77,MATCH($P33,装备!$A$72:$A$77,FALSE)),0)</f>
        <v>45</v>
      </c>
      <c r="AC33" s="1" cm="1">
        <f t="array" ref="AC33">IFERROR(INDEX(装备!$C$92:$M$92,MATCH(AC$8,装备!$C$90:$M$90,FALSE))*INDEX(装备!$I$72:$I$77,MATCH($P33,装备!$A$72:$A$77,FALSE))+$S33*INDEX(装备!$C$92:$M$92,MATCH(AC$8,装备!$C$90:$M$90,FALSE))*INDEX(装备!$I$72:$I$77,MATCH($P33,装备!$A$72:$A$77,FALSE)),0)</f>
        <v>45</v>
      </c>
      <c r="AD33" s="1" cm="1">
        <f t="array" ref="AD33">IFERROR(INDEX(装备!$C$92:$M$92,MATCH(AD$8,装备!$C$90:$M$90,FALSE))*INDEX(装备!$I$72:$I$77,MATCH($P33,装备!$A$72:$A$77,FALSE))+$S33*INDEX(装备!$C$92:$M$92,MATCH(AD$8,装备!$C$90:$M$90,FALSE))*INDEX(装备!$I$72:$I$77,MATCH($P33,装备!$A$72:$A$77,FALSE)),0)</f>
        <v>45</v>
      </c>
      <c r="AE33" s="1" cm="1">
        <f t="array" ref="AE33">IFERROR(INDEX(装备!$C$92:$M$92,MATCH(AE$8,装备!$C$90:$M$90,FALSE))*INDEX(装备!$I$72:$I$77,MATCH($P33,装备!$A$72:$A$77,FALSE))+$S33*INDEX(装备!$C$92:$M$92,MATCH(AE$8,装备!$C$90:$M$90,FALSE))*INDEX(装备!$I$72:$I$77,MATCH($P33,装备!$A$72:$A$77,FALSE)),0)</f>
        <v>90</v>
      </c>
      <c r="AF33" s="1" cm="1">
        <f t="array" ref="AF33">IFERROR(INDEX(装备!$C$92:$M$92,MATCH(AF$8,装备!$C$90:$M$90,FALSE))*INDEX(装备!$I$72:$I$77,MATCH($P33,装备!$A$72:$A$77,FALSE))+$S33*INDEX(装备!$C$92:$M$92,MATCH(AF$8,装备!$C$90:$M$90,FALSE))*INDEX(装备!$I$72:$I$77,MATCH($P33,装备!$A$72:$A$77,FALSE)),0)</f>
        <v>90</v>
      </c>
      <c r="AR33" s="1">
        <f t="shared" si="24"/>
        <v>2174.63</v>
      </c>
      <c r="AS33" s="1">
        <f t="shared" si="25"/>
        <v>232.47</v>
      </c>
      <c r="AT33" s="1">
        <f t="shared" si="26"/>
        <v>232.47</v>
      </c>
      <c r="AU33" s="1">
        <f t="shared" si="27"/>
        <v>163.63</v>
      </c>
      <c r="AV33" s="1">
        <f t="shared" si="28"/>
        <v>163.63</v>
      </c>
      <c r="AW33" s="1">
        <f t="shared" si="29"/>
        <v>162.5</v>
      </c>
      <c r="AX33" s="1">
        <f t="shared" si="30"/>
        <v>162.5</v>
      </c>
      <c r="AY33" s="1">
        <f t="shared" si="31"/>
        <v>162.5</v>
      </c>
      <c r="BA33" s="1">
        <f t="shared" si="10"/>
        <v>45</v>
      </c>
      <c r="BB33" s="1">
        <f t="shared" si="11"/>
        <v>45</v>
      </c>
      <c r="BC33" s="1">
        <f t="shared" si="12"/>
        <v>45</v>
      </c>
      <c r="BD33" s="1">
        <f t="shared" si="13"/>
        <v>45</v>
      </c>
      <c r="BE33" s="1">
        <f t="shared" si="14"/>
        <v>90</v>
      </c>
      <c r="BF33" s="1">
        <f t="shared" si="15"/>
        <v>90</v>
      </c>
    </row>
    <row r="34" spans="2:58" x14ac:dyDescent="0.15">
      <c r="B34" s="1">
        <v>7</v>
      </c>
      <c r="D34" s="1">
        <v>26</v>
      </c>
      <c r="E34" s="1">
        <v>2</v>
      </c>
      <c r="F34" s="1">
        <f t="shared" si="22"/>
        <v>4</v>
      </c>
      <c r="G34" s="1" cm="1">
        <f t="array" ref="G34">ROUND((INDEX(职业模板!$N$4:$U$4,MATCH(G$8,职业模板!$N$3:$U$3,FALSE))+$D34*INDEX(职业模板!$C$18:$J$18,MATCH(G$8,职业模板!$N$3:$U$3,FALSE))+INDEX(职业模板!$C$40:$J$60,MATCH($F34,职业模板!$B$40:$B$60,FALSE),MATCH(G$8,职业模板!$C$39:$J$39,FALSE))*INDEX(职业模板!$N$4:$U$4,MATCH(G$8,职业模板!$N$3:$U$3,FALSE)))*(1+INDEX(职业模板!$C$29:$J$34,MATCH($E34,职业模板!$B$29:$B$34,FALSE),MATCH(G$8,职业模板!$C$28:$J$28,FALSE))),3)</f>
        <v>1123.2</v>
      </c>
      <c r="H34" s="1" cm="1">
        <f t="array" ref="H34">ROUND((INDEX(职业模板!$N$4:$U$4,MATCH(H$8,职业模板!$N$3:$U$3,FALSE))+$D34*INDEX(职业模板!$C$18:$J$18,MATCH(H$8,职业模板!$N$3:$U$3,FALSE))+INDEX(职业模板!$C$40:$J$60,MATCH($F34,职业模板!$B$40:$B$60,FALSE),MATCH(H$8,职业模板!$C$39:$J$39,FALSE))*INDEX(职业模板!$N$4:$U$4,MATCH(H$8,职业模板!$N$3:$U$3,FALSE)))*(1+INDEX(职业模板!$C$29:$J$34,MATCH($E34,职业模板!$B$29:$B$34,FALSE),MATCH(H$8,职业模板!$C$28:$J$28,FALSE))),3)</f>
        <v>145.6</v>
      </c>
      <c r="I34" s="1" cm="1">
        <f t="array" ref="I34">ROUND((INDEX(职业模板!$N$4:$U$4,MATCH(I$8,职业模板!$N$3:$U$3,FALSE))+$D34*INDEX(职业模板!$C$18:$J$18,MATCH(I$8,职业模板!$N$3:$U$3,FALSE))+INDEX(职业模板!$C$40:$J$60,MATCH($F34,职业模板!$B$40:$B$60,FALSE),MATCH(I$8,职业模板!$C$39:$J$39,FALSE))*INDEX(职业模板!$N$4:$U$4,MATCH(I$8,职业模板!$N$3:$U$3,FALSE)))*(1+INDEX(职业模板!$C$29:$J$34,MATCH($E34,职业模板!$B$29:$B$34,FALSE),MATCH(I$8,职业模板!$C$28:$J$28,FALSE))),3)</f>
        <v>145.6</v>
      </c>
      <c r="J34" s="1" cm="1">
        <f t="array" ref="J34">ROUND((INDEX(职业模板!$N$4:$U$4,MATCH(J$8,职业模板!$N$3:$U$3,FALSE))+$D34*INDEX(职业模板!$C$18:$J$18,MATCH(J$8,职业模板!$N$3:$U$3,FALSE))+INDEX(职业模板!$C$40:$J$60,MATCH($F34,职业模板!$B$40:$B$60,FALSE),MATCH(J$8,职业模板!$C$39:$J$39,FALSE))*INDEX(职业模板!$N$4:$U$4,MATCH(J$8,职业模板!$N$3:$U$3,FALSE)))*(1+INDEX(职业模板!$C$29:$J$34,MATCH($E34,职业模板!$B$29:$B$34,FALSE),MATCH(J$8,职业模板!$C$28:$J$28,FALSE))),3)</f>
        <v>120.4</v>
      </c>
      <c r="K34" s="1" cm="1">
        <f t="array" ref="K34">ROUND((INDEX(职业模板!$N$4:$U$4,MATCH(K$8,职业模板!$N$3:$U$3,FALSE))+$D34*INDEX(职业模板!$C$18:$J$18,MATCH(K$8,职业模板!$N$3:$U$3,FALSE))+INDEX(职业模板!$C$40:$J$60,MATCH($F34,职业模板!$B$40:$B$60,FALSE),MATCH(K$8,职业模板!$C$39:$J$39,FALSE))*INDEX(职业模板!$N$4:$U$4,MATCH(K$8,职业模板!$N$3:$U$3,FALSE)))*(1+INDEX(职业模板!$C$29:$J$34,MATCH($E34,职业模板!$B$29:$B$34,FALSE),MATCH(K$8,职业模板!$C$28:$J$28,FALSE))),3)</f>
        <v>120.4</v>
      </c>
      <c r="L34" s="1" cm="1">
        <f t="array" ref="L34">ROUND((INDEX(职业模板!$N$4:$U$4,MATCH(L$8,职业模板!$N$3:$U$3,FALSE))+$D34*INDEX(职业模板!$C$18:$J$18,MATCH(L$8,职业模板!$N$3:$U$3,FALSE))+INDEX(职业模板!$C$40:$J$60,MATCH($F34,职业模板!$B$40:$B$60,FALSE),MATCH(L$8,职业模板!$C$39:$J$39,FALSE))*INDEX(职业模板!$N$4:$U$4,MATCH(L$8,职业模板!$N$3:$U$3,FALSE)))*(1+INDEX(职业模板!$C$29:$J$34,MATCH($E34,职业模板!$B$29:$B$34,FALSE),MATCH(L$8,职业模板!$C$28:$J$28,FALSE))),3)</f>
        <v>163.80000000000001</v>
      </c>
      <c r="M34" s="1" cm="1">
        <f t="array" ref="M34">ROUND((INDEX(职业模板!$N$4:$U$4,MATCH(M$8,职业模板!$N$3:$U$3,FALSE))+$D34*INDEX(职业模板!$C$18:$J$18,MATCH(M$8,职业模板!$N$3:$U$3,FALSE))+INDEX(职业模板!$C$40:$J$60,MATCH($F34,职业模板!$B$40:$B$60,FALSE),MATCH(M$8,职业模板!$C$39:$J$39,FALSE))*INDEX(职业模板!$N$4:$U$4,MATCH(M$8,职业模板!$N$3:$U$3,FALSE)))*(1+INDEX(职业模板!$C$29:$J$34,MATCH($E34,职业模板!$B$29:$B$34,FALSE),MATCH(M$8,职业模板!$C$28:$J$28,FALSE))),3)</f>
        <v>163.80000000000001</v>
      </c>
      <c r="N34" s="1" cm="1">
        <f t="array" ref="N34">ROUND((INDEX(职业模板!$N$4:$U$4,MATCH(N$8,职业模板!$N$3:$U$3,FALSE))+$D34*INDEX(职业模板!$C$18:$J$18,MATCH(N$8,职业模板!$N$3:$U$3,FALSE))+INDEX(职业模板!$C$40:$J$60,MATCH($F34,职业模板!$B$40:$B$60,FALSE),MATCH(N$8,职业模板!$C$39:$J$39,FALSE))*INDEX(职业模板!$N$4:$U$4,MATCH(N$8,职业模板!$N$3:$U$3,FALSE)))*(1+INDEX(职业模板!$C$29:$J$34,MATCH($E34,职业模板!$B$29:$B$34,FALSE),MATCH(N$8,职业模板!$C$28:$J$28,FALSE))),3)</f>
        <v>163.80000000000001</v>
      </c>
      <c r="O34" s="1">
        <v>1.5</v>
      </c>
      <c r="P34" s="1">
        <v>2</v>
      </c>
      <c r="Q34" s="26" t="str" cm="1">
        <f t="array" ref="Q34">INDEX(装备!$B$72:$B$77,MATCH($P34,装备!$A$72:$A$77,FALSE))</f>
        <v>绿</v>
      </c>
      <c r="R34" s="1">
        <v>4</v>
      </c>
      <c r="S34" s="1">
        <f t="shared" si="23"/>
        <v>1</v>
      </c>
      <c r="V34" s="1" cm="1">
        <f t="array" ref="V34">IFERROR(ROUND(INDEX(装备!$C$72:$C$77,MATCH($P34,装备!$A$72:$A$77,FALSE))*(INDEX(装备!$C$47:$G$47,MATCH(V$8,装备!$C$45:$G$45,FALSE))+$R34/MAX(装备!$G$72:$G$77)*INDEX(装备!$C$53:$G$53,MATCH(V$8,装备!$C$51:$G$51,FALSE)))+INDEX(装备!$C$91:$M$91,MATCH(V$8,装备!$C$90:$M$90,FALSE))*INDEX(装备!$I$72:$I$77,MATCH($P34,装备!$A$72:$A$77,FALSE))*(INDEX(职业模板!$N$4:$U$4,MATCH(G$8,职业模板!$N$3:$U$3,FALSE))+$D34*INDEX(职业模板!$C$18:$J$18,MATCH(G$8,职业模板!$N$3:$U$3,FALSE)))*(1+$S34),2),0)</f>
        <v>1200.06</v>
      </c>
      <c r="W34" s="1" cm="1">
        <f t="array" ref="W34">IFERROR(ROUND(INDEX(装备!$C$72:$C$77,MATCH($P34,装备!$A$72:$A$77,FALSE))*(INDEX(装备!$C$47:$G$47,MATCH(W$8,装备!$C$45:$G$45,FALSE))+$R34/MAX(装备!$G$72:$G$77)*INDEX(装备!$C$53:$G$53,MATCH(W$8,装备!$C$51:$G$51,FALSE)))+INDEX(装备!$C$91:$M$91,MATCH(W$8,装备!$C$90:$M$90,FALSE))*INDEX(装备!$I$72:$I$77,MATCH($P34,装备!$A$72:$A$77,FALSE))*(INDEX(职业模板!$N$4:$U$4,MATCH(H$8,职业模板!$N$3:$U$3,FALSE))+$D34*INDEX(职业模板!$C$18:$J$18,MATCH(H$8,职业模板!$N$3:$U$3,FALSE)))*(1+$S34),2),0)</f>
        <v>100.01</v>
      </c>
      <c r="X34" s="1" cm="1">
        <f t="array" ref="X34">IFERROR(ROUND(INDEX(装备!$C$72:$C$77,MATCH($P34,装备!$A$72:$A$77,FALSE))*(INDEX(装备!$C$47:$G$47,MATCH(X$8,装备!$C$45:$G$45,FALSE))+$R34/MAX(装备!$G$72:$G$77)*INDEX(装备!$C$53:$G$53,MATCH(X$8,装备!$C$51:$G$51,FALSE)))+INDEX(装备!$C$91:$M$91,MATCH(X$8,装备!$C$90:$M$90,FALSE))*INDEX(装备!$I$72:$I$77,MATCH($P34,装备!$A$72:$A$77,FALSE))*(INDEX(职业模板!$N$4:$U$4,MATCH(I$8,职业模板!$N$3:$U$3,FALSE))+$D34*INDEX(职业模板!$C$18:$J$18,MATCH(I$8,职业模板!$N$3:$U$3,FALSE)))*(1+$S34),2),0)</f>
        <v>100.01</v>
      </c>
      <c r="Y34" s="1" cm="1">
        <f t="array" ref="Y34">IFERROR(ROUND(INDEX(装备!$C$72:$C$77,MATCH($P34,装备!$A$72:$A$77,FALSE))*(INDEX(装备!$C$47:$G$47,MATCH(Y$8,装备!$C$45:$G$45,FALSE))+$R34/MAX(装备!$G$72:$G$77)*INDEX(装备!$C$53:$G$53,MATCH(Y$8,装备!$C$51:$G$51,FALSE)))+INDEX(装备!$C$91:$M$91,MATCH(Y$8,装备!$C$90:$M$90,FALSE))*INDEX(装备!$I$72:$I$77,MATCH($P34,装备!$A$72:$A$77,FALSE))*(INDEX(职业模板!$N$4:$U$4,MATCH(J$8,职业模板!$N$3:$U$3,FALSE))+$D34*INDEX(职业模板!$C$18:$J$18,MATCH(J$8,职业模板!$N$3:$U$3,FALSE)))*(1+$S34),2),0)</f>
        <v>50.28</v>
      </c>
      <c r="Z34" s="1" cm="1">
        <f t="array" ref="Z34">IFERROR(ROUND(INDEX(装备!$C$72:$C$77,MATCH($P34,装备!$A$72:$A$77,FALSE))*(INDEX(装备!$C$47:$G$47,MATCH(Z$8,装备!$C$45:$G$45,FALSE))+$R34/MAX(装备!$G$72:$G$77)*INDEX(装备!$C$53:$G$53,MATCH(Z$8,装备!$C$51:$G$51,FALSE)))+INDEX(装备!$C$91:$M$91,MATCH(Z$8,装备!$C$90:$M$90,FALSE))*INDEX(装备!$I$72:$I$77,MATCH($P34,装备!$A$72:$A$77,FALSE))*(INDEX(职业模板!$N$4:$U$4,MATCH(K$8,职业模板!$N$3:$U$3,FALSE))+$D34*INDEX(职业模板!$C$18:$J$18,MATCH(K$8,职业模板!$N$3:$U$3,FALSE)))*(1+$S34),2),0)</f>
        <v>50.28</v>
      </c>
      <c r="AA34" s="1" cm="1">
        <f t="array" ref="AA34">IFERROR(INDEX(装备!$C$92:$M$92,MATCH(AA$8,装备!$C$90:$M$90,FALSE))*INDEX(装备!$I$72:$I$77,MATCH($P34,装备!$A$72:$A$77,FALSE))+$S34*INDEX(装备!$C$92:$M$92,MATCH(AA$8,装备!$C$90:$M$90,FALSE))*INDEX(装备!$I$72:$I$77,MATCH($P34,装备!$A$72:$A$77,FALSE)),0)</f>
        <v>90</v>
      </c>
      <c r="AB34" s="1" cm="1">
        <f t="array" ref="AB34">IFERROR(INDEX(装备!$C$92:$M$92,MATCH(AB$8,装备!$C$90:$M$90,FALSE))*INDEX(装备!$I$72:$I$77,MATCH($P34,装备!$A$72:$A$77,FALSE))+$S34*INDEX(装备!$C$92:$M$92,MATCH(AB$8,装备!$C$90:$M$90,FALSE))*INDEX(装备!$I$72:$I$77,MATCH($P34,装备!$A$72:$A$77,FALSE)),0)</f>
        <v>90</v>
      </c>
      <c r="AC34" s="1" cm="1">
        <f t="array" ref="AC34">IFERROR(INDEX(装备!$C$92:$M$92,MATCH(AC$8,装备!$C$90:$M$90,FALSE))*INDEX(装备!$I$72:$I$77,MATCH($P34,装备!$A$72:$A$77,FALSE))+$S34*INDEX(装备!$C$92:$M$92,MATCH(AC$8,装备!$C$90:$M$90,FALSE))*INDEX(装备!$I$72:$I$77,MATCH($P34,装备!$A$72:$A$77,FALSE)),0)</f>
        <v>90</v>
      </c>
      <c r="AD34" s="1" cm="1">
        <f t="array" ref="AD34">IFERROR(INDEX(装备!$C$92:$M$92,MATCH(AD$8,装备!$C$90:$M$90,FALSE))*INDEX(装备!$I$72:$I$77,MATCH($P34,装备!$A$72:$A$77,FALSE))+$S34*INDEX(装备!$C$92:$M$92,MATCH(AD$8,装备!$C$90:$M$90,FALSE))*INDEX(装备!$I$72:$I$77,MATCH($P34,装备!$A$72:$A$77,FALSE)),0)</f>
        <v>90</v>
      </c>
      <c r="AE34" s="1" cm="1">
        <f t="array" ref="AE34">IFERROR(INDEX(装备!$C$92:$M$92,MATCH(AE$8,装备!$C$90:$M$90,FALSE))*INDEX(装备!$I$72:$I$77,MATCH($P34,装备!$A$72:$A$77,FALSE))+$S34*INDEX(装备!$C$92:$M$92,MATCH(AE$8,装备!$C$90:$M$90,FALSE))*INDEX(装备!$I$72:$I$77,MATCH($P34,装备!$A$72:$A$77,FALSE)),0)</f>
        <v>180</v>
      </c>
      <c r="AF34" s="1" cm="1">
        <f t="array" ref="AF34">IFERROR(INDEX(装备!$C$92:$M$92,MATCH(AF$8,装备!$C$90:$M$90,FALSE))*INDEX(装备!$I$72:$I$77,MATCH($P34,装备!$A$72:$A$77,FALSE))+$S34*INDEX(装备!$C$92:$M$92,MATCH(AF$8,装备!$C$90:$M$90,FALSE))*INDEX(装备!$I$72:$I$77,MATCH($P34,装备!$A$72:$A$77,FALSE)),0)</f>
        <v>180</v>
      </c>
      <c r="AR34" s="1">
        <f t="shared" si="24"/>
        <v>2323.2600000000002</v>
      </c>
      <c r="AS34" s="1">
        <f t="shared" si="25"/>
        <v>245.61</v>
      </c>
      <c r="AT34" s="1">
        <f t="shared" si="26"/>
        <v>245.61</v>
      </c>
      <c r="AU34" s="1">
        <f t="shared" si="27"/>
        <v>170.68</v>
      </c>
      <c r="AV34" s="1">
        <f t="shared" si="28"/>
        <v>170.68</v>
      </c>
      <c r="AW34" s="1">
        <f t="shared" si="29"/>
        <v>163.80000000000001</v>
      </c>
      <c r="AX34" s="1">
        <f t="shared" si="30"/>
        <v>163.80000000000001</v>
      </c>
      <c r="AY34" s="1">
        <f t="shared" si="31"/>
        <v>163.80000000000001</v>
      </c>
      <c r="BA34" s="1">
        <f t="shared" si="10"/>
        <v>90</v>
      </c>
      <c r="BB34" s="1">
        <f t="shared" si="11"/>
        <v>90</v>
      </c>
      <c r="BC34" s="1">
        <f t="shared" si="12"/>
        <v>90</v>
      </c>
      <c r="BD34" s="1">
        <f t="shared" si="13"/>
        <v>90</v>
      </c>
      <c r="BE34" s="1">
        <f t="shared" si="14"/>
        <v>180</v>
      </c>
      <c r="BF34" s="1">
        <f t="shared" si="15"/>
        <v>180</v>
      </c>
    </row>
    <row r="35" spans="2:58" x14ac:dyDescent="0.15">
      <c r="B35" s="1">
        <v>7</v>
      </c>
      <c r="D35" s="1">
        <v>27</v>
      </c>
      <c r="E35" s="1">
        <v>2</v>
      </c>
      <c r="F35" s="1">
        <f t="shared" si="22"/>
        <v>4</v>
      </c>
      <c r="G35" s="1" cm="1">
        <f t="array" ref="G35">ROUND((INDEX(职业模板!$N$4:$U$4,MATCH(G$8,职业模板!$N$3:$U$3,FALSE))+$D35*INDEX(职业模板!$C$18:$J$18,MATCH(G$8,职业模板!$N$3:$U$3,FALSE))+INDEX(职业模板!$C$40:$J$60,MATCH($F35,职业模板!$B$40:$B$60,FALSE),MATCH(G$8,职业模板!$C$39:$J$39,FALSE))*INDEX(职业模板!$N$4:$U$4,MATCH(G$8,职业模板!$N$3:$U$3,FALSE)))*(1+INDEX(职业模板!$C$29:$J$34,MATCH($E35,职业模板!$B$29:$B$34,FALSE),MATCH(G$8,职业模板!$C$28:$J$28,FALSE))),3)</f>
        <v>1139.4000000000001</v>
      </c>
      <c r="H35" s="1" cm="1">
        <f t="array" ref="H35">ROUND((INDEX(职业模板!$N$4:$U$4,MATCH(H$8,职业模板!$N$3:$U$3,FALSE))+$D35*INDEX(职业模板!$C$18:$J$18,MATCH(H$8,职业模板!$N$3:$U$3,FALSE))+INDEX(职业模板!$C$40:$J$60,MATCH($F35,职业模板!$B$40:$B$60,FALSE),MATCH(H$8,职业模板!$C$39:$J$39,FALSE))*INDEX(职业模板!$N$4:$U$4,MATCH(H$8,职业模板!$N$3:$U$3,FALSE)))*(1+INDEX(职业模板!$C$29:$J$34,MATCH($E35,职业模板!$B$29:$B$34,FALSE),MATCH(H$8,职业模板!$C$28:$J$28,FALSE))),3)</f>
        <v>147.69999999999999</v>
      </c>
      <c r="I35" s="1" cm="1">
        <f t="array" ref="I35">ROUND((INDEX(职业模板!$N$4:$U$4,MATCH(I$8,职业模板!$N$3:$U$3,FALSE))+$D35*INDEX(职业模板!$C$18:$J$18,MATCH(I$8,职业模板!$N$3:$U$3,FALSE))+INDEX(职业模板!$C$40:$J$60,MATCH($F35,职业模板!$B$40:$B$60,FALSE),MATCH(I$8,职业模板!$C$39:$J$39,FALSE))*INDEX(职业模板!$N$4:$U$4,MATCH(I$8,职业模板!$N$3:$U$3,FALSE)))*(1+INDEX(职业模板!$C$29:$J$34,MATCH($E35,职业模板!$B$29:$B$34,FALSE),MATCH(I$8,职业模板!$C$28:$J$28,FALSE))),3)</f>
        <v>147.69999999999999</v>
      </c>
      <c r="J35" s="1" cm="1">
        <f t="array" ref="J35">ROUND((INDEX(职业模板!$N$4:$U$4,MATCH(J$8,职业模板!$N$3:$U$3,FALSE))+$D35*INDEX(职业模板!$C$18:$J$18,MATCH(J$8,职业模板!$N$3:$U$3,FALSE))+INDEX(职业模板!$C$40:$J$60,MATCH($F35,职业模板!$B$40:$B$60,FALSE),MATCH(J$8,职业模板!$C$39:$J$39,FALSE))*INDEX(职业模板!$N$4:$U$4,MATCH(J$8,职业模板!$N$3:$U$3,FALSE)))*(1+INDEX(职业模板!$C$29:$J$34,MATCH($E35,职业模板!$B$29:$B$34,FALSE),MATCH(J$8,职业模板!$C$28:$J$28,FALSE))),3)</f>
        <v>121.8</v>
      </c>
      <c r="K35" s="1" cm="1">
        <f t="array" ref="K35">ROUND((INDEX(职业模板!$N$4:$U$4,MATCH(K$8,职业模板!$N$3:$U$3,FALSE))+$D35*INDEX(职业模板!$C$18:$J$18,MATCH(K$8,职业模板!$N$3:$U$3,FALSE))+INDEX(职业模板!$C$40:$J$60,MATCH($F35,职业模板!$B$40:$B$60,FALSE),MATCH(K$8,职业模板!$C$39:$J$39,FALSE))*INDEX(职业模板!$N$4:$U$4,MATCH(K$8,职业模板!$N$3:$U$3,FALSE)))*(1+INDEX(职业模板!$C$29:$J$34,MATCH($E35,职业模板!$B$29:$B$34,FALSE),MATCH(K$8,职业模板!$C$28:$J$28,FALSE))),3)</f>
        <v>121.8</v>
      </c>
      <c r="L35" s="1" cm="1">
        <f t="array" ref="L35">ROUND((INDEX(职业模板!$N$4:$U$4,MATCH(L$8,职业模板!$N$3:$U$3,FALSE))+$D35*INDEX(职业模板!$C$18:$J$18,MATCH(L$8,职业模板!$N$3:$U$3,FALSE))+INDEX(职业模板!$C$40:$J$60,MATCH($F35,职业模板!$B$40:$B$60,FALSE),MATCH(L$8,职业模板!$C$39:$J$39,FALSE))*INDEX(职业模板!$N$4:$U$4,MATCH(L$8,职业模板!$N$3:$U$3,FALSE)))*(1+INDEX(职业模板!$C$29:$J$34,MATCH($E35,职业模板!$B$29:$B$34,FALSE),MATCH(L$8,职业模板!$C$28:$J$28,FALSE))),3)</f>
        <v>165.1</v>
      </c>
      <c r="M35" s="1" cm="1">
        <f t="array" ref="M35">ROUND((INDEX(职业模板!$N$4:$U$4,MATCH(M$8,职业模板!$N$3:$U$3,FALSE))+$D35*INDEX(职业模板!$C$18:$J$18,MATCH(M$8,职业模板!$N$3:$U$3,FALSE))+INDEX(职业模板!$C$40:$J$60,MATCH($F35,职业模板!$B$40:$B$60,FALSE),MATCH(M$8,职业模板!$C$39:$J$39,FALSE))*INDEX(职业模板!$N$4:$U$4,MATCH(M$8,职业模板!$N$3:$U$3,FALSE)))*(1+INDEX(职业模板!$C$29:$J$34,MATCH($E35,职业模板!$B$29:$B$34,FALSE),MATCH(M$8,职业模板!$C$28:$J$28,FALSE))),3)</f>
        <v>165.1</v>
      </c>
      <c r="N35" s="1" cm="1">
        <f t="array" ref="N35">ROUND((INDEX(职业模板!$N$4:$U$4,MATCH(N$8,职业模板!$N$3:$U$3,FALSE))+$D35*INDEX(职业模板!$C$18:$J$18,MATCH(N$8,职业模板!$N$3:$U$3,FALSE))+INDEX(职业模板!$C$40:$J$60,MATCH($F35,职业模板!$B$40:$B$60,FALSE),MATCH(N$8,职业模板!$C$39:$J$39,FALSE))*INDEX(职业模板!$N$4:$U$4,MATCH(N$8,职业模板!$N$3:$U$3,FALSE)))*(1+INDEX(职业模板!$C$29:$J$34,MATCH($E35,职业模板!$B$29:$B$34,FALSE),MATCH(N$8,职业模板!$C$28:$J$28,FALSE))),3)</f>
        <v>165.1</v>
      </c>
      <c r="O35" s="1">
        <v>1.5</v>
      </c>
      <c r="P35" s="1">
        <v>2</v>
      </c>
      <c r="Q35" s="26" t="str" cm="1">
        <f t="array" ref="Q35">INDEX(装备!$B$72:$B$77,MATCH($P35,装备!$A$72:$A$77,FALSE))</f>
        <v>绿</v>
      </c>
      <c r="R35" s="1">
        <v>4</v>
      </c>
      <c r="S35" s="1">
        <f t="shared" si="23"/>
        <v>1</v>
      </c>
      <c r="V35" s="1" cm="1">
        <f t="array" ref="V35">IFERROR(ROUND(INDEX(装备!$C$72:$C$77,MATCH($P35,装备!$A$72:$A$77,FALSE))*(INDEX(装备!$C$47:$G$47,MATCH(V$8,装备!$C$45:$G$45,FALSE))+$R35/MAX(装备!$G$72:$G$77)*INDEX(装备!$C$53:$G$53,MATCH(V$8,装备!$C$51:$G$51,FALSE)))+INDEX(装备!$C$91:$M$91,MATCH(V$8,装备!$C$90:$M$90,FALSE))*INDEX(装备!$I$72:$I$77,MATCH($P35,装备!$A$72:$A$77,FALSE))*(INDEX(职业模板!$N$4:$U$4,MATCH(G$8,职业模板!$N$3:$U$3,FALSE))+$D35*INDEX(职业模板!$C$18:$J$18,MATCH(G$8,职业模板!$N$3:$U$3,FALSE)))*(1+$S35),2),0)</f>
        <v>1200.8699999999999</v>
      </c>
      <c r="W35" s="1" cm="1">
        <f t="array" ref="W35">IFERROR(ROUND(INDEX(装备!$C$72:$C$77,MATCH($P35,装备!$A$72:$A$77,FALSE))*(INDEX(装备!$C$47:$G$47,MATCH(W$8,装备!$C$45:$G$45,FALSE))+$R35/MAX(装备!$G$72:$G$77)*INDEX(装备!$C$53:$G$53,MATCH(W$8,装备!$C$51:$G$51,FALSE)))+INDEX(装备!$C$91:$M$91,MATCH(W$8,装备!$C$90:$M$90,FALSE))*INDEX(装备!$I$72:$I$77,MATCH($P35,装备!$A$72:$A$77,FALSE))*(INDEX(职业模板!$N$4:$U$4,MATCH(H$8,职业模板!$N$3:$U$3,FALSE))+$D35*INDEX(职业模板!$C$18:$J$18,MATCH(H$8,职业模板!$N$3:$U$3,FALSE)))*(1+$S35),2),0)</f>
        <v>100.07</v>
      </c>
      <c r="X35" s="1" cm="1">
        <f t="array" ref="X35">IFERROR(ROUND(INDEX(装备!$C$72:$C$77,MATCH($P35,装备!$A$72:$A$77,FALSE))*(INDEX(装备!$C$47:$G$47,MATCH(X$8,装备!$C$45:$G$45,FALSE))+$R35/MAX(装备!$G$72:$G$77)*INDEX(装备!$C$53:$G$53,MATCH(X$8,装备!$C$51:$G$51,FALSE)))+INDEX(装备!$C$91:$M$91,MATCH(X$8,装备!$C$90:$M$90,FALSE))*INDEX(装备!$I$72:$I$77,MATCH($P35,装备!$A$72:$A$77,FALSE))*(INDEX(职业模板!$N$4:$U$4,MATCH(I$8,职业模板!$N$3:$U$3,FALSE))+$D35*INDEX(职业模板!$C$18:$J$18,MATCH(I$8,职业模板!$N$3:$U$3,FALSE)))*(1+$S35),2),0)</f>
        <v>100.07</v>
      </c>
      <c r="Y35" s="1" cm="1">
        <f t="array" ref="Y35">IFERROR(ROUND(INDEX(装备!$C$72:$C$77,MATCH($P35,装备!$A$72:$A$77,FALSE))*(INDEX(装备!$C$47:$G$47,MATCH(Y$8,装备!$C$45:$G$45,FALSE))+$R35/MAX(装备!$G$72:$G$77)*INDEX(装备!$C$53:$G$53,MATCH(Y$8,装备!$C$51:$G$51,FALSE)))+INDEX(装备!$C$91:$M$91,MATCH(Y$8,装备!$C$90:$M$90,FALSE))*INDEX(装备!$I$72:$I$77,MATCH($P35,装备!$A$72:$A$77,FALSE))*(INDEX(职业模板!$N$4:$U$4,MATCH(J$8,职业模板!$N$3:$U$3,FALSE))+$D35*INDEX(职业模板!$C$18:$J$18,MATCH(J$8,职业模板!$N$3:$U$3,FALSE)))*(1+$S35),2),0)</f>
        <v>50.31</v>
      </c>
      <c r="Z35" s="1" cm="1">
        <f t="array" ref="Z35">IFERROR(ROUND(INDEX(装备!$C$72:$C$77,MATCH($P35,装备!$A$72:$A$77,FALSE))*(INDEX(装备!$C$47:$G$47,MATCH(Z$8,装备!$C$45:$G$45,FALSE))+$R35/MAX(装备!$G$72:$G$77)*INDEX(装备!$C$53:$G$53,MATCH(Z$8,装备!$C$51:$G$51,FALSE)))+INDEX(装备!$C$91:$M$91,MATCH(Z$8,装备!$C$90:$M$90,FALSE))*INDEX(装备!$I$72:$I$77,MATCH($P35,装备!$A$72:$A$77,FALSE))*(INDEX(职业模板!$N$4:$U$4,MATCH(K$8,职业模板!$N$3:$U$3,FALSE))+$D35*INDEX(职业模板!$C$18:$J$18,MATCH(K$8,职业模板!$N$3:$U$3,FALSE)))*(1+$S35),2),0)</f>
        <v>50.31</v>
      </c>
      <c r="AA35" s="1" cm="1">
        <f t="array" ref="AA35">IFERROR(INDEX(装备!$C$92:$M$92,MATCH(AA$8,装备!$C$90:$M$90,FALSE))*INDEX(装备!$I$72:$I$77,MATCH($P35,装备!$A$72:$A$77,FALSE))+$S35*INDEX(装备!$C$92:$M$92,MATCH(AA$8,装备!$C$90:$M$90,FALSE))*INDEX(装备!$I$72:$I$77,MATCH($P35,装备!$A$72:$A$77,FALSE)),0)</f>
        <v>90</v>
      </c>
      <c r="AB35" s="1" cm="1">
        <f t="array" ref="AB35">IFERROR(INDEX(装备!$C$92:$M$92,MATCH(AB$8,装备!$C$90:$M$90,FALSE))*INDEX(装备!$I$72:$I$77,MATCH($P35,装备!$A$72:$A$77,FALSE))+$S35*INDEX(装备!$C$92:$M$92,MATCH(AB$8,装备!$C$90:$M$90,FALSE))*INDEX(装备!$I$72:$I$77,MATCH($P35,装备!$A$72:$A$77,FALSE)),0)</f>
        <v>90</v>
      </c>
      <c r="AC35" s="1" cm="1">
        <f t="array" ref="AC35">IFERROR(INDEX(装备!$C$92:$M$92,MATCH(AC$8,装备!$C$90:$M$90,FALSE))*INDEX(装备!$I$72:$I$77,MATCH($P35,装备!$A$72:$A$77,FALSE))+$S35*INDEX(装备!$C$92:$M$92,MATCH(AC$8,装备!$C$90:$M$90,FALSE))*INDEX(装备!$I$72:$I$77,MATCH($P35,装备!$A$72:$A$77,FALSE)),0)</f>
        <v>90</v>
      </c>
      <c r="AD35" s="1" cm="1">
        <f t="array" ref="AD35">IFERROR(INDEX(装备!$C$92:$M$92,MATCH(AD$8,装备!$C$90:$M$90,FALSE))*INDEX(装备!$I$72:$I$77,MATCH($P35,装备!$A$72:$A$77,FALSE))+$S35*INDEX(装备!$C$92:$M$92,MATCH(AD$8,装备!$C$90:$M$90,FALSE))*INDEX(装备!$I$72:$I$77,MATCH($P35,装备!$A$72:$A$77,FALSE)),0)</f>
        <v>90</v>
      </c>
      <c r="AE35" s="1" cm="1">
        <f t="array" ref="AE35">IFERROR(INDEX(装备!$C$92:$M$92,MATCH(AE$8,装备!$C$90:$M$90,FALSE))*INDEX(装备!$I$72:$I$77,MATCH($P35,装备!$A$72:$A$77,FALSE))+$S35*INDEX(装备!$C$92:$M$92,MATCH(AE$8,装备!$C$90:$M$90,FALSE))*INDEX(装备!$I$72:$I$77,MATCH($P35,装备!$A$72:$A$77,FALSE)),0)</f>
        <v>180</v>
      </c>
      <c r="AF35" s="1" cm="1">
        <f t="array" ref="AF35">IFERROR(INDEX(装备!$C$92:$M$92,MATCH(AF$8,装备!$C$90:$M$90,FALSE))*INDEX(装备!$I$72:$I$77,MATCH($P35,装备!$A$72:$A$77,FALSE))+$S35*INDEX(装备!$C$92:$M$92,MATCH(AF$8,装备!$C$90:$M$90,FALSE))*INDEX(装备!$I$72:$I$77,MATCH($P35,装备!$A$72:$A$77,FALSE)),0)</f>
        <v>180</v>
      </c>
      <c r="AR35" s="1">
        <f t="shared" si="24"/>
        <v>2340.27</v>
      </c>
      <c r="AS35" s="1">
        <f t="shared" si="25"/>
        <v>247.77</v>
      </c>
      <c r="AT35" s="1">
        <f t="shared" si="26"/>
        <v>247.77</v>
      </c>
      <c r="AU35" s="1">
        <f t="shared" si="27"/>
        <v>172.11</v>
      </c>
      <c r="AV35" s="1">
        <f t="shared" si="28"/>
        <v>172.11</v>
      </c>
      <c r="AW35" s="1">
        <f t="shared" si="29"/>
        <v>165.1</v>
      </c>
      <c r="AX35" s="1">
        <f t="shared" si="30"/>
        <v>165.1</v>
      </c>
      <c r="AY35" s="1">
        <f t="shared" si="31"/>
        <v>165.1</v>
      </c>
      <c r="BA35" s="1">
        <f t="shared" si="10"/>
        <v>90</v>
      </c>
      <c r="BB35" s="1">
        <f t="shared" si="11"/>
        <v>90</v>
      </c>
      <c r="BC35" s="1">
        <f t="shared" si="12"/>
        <v>90</v>
      </c>
      <c r="BD35" s="1">
        <f t="shared" si="13"/>
        <v>90</v>
      </c>
      <c r="BE35" s="1">
        <f t="shared" si="14"/>
        <v>180</v>
      </c>
      <c r="BF35" s="1">
        <f t="shared" si="15"/>
        <v>180</v>
      </c>
    </row>
    <row r="36" spans="2:58" x14ac:dyDescent="0.15">
      <c r="B36" s="1">
        <v>7</v>
      </c>
      <c r="D36" s="1">
        <v>28</v>
      </c>
      <c r="E36" s="1">
        <v>2</v>
      </c>
      <c r="F36" s="1">
        <f t="shared" si="22"/>
        <v>4</v>
      </c>
      <c r="G36" s="1" cm="1">
        <f t="array" ref="G36">ROUND((INDEX(职业模板!$N$4:$U$4,MATCH(G$8,职业模板!$N$3:$U$3,FALSE))+$D36*INDEX(职业模板!$C$18:$J$18,MATCH(G$8,职业模板!$N$3:$U$3,FALSE))+INDEX(职业模板!$C$40:$J$60,MATCH($F36,职业模板!$B$40:$B$60,FALSE),MATCH(G$8,职业模板!$C$39:$J$39,FALSE))*INDEX(职业模板!$N$4:$U$4,MATCH(G$8,职业模板!$N$3:$U$3,FALSE)))*(1+INDEX(职业模板!$C$29:$J$34,MATCH($E36,职业模板!$B$29:$B$34,FALSE),MATCH(G$8,职业模板!$C$28:$J$28,FALSE))),3)</f>
        <v>1155.5999999999999</v>
      </c>
      <c r="H36" s="1" cm="1">
        <f t="array" ref="H36">ROUND((INDEX(职业模板!$N$4:$U$4,MATCH(H$8,职业模板!$N$3:$U$3,FALSE))+$D36*INDEX(职业模板!$C$18:$J$18,MATCH(H$8,职业模板!$N$3:$U$3,FALSE))+INDEX(职业模板!$C$40:$J$60,MATCH($F36,职业模板!$B$40:$B$60,FALSE),MATCH(H$8,职业模板!$C$39:$J$39,FALSE))*INDEX(职业模板!$N$4:$U$4,MATCH(H$8,职业模板!$N$3:$U$3,FALSE)))*(1+INDEX(职业模板!$C$29:$J$34,MATCH($E36,职业模板!$B$29:$B$34,FALSE),MATCH(H$8,职业模板!$C$28:$J$28,FALSE))),3)</f>
        <v>149.80000000000001</v>
      </c>
      <c r="I36" s="1" cm="1">
        <f t="array" ref="I36">ROUND((INDEX(职业模板!$N$4:$U$4,MATCH(I$8,职业模板!$N$3:$U$3,FALSE))+$D36*INDEX(职业模板!$C$18:$J$18,MATCH(I$8,职业模板!$N$3:$U$3,FALSE))+INDEX(职业模板!$C$40:$J$60,MATCH($F36,职业模板!$B$40:$B$60,FALSE),MATCH(I$8,职业模板!$C$39:$J$39,FALSE))*INDEX(职业模板!$N$4:$U$4,MATCH(I$8,职业模板!$N$3:$U$3,FALSE)))*(1+INDEX(职业模板!$C$29:$J$34,MATCH($E36,职业模板!$B$29:$B$34,FALSE),MATCH(I$8,职业模板!$C$28:$J$28,FALSE))),3)</f>
        <v>149.80000000000001</v>
      </c>
      <c r="J36" s="1" cm="1">
        <f t="array" ref="J36">ROUND((INDEX(职业模板!$N$4:$U$4,MATCH(J$8,职业模板!$N$3:$U$3,FALSE))+$D36*INDEX(职业模板!$C$18:$J$18,MATCH(J$8,职业模板!$N$3:$U$3,FALSE))+INDEX(职业模板!$C$40:$J$60,MATCH($F36,职业模板!$B$40:$B$60,FALSE),MATCH(J$8,职业模板!$C$39:$J$39,FALSE))*INDEX(职业模板!$N$4:$U$4,MATCH(J$8,职业模板!$N$3:$U$3,FALSE)))*(1+INDEX(职业模板!$C$29:$J$34,MATCH($E36,职业模板!$B$29:$B$34,FALSE),MATCH(J$8,职业模板!$C$28:$J$28,FALSE))),3)</f>
        <v>123.2</v>
      </c>
      <c r="K36" s="1" cm="1">
        <f t="array" ref="K36">ROUND((INDEX(职业模板!$N$4:$U$4,MATCH(K$8,职业模板!$N$3:$U$3,FALSE))+$D36*INDEX(职业模板!$C$18:$J$18,MATCH(K$8,职业模板!$N$3:$U$3,FALSE))+INDEX(职业模板!$C$40:$J$60,MATCH($F36,职业模板!$B$40:$B$60,FALSE),MATCH(K$8,职业模板!$C$39:$J$39,FALSE))*INDEX(职业模板!$N$4:$U$4,MATCH(K$8,职业模板!$N$3:$U$3,FALSE)))*(1+INDEX(职业模板!$C$29:$J$34,MATCH($E36,职业模板!$B$29:$B$34,FALSE),MATCH(K$8,职业模板!$C$28:$J$28,FALSE))),3)</f>
        <v>123.2</v>
      </c>
      <c r="L36" s="1" cm="1">
        <f t="array" ref="L36">ROUND((INDEX(职业模板!$N$4:$U$4,MATCH(L$8,职业模板!$N$3:$U$3,FALSE))+$D36*INDEX(职业模板!$C$18:$J$18,MATCH(L$8,职业模板!$N$3:$U$3,FALSE))+INDEX(职业模板!$C$40:$J$60,MATCH($F36,职业模板!$B$40:$B$60,FALSE),MATCH(L$8,职业模板!$C$39:$J$39,FALSE))*INDEX(职业模板!$N$4:$U$4,MATCH(L$8,职业模板!$N$3:$U$3,FALSE)))*(1+INDEX(职业模板!$C$29:$J$34,MATCH($E36,职业模板!$B$29:$B$34,FALSE),MATCH(L$8,职业模板!$C$28:$J$28,FALSE))),3)</f>
        <v>166.4</v>
      </c>
      <c r="M36" s="1" cm="1">
        <f t="array" ref="M36">ROUND((INDEX(职业模板!$N$4:$U$4,MATCH(M$8,职业模板!$N$3:$U$3,FALSE))+$D36*INDEX(职业模板!$C$18:$J$18,MATCH(M$8,职业模板!$N$3:$U$3,FALSE))+INDEX(职业模板!$C$40:$J$60,MATCH($F36,职业模板!$B$40:$B$60,FALSE),MATCH(M$8,职业模板!$C$39:$J$39,FALSE))*INDEX(职业模板!$N$4:$U$4,MATCH(M$8,职业模板!$N$3:$U$3,FALSE)))*(1+INDEX(职业模板!$C$29:$J$34,MATCH($E36,职业模板!$B$29:$B$34,FALSE),MATCH(M$8,职业模板!$C$28:$J$28,FALSE))),3)</f>
        <v>166.4</v>
      </c>
      <c r="N36" s="1" cm="1">
        <f t="array" ref="N36">ROUND((INDEX(职业模板!$N$4:$U$4,MATCH(N$8,职业模板!$N$3:$U$3,FALSE))+$D36*INDEX(职业模板!$C$18:$J$18,MATCH(N$8,职业模板!$N$3:$U$3,FALSE))+INDEX(职业模板!$C$40:$J$60,MATCH($F36,职业模板!$B$40:$B$60,FALSE),MATCH(N$8,职业模板!$C$39:$J$39,FALSE))*INDEX(职业模板!$N$4:$U$4,MATCH(N$8,职业模板!$N$3:$U$3,FALSE)))*(1+INDEX(职业模板!$C$29:$J$34,MATCH($E36,职业模板!$B$29:$B$34,FALSE),MATCH(N$8,职业模板!$C$28:$J$28,FALSE))),3)</f>
        <v>166.4</v>
      </c>
      <c r="O36" s="1">
        <v>1.5</v>
      </c>
      <c r="P36" s="1">
        <v>2</v>
      </c>
      <c r="Q36" s="26" t="str" cm="1">
        <f t="array" ref="Q36">INDEX(装备!$B$72:$B$77,MATCH($P36,装备!$A$72:$A$77,FALSE))</f>
        <v>绿</v>
      </c>
      <c r="R36" s="1">
        <v>4</v>
      </c>
      <c r="S36" s="1">
        <f t="shared" si="23"/>
        <v>1</v>
      </c>
      <c r="V36" s="1" cm="1">
        <f t="array" ref="V36">IFERROR(ROUND(INDEX(装备!$C$72:$C$77,MATCH($P36,装备!$A$72:$A$77,FALSE))*(INDEX(装备!$C$47:$G$47,MATCH(V$8,装备!$C$45:$G$45,FALSE))+$R36/MAX(装备!$G$72:$G$77)*INDEX(装备!$C$53:$G$53,MATCH(V$8,装备!$C$51:$G$51,FALSE)))+INDEX(装备!$C$91:$M$91,MATCH(V$8,装备!$C$90:$M$90,FALSE))*INDEX(装备!$I$72:$I$77,MATCH($P36,装备!$A$72:$A$77,FALSE))*(INDEX(职业模板!$N$4:$U$4,MATCH(G$8,职业模板!$N$3:$U$3,FALSE))+$D36*INDEX(职业模板!$C$18:$J$18,MATCH(G$8,职业模板!$N$3:$U$3,FALSE)))*(1+$S36),2),0)</f>
        <v>1201.68</v>
      </c>
      <c r="W36" s="1" cm="1">
        <f t="array" ref="W36">IFERROR(ROUND(INDEX(装备!$C$72:$C$77,MATCH($P36,装备!$A$72:$A$77,FALSE))*(INDEX(装备!$C$47:$G$47,MATCH(W$8,装备!$C$45:$G$45,FALSE))+$R36/MAX(装备!$G$72:$G$77)*INDEX(装备!$C$53:$G$53,MATCH(W$8,装备!$C$51:$G$51,FALSE)))+INDEX(装备!$C$91:$M$91,MATCH(W$8,装备!$C$90:$M$90,FALSE))*INDEX(装备!$I$72:$I$77,MATCH($P36,装备!$A$72:$A$77,FALSE))*(INDEX(职业模板!$N$4:$U$4,MATCH(H$8,职业模板!$N$3:$U$3,FALSE))+$D36*INDEX(职业模板!$C$18:$J$18,MATCH(H$8,职业模板!$N$3:$U$3,FALSE)))*(1+$S36),2),0)</f>
        <v>100.14</v>
      </c>
      <c r="X36" s="1" cm="1">
        <f t="array" ref="X36">IFERROR(ROUND(INDEX(装备!$C$72:$C$77,MATCH($P36,装备!$A$72:$A$77,FALSE))*(INDEX(装备!$C$47:$G$47,MATCH(X$8,装备!$C$45:$G$45,FALSE))+$R36/MAX(装备!$G$72:$G$77)*INDEX(装备!$C$53:$G$53,MATCH(X$8,装备!$C$51:$G$51,FALSE)))+INDEX(装备!$C$91:$M$91,MATCH(X$8,装备!$C$90:$M$90,FALSE))*INDEX(装备!$I$72:$I$77,MATCH($P36,装备!$A$72:$A$77,FALSE))*(INDEX(职业模板!$N$4:$U$4,MATCH(I$8,职业模板!$N$3:$U$3,FALSE))+$D36*INDEX(职业模板!$C$18:$J$18,MATCH(I$8,职业模板!$N$3:$U$3,FALSE)))*(1+$S36),2),0)</f>
        <v>100.14</v>
      </c>
      <c r="Y36" s="1" cm="1">
        <f t="array" ref="Y36">IFERROR(ROUND(INDEX(装备!$C$72:$C$77,MATCH($P36,装备!$A$72:$A$77,FALSE))*(INDEX(装备!$C$47:$G$47,MATCH(Y$8,装备!$C$45:$G$45,FALSE))+$R36/MAX(装备!$G$72:$G$77)*INDEX(装备!$C$53:$G$53,MATCH(Y$8,装备!$C$51:$G$51,FALSE)))+INDEX(装备!$C$91:$M$91,MATCH(Y$8,装备!$C$90:$M$90,FALSE))*INDEX(装备!$I$72:$I$77,MATCH($P36,装备!$A$72:$A$77,FALSE))*(INDEX(职业模板!$N$4:$U$4,MATCH(J$8,职业模板!$N$3:$U$3,FALSE))+$D36*INDEX(职业模板!$C$18:$J$18,MATCH(J$8,职业模板!$N$3:$U$3,FALSE)))*(1+$S36),2),0)</f>
        <v>50.34</v>
      </c>
      <c r="Z36" s="1" cm="1">
        <f t="array" ref="Z36">IFERROR(ROUND(INDEX(装备!$C$72:$C$77,MATCH($P36,装备!$A$72:$A$77,FALSE))*(INDEX(装备!$C$47:$G$47,MATCH(Z$8,装备!$C$45:$G$45,FALSE))+$R36/MAX(装备!$G$72:$G$77)*INDEX(装备!$C$53:$G$53,MATCH(Z$8,装备!$C$51:$G$51,FALSE)))+INDEX(装备!$C$91:$M$91,MATCH(Z$8,装备!$C$90:$M$90,FALSE))*INDEX(装备!$I$72:$I$77,MATCH($P36,装备!$A$72:$A$77,FALSE))*(INDEX(职业模板!$N$4:$U$4,MATCH(K$8,职业模板!$N$3:$U$3,FALSE))+$D36*INDEX(职业模板!$C$18:$J$18,MATCH(K$8,职业模板!$N$3:$U$3,FALSE)))*(1+$S36),2),0)</f>
        <v>50.34</v>
      </c>
      <c r="AA36" s="1" cm="1">
        <f t="array" ref="AA36">IFERROR(INDEX(装备!$C$92:$M$92,MATCH(AA$8,装备!$C$90:$M$90,FALSE))*INDEX(装备!$I$72:$I$77,MATCH($P36,装备!$A$72:$A$77,FALSE))+$S36*INDEX(装备!$C$92:$M$92,MATCH(AA$8,装备!$C$90:$M$90,FALSE))*INDEX(装备!$I$72:$I$77,MATCH($P36,装备!$A$72:$A$77,FALSE)),0)</f>
        <v>90</v>
      </c>
      <c r="AB36" s="1" cm="1">
        <f t="array" ref="AB36">IFERROR(INDEX(装备!$C$92:$M$92,MATCH(AB$8,装备!$C$90:$M$90,FALSE))*INDEX(装备!$I$72:$I$77,MATCH($P36,装备!$A$72:$A$77,FALSE))+$S36*INDEX(装备!$C$92:$M$92,MATCH(AB$8,装备!$C$90:$M$90,FALSE))*INDEX(装备!$I$72:$I$77,MATCH($P36,装备!$A$72:$A$77,FALSE)),0)</f>
        <v>90</v>
      </c>
      <c r="AC36" s="1" cm="1">
        <f t="array" ref="AC36">IFERROR(INDEX(装备!$C$92:$M$92,MATCH(AC$8,装备!$C$90:$M$90,FALSE))*INDEX(装备!$I$72:$I$77,MATCH($P36,装备!$A$72:$A$77,FALSE))+$S36*INDEX(装备!$C$92:$M$92,MATCH(AC$8,装备!$C$90:$M$90,FALSE))*INDEX(装备!$I$72:$I$77,MATCH($P36,装备!$A$72:$A$77,FALSE)),0)</f>
        <v>90</v>
      </c>
      <c r="AD36" s="1" cm="1">
        <f t="array" ref="AD36">IFERROR(INDEX(装备!$C$92:$M$92,MATCH(AD$8,装备!$C$90:$M$90,FALSE))*INDEX(装备!$I$72:$I$77,MATCH($P36,装备!$A$72:$A$77,FALSE))+$S36*INDEX(装备!$C$92:$M$92,MATCH(AD$8,装备!$C$90:$M$90,FALSE))*INDEX(装备!$I$72:$I$77,MATCH($P36,装备!$A$72:$A$77,FALSE)),0)</f>
        <v>90</v>
      </c>
      <c r="AE36" s="1" cm="1">
        <f t="array" ref="AE36">IFERROR(INDEX(装备!$C$92:$M$92,MATCH(AE$8,装备!$C$90:$M$90,FALSE))*INDEX(装备!$I$72:$I$77,MATCH($P36,装备!$A$72:$A$77,FALSE))+$S36*INDEX(装备!$C$92:$M$92,MATCH(AE$8,装备!$C$90:$M$90,FALSE))*INDEX(装备!$I$72:$I$77,MATCH($P36,装备!$A$72:$A$77,FALSE)),0)</f>
        <v>180</v>
      </c>
      <c r="AF36" s="1" cm="1">
        <f t="array" ref="AF36">IFERROR(INDEX(装备!$C$92:$M$92,MATCH(AF$8,装备!$C$90:$M$90,FALSE))*INDEX(装备!$I$72:$I$77,MATCH($P36,装备!$A$72:$A$77,FALSE))+$S36*INDEX(装备!$C$92:$M$92,MATCH(AF$8,装备!$C$90:$M$90,FALSE))*INDEX(装备!$I$72:$I$77,MATCH($P36,装备!$A$72:$A$77,FALSE)),0)</f>
        <v>180</v>
      </c>
      <c r="AR36" s="1">
        <f t="shared" si="24"/>
        <v>2357.2800000000002</v>
      </c>
      <c r="AS36" s="1">
        <f t="shared" si="25"/>
        <v>249.94</v>
      </c>
      <c r="AT36" s="1">
        <f t="shared" si="26"/>
        <v>249.94</v>
      </c>
      <c r="AU36" s="1">
        <f t="shared" si="27"/>
        <v>173.54</v>
      </c>
      <c r="AV36" s="1">
        <f t="shared" si="28"/>
        <v>173.54</v>
      </c>
      <c r="AW36" s="1">
        <f t="shared" si="29"/>
        <v>166.4</v>
      </c>
      <c r="AX36" s="1">
        <f t="shared" si="30"/>
        <v>166.4</v>
      </c>
      <c r="AY36" s="1">
        <f t="shared" si="31"/>
        <v>166.4</v>
      </c>
      <c r="BA36" s="1">
        <f t="shared" si="10"/>
        <v>90</v>
      </c>
      <c r="BB36" s="1">
        <f t="shared" si="11"/>
        <v>90</v>
      </c>
      <c r="BC36" s="1">
        <f t="shared" si="12"/>
        <v>90</v>
      </c>
      <c r="BD36" s="1">
        <f t="shared" si="13"/>
        <v>90</v>
      </c>
      <c r="BE36" s="1">
        <f t="shared" si="14"/>
        <v>180</v>
      </c>
      <c r="BF36" s="1">
        <f t="shared" si="15"/>
        <v>180</v>
      </c>
    </row>
    <row r="37" spans="2:58" x14ac:dyDescent="0.15">
      <c r="B37" s="1">
        <v>7</v>
      </c>
      <c r="D37" s="1">
        <v>29</v>
      </c>
      <c r="E37" s="1">
        <v>2</v>
      </c>
      <c r="F37" s="1">
        <f t="shared" si="22"/>
        <v>4</v>
      </c>
      <c r="G37" s="1" cm="1">
        <f t="array" ref="G37">ROUND((INDEX(职业模板!$N$4:$U$4,MATCH(G$8,职业模板!$N$3:$U$3,FALSE))+$D37*INDEX(职业模板!$C$18:$J$18,MATCH(G$8,职业模板!$N$3:$U$3,FALSE))+INDEX(职业模板!$C$40:$J$60,MATCH($F37,职业模板!$B$40:$B$60,FALSE),MATCH(G$8,职业模板!$C$39:$J$39,FALSE))*INDEX(职业模板!$N$4:$U$4,MATCH(G$8,职业模板!$N$3:$U$3,FALSE)))*(1+INDEX(职业模板!$C$29:$J$34,MATCH($E37,职业模板!$B$29:$B$34,FALSE),MATCH(G$8,职业模板!$C$28:$J$28,FALSE))),3)</f>
        <v>1171.8</v>
      </c>
      <c r="H37" s="1" cm="1">
        <f t="array" ref="H37">ROUND((INDEX(职业模板!$N$4:$U$4,MATCH(H$8,职业模板!$N$3:$U$3,FALSE))+$D37*INDEX(职业模板!$C$18:$J$18,MATCH(H$8,职业模板!$N$3:$U$3,FALSE))+INDEX(职业模板!$C$40:$J$60,MATCH($F37,职业模板!$B$40:$B$60,FALSE),MATCH(H$8,职业模板!$C$39:$J$39,FALSE))*INDEX(职业模板!$N$4:$U$4,MATCH(H$8,职业模板!$N$3:$U$3,FALSE)))*(1+INDEX(职业模板!$C$29:$J$34,MATCH($E37,职业模板!$B$29:$B$34,FALSE),MATCH(H$8,职业模板!$C$28:$J$28,FALSE))),3)</f>
        <v>151.9</v>
      </c>
      <c r="I37" s="1" cm="1">
        <f t="array" ref="I37">ROUND((INDEX(职业模板!$N$4:$U$4,MATCH(I$8,职业模板!$N$3:$U$3,FALSE))+$D37*INDEX(职业模板!$C$18:$J$18,MATCH(I$8,职业模板!$N$3:$U$3,FALSE))+INDEX(职业模板!$C$40:$J$60,MATCH($F37,职业模板!$B$40:$B$60,FALSE),MATCH(I$8,职业模板!$C$39:$J$39,FALSE))*INDEX(职业模板!$N$4:$U$4,MATCH(I$8,职业模板!$N$3:$U$3,FALSE)))*(1+INDEX(职业模板!$C$29:$J$34,MATCH($E37,职业模板!$B$29:$B$34,FALSE),MATCH(I$8,职业模板!$C$28:$J$28,FALSE))),3)</f>
        <v>151.9</v>
      </c>
      <c r="J37" s="1" cm="1">
        <f t="array" ref="J37">ROUND((INDEX(职业模板!$N$4:$U$4,MATCH(J$8,职业模板!$N$3:$U$3,FALSE))+$D37*INDEX(职业模板!$C$18:$J$18,MATCH(J$8,职业模板!$N$3:$U$3,FALSE))+INDEX(职业模板!$C$40:$J$60,MATCH($F37,职业模板!$B$40:$B$60,FALSE),MATCH(J$8,职业模板!$C$39:$J$39,FALSE))*INDEX(职业模板!$N$4:$U$4,MATCH(J$8,职业模板!$N$3:$U$3,FALSE)))*(1+INDEX(职业模板!$C$29:$J$34,MATCH($E37,职业模板!$B$29:$B$34,FALSE),MATCH(J$8,职业模板!$C$28:$J$28,FALSE))),3)</f>
        <v>124.6</v>
      </c>
      <c r="K37" s="1" cm="1">
        <f t="array" ref="K37">ROUND((INDEX(职业模板!$N$4:$U$4,MATCH(K$8,职业模板!$N$3:$U$3,FALSE))+$D37*INDEX(职业模板!$C$18:$J$18,MATCH(K$8,职业模板!$N$3:$U$3,FALSE))+INDEX(职业模板!$C$40:$J$60,MATCH($F37,职业模板!$B$40:$B$60,FALSE),MATCH(K$8,职业模板!$C$39:$J$39,FALSE))*INDEX(职业模板!$N$4:$U$4,MATCH(K$8,职业模板!$N$3:$U$3,FALSE)))*(1+INDEX(职业模板!$C$29:$J$34,MATCH($E37,职业模板!$B$29:$B$34,FALSE),MATCH(K$8,职业模板!$C$28:$J$28,FALSE))),3)</f>
        <v>124.6</v>
      </c>
      <c r="L37" s="1" cm="1">
        <f t="array" ref="L37">ROUND((INDEX(职业模板!$N$4:$U$4,MATCH(L$8,职业模板!$N$3:$U$3,FALSE))+$D37*INDEX(职业模板!$C$18:$J$18,MATCH(L$8,职业模板!$N$3:$U$3,FALSE))+INDEX(职业模板!$C$40:$J$60,MATCH($F37,职业模板!$B$40:$B$60,FALSE),MATCH(L$8,职业模板!$C$39:$J$39,FALSE))*INDEX(职业模板!$N$4:$U$4,MATCH(L$8,职业模板!$N$3:$U$3,FALSE)))*(1+INDEX(职业模板!$C$29:$J$34,MATCH($E37,职业模板!$B$29:$B$34,FALSE),MATCH(L$8,职业模板!$C$28:$J$28,FALSE))),3)</f>
        <v>167.7</v>
      </c>
      <c r="M37" s="1" cm="1">
        <f t="array" ref="M37">ROUND((INDEX(职业模板!$N$4:$U$4,MATCH(M$8,职业模板!$N$3:$U$3,FALSE))+$D37*INDEX(职业模板!$C$18:$J$18,MATCH(M$8,职业模板!$N$3:$U$3,FALSE))+INDEX(职业模板!$C$40:$J$60,MATCH($F37,职业模板!$B$40:$B$60,FALSE),MATCH(M$8,职业模板!$C$39:$J$39,FALSE))*INDEX(职业模板!$N$4:$U$4,MATCH(M$8,职业模板!$N$3:$U$3,FALSE)))*(1+INDEX(职业模板!$C$29:$J$34,MATCH($E37,职业模板!$B$29:$B$34,FALSE),MATCH(M$8,职业模板!$C$28:$J$28,FALSE))),3)</f>
        <v>167.7</v>
      </c>
      <c r="N37" s="1" cm="1">
        <f t="array" ref="N37">ROUND((INDEX(职业模板!$N$4:$U$4,MATCH(N$8,职业模板!$N$3:$U$3,FALSE))+$D37*INDEX(职业模板!$C$18:$J$18,MATCH(N$8,职业模板!$N$3:$U$3,FALSE))+INDEX(职业模板!$C$40:$J$60,MATCH($F37,职业模板!$B$40:$B$60,FALSE),MATCH(N$8,职业模板!$C$39:$J$39,FALSE))*INDEX(职业模板!$N$4:$U$4,MATCH(N$8,职业模板!$N$3:$U$3,FALSE)))*(1+INDEX(职业模板!$C$29:$J$34,MATCH($E37,职业模板!$B$29:$B$34,FALSE),MATCH(N$8,职业模板!$C$28:$J$28,FALSE))),3)</f>
        <v>167.7</v>
      </c>
      <c r="O37" s="1">
        <v>1.5</v>
      </c>
      <c r="P37" s="1">
        <v>3</v>
      </c>
      <c r="Q37" s="26" t="str" cm="1">
        <f t="array" ref="Q37">INDEX(装备!$B$72:$B$77,MATCH($P37,装备!$A$72:$A$77,FALSE))</f>
        <v>蓝</v>
      </c>
      <c r="R37" s="1">
        <v>4</v>
      </c>
      <c r="S37" s="1">
        <f t="shared" si="23"/>
        <v>1</v>
      </c>
      <c r="V37" s="1" cm="1">
        <f t="array" ref="V37">IFERROR(ROUND(INDEX(装备!$C$72:$C$77,MATCH($P37,装备!$A$72:$A$77,FALSE))*(INDEX(装备!$C$47:$G$47,MATCH(V$8,装备!$C$45:$G$45,FALSE))+$R37/MAX(装备!$G$72:$G$77)*INDEX(装备!$C$53:$G$53,MATCH(V$8,装备!$C$51:$G$51,FALSE)))+INDEX(装备!$C$91:$M$91,MATCH(V$8,装备!$C$90:$M$90,FALSE))*INDEX(装备!$I$72:$I$77,MATCH($P37,装备!$A$72:$A$77,FALSE))*(INDEX(职业模板!$N$4:$U$4,MATCH(G$8,职业模板!$N$3:$U$3,FALSE))+$D37*INDEX(职业模板!$C$18:$J$18,MATCH(G$8,职业模板!$N$3:$U$3,FALSE)))*(1+$S37),2),0)</f>
        <v>1603.32</v>
      </c>
      <c r="W37" s="1" cm="1">
        <f t="array" ref="W37">IFERROR(ROUND(INDEX(装备!$C$72:$C$77,MATCH($P37,装备!$A$72:$A$77,FALSE))*(INDEX(装备!$C$47:$G$47,MATCH(W$8,装备!$C$45:$G$45,FALSE))+$R37/MAX(装备!$G$72:$G$77)*INDEX(装备!$C$53:$G$53,MATCH(W$8,装备!$C$51:$G$51,FALSE)))+INDEX(装备!$C$91:$M$91,MATCH(W$8,装备!$C$90:$M$90,FALSE))*INDEX(装备!$I$72:$I$77,MATCH($P37,装备!$A$72:$A$77,FALSE))*(INDEX(职业模板!$N$4:$U$4,MATCH(H$8,职业模板!$N$3:$U$3,FALSE))+$D37*INDEX(职业模板!$C$18:$J$18,MATCH(H$8,职业模板!$N$3:$U$3,FALSE)))*(1+$S37),2),0)</f>
        <v>133.61000000000001</v>
      </c>
      <c r="X37" s="1" cm="1">
        <f t="array" ref="X37">IFERROR(ROUND(INDEX(装备!$C$72:$C$77,MATCH($P37,装备!$A$72:$A$77,FALSE))*(INDEX(装备!$C$47:$G$47,MATCH(X$8,装备!$C$45:$G$45,FALSE))+$R37/MAX(装备!$G$72:$G$77)*INDEX(装备!$C$53:$G$53,MATCH(X$8,装备!$C$51:$G$51,FALSE)))+INDEX(装备!$C$91:$M$91,MATCH(X$8,装备!$C$90:$M$90,FALSE))*INDEX(装备!$I$72:$I$77,MATCH($P37,装备!$A$72:$A$77,FALSE))*(INDEX(职业模板!$N$4:$U$4,MATCH(I$8,职业模板!$N$3:$U$3,FALSE))+$D37*INDEX(职业模板!$C$18:$J$18,MATCH(I$8,职业模板!$N$3:$U$3,FALSE)))*(1+$S37),2),0)</f>
        <v>133.61000000000001</v>
      </c>
      <c r="Y37" s="1" cm="1">
        <f t="array" ref="Y37">IFERROR(ROUND(INDEX(装备!$C$72:$C$77,MATCH($P37,装备!$A$72:$A$77,FALSE))*(INDEX(装备!$C$47:$G$47,MATCH(Y$8,装备!$C$45:$G$45,FALSE))+$R37/MAX(装备!$G$72:$G$77)*INDEX(装备!$C$53:$G$53,MATCH(Y$8,装备!$C$51:$G$51,FALSE)))+INDEX(装备!$C$91:$M$91,MATCH(Y$8,装备!$C$90:$M$90,FALSE))*INDEX(装备!$I$72:$I$77,MATCH($P37,装备!$A$72:$A$77,FALSE))*(INDEX(职业模板!$N$4:$U$4,MATCH(J$8,职业模板!$N$3:$U$3,FALSE))+$D37*INDEX(职业模板!$C$18:$J$18,MATCH(J$8,职业模板!$N$3:$U$3,FALSE)))*(1+$S37),2),0)</f>
        <v>67.16</v>
      </c>
      <c r="Z37" s="1" cm="1">
        <f t="array" ref="Z37">IFERROR(ROUND(INDEX(装备!$C$72:$C$77,MATCH($P37,装备!$A$72:$A$77,FALSE))*(INDEX(装备!$C$47:$G$47,MATCH(Z$8,装备!$C$45:$G$45,FALSE))+$R37/MAX(装备!$G$72:$G$77)*INDEX(装备!$C$53:$G$53,MATCH(Z$8,装备!$C$51:$G$51,FALSE)))+INDEX(装备!$C$91:$M$91,MATCH(Z$8,装备!$C$90:$M$90,FALSE))*INDEX(装备!$I$72:$I$77,MATCH($P37,装备!$A$72:$A$77,FALSE))*(INDEX(职业模板!$N$4:$U$4,MATCH(K$8,职业模板!$N$3:$U$3,FALSE))+$D37*INDEX(职业模板!$C$18:$J$18,MATCH(K$8,职业模板!$N$3:$U$3,FALSE)))*(1+$S37),2),0)</f>
        <v>67.16</v>
      </c>
      <c r="AA37" s="1" cm="1">
        <f t="array" ref="AA37">IFERROR(INDEX(装备!$C$92:$M$92,MATCH(AA$8,装备!$C$90:$M$90,FALSE))*INDEX(装备!$I$72:$I$77,MATCH($P37,装备!$A$72:$A$77,FALSE))+$S37*INDEX(装备!$C$92:$M$92,MATCH(AA$8,装备!$C$90:$M$90,FALSE))*INDEX(装备!$I$72:$I$77,MATCH($P37,装备!$A$72:$A$77,FALSE)),0)</f>
        <v>120</v>
      </c>
      <c r="AB37" s="1" cm="1">
        <f t="array" ref="AB37">IFERROR(INDEX(装备!$C$92:$M$92,MATCH(AB$8,装备!$C$90:$M$90,FALSE))*INDEX(装备!$I$72:$I$77,MATCH($P37,装备!$A$72:$A$77,FALSE))+$S37*INDEX(装备!$C$92:$M$92,MATCH(AB$8,装备!$C$90:$M$90,FALSE))*INDEX(装备!$I$72:$I$77,MATCH($P37,装备!$A$72:$A$77,FALSE)),0)</f>
        <v>120</v>
      </c>
      <c r="AC37" s="1" cm="1">
        <f t="array" ref="AC37">IFERROR(INDEX(装备!$C$92:$M$92,MATCH(AC$8,装备!$C$90:$M$90,FALSE))*INDEX(装备!$I$72:$I$77,MATCH($P37,装备!$A$72:$A$77,FALSE))+$S37*INDEX(装备!$C$92:$M$92,MATCH(AC$8,装备!$C$90:$M$90,FALSE))*INDEX(装备!$I$72:$I$77,MATCH($P37,装备!$A$72:$A$77,FALSE)),0)</f>
        <v>120</v>
      </c>
      <c r="AD37" s="1" cm="1">
        <f t="array" ref="AD37">IFERROR(INDEX(装备!$C$92:$M$92,MATCH(AD$8,装备!$C$90:$M$90,FALSE))*INDEX(装备!$I$72:$I$77,MATCH($P37,装备!$A$72:$A$77,FALSE))+$S37*INDEX(装备!$C$92:$M$92,MATCH(AD$8,装备!$C$90:$M$90,FALSE))*INDEX(装备!$I$72:$I$77,MATCH($P37,装备!$A$72:$A$77,FALSE)),0)</f>
        <v>120</v>
      </c>
      <c r="AE37" s="1" cm="1">
        <f t="array" ref="AE37">IFERROR(INDEX(装备!$C$92:$M$92,MATCH(AE$8,装备!$C$90:$M$90,FALSE))*INDEX(装备!$I$72:$I$77,MATCH($P37,装备!$A$72:$A$77,FALSE))+$S37*INDEX(装备!$C$92:$M$92,MATCH(AE$8,装备!$C$90:$M$90,FALSE))*INDEX(装备!$I$72:$I$77,MATCH($P37,装备!$A$72:$A$77,FALSE)),0)</f>
        <v>240</v>
      </c>
      <c r="AF37" s="1" cm="1">
        <f t="array" ref="AF37">IFERROR(INDEX(装备!$C$92:$M$92,MATCH(AF$8,装备!$C$90:$M$90,FALSE))*INDEX(装备!$I$72:$I$77,MATCH($P37,装备!$A$72:$A$77,FALSE))+$S37*INDEX(装备!$C$92:$M$92,MATCH(AF$8,装备!$C$90:$M$90,FALSE))*INDEX(装备!$I$72:$I$77,MATCH($P37,装备!$A$72:$A$77,FALSE)),0)</f>
        <v>240</v>
      </c>
      <c r="AR37" s="1">
        <f t="shared" si="24"/>
        <v>2775.12</v>
      </c>
      <c r="AS37" s="1">
        <f t="shared" si="25"/>
        <v>285.51</v>
      </c>
      <c r="AT37" s="1">
        <f t="shared" si="26"/>
        <v>285.51</v>
      </c>
      <c r="AU37" s="1">
        <f t="shared" si="27"/>
        <v>191.76</v>
      </c>
      <c r="AV37" s="1">
        <f t="shared" si="28"/>
        <v>191.76</v>
      </c>
      <c r="AW37" s="1">
        <f t="shared" si="29"/>
        <v>167.7</v>
      </c>
      <c r="AX37" s="1">
        <f t="shared" si="30"/>
        <v>167.7</v>
      </c>
      <c r="AY37" s="1">
        <f t="shared" si="31"/>
        <v>167.7</v>
      </c>
      <c r="BA37" s="1">
        <f t="shared" si="10"/>
        <v>120</v>
      </c>
      <c r="BB37" s="1">
        <f t="shared" si="11"/>
        <v>120</v>
      </c>
      <c r="BC37" s="1">
        <f t="shared" si="12"/>
        <v>120</v>
      </c>
      <c r="BD37" s="1">
        <f t="shared" si="13"/>
        <v>120</v>
      </c>
      <c r="BE37" s="1">
        <f t="shared" si="14"/>
        <v>240</v>
      </c>
      <c r="BF37" s="1">
        <f t="shared" si="15"/>
        <v>240</v>
      </c>
    </row>
    <row r="38" spans="2:58" x14ac:dyDescent="0.15">
      <c r="B38" s="1">
        <v>8</v>
      </c>
      <c r="D38" s="1">
        <v>30</v>
      </c>
      <c r="E38" s="1">
        <v>2</v>
      </c>
      <c r="F38" s="1">
        <f t="shared" si="22"/>
        <v>4</v>
      </c>
      <c r="G38" s="1" cm="1">
        <f t="array" ref="G38">ROUND((INDEX(职业模板!$N$4:$U$4,MATCH(G$8,职业模板!$N$3:$U$3,FALSE))+$D38*INDEX(职业模板!$C$18:$J$18,MATCH(G$8,职业模板!$N$3:$U$3,FALSE))+INDEX(职业模板!$C$40:$J$60,MATCH($F38,职业模板!$B$40:$B$60,FALSE),MATCH(G$8,职业模板!$C$39:$J$39,FALSE))*INDEX(职业模板!$N$4:$U$4,MATCH(G$8,职业模板!$N$3:$U$3,FALSE)))*(1+INDEX(职业模板!$C$29:$J$34,MATCH($E38,职业模板!$B$29:$B$34,FALSE),MATCH(G$8,职业模板!$C$28:$J$28,FALSE))),3)</f>
        <v>1188</v>
      </c>
      <c r="H38" s="1" cm="1">
        <f t="array" ref="H38">ROUND((INDEX(职业模板!$N$4:$U$4,MATCH(H$8,职业模板!$N$3:$U$3,FALSE))+$D38*INDEX(职业模板!$C$18:$J$18,MATCH(H$8,职业模板!$N$3:$U$3,FALSE))+INDEX(职业模板!$C$40:$J$60,MATCH($F38,职业模板!$B$40:$B$60,FALSE),MATCH(H$8,职业模板!$C$39:$J$39,FALSE))*INDEX(职业模板!$N$4:$U$4,MATCH(H$8,职业模板!$N$3:$U$3,FALSE)))*(1+INDEX(职业模板!$C$29:$J$34,MATCH($E38,职业模板!$B$29:$B$34,FALSE),MATCH(H$8,职业模板!$C$28:$J$28,FALSE))),3)</f>
        <v>154</v>
      </c>
      <c r="I38" s="1" cm="1">
        <f t="array" ref="I38">ROUND((INDEX(职业模板!$N$4:$U$4,MATCH(I$8,职业模板!$N$3:$U$3,FALSE))+$D38*INDEX(职业模板!$C$18:$J$18,MATCH(I$8,职业模板!$N$3:$U$3,FALSE))+INDEX(职业模板!$C$40:$J$60,MATCH($F38,职业模板!$B$40:$B$60,FALSE),MATCH(I$8,职业模板!$C$39:$J$39,FALSE))*INDEX(职业模板!$N$4:$U$4,MATCH(I$8,职业模板!$N$3:$U$3,FALSE)))*(1+INDEX(职业模板!$C$29:$J$34,MATCH($E38,职业模板!$B$29:$B$34,FALSE),MATCH(I$8,职业模板!$C$28:$J$28,FALSE))),3)</f>
        <v>154</v>
      </c>
      <c r="J38" s="1" cm="1">
        <f t="array" ref="J38">ROUND((INDEX(职业模板!$N$4:$U$4,MATCH(J$8,职业模板!$N$3:$U$3,FALSE))+$D38*INDEX(职业模板!$C$18:$J$18,MATCH(J$8,职业模板!$N$3:$U$3,FALSE))+INDEX(职业模板!$C$40:$J$60,MATCH($F38,职业模板!$B$40:$B$60,FALSE),MATCH(J$8,职业模板!$C$39:$J$39,FALSE))*INDEX(职业模板!$N$4:$U$4,MATCH(J$8,职业模板!$N$3:$U$3,FALSE)))*(1+INDEX(职业模板!$C$29:$J$34,MATCH($E38,职业模板!$B$29:$B$34,FALSE),MATCH(J$8,职业模板!$C$28:$J$28,FALSE))),3)</f>
        <v>126</v>
      </c>
      <c r="K38" s="1" cm="1">
        <f t="array" ref="K38">ROUND((INDEX(职业模板!$N$4:$U$4,MATCH(K$8,职业模板!$N$3:$U$3,FALSE))+$D38*INDEX(职业模板!$C$18:$J$18,MATCH(K$8,职业模板!$N$3:$U$3,FALSE))+INDEX(职业模板!$C$40:$J$60,MATCH($F38,职业模板!$B$40:$B$60,FALSE),MATCH(K$8,职业模板!$C$39:$J$39,FALSE))*INDEX(职业模板!$N$4:$U$4,MATCH(K$8,职业模板!$N$3:$U$3,FALSE)))*(1+INDEX(职业模板!$C$29:$J$34,MATCH($E38,职业模板!$B$29:$B$34,FALSE),MATCH(K$8,职业模板!$C$28:$J$28,FALSE))),3)</f>
        <v>126</v>
      </c>
      <c r="L38" s="1" cm="1">
        <f t="array" ref="L38">ROUND((INDEX(职业模板!$N$4:$U$4,MATCH(L$8,职业模板!$N$3:$U$3,FALSE))+$D38*INDEX(职业模板!$C$18:$J$18,MATCH(L$8,职业模板!$N$3:$U$3,FALSE))+INDEX(职业模板!$C$40:$J$60,MATCH($F38,职业模板!$B$40:$B$60,FALSE),MATCH(L$8,职业模板!$C$39:$J$39,FALSE))*INDEX(职业模板!$N$4:$U$4,MATCH(L$8,职业模板!$N$3:$U$3,FALSE)))*(1+INDEX(职业模板!$C$29:$J$34,MATCH($E38,职业模板!$B$29:$B$34,FALSE),MATCH(L$8,职业模板!$C$28:$J$28,FALSE))),3)</f>
        <v>169</v>
      </c>
      <c r="M38" s="1" cm="1">
        <f t="array" ref="M38">ROUND((INDEX(职业模板!$N$4:$U$4,MATCH(M$8,职业模板!$N$3:$U$3,FALSE))+$D38*INDEX(职业模板!$C$18:$J$18,MATCH(M$8,职业模板!$N$3:$U$3,FALSE))+INDEX(职业模板!$C$40:$J$60,MATCH($F38,职业模板!$B$40:$B$60,FALSE),MATCH(M$8,职业模板!$C$39:$J$39,FALSE))*INDEX(职业模板!$N$4:$U$4,MATCH(M$8,职业模板!$N$3:$U$3,FALSE)))*(1+INDEX(职业模板!$C$29:$J$34,MATCH($E38,职业模板!$B$29:$B$34,FALSE),MATCH(M$8,职业模板!$C$28:$J$28,FALSE))),3)</f>
        <v>169</v>
      </c>
      <c r="N38" s="1" cm="1">
        <f t="array" ref="N38">ROUND((INDEX(职业模板!$N$4:$U$4,MATCH(N$8,职业模板!$N$3:$U$3,FALSE))+$D38*INDEX(职业模板!$C$18:$J$18,MATCH(N$8,职业模板!$N$3:$U$3,FALSE))+INDEX(职业模板!$C$40:$J$60,MATCH($F38,职业模板!$B$40:$B$60,FALSE),MATCH(N$8,职业模板!$C$39:$J$39,FALSE))*INDEX(职业模板!$N$4:$U$4,MATCH(N$8,职业模板!$N$3:$U$3,FALSE)))*(1+INDEX(职业模板!$C$29:$J$34,MATCH($E38,职业模板!$B$29:$B$34,FALSE),MATCH(N$8,职业模板!$C$28:$J$28,FALSE))),3)</f>
        <v>169</v>
      </c>
      <c r="O38" s="1">
        <v>1.5</v>
      </c>
      <c r="P38" s="1">
        <v>3</v>
      </c>
      <c r="Q38" s="26" t="str" cm="1">
        <f t="array" ref="Q38">INDEX(装备!$B$72:$B$77,MATCH($P38,装备!$A$72:$A$77,FALSE))</f>
        <v>蓝</v>
      </c>
      <c r="R38" s="1">
        <v>4</v>
      </c>
      <c r="S38" s="1">
        <f t="shared" si="23"/>
        <v>1</v>
      </c>
      <c r="V38" s="1" cm="1">
        <f t="array" ref="V38">IFERROR(ROUND(INDEX(装备!$C$72:$C$77,MATCH($P38,装备!$A$72:$A$77,FALSE))*(INDEX(装备!$C$47:$G$47,MATCH(V$8,装备!$C$45:$G$45,FALSE))+$R38/MAX(装备!$G$72:$G$77)*INDEX(装备!$C$53:$G$53,MATCH(V$8,装备!$C$51:$G$51,FALSE)))+INDEX(装备!$C$91:$M$91,MATCH(V$8,装备!$C$90:$M$90,FALSE))*INDEX(装备!$I$72:$I$77,MATCH($P38,装备!$A$72:$A$77,FALSE))*(INDEX(职业模板!$N$4:$U$4,MATCH(G$8,职业模板!$N$3:$U$3,FALSE))+$D38*INDEX(职业模板!$C$18:$J$18,MATCH(G$8,职业模板!$N$3:$U$3,FALSE)))*(1+$S38),2),0)</f>
        <v>1604.4</v>
      </c>
      <c r="W38" s="1" cm="1">
        <f t="array" ref="W38">IFERROR(ROUND(INDEX(装备!$C$72:$C$77,MATCH($P38,装备!$A$72:$A$77,FALSE))*(INDEX(装备!$C$47:$G$47,MATCH(W$8,装备!$C$45:$G$45,FALSE))+$R38/MAX(装备!$G$72:$G$77)*INDEX(装备!$C$53:$G$53,MATCH(W$8,装备!$C$51:$G$51,FALSE)))+INDEX(装备!$C$91:$M$91,MATCH(W$8,装备!$C$90:$M$90,FALSE))*INDEX(装备!$I$72:$I$77,MATCH($P38,装备!$A$72:$A$77,FALSE))*(INDEX(职业模板!$N$4:$U$4,MATCH(H$8,职业模板!$N$3:$U$3,FALSE))+$D38*INDEX(职业模板!$C$18:$J$18,MATCH(H$8,职业模板!$N$3:$U$3,FALSE)))*(1+$S38),2),0)</f>
        <v>133.69999999999999</v>
      </c>
      <c r="X38" s="1" cm="1">
        <f t="array" ref="X38">IFERROR(ROUND(INDEX(装备!$C$72:$C$77,MATCH($P38,装备!$A$72:$A$77,FALSE))*(INDEX(装备!$C$47:$G$47,MATCH(X$8,装备!$C$45:$G$45,FALSE))+$R38/MAX(装备!$G$72:$G$77)*INDEX(装备!$C$53:$G$53,MATCH(X$8,装备!$C$51:$G$51,FALSE)))+INDEX(装备!$C$91:$M$91,MATCH(X$8,装备!$C$90:$M$90,FALSE))*INDEX(装备!$I$72:$I$77,MATCH($P38,装备!$A$72:$A$77,FALSE))*(INDEX(职业模板!$N$4:$U$4,MATCH(I$8,职业模板!$N$3:$U$3,FALSE))+$D38*INDEX(职业模板!$C$18:$J$18,MATCH(I$8,职业模板!$N$3:$U$3,FALSE)))*(1+$S38),2),0)</f>
        <v>133.69999999999999</v>
      </c>
      <c r="Y38" s="1" cm="1">
        <f t="array" ref="Y38">IFERROR(ROUND(INDEX(装备!$C$72:$C$77,MATCH($P38,装备!$A$72:$A$77,FALSE))*(INDEX(装备!$C$47:$G$47,MATCH(Y$8,装备!$C$45:$G$45,FALSE))+$R38/MAX(装备!$G$72:$G$77)*INDEX(装备!$C$53:$G$53,MATCH(Y$8,装备!$C$51:$G$51,FALSE)))+INDEX(装备!$C$91:$M$91,MATCH(Y$8,装备!$C$90:$M$90,FALSE))*INDEX(装备!$I$72:$I$77,MATCH($P38,装备!$A$72:$A$77,FALSE))*(INDEX(职业模板!$N$4:$U$4,MATCH(J$8,职业模板!$N$3:$U$3,FALSE))+$D38*INDEX(职业模板!$C$18:$J$18,MATCH(J$8,职业模板!$N$3:$U$3,FALSE)))*(1+$S38),2),0)</f>
        <v>67.2</v>
      </c>
      <c r="Z38" s="1" cm="1">
        <f t="array" ref="Z38">IFERROR(ROUND(INDEX(装备!$C$72:$C$77,MATCH($P38,装备!$A$72:$A$77,FALSE))*(INDEX(装备!$C$47:$G$47,MATCH(Z$8,装备!$C$45:$G$45,FALSE))+$R38/MAX(装备!$G$72:$G$77)*INDEX(装备!$C$53:$G$53,MATCH(Z$8,装备!$C$51:$G$51,FALSE)))+INDEX(装备!$C$91:$M$91,MATCH(Z$8,装备!$C$90:$M$90,FALSE))*INDEX(装备!$I$72:$I$77,MATCH($P38,装备!$A$72:$A$77,FALSE))*(INDEX(职业模板!$N$4:$U$4,MATCH(K$8,职业模板!$N$3:$U$3,FALSE))+$D38*INDEX(职业模板!$C$18:$J$18,MATCH(K$8,职业模板!$N$3:$U$3,FALSE)))*(1+$S38),2),0)</f>
        <v>67.2</v>
      </c>
      <c r="AA38" s="1" cm="1">
        <f t="array" ref="AA38">IFERROR(INDEX(装备!$C$92:$M$92,MATCH(AA$8,装备!$C$90:$M$90,FALSE))*INDEX(装备!$I$72:$I$77,MATCH($P38,装备!$A$72:$A$77,FALSE))+$S38*INDEX(装备!$C$92:$M$92,MATCH(AA$8,装备!$C$90:$M$90,FALSE))*INDEX(装备!$I$72:$I$77,MATCH($P38,装备!$A$72:$A$77,FALSE)),0)</f>
        <v>120</v>
      </c>
      <c r="AB38" s="1" cm="1">
        <f t="array" ref="AB38">IFERROR(INDEX(装备!$C$92:$M$92,MATCH(AB$8,装备!$C$90:$M$90,FALSE))*INDEX(装备!$I$72:$I$77,MATCH($P38,装备!$A$72:$A$77,FALSE))+$S38*INDEX(装备!$C$92:$M$92,MATCH(AB$8,装备!$C$90:$M$90,FALSE))*INDEX(装备!$I$72:$I$77,MATCH($P38,装备!$A$72:$A$77,FALSE)),0)</f>
        <v>120</v>
      </c>
      <c r="AC38" s="1" cm="1">
        <f t="array" ref="AC38">IFERROR(INDEX(装备!$C$92:$M$92,MATCH(AC$8,装备!$C$90:$M$90,FALSE))*INDEX(装备!$I$72:$I$77,MATCH($P38,装备!$A$72:$A$77,FALSE))+$S38*INDEX(装备!$C$92:$M$92,MATCH(AC$8,装备!$C$90:$M$90,FALSE))*INDEX(装备!$I$72:$I$77,MATCH($P38,装备!$A$72:$A$77,FALSE)),0)</f>
        <v>120</v>
      </c>
      <c r="AD38" s="1" cm="1">
        <f t="array" ref="AD38">IFERROR(INDEX(装备!$C$92:$M$92,MATCH(AD$8,装备!$C$90:$M$90,FALSE))*INDEX(装备!$I$72:$I$77,MATCH($P38,装备!$A$72:$A$77,FALSE))+$S38*INDEX(装备!$C$92:$M$92,MATCH(AD$8,装备!$C$90:$M$90,FALSE))*INDEX(装备!$I$72:$I$77,MATCH($P38,装备!$A$72:$A$77,FALSE)),0)</f>
        <v>120</v>
      </c>
      <c r="AE38" s="1" cm="1">
        <f t="array" ref="AE38">IFERROR(INDEX(装备!$C$92:$M$92,MATCH(AE$8,装备!$C$90:$M$90,FALSE))*INDEX(装备!$I$72:$I$77,MATCH($P38,装备!$A$72:$A$77,FALSE))+$S38*INDEX(装备!$C$92:$M$92,MATCH(AE$8,装备!$C$90:$M$90,FALSE))*INDEX(装备!$I$72:$I$77,MATCH($P38,装备!$A$72:$A$77,FALSE)),0)</f>
        <v>240</v>
      </c>
      <c r="AF38" s="1" cm="1">
        <f t="array" ref="AF38">IFERROR(INDEX(装备!$C$92:$M$92,MATCH(AF$8,装备!$C$90:$M$90,FALSE))*INDEX(装备!$I$72:$I$77,MATCH($P38,装备!$A$72:$A$77,FALSE))+$S38*INDEX(装备!$C$92:$M$92,MATCH(AF$8,装备!$C$90:$M$90,FALSE))*INDEX(装备!$I$72:$I$77,MATCH($P38,装备!$A$72:$A$77,FALSE)),0)</f>
        <v>240</v>
      </c>
      <c r="AR38" s="1">
        <f t="shared" si="24"/>
        <v>2792.4</v>
      </c>
      <c r="AS38" s="1">
        <f t="shared" si="25"/>
        <v>287.7</v>
      </c>
      <c r="AT38" s="1">
        <f t="shared" si="26"/>
        <v>287.7</v>
      </c>
      <c r="AU38" s="1">
        <f t="shared" si="27"/>
        <v>193.2</v>
      </c>
      <c r="AV38" s="1">
        <f t="shared" si="28"/>
        <v>193.2</v>
      </c>
      <c r="AW38" s="1">
        <f t="shared" si="29"/>
        <v>169</v>
      </c>
      <c r="AX38" s="1">
        <f t="shared" si="30"/>
        <v>169</v>
      </c>
      <c r="AY38" s="1">
        <f t="shared" si="31"/>
        <v>169</v>
      </c>
      <c r="BA38" s="1">
        <f t="shared" si="10"/>
        <v>120</v>
      </c>
      <c r="BB38" s="1">
        <f t="shared" si="11"/>
        <v>120</v>
      </c>
      <c r="BC38" s="1">
        <f t="shared" si="12"/>
        <v>120</v>
      </c>
      <c r="BD38" s="1">
        <f t="shared" si="13"/>
        <v>120</v>
      </c>
      <c r="BE38" s="1">
        <f t="shared" si="14"/>
        <v>240</v>
      </c>
      <c r="BF38" s="1">
        <f t="shared" si="15"/>
        <v>240</v>
      </c>
    </row>
    <row r="39" spans="2:58" x14ac:dyDescent="0.15">
      <c r="B39" s="1">
        <v>8</v>
      </c>
      <c r="D39" s="1">
        <v>31</v>
      </c>
      <c r="E39" s="1">
        <v>2</v>
      </c>
      <c r="F39" s="1">
        <f t="shared" si="22"/>
        <v>5</v>
      </c>
      <c r="G39" s="1" cm="1">
        <f t="array" ref="G39">ROUND((INDEX(职业模板!$N$4:$U$4,MATCH(G$8,职业模板!$N$3:$U$3,FALSE))+$D39*INDEX(职业模板!$C$18:$J$18,MATCH(G$8,职业模板!$N$3:$U$3,FALSE))+INDEX(职业模板!$C$40:$J$60,MATCH($F39,职业模板!$B$40:$B$60,FALSE),MATCH(G$8,职业模板!$C$39:$J$39,FALSE))*INDEX(职业模板!$N$4:$U$4,MATCH(G$8,职业模板!$N$3:$U$3,FALSE)))*(1+INDEX(职业模板!$C$29:$J$34,MATCH($E39,职业模板!$B$29:$B$34,FALSE),MATCH(G$8,职业模板!$C$28:$J$28,FALSE))),3)</f>
        <v>1252.8</v>
      </c>
      <c r="H39" s="1" cm="1">
        <f t="array" ref="H39">ROUND((INDEX(职业模板!$N$4:$U$4,MATCH(H$8,职业模板!$N$3:$U$3,FALSE))+$D39*INDEX(职业模板!$C$18:$J$18,MATCH(H$8,职业模板!$N$3:$U$3,FALSE))+INDEX(职业模板!$C$40:$J$60,MATCH($F39,职业模板!$B$40:$B$60,FALSE),MATCH(H$8,职业模板!$C$39:$J$39,FALSE))*INDEX(职业模板!$N$4:$U$4,MATCH(H$8,职业模板!$N$3:$U$3,FALSE)))*(1+INDEX(职业模板!$C$29:$J$34,MATCH($E39,职业模板!$B$29:$B$34,FALSE),MATCH(H$8,职业模板!$C$28:$J$28,FALSE))),3)</f>
        <v>162.4</v>
      </c>
      <c r="I39" s="1" cm="1">
        <f t="array" ref="I39">ROUND((INDEX(职业模板!$N$4:$U$4,MATCH(I$8,职业模板!$N$3:$U$3,FALSE))+$D39*INDEX(职业模板!$C$18:$J$18,MATCH(I$8,职业模板!$N$3:$U$3,FALSE))+INDEX(职业模板!$C$40:$J$60,MATCH($F39,职业模板!$B$40:$B$60,FALSE),MATCH(I$8,职业模板!$C$39:$J$39,FALSE))*INDEX(职业模板!$N$4:$U$4,MATCH(I$8,职业模板!$N$3:$U$3,FALSE)))*(1+INDEX(职业模板!$C$29:$J$34,MATCH($E39,职业模板!$B$29:$B$34,FALSE),MATCH(I$8,职业模板!$C$28:$J$28,FALSE))),3)</f>
        <v>162.4</v>
      </c>
      <c r="J39" s="1" cm="1">
        <f t="array" ref="J39">ROUND((INDEX(职业模板!$N$4:$U$4,MATCH(J$8,职业模板!$N$3:$U$3,FALSE))+$D39*INDEX(职业模板!$C$18:$J$18,MATCH(J$8,职业模板!$N$3:$U$3,FALSE))+INDEX(职业模板!$C$40:$J$60,MATCH($F39,职业模板!$B$40:$B$60,FALSE),MATCH(J$8,职业模板!$C$39:$J$39,FALSE))*INDEX(职业模板!$N$4:$U$4,MATCH(J$8,职业模板!$N$3:$U$3,FALSE)))*(1+INDEX(职业模板!$C$29:$J$34,MATCH($E39,职业模板!$B$29:$B$34,FALSE),MATCH(J$8,职业模板!$C$28:$J$28,FALSE))),3)</f>
        <v>131.6</v>
      </c>
      <c r="K39" s="1" cm="1">
        <f t="array" ref="K39">ROUND((INDEX(职业模板!$N$4:$U$4,MATCH(K$8,职业模板!$N$3:$U$3,FALSE))+$D39*INDEX(职业模板!$C$18:$J$18,MATCH(K$8,职业模板!$N$3:$U$3,FALSE))+INDEX(职业模板!$C$40:$J$60,MATCH($F39,职业模板!$B$40:$B$60,FALSE),MATCH(K$8,职业模板!$C$39:$J$39,FALSE))*INDEX(职业模板!$N$4:$U$4,MATCH(K$8,职业模板!$N$3:$U$3,FALSE)))*(1+INDEX(职业模板!$C$29:$J$34,MATCH($E39,职业模板!$B$29:$B$34,FALSE),MATCH(K$8,职业模板!$C$28:$J$28,FALSE))),3)</f>
        <v>131.6</v>
      </c>
      <c r="L39" s="1" cm="1">
        <f t="array" ref="L39">ROUND((INDEX(职业模板!$N$4:$U$4,MATCH(L$8,职业模板!$N$3:$U$3,FALSE))+$D39*INDEX(职业模板!$C$18:$J$18,MATCH(L$8,职业模板!$N$3:$U$3,FALSE))+INDEX(职业模板!$C$40:$J$60,MATCH($F39,职业模板!$B$40:$B$60,FALSE),MATCH(L$8,职业模板!$C$39:$J$39,FALSE))*INDEX(职业模板!$N$4:$U$4,MATCH(L$8,职业模板!$N$3:$U$3,FALSE)))*(1+INDEX(职业模板!$C$29:$J$34,MATCH($E39,职业模板!$B$29:$B$34,FALSE),MATCH(L$8,职业模板!$C$28:$J$28,FALSE))),3)</f>
        <v>170.3</v>
      </c>
      <c r="M39" s="1" cm="1">
        <f t="array" ref="M39">ROUND((INDEX(职业模板!$N$4:$U$4,MATCH(M$8,职业模板!$N$3:$U$3,FALSE))+$D39*INDEX(职业模板!$C$18:$J$18,MATCH(M$8,职业模板!$N$3:$U$3,FALSE))+INDEX(职业模板!$C$40:$J$60,MATCH($F39,职业模板!$B$40:$B$60,FALSE),MATCH(M$8,职业模板!$C$39:$J$39,FALSE))*INDEX(职业模板!$N$4:$U$4,MATCH(M$8,职业模板!$N$3:$U$3,FALSE)))*(1+INDEX(职业模板!$C$29:$J$34,MATCH($E39,职业模板!$B$29:$B$34,FALSE),MATCH(M$8,职业模板!$C$28:$J$28,FALSE))),3)</f>
        <v>170.3</v>
      </c>
      <c r="N39" s="1" cm="1">
        <f t="array" ref="N39">ROUND((INDEX(职业模板!$N$4:$U$4,MATCH(N$8,职业模板!$N$3:$U$3,FALSE))+$D39*INDEX(职业模板!$C$18:$J$18,MATCH(N$8,职业模板!$N$3:$U$3,FALSE))+INDEX(职业模板!$C$40:$J$60,MATCH($F39,职业模板!$B$40:$B$60,FALSE),MATCH(N$8,职业模板!$C$39:$J$39,FALSE))*INDEX(职业模板!$N$4:$U$4,MATCH(N$8,职业模板!$N$3:$U$3,FALSE)))*(1+INDEX(职业模板!$C$29:$J$34,MATCH($E39,职业模板!$B$29:$B$34,FALSE),MATCH(N$8,职业模板!$C$28:$J$28,FALSE))),3)</f>
        <v>170.3</v>
      </c>
      <c r="O39" s="1">
        <v>1.5</v>
      </c>
      <c r="P39" s="1">
        <v>3</v>
      </c>
      <c r="Q39" s="26" t="str" cm="1">
        <f t="array" ref="Q39">INDEX(装备!$B$72:$B$77,MATCH($P39,装备!$A$72:$A$77,FALSE))</f>
        <v>蓝</v>
      </c>
      <c r="R39" s="1">
        <v>4</v>
      </c>
      <c r="S39" s="1">
        <f t="shared" ref="S39:S47" si="32">INT(R39/4)</f>
        <v>1</v>
      </c>
      <c r="V39" s="1" cm="1">
        <f t="array" ref="V39">IFERROR(ROUND(INDEX(装备!$C$72:$C$77,MATCH($P39,装备!$A$72:$A$77,FALSE))*(INDEX(装备!$C$47:$G$47,MATCH(V$8,装备!$C$45:$G$45,FALSE))+$R39/MAX(装备!$G$72:$G$77)*INDEX(装备!$C$53:$G$53,MATCH(V$8,装备!$C$51:$G$51,FALSE)))+INDEX(装备!$C$91:$M$91,MATCH(V$8,装备!$C$90:$M$90,FALSE))*INDEX(装备!$I$72:$I$77,MATCH($P39,装备!$A$72:$A$77,FALSE))*(INDEX(职业模板!$N$4:$U$4,MATCH(G$8,职业模板!$N$3:$U$3,FALSE))+$D39*INDEX(职业模板!$C$18:$J$18,MATCH(G$8,职业模板!$N$3:$U$3,FALSE)))*(1+$S39),2),0)</f>
        <v>1605.48</v>
      </c>
      <c r="W39" s="1" cm="1">
        <f t="array" ref="W39">IFERROR(ROUND(INDEX(装备!$C$72:$C$77,MATCH($P39,装备!$A$72:$A$77,FALSE))*(INDEX(装备!$C$47:$G$47,MATCH(W$8,装备!$C$45:$G$45,FALSE))+$R39/MAX(装备!$G$72:$G$77)*INDEX(装备!$C$53:$G$53,MATCH(W$8,装备!$C$51:$G$51,FALSE)))+INDEX(装备!$C$91:$M$91,MATCH(W$8,装备!$C$90:$M$90,FALSE))*INDEX(装备!$I$72:$I$77,MATCH($P39,装备!$A$72:$A$77,FALSE))*(INDEX(职业模板!$N$4:$U$4,MATCH(H$8,职业模板!$N$3:$U$3,FALSE))+$D39*INDEX(职业模板!$C$18:$J$18,MATCH(H$8,职业模板!$N$3:$U$3,FALSE)))*(1+$S39),2),0)</f>
        <v>133.79</v>
      </c>
      <c r="X39" s="1" cm="1">
        <f t="array" ref="X39">IFERROR(ROUND(INDEX(装备!$C$72:$C$77,MATCH($P39,装备!$A$72:$A$77,FALSE))*(INDEX(装备!$C$47:$G$47,MATCH(X$8,装备!$C$45:$G$45,FALSE))+$R39/MAX(装备!$G$72:$G$77)*INDEX(装备!$C$53:$G$53,MATCH(X$8,装备!$C$51:$G$51,FALSE)))+INDEX(装备!$C$91:$M$91,MATCH(X$8,装备!$C$90:$M$90,FALSE))*INDEX(装备!$I$72:$I$77,MATCH($P39,装备!$A$72:$A$77,FALSE))*(INDEX(职业模板!$N$4:$U$4,MATCH(I$8,职业模板!$N$3:$U$3,FALSE))+$D39*INDEX(职业模板!$C$18:$J$18,MATCH(I$8,职业模板!$N$3:$U$3,FALSE)))*(1+$S39),2),0)</f>
        <v>133.79</v>
      </c>
      <c r="Y39" s="1" cm="1">
        <f t="array" ref="Y39">IFERROR(ROUND(INDEX(装备!$C$72:$C$77,MATCH($P39,装备!$A$72:$A$77,FALSE))*(INDEX(装备!$C$47:$G$47,MATCH(Y$8,装备!$C$45:$G$45,FALSE))+$R39/MAX(装备!$G$72:$G$77)*INDEX(装备!$C$53:$G$53,MATCH(Y$8,装备!$C$51:$G$51,FALSE)))+INDEX(装备!$C$91:$M$91,MATCH(Y$8,装备!$C$90:$M$90,FALSE))*INDEX(装备!$I$72:$I$77,MATCH($P39,装备!$A$72:$A$77,FALSE))*(INDEX(职业模板!$N$4:$U$4,MATCH(J$8,职业模板!$N$3:$U$3,FALSE))+$D39*INDEX(职业模板!$C$18:$J$18,MATCH(J$8,职业模板!$N$3:$U$3,FALSE)))*(1+$S39),2),0)</f>
        <v>67.239999999999995</v>
      </c>
      <c r="Z39" s="1" cm="1">
        <f t="array" ref="Z39">IFERROR(ROUND(INDEX(装备!$C$72:$C$77,MATCH($P39,装备!$A$72:$A$77,FALSE))*(INDEX(装备!$C$47:$G$47,MATCH(Z$8,装备!$C$45:$G$45,FALSE))+$R39/MAX(装备!$G$72:$G$77)*INDEX(装备!$C$53:$G$53,MATCH(Z$8,装备!$C$51:$G$51,FALSE)))+INDEX(装备!$C$91:$M$91,MATCH(Z$8,装备!$C$90:$M$90,FALSE))*INDEX(装备!$I$72:$I$77,MATCH($P39,装备!$A$72:$A$77,FALSE))*(INDEX(职业模板!$N$4:$U$4,MATCH(K$8,职业模板!$N$3:$U$3,FALSE))+$D39*INDEX(职业模板!$C$18:$J$18,MATCH(K$8,职业模板!$N$3:$U$3,FALSE)))*(1+$S39),2),0)</f>
        <v>67.239999999999995</v>
      </c>
      <c r="AA39" s="1" cm="1">
        <f t="array" ref="AA39">IFERROR(INDEX(装备!$C$92:$M$92,MATCH(AA$8,装备!$C$90:$M$90,FALSE))*INDEX(装备!$I$72:$I$77,MATCH($P39,装备!$A$72:$A$77,FALSE))+$S39*INDEX(装备!$C$92:$M$92,MATCH(AA$8,装备!$C$90:$M$90,FALSE))*INDEX(装备!$I$72:$I$77,MATCH($P39,装备!$A$72:$A$77,FALSE)),0)</f>
        <v>120</v>
      </c>
      <c r="AB39" s="1" cm="1">
        <f t="array" ref="AB39">IFERROR(INDEX(装备!$C$92:$M$92,MATCH(AB$8,装备!$C$90:$M$90,FALSE))*INDEX(装备!$I$72:$I$77,MATCH($P39,装备!$A$72:$A$77,FALSE))+$S39*INDEX(装备!$C$92:$M$92,MATCH(AB$8,装备!$C$90:$M$90,FALSE))*INDEX(装备!$I$72:$I$77,MATCH($P39,装备!$A$72:$A$77,FALSE)),0)</f>
        <v>120</v>
      </c>
      <c r="AC39" s="1" cm="1">
        <f t="array" ref="AC39">IFERROR(INDEX(装备!$C$92:$M$92,MATCH(AC$8,装备!$C$90:$M$90,FALSE))*INDEX(装备!$I$72:$I$77,MATCH($P39,装备!$A$72:$A$77,FALSE))+$S39*INDEX(装备!$C$92:$M$92,MATCH(AC$8,装备!$C$90:$M$90,FALSE))*INDEX(装备!$I$72:$I$77,MATCH($P39,装备!$A$72:$A$77,FALSE)),0)</f>
        <v>120</v>
      </c>
      <c r="AD39" s="1" cm="1">
        <f t="array" ref="AD39">IFERROR(INDEX(装备!$C$92:$M$92,MATCH(AD$8,装备!$C$90:$M$90,FALSE))*INDEX(装备!$I$72:$I$77,MATCH($P39,装备!$A$72:$A$77,FALSE))+$S39*INDEX(装备!$C$92:$M$92,MATCH(AD$8,装备!$C$90:$M$90,FALSE))*INDEX(装备!$I$72:$I$77,MATCH($P39,装备!$A$72:$A$77,FALSE)),0)</f>
        <v>120</v>
      </c>
      <c r="AE39" s="1" cm="1">
        <f t="array" ref="AE39">IFERROR(INDEX(装备!$C$92:$M$92,MATCH(AE$8,装备!$C$90:$M$90,FALSE))*INDEX(装备!$I$72:$I$77,MATCH($P39,装备!$A$72:$A$77,FALSE))+$S39*INDEX(装备!$C$92:$M$92,MATCH(AE$8,装备!$C$90:$M$90,FALSE))*INDEX(装备!$I$72:$I$77,MATCH($P39,装备!$A$72:$A$77,FALSE)),0)</f>
        <v>240</v>
      </c>
      <c r="AF39" s="1" cm="1">
        <f t="array" ref="AF39">IFERROR(INDEX(装备!$C$92:$M$92,MATCH(AF$8,装备!$C$90:$M$90,FALSE))*INDEX(装备!$I$72:$I$77,MATCH($P39,装备!$A$72:$A$77,FALSE))+$S39*INDEX(装备!$C$92:$M$92,MATCH(AF$8,装备!$C$90:$M$90,FALSE))*INDEX(装备!$I$72:$I$77,MATCH($P39,装备!$A$72:$A$77,FALSE)),0)</f>
        <v>240</v>
      </c>
      <c r="AR39" s="1">
        <f t="shared" si="24"/>
        <v>2858.28</v>
      </c>
      <c r="AS39" s="1">
        <f t="shared" si="25"/>
        <v>296.19</v>
      </c>
      <c r="AT39" s="1">
        <f t="shared" si="26"/>
        <v>296.19</v>
      </c>
      <c r="AU39" s="1">
        <f t="shared" si="27"/>
        <v>198.84</v>
      </c>
      <c r="AV39" s="1">
        <f t="shared" si="28"/>
        <v>198.84</v>
      </c>
      <c r="AW39" s="1">
        <f t="shared" si="29"/>
        <v>170.3</v>
      </c>
      <c r="AX39" s="1">
        <f t="shared" si="30"/>
        <v>170.3</v>
      </c>
      <c r="AY39" s="1">
        <f t="shared" si="31"/>
        <v>170.3</v>
      </c>
      <c r="BA39" s="1">
        <f t="shared" si="10"/>
        <v>120</v>
      </c>
      <c r="BB39" s="1">
        <f t="shared" si="11"/>
        <v>120</v>
      </c>
      <c r="BC39" s="1">
        <f t="shared" si="12"/>
        <v>120</v>
      </c>
      <c r="BD39" s="1">
        <f t="shared" si="13"/>
        <v>120</v>
      </c>
      <c r="BE39" s="1">
        <f t="shared" si="14"/>
        <v>240</v>
      </c>
      <c r="BF39" s="1">
        <f t="shared" si="15"/>
        <v>240</v>
      </c>
    </row>
    <row r="40" spans="2:58" x14ac:dyDescent="0.15">
      <c r="B40" s="1">
        <v>8</v>
      </c>
      <c r="D40" s="1">
        <v>32</v>
      </c>
      <c r="E40" s="1">
        <v>2</v>
      </c>
      <c r="F40" s="1">
        <f t="shared" si="22"/>
        <v>5</v>
      </c>
      <c r="G40" s="1" cm="1">
        <f t="array" ref="G40">ROUND((INDEX(职业模板!$N$4:$U$4,MATCH(G$8,职业模板!$N$3:$U$3,FALSE))+$D40*INDEX(职业模板!$C$18:$J$18,MATCH(G$8,职业模板!$N$3:$U$3,FALSE))+INDEX(职业模板!$C$40:$J$60,MATCH($F40,职业模板!$B$40:$B$60,FALSE),MATCH(G$8,职业模板!$C$39:$J$39,FALSE))*INDEX(职业模板!$N$4:$U$4,MATCH(G$8,职业模板!$N$3:$U$3,FALSE)))*(1+INDEX(职业模板!$C$29:$J$34,MATCH($E40,职业模板!$B$29:$B$34,FALSE),MATCH(G$8,职业模板!$C$28:$J$28,FALSE))),3)</f>
        <v>1269</v>
      </c>
      <c r="H40" s="1" cm="1">
        <f t="array" ref="H40">ROUND((INDEX(职业模板!$N$4:$U$4,MATCH(H$8,职业模板!$N$3:$U$3,FALSE))+$D40*INDEX(职业模板!$C$18:$J$18,MATCH(H$8,职业模板!$N$3:$U$3,FALSE))+INDEX(职业模板!$C$40:$J$60,MATCH($F40,职业模板!$B$40:$B$60,FALSE),MATCH(H$8,职业模板!$C$39:$J$39,FALSE))*INDEX(职业模板!$N$4:$U$4,MATCH(H$8,职业模板!$N$3:$U$3,FALSE)))*(1+INDEX(职业模板!$C$29:$J$34,MATCH($E40,职业模板!$B$29:$B$34,FALSE),MATCH(H$8,职业模板!$C$28:$J$28,FALSE))),3)</f>
        <v>164.5</v>
      </c>
      <c r="I40" s="1" cm="1">
        <f t="array" ref="I40">ROUND((INDEX(职业模板!$N$4:$U$4,MATCH(I$8,职业模板!$N$3:$U$3,FALSE))+$D40*INDEX(职业模板!$C$18:$J$18,MATCH(I$8,职业模板!$N$3:$U$3,FALSE))+INDEX(职业模板!$C$40:$J$60,MATCH($F40,职业模板!$B$40:$B$60,FALSE),MATCH(I$8,职业模板!$C$39:$J$39,FALSE))*INDEX(职业模板!$N$4:$U$4,MATCH(I$8,职业模板!$N$3:$U$3,FALSE)))*(1+INDEX(职业模板!$C$29:$J$34,MATCH($E40,职业模板!$B$29:$B$34,FALSE),MATCH(I$8,职业模板!$C$28:$J$28,FALSE))),3)</f>
        <v>164.5</v>
      </c>
      <c r="J40" s="1" cm="1">
        <f t="array" ref="J40">ROUND((INDEX(职业模板!$N$4:$U$4,MATCH(J$8,职业模板!$N$3:$U$3,FALSE))+$D40*INDEX(职业模板!$C$18:$J$18,MATCH(J$8,职业模板!$N$3:$U$3,FALSE))+INDEX(职业模板!$C$40:$J$60,MATCH($F40,职业模板!$B$40:$B$60,FALSE),MATCH(J$8,职业模板!$C$39:$J$39,FALSE))*INDEX(职业模板!$N$4:$U$4,MATCH(J$8,职业模板!$N$3:$U$3,FALSE)))*(1+INDEX(职业模板!$C$29:$J$34,MATCH($E40,职业模板!$B$29:$B$34,FALSE),MATCH(J$8,职业模板!$C$28:$J$28,FALSE))),3)</f>
        <v>133</v>
      </c>
      <c r="K40" s="1" cm="1">
        <f t="array" ref="K40">ROUND((INDEX(职业模板!$N$4:$U$4,MATCH(K$8,职业模板!$N$3:$U$3,FALSE))+$D40*INDEX(职业模板!$C$18:$J$18,MATCH(K$8,职业模板!$N$3:$U$3,FALSE))+INDEX(职业模板!$C$40:$J$60,MATCH($F40,职业模板!$B$40:$B$60,FALSE),MATCH(K$8,职业模板!$C$39:$J$39,FALSE))*INDEX(职业模板!$N$4:$U$4,MATCH(K$8,职业模板!$N$3:$U$3,FALSE)))*(1+INDEX(职业模板!$C$29:$J$34,MATCH($E40,职业模板!$B$29:$B$34,FALSE),MATCH(K$8,职业模板!$C$28:$J$28,FALSE))),3)</f>
        <v>133</v>
      </c>
      <c r="L40" s="1" cm="1">
        <f t="array" ref="L40">ROUND((INDEX(职业模板!$N$4:$U$4,MATCH(L$8,职业模板!$N$3:$U$3,FALSE))+$D40*INDEX(职业模板!$C$18:$J$18,MATCH(L$8,职业模板!$N$3:$U$3,FALSE))+INDEX(职业模板!$C$40:$J$60,MATCH($F40,职业模板!$B$40:$B$60,FALSE),MATCH(L$8,职业模板!$C$39:$J$39,FALSE))*INDEX(职业模板!$N$4:$U$4,MATCH(L$8,职业模板!$N$3:$U$3,FALSE)))*(1+INDEX(职业模板!$C$29:$J$34,MATCH($E40,职业模板!$B$29:$B$34,FALSE),MATCH(L$8,职业模板!$C$28:$J$28,FALSE))),3)</f>
        <v>171.6</v>
      </c>
      <c r="M40" s="1" cm="1">
        <f t="array" ref="M40">ROUND((INDEX(职业模板!$N$4:$U$4,MATCH(M$8,职业模板!$N$3:$U$3,FALSE))+$D40*INDEX(职业模板!$C$18:$J$18,MATCH(M$8,职业模板!$N$3:$U$3,FALSE))+INDEX(职业模板!$C$40:$J$60,MATCH($F40,职业模板!$B$40:$B$60,FALSE),MATCH(M$8,职业模板!$C$39:$J$39,FALSE))*INDEX(职业模板!$N$4:$U$4,MATCH(M$8,职业模板!$N$3:$U$3,FALSE)))*(1+INDEX(职业模板!$C$29:$J$34,MATCH($E40,职业模板!$B$29:$B$34,FALSE),MATCH(M$8,职业模板!$C$28:$J$28,FALSE))),3)</f>
        <v>171.6</v>
      </c>
      <c r="N40" s="1" cm="1">
        <f t="array" ref="N40">ROUND((INDEX(职业模板!$N$4:$U$4,MATCH(N$8,职业模板!$N$3:$U$3,FALSE))+$D40*INDEX(职业模板!$C$18:$J$18,MATCH(N$8,职业模板!$N$3:$U$3,FALSE))+INDEX(职业模板!$C$40:$J$60,MATCH($F40,职业模板!$B$40:$B$60,FALSE),MATCH(N$8,职业模板!$C$39:$J$39,FALSE))*INDEX(职业模板!$N$4:$U$4,MATCH(N$8,职业模板!$N$3:$U$3,FALSE)))*(1+INDEX(职业模板!$C$29:$J$34,MATCH($E40,职业模板!$B$29:$B$34,FALSE),MATCH(N$8,职业模板!$C$28:$J$28,FALSE))),3)</f>
        <v>171.6</v>
      </c>
      <c r="O40" s="1">
        <v>1.5</v>
      </c>
      <c r="P40" s="1">
        <v>3</v>
      </c>
      <c r="Q40" s="26" t="str" cm="1">
        <f t="array" ref="Q40">INDEX(装备!$B$72:$B$77,MATCH($P40,装备!$A$72:$A$77,FALSE))</f>
        <v>蓝</v>
      </c>
      <c r="R40" s="1">
        <v>4</v>
      </c>
      <c r="S40" s="1">
        <f t="shared" si="32"/>
        <v>1</v>
      </c>
      <c r="V40" s="1" cm="1">
        <f t="array" ref="V40">IFERROR(ROUND(INDEX(装备!$C$72:$C$77,MATCH($P40,装备!$A$72:$A$77,FALSE))*(INDEX(装备!$C$47:$G$47,MATCH(V$8,装备!$C$45:$G$45,FALSE))+$R40/MAX(装备!$G$72:$G$77)*INDEX(装备!$C$53:$G$53,MATCH(V$8,装备!$C$51:$G$51,FALSE)))+INDEX(装备!$C$91:$M$91,MATCH(V$8,装备!$C$90:$M$90,FALSE))*INDEX(装备!$I$72:$I$77,MATCH($P40,装备!$A$72:$A$77,FALSE))*(INDEX(职业模板!$N$4:$U$4,MATCH(G$8,职业模板!$N$3:$U$3,FALSE))+$D40*INDEX(职业模板!$C$18:$J$18,MATCH(G$8,职业模板!$N$3:$U$3,FALSE)))*(1+$S40),2),0)</f>
        <v>1606.56</v>
      </c>
      <c r="W40" s="1" cm="1">
        <f t="array" ref="W40">IFERROR(ROUND(INDEX(装备!$C$72:$C$77,MATCH($P40,装备!$A$72:$A$77,FALSE))*(INDEX(装备!$C$47:$G$47,MATCH(W$8,装备!$C$45:$G$45,FALSE))+$R40/MAX(装备!$G$72:$G$77)*INDEX(装备!$C$53:$G$53,MATCH(W$8,装备!$C$51:$G$51,FALSE)))+INDEX(装备!$C$91:$M$91,MATCH(W$8,装备!$C$90:$M$90,FALSE))*INDEX(装备!$I$72:$I$77,MATCH($P40,装备!$A$72:$A$77,FALSE))*(INDEX(职业模板!$N$4:$U$4,MATCH(H$8,职业模板!$N$3:$U$3,FALSE))+$D40*INDEX(职业模板!$C$18:$J$18,MATCH(H$8,职业模板!$N$3:$U$3,FALSE)))*(1+$S40),2),0)</f>
        <v>133.88</v>
      </c>
      <c r="X40" s="1" cm="1">
        <f t="array" ref="X40">IFERROR(ROUND(INDEX(装备!$C$72:$C$77,MATCH($P40,装备!$A$72:$A$77,FALSE))*(INDEX(装备!$C$47:$G$47,MATCH(X$8,装备!$C$45:$G$45,FALSE))+$R40/MAX(装备!$G$72:$G$77)*INDEX(装备!$C$53:$G$53,MATCH(X$8,装备!$C$51:$G$51,FALSE)))+INDEX(装备!$C$91:$M$91,MATCH(X$8,装备!$C$90:$M$90,FALSE))*INDEX(装备!$I$72:$I$77,MATCH($P40,装备!$A$72:$A$77,FALSE))*(INDEX(职业模板!$N$4:$U$4,MATCH(I$8,职业模板!$N$3:$U$3,FALSE))+$D40*INDEX(职业模板!$C$18:$J$18,MATCH(I$8,职业模板!$N$3:$U$3,FALSE)))*(1+$S40),2),0)</f>
        <v>133.88</v>
      </c>
      <c r="Y40" s="1" cm="1">
        <f t="array" ref="Y40">IFERROR(ROUND(INDEX(装备!$C$72:$C$77,MATCH($P40,装备!$A$72:$A$77,FALSE))*(INDEX(装备!$C$47:$G$47,MATCH(Y$8,装备!$C$45:$G$45,FALSE))+$R40/MAX(装备!$G$72:$G$77)*INDEX(装备!$C$53:$G$53,MATCH(Y$8,装备!$C$51:$G$51,FALSE)))+INDEX(装备!$C$91:$M$91,MATCH(Y$8,装备!$C$90:$M$90,FALSE))*INDEX(装备!$I$72:$I$77,MATCH($P40,装备!$A$72:$A$77,FALSE))*(INDEX(职业模板!$N$4:$U$4,MATCH(J$8,职业模板!$N$3:$U$3,FALSE))+$D40*INDEX(职业模板!$C$18:$J$18,MATCH(J$8,职业模板!$N$3:$U$3,FALSE)))*(1+$S40),2),0)</f>
        <v>67.28</v>
      </c>
      <c r="Z40" s="1" cm="1">
        <f t="array" ref="Z40">IFERROR(ROUND(INDEX(装备!$C$72:$C$77,MATCH($P40,装备!$A$72:$A$77,FALSE))*(INDEX(装备!$C$47:$G$47,MATCH(Z$8,装备!$C$45:$G$45,FALSE))+$R40/MAX(装备!$G$72:$G$77)*INDEX(装备!$C$53:$G$53,MATCH(Z$8,装备!$C$51:$G$51,FALSE)))+INDEX(装备!$C$91:$M$91,MATCH(Z$8,装备!$C$90:$M$90,FALSE))*INDEX(装备!$I$72:$I$77,MATCH($P40,装备!$A$72:$A$77,FALSE))*(INDEX(职业模板!$N$4:$U$4,MATCH(K$8,职业模板!$N$3:$U$3,FALSE))+$D40*INDEX(职业模板!$C$18:$J$18,MATCH(K$8,职业模板!$N$3:$U$3,FALSE)))*(1+$S40),2),0)</f>
        <v>67.28</v>
      </c>
      <c r="AA40" s="1" cm="1">
        <f t="array" ref="AA40">IFERROR(INDEX(装备!$C$92:$M$92,MATCH(AA$8,装备!$C$90:$M$90,FALSE))*INDEX(装备!$I$72:$I$77,MATCH($P40,装备!$A$72:$A$77,FALSE))+$S40*INDEX(装备!$C$92:$M$92,MATCH(AA$8,装备!$C$90:$M$90,FALSE))*INDEX(装备!$I$72:$I$77,MATCH($P40,装备!$A$72:$A$77,FALSE)),0)</f>
        <v>120</v>
      </c>
      <c r="AB40" s="1" cm="1">
        <f t="array" ref="AB40">IFERROR(INDEX(装备!$C$92:$M$92,MATCH(AB$8,装备!$C$90:$M$90,FALSE))*INDEX(装备!$I$72:$I$77,MATCH($P40,装备!$A$72:$A$77,FALSE))+$S40*INDEX(装备!$C$92:$M$92,MATCH(AB$8,装备!$C$90:$M$90,FALSE))*INDEX(装备!$I$72:$I$77,MATCH($P40,装备!$A$72:$A$77,FALSE)),0)</f>
        <v>120</v>
      </c>
      <c r="AC40" s="1" cm="1">
        <f t="array" ref="AC40">IFERROR(INDEX(装备!$C$92:$M$92,MATCH(AC$8,装备!$C$90:$M$90,FALSE))*INDEX(装备!$I$72:$I$77,MATCH($P40,装备!$A$72:$A$77,FALSE))+$S40*INDEX(装备!$C$92:$M$92,MATCH(AC$8,装备!$C$90:$M$90,FALSE))*INDEX(装备!$I$72:$I$77,MATCH($P40,装备!$A$72:$A$77,FALSE)),0)</f>
        <v>120</v>
      </c>
      <c r="AD40" s="1" cm="1">
        <f t="array" ref="AD40">IFERROR(INDEX(装备!$C$92:$M$92,MATCH(AD$8,装备!$C$90:$M$90,FALSE))*INDEX(装备!$I$72:$I$77,MATCH($P40,装备!$A$72:$A$77,FALSE))+$S40*INDEX(装备!$C$92:$M$92,MATCH(AD$8,装备!$C$90:$M$90,FALSE))*INDEX(装备!$I$72:$I$77,MATCH($P40,装备!$A$72:$A$77,FALSE)),0)</f>
        <v>120</v>
      </c>
      <c r="AE40" s="1" cm="1">
        <f t="array" ref="AE40">IFERROR(INDEX(装备!$C$92:$M$92,MATCH(AE$8,装备!$C$90:$M$90,FALSE))*INDEX(装备!$I$72:$I$77,MATCH($P40,装备!$A$72:$A$77,FALSE))+$S40*INDEX(装备!$C$92:$M$92,MATCH(AE$8,装备!$C$90:$M$90,FALSE))*INDEX(装备!$I$72:$I$77,MATCH($P40,装备!$A$72:$A$77,FALSE)),0)</f>
        <v>240</v>
      </c>
      <c r="AF40" s="1" cm="1">
        <f t="array" ref="AF40">IFERROR(INDEX(装备!$C$92:$M$92,MATCH(AF$8,装备!$C$90:$M$90,FALSE))*INDEX(装备!$I$72:$I$77,MATCH($P40,装备!$A$72:$A$77,FALSE))+$S40*INDEX(装备!$C$92:$M$92,MATCH(AF$8,装备!$C$90:$M$90,FALSE))*INDEX(装备!$I$72:$I$77,MATCH($P40,装备!$A$72:$A$77,FALSE)),0)</f>
        <v>240</v>
      </c>
      <c r="AR40" s="1">
        <f t="shared" si="24"/>
        <v>2875.56</v>
      </c>
      <c r="AS40" s="1">
        <f t="shared" si="25"/>
        <v>298.38</v>
      </c>
      <c r="AT40" s="1">
        <f t="shared" si="26"/>
        <v>298.38</v>
      </c>
      <c r="AU40" s="1">
        <f t="shared" si="27"/>
        <v>200.28</v>
      </c>
      <c r="AV40" s="1">
        <f t="shared" si="28"/>
        <v>200.28</v>
      </c>
      <c r="AW40" s="1">
        <f t="shared" si="29"/>
        <v>171.6</v>
      </c>
      <c r="AX40" s="1">
        <f t="shared" si="30"/>
        <v>171.6</v>
      </c>
      <c r="AY40" s="1">
        <f t="shared" si="31"/>
        <v>171.6</v>
      </c>
      <c r="BA40" s="1">
        <f t="shared" si="10"/>
        <v>120</v>
      </c>
      <c r="BB40" s="1">
        <f t="shared" si="11"/>
        <v>120</v>
      </c>
      <c r="BC40" s="1">
        <f t="shared" si="12"/>
        <v>120</v>
      </c>
      <c r="BD40" s="1">
        <f t="shared" si="13"/>
        <v>120</v>
      </c>
      <c r="BE40" s="1">
        <f t="shared" si="14"/>
        <v>240</v>
      </c>
      <c r="BF40" s="1">
        <f t="shared" si="15"/>
        <v>240</v>
      </c>
    </row>
    <row r="41" spans="2:58" x14ac:dyDescent="0.15">
      <c r="B41" s="1">
        <v>8</v>
      </c>
      <c r="D41" s="1">
        <v>33</v>
      </c>
      <c r="E41" s="1">
        <v>2</v>
      </c>
      <c r="F41" s="1">
        <f t="shared" si="22"/>
        <v>5</v>
      </c>
      <c r="G41" s="1" cm="1">
        <f t="array" ref="G41">ROUND((INDEX(职业模板!$N$4:$U$4,MATCH(G$8,职业模板!$N$3:$U$3,FALSE))+$D41*INDEX(职业模板!$C$18:$J$18,MATCH(G$8,职业模板!$N$3:$U$3,FALSE))+INDEX(职业模板!$C$40:$J$60,MATCH($F41,职业模板!$B$40:$B$60,FALSE),MATCH(G$8,职业模板!$C$39:$J$39,FALSE))*INDEX(职业模板!$N$4:$U$4,MATCH(G$8,职业模板!$N$3:$U$3,FALSE)))*(1+INDEX(职业模板!$C$29:$J$34,MATCH($E41,职业模板!$B$29:$B$34,FALSE),MATCH(G$8,职业模板!$C$28:$J$28,FALSE))),3)</f>
        <v>1285.2</v>
      </c>
      <c r="H41" s="1" cm="1">
        <f t="array" ref="H41">ROUND((INDEX(职业模板!$N$4:$U$4,MATCH(H$8,职业模板!$N$3:$U$3,FALSE))+$D41*INDEX(职业模板!$C$18:$J$18,MATCH(H$8,职业模板!$N$3:$U$3,FALSE))+INDEX(职业模板!$C$40:$J$60,MATCH($F41,职业模板!$B$40:$B$60,FALSE),MATCH(H$8,职业模板!$C$39:$J$39,FALSE))*INDEX(职业模板!$N$4:$U$4,MATCH(H$8,职业模板!$N$3:$U$3,FALSE)))*(1+INDEX(职业模板!$C$29:$J$34,MATCH($E41,职业模板!$B$29:$B$34,FALSE),MATCH(H$8,职业模板!$C$28:$J$28,FALSE))),3)</f>
        <v>166.6</v>
      </c>
      <c r="I41" s="1" cm="1">
        <f t="array" ref="I41">ROUND((INDEX(职业模板!$N$4:$U$4,MATCH(I$8,职业模板!$N$3:$U$3,FALSE))+$D41*INDEX(职业模板!$C$18:$J$18,MATCH(I$8,职业模板!$N$3:$U$3,FALSE))+INDEX(职业模板!$C$40:$J$60,MATCH($F41,职业模板!$B$40:$B$60,FALSE),MATCH(I$8,职业模板!$C$39:$J$39,FALSE))*INDEX(职业模板!$N$4:$U$4,MATCH(I$8,职业模板!$N$3:$U$3,FALSE)))*(1+INDEX(职业模板!$C$29:$J$34,MATCH($E41,职业模板!$B$29:$B$34,FALSE),MATCH(I$8,职业模板!$C$28:$J$28,FALSE))),3)</f>
        <v>166.6</v>
      </c>
      <c r="J41" s="1" cm="1">
        <f t="array" ref="J41">ROUND((INDEX(职业模板!$N$4:$U$4,MATCH(J$8,职业模板!$N$3:$U$3,FALSE))+$D41*INDEX(职业模板!$C$18:$J$18,MATCH(J$8,职业模板!$N$3:$U$3,FALSE))+INDEX(职业模板!$C$40:$J$60,MATCH($F41,职业模板!$B$40:$B$60,FALSE),MATCH(J$8,职业模板!$C$39:$J$39,FALSE))*INDEX(职业模板!$N$4:$U$4,MATCH(J$8,职业模板!$N$3:$U$3,FALSE)))*(1+INDEX(职业模板!$C$29:$J$34,MATCH($E41,职业模板!$B$29:$B$34,FALSE),MATCH(J$8,职业模板!$C$28:$J$28,FALSE))),3)</f>
        <v>134.4</v>
      </c>
      <c r="K41" s="1" cm="1">
        <f t="array" ref="K41">ROUND((INDEX(职业模板!$N$4:$U$4,MATCH(K$8,职业模板!$N$3:$U$3,FALSE))+$D41*INDEX(职业模板!$C$18:$J$18,MATCH(K$8,职业模板!$N$3:$U$3,FALSE))+INDEX(职业模板!$C$40:$J$60,MATCH($F41,职业模板!$B$40:$B$60,FALSE),MATCH(K$8,职业模板!$C$39:$J$39,FALSE))*INDEX(职业模板!$N$4:$U$4,MATCH(K$8,职业模板!$N$3:$U$3,FALSE)))*(1+INDEX(职业模板!$C$29:$J$34,MATCH($E41,职业模板!$B$29:$B$34,FALSE),MATCH(K$8,职业模板!$C$28:$J$28,FALSE))),3)</f>
        <v>134.4</v>
      </c>
      <c r="L41" s="1" cm="1">
        <f t="array" ref="L41">ROUND((INDEX(职业模板!$N$4:$U$4,MATCH(L$8,职业模板!$N$3:$U$3,FALSE))+$D41*INDEX(职业模板!$C$18:$J$18,MATCH(L$8,职业模板!$N$3:$U$3,FALSE))+INDEX(职业模板!$C$40:$J$60,MATCH($F41,职业模板!$B$40:$B$60,FALSE),MATCH(L$8,职业模板!$C$39:$J$39,FALSE))*INDEX(职业模板!$N$4:$U$4,MATCH(L$8,职业模板!$N$3:$U$3,FALSE)))*(1+INDEX(职业模板!$C$29:$J$34,MATCH($E41,职业模板!$B$29:$B$34,FALSE),MATCH(L$8,职业模板!$C$28:$J$28,FALSE))),3)</f>
        <v>172.9</v>
      </c>
      <c r="M41" s="1" cm="1">
        <f t="array" ref="M41">ROUND((INDEX(职业模板!$N$4:$U$4,MATCH(M$8,职业模板!$N$3:$U$3,FALSE))+$D41*INDEX(职业模板!$C$18:$J$18,MATCH(M$8,职业模板!$N$3:$U$3,FALSE))+INDEX(职业模板!$C$40:$J$60,MATCH($F41,职业模板!$B$40:$B$60,FALSE),MATCH(M$8,职业模板!$C$39:$J$39,FALSE))*INDEX(职业模板!$N$4:$U$4,MATCH(M$8,职业模板!$N$3:$U$3,FALSE)))*(1+INDEX(职业模板!$C$29:$J$34,MATCH($E41,职业模板!$B$29:$B$34,FALSE),MATCH(M$8,职业模板!$C$28:$J$28,FALSE))),3)</f>
        <v>172.9</v>
      </c>
      <c r="N41" s="1" cm="1">
        <f t="array" ref="N41">ROUND((INDEX(职业模板!$N$4:$U$4,MATCH(N$8,职业模板!$N$3:$U$3,FALSE))+$D41*INDEX(职业模板!$C$18:$J$18,MATCH(N$8,职业模板!$N$3:$U$3,FALSE))+INDEX(职业模板!$C$40:$J$60,MATCH($F41,职业模板!$B$40:$B$60,FALSE),MATCH(N$8,职业模板!$C$39:$J$39,FALSE))*INDEX(职业模板!$N$4:$U$4,MATCH(N$8,职业模板!$N$3:$U$3,FALSE)))*(1+INDEX(职业模板!$C$29:$J$34,MATCH($E41,职业模板!$B$29:$B$34,FALSE),MATCH(N$8,职业模板!$C$28:$J$28,FALSE))),3)</f>
        <v>172.9</v>
      </c>
      <c r="O41" s="1">
        <v>1.5</v>
      </c>
      <c r="P41" s="1">
        <v>3</v>
      </c>
      <c r="Q41" s="26" t="str" cm="1">
        <f t="array" ref="Q41">INDEX(装备!$B$72:$B$77,MATCH($P41,装备!$A$72:$A$77,FALSE))</f>
        <v>蓝</v>
      </c>
      <c r="R41" s="1">
        <v>5</v>
      </c>
      <c r="S41" s="1">
        <f t="shared" si="32"/>
        <v>1</v>
      </c>
      <c r="V41" s="1" cm="1">
        <f t="array" ref="V41">IFERROR(ROUND(INDEX(装备!$C$72:$C$77,MATCH($P41,装备!$A$72:$A$77,FALSE))*(INDEX(装备!$C$47:$G$47,MATCH(V$8,装备!$C$45:$G$45,FALSE))+$R41/MAX(装备!$G$72:$G$77)*INDEX(装备!$C$53:$G$53,MATCH(V$8,装备!$C$51:$G$51,FALSE)))+INDEX(装备!$C$91:$M$91,MATCH(V$8,装备!$C$90:$M$90,FALSE))*INDEX(装备!$I$72:$I$77,MATCH($P41,装备!$A$72:$A$77,FALSE))*(INDEX(职业模板!$N$4:$U$4,MATCH(G$8,职业模板!$N$3:$U$3,FALSE))+$D41*INDEX(职业模板!$C$18:$J$18,MATCH(G$8,职业模板!$N$3:$U$3,FALSE)))*(1+$S41),2),0)</f>
        <v>1751.64</v>
      </c>
      <c r="W41" s="1" cm="1">
        <f t="array" ref="W41">IFERROR(ROUND(INDEX(装备!$C$72:$C$77,MATCH($P41,装备!$A$72:$A$77,FALSE))*(INDEX(装备!$C$47:$G$47,MATCH(W$8,装备!$C$45:$G$45,FALSE))+$R41/MAX(装备!$G$72:$G$77)*INDEX(装备!$C$53:$G$53,MATCH(W$8,装备!$C$51:$G$51,FALSE)))+INDEX(装备!$C$91:$M$91,MATCH(W$8,装备!$C$90:$M$90,FALSE))*INDEX(装备!$I$72:$I$77,MATCH($P41,装备!$A$72:$A$77,FALSE))*(INDEX(职业模板!$N$4:$U$4,MATCH(H$8,职业模板!$N$3:$U$3,FALSE))+$D41*INDEX(职业模板!$C$18:$J$18,MATCH(H$8,职业模板!$N$3:$U$3,FALSE)))*(1+$S41),2),0)</f>
        <v>145.97</v>
      </c>
      <c r="X41" s="1" cm="1">
        <f t="array" ref="X41">IFERROR(ROUND(INDEX(装备!$C$72:$C$77,MATCH($P41,装备!$A$72:$A$77,FALSE))*(INDEX(装备!$C$47:$G$47,MATCH(X$8,装备!$C$45:$G$45,FALSE))+$R41/MAX(装备!$G$72:$G$77)*INDEX(装备!$C$53:$G$53,MATCH(X$8,装备!$C$51:$G$51,FALSE)))+INDEX(装备!$C$91:$M$91,MATCH(X$8,装备!$C$90:$M$90,FALSE))*INDEX(装备!$I$72:$I$77,MATCH($P41,装备!$A$72:$A$77,FALSE))*(INDEX(职业模板!$N$4:$U$4,MATCH(I$8,职业模板!$N$3:$U$3,FALSE))+$D41*INDEX(职业模板!$C$18:$J$18,MATCH(I$8,职业模板!$N$3:$U$3,FALSE)))*(1+$S41),2),0)</f>
        <v>145.97</v>
      </c>
      <c r="Y41" s="1" cm="1">
        <f t="array" ref="Y41">IFERROR(ROUND(INDEX(装备!$C$72:$C$77,MATCH($P41,装备!$A$72:$A$77,FALSE))*(INDEX(装备!$C$47:$G$47,MATCH(Y$8,装备!$C$45:$G$45,FALSE))+$R41/MAX(装备!$G$72:$G$77)*INDEX(装备!$C$53:$G$53,MATCH(Y$8,装备!$C$51:$G$51,FALSE)))+INDEX(装备!$C$91:$M$91,MATCH(Y$8,装备!$C$90:$M$90,FALSE))*INDEX(装备!$I$72:$I$77,MATCH($P41,装备!$A$72:$A$77,FALSE))*(INDEX(职业模板!$N$4:$U$4,MATCH(J$8,职业模板!$N$3:$U$3,FALSE))+$D41*INDEX(职业模板!$C$18:$J$18,MATCH(J$8,职业模板!$N$3:$U$3,FALSE)))*(1+$S41),2),0)</f>
        <v>73.319999999999993</v>
      </c>
      <c r="Z41" s="1" cm="1">
        <f t="array" ref="Z41">IFERROR(ROUND(INDEX(装备!$C$72:$C$77,MATCH($P41,装备!$A$72:$A$77,FALSE))*(INDEX(装备!$C$47:$G$47,MATCH(Z$8,装备!$C$45:$G$45,FALSE))+$R41/MAX(装备!$G$72:$G$77)*INDEX(装备!$C$53:$G$53,MATCH(Z$8,装备!$C$51:$G$51,FALSE)))+INDEX(装备!$C$91:$M$91,MATCH(Z$8,装备!$C$90:$M$90,FALSE))*INDEX(装备!$I$72:$I$77,MATCH($P41,装备!$A$72:$A$77,FALSE))*(INDEX(职业模板!$N$4:$U$4,MATCH(K$8,职业模板!$N$3:$U$3,FALSE))+$D41*INDEX(职业模板!$C$18:$J$18,MATCH(K$8,职业模板!$N$3:$U$3,FALSE)))*(1+$S41),2),0)</f>
        <v>73.319999999999993</v>
      </c>
      <c r="AA41" s="1" cm="1">
        <f t="array" ref="AA41">IFERROR(INDEX(装备!$C$92:$M$92,MATCH(AA$8,装备!$C$90:$M$90,FALSE))*INDEX(装备!$I$72:$I$77,MATCH($P41,装备!$A$72:$A$77,FALSE))+$S41*INDEX(装备!$C$92:$M$92,MATCH(AA$8,装备!$C$90:$M$90,FALSE))*INDEX(装备!$I$72:$I$77,MATCH($P41,装备!$A$72:$A$77,FALSE)),0)</f>
        <v>120</v>
      </c>
      <c r="AB41" s="1" cm="1">
        <f t="array" ref="AB41">IFERROR(INDEX(装备!$C$92:$M$92,MATCH(AB$8,装备!$C$90:$M$90,FALSE))*INDEX(装备!$I$72:$I$77,MATCH($P41,装备!$A$72:$A$77,FALSE))+$S41*INDEX(装备!$C$92:$M$92,MATCH(AB$8,装备!$C$90:$M$90,FALSE))*INDEX(装备!$I$72:$I$77,MATCH($P41,装备!$A$72:$A$77,FALSE)),0)</f>
        <v>120</v>
      </c>
      <c r="AC41" s="1" cm="1">
        <f t="array" ref="AC41">IFERROR(INDEX(装备!$C$92:$M$92,MATCH(AC$8,装备!$C$90:$M$90,FALSE))*INDEX(装备!$I$72:$I$77,MATCH($P41,装备!$A$72:$A$77,FALSE))+$S41*INDEX(装备!$C$92:$M$92,MATCH(AC$8,装备!$C$90:$M$90,FALSE))*INDEX(装备!$I$72:$I$77,MATCH($P41,装备!$A$72:$A$77,FALSE)),0)</f>
        <v>120</v>
      </c>
      <c r="AD41" s="1" cm="1">
        <f t="array" ref="AD41">IFERROR(INDEX(装备!$C$92:$M$92,MATCH(AD$8,装备!$C$90:$M$90,FALSE))*INDEX(装备!$I$72:$I$77,MATCH($P41,装备!$A$72:$A$77,FALSE))+$S41*INDEX(装备!$C$92:$M$92,MATCH(AD$8,装备!$C$90:$M$90,FALSE))*INDEX(装备!$I$72:$I$77,MATCH($P41,装备!$A$72:$A$77,FALSE)),0)</f>
        <v>120</v>
      </c>
      <c r="AE41" s="1" cm="1">
        <f t="array" ref="AE41">IFERROR(INDEX(装备!$C$92:$M$92,MATCH(AE$8,装备!$C$90:$M$90,FALSE))*INDEX(装备!$I$72:$I$77,MATCH($P41,装备!$A$72:$A$77,FALSE))+$S41*INDEX(装备!$C$92:$M$92,MATCH(AE$8,装备!$C$90:$M$90,FALSE))*INDEX(装备!$I$72:$I$77,MATCH($P41,装备!$A$72:$A$77,FALSE)),0)</f>
        <v>240</v>
      </c>
      <c r="AF41" s="1" cm="1">
        <f t="array" ref="AF41">IFERROR(INDEX(装备!$C$92:$M$92,MATCH(AF$8,装备!$C$90:$M$90,FALSE))*INDEX(装备!$I$72:$I$77,MATCH($P41,装备!$A$72:$A$77,FALSE))+$S41*INDEX(装备!$C$92:$M$92,MATCH(AF$8,装备!$C$90:$M$90,FALSE))*INDEX(装备!$I$72:$I$77,MATCH($P41,装备!$A$72:$A$77,FALSE)),0)</f>
        <v>240</v>
      </c>
      <c r="AR41" s="1">
        <f t="shared" si="24"/>
        <v>3036.84</v>
      </c>
      <c r="AS41" s="1">
        <f t="shared" si="25"/>
        <v>312.57</v>
      </c>
      <c r="AT41" s="1">
        <f t="shared" si="26"/>
        <v>312.57</v>
      </c>
      <c r="AU41" s="1">
        <f t="shared" si="27"/>
        <v>207.72</v>
      </c>
      <c r="AV41" s="1">
        <f t="shared" si="28"/>
        <v>207.72</v>
      </c>
      <c r="AW41" s="1">
        <f t="shared" si="29"/>
        <v>172.9</v>
      </c>
      <c r="AX41" s="1">
        <f t="shared" si="30"/>
        <v>172.9</v>
      </c>
      <c r="AY41" s="1">
        <f t="shared" si="31"/>
        <v>172.9</v>
      </c>
      <c r="BA41" s="1">
        <f t="shared" si="10"/>
        <v>120</v>
      </c>
      <c r="BB41" s="1">
        <f t="shared" si="11"/>
        <v>120</v>
      </c>
      <c r="BC41" s="1">
        <f t="shared" si="12"/>
        <v>120</v>
      </c>
      <c r="BD41" s="1">
        <f t="shared" si="13"/>
        <v>120</v>
      </c>
      <c r="BE41" s="1">
        <f t="shared" si="14"/>
        <v>240</v>
      </c>
      <c r="BF41" s="1">
        <f t="shared" si="15"/>
        <v>240</v>
      </c>
    </row>
    <row r="42" spans="2:58" x14ac:dyDescent="0.15">
      <c r="B42" s="1">
        <v>8</v>
      </c>
      <c r="D42" s="1">
        <v>34</v>
      </c>
      <c r="E42" s="1">
        <v>2</v>
      </c>
      <c r="F42" s="1">
        <f t="shared" si="22"/>
        <v>5</v>
      </c>
      <c r="G42" s="1" cm="1">
        <f t="array" ref="G42">ROUND((INDEX(职业模板!$N$4:$U$4,MATCH(G$8,职业模板!$N$3:$U$3,FALSE))+$D42*INDEX(职业模板!$C$18:$J$18,MATCH(G$8,职业模板!$N$3:$U$3,FALSE))+INDEX(职业模板!$C$40:$J$60,MATCH($F42,职业模板!$B$40:$B$60,FALSE),MATCH(G$8,职业模板!$C$39:$J$39,FALSE))*INDEX(职业模板!$N$4:$U$4,MATCH(G$8,职业模板!$N$3:$U$3,FALSE)))*(1+INDEX(职业模板!$C$29:$J$34,MATCH($E42,职业模板!$B$29:$B$34,FALSE),MATCH(G$8,职业模板!$C$28:$J$28,FALSE))),3)</f>
        <v>1301.4000000000001</v>
      </c>
      <c r="H42" s="1" cm="1">
        <f t="array" ref="H42">ROUND((INDEX(职业模板!$N$4:$U$4,MATCH(H$8,职业模板!$N$3:$U$3,FALSE))+$D42*INDEX(职业模板!$C$18:$J$18,MATCH(H$8,职业模板!$N$3:$U$3,FALSE))+INDEX(职业模板!$C$40:$J$60,MATCH($F42,职业模板!$B$40:$B$60,FALSE),MATCH(H$8,职业模板!$C$39:$J$39,FALSE))*INDEX(职业模板!$N$4:$U$4,MATCH(H$8,职业模板!$N$3:$U$3,FALSE)))*(1+INDEX(职业模板!$C$29:$J$34,MATCH($E42,职业模板!$B$29:$B$34,FALSE),MATCH(H$8,职业模板!$C$28:$J$28,FALSE))),3)</f>
        <v>168.7</v>
      </c>
      <c r="I42" s="1" cm="1">
        <f t="array" ref="I42">ROUND((INDEX(职业模板!$N$4:$U$4,MATCH(I$8,职业模板!$N$3:$U$3,FALSE))+$D42*INDEX(职业模板!$C$18:$J$18,MATCH(I$8,职业模板!$N$3:$U$3,FALSE))+INDEX(职业模板!$C$40:$J$60,MATCH($F42,职业模板!$B$40:$B$60,FALSE),MATCH(I$8,职业模板!$C$39:$J$39,FALSE))*INDEX(职业模板!$N$4:$U$4,MATCH(I$8,职业模板!$N$3:$U$3,FALSE)))*(1+INDEX(职业模板!$C$29:$J$34,MATCH($E42,职业模板!$B$29:$B$34,FALSE),MATCH(I$8,职业模板!$C$28:$J$28,FALSE))),3)</f>
        <v>168.7</v>
      </c>
      <c r="J42" s="1" cm="1">
        <f t="array" ref="J42">ROUND((INDEX(职业模板!$N$4:$U$4,MATCH(J$8,职业模板!$N$3:$U$3,FALSE))+$D42*INDEX(职业模板!$C$18:$J$18,MATCH(J$8,职业模板!$N$3:$U$3,FALSE))+INDEX(职业模板!$C$40:$J$60,MATCH($F42,职业模板!$B$40:$B$60,FALSE),MATCH(J$8,职业模板!$C$39:$J$39,FALSE))*INDEX(职业模板!$N$4:$U$4,MATCH(J$8,职业模板!$N$3:$U$3,FALSE)))*(1+INDEX(职业模板!$C$29:$J$34,MATCH($E42,职业模板!$B$29:$B$34,FALSE),MATCH(J$8,职业模板!$C$28:$J$28,FALSE))),3)</f>
        <v>135.80000000000001</v>
      </c>
      <c r="K42" s="1" cm="1">
        <f t="array" ref="K42">ROUND((INDEX(职业模板!$N$4:$U$4,MATCH(K$8,职业模板!$N$3:$U$3,FALSE))+$D42*INDEX(职业模板!$C$18:$J$18,MATCH(K$8,职业模板!$N$3:$U$3,FALSE))+INDEX(职业模板!$C$40:$J$60,MATCH($F42,职业模板!$B$40:$B$60,FALSE),MATCH(K$8,职业模板!$C$39:$J$39,FALSE))*INDEX(职业模板!$N$4:$U$4,MATCH(K$8,职业模板!$N$3:$U$3,FALSE)))*(1+INDEX(职业模板!$C$29:$J$34,MATCH($E42,职业模板!$B$29:$B$34,FALSE),MATCH(K$8,职业模板!$C$28:$J$28,FALSE))),3)</f>
        <v>135.80000000000001</v>
      </c>
      <c r="L42" s="1" cm="1">
        <f t="array" ref="L42">ROUND((INDEX(职业模板!$N$4:$U$4,MATCH(L$8,职业模板!$N$3:$U$3,FALSE))+$D42*INDEX(职业模板!$C$18:$J$18,MATCH(L$8,职业模板!$N$3:$U$3,FALSE))+INDEX(职业模板!$C$40:$J$60,MATCH($F42,职业模板!$B$40:$B$60,FALSE),MATCH(L$8,职业模板!$C$39:$J$39,FALSE))*INDEX(职业模板!$N$4:$U$4,MATCH(L$8,职业模板!$N$3:$U$3,FALSE)))*(1+INDEX(职业模板!$C$29:$J$34,MATCH($E42,职业模板!$B$29:$B$34,FALSE),MATCH(L$8,职业模板!$C$28:$J$28,FALSE))),3)</f>
        <v>174.2</v>
      </c>
      <c r="M42" s="1" cm="1">
        <f t="array" ref="M42">ROUND((INDEX(职业模板!$N$4:$U$4,MATCH(M$8,职业模板!$N$3:$U$3,FALSE))+$D42*INDEX(职业模板!$C$18:$J$18,MATCH(M$8,职业模板!$N$3:$U$3,FALSE))+INDEX(职业模板!$C$40:$J$60,MATCH($F42,职业模板!$B$40:$B$60,FALSE),MATCH(M$8,职业模板!$C$39:$J$39,FALSE))*INDEX(职业模板!$N$4:$U$4,MATCH(M$8,职业模板!$N$3:$U$3,FALSE)))*(1+INDEX(职业模板!$C$29:$J$34,MATCH($E42,职业模板!$B$29:$B$34,FALSE),MATCH(M$8,职业模板!$C$28:$J$28,FALSE))),3)</f>
        <v>174.2</v>
      </c>
      <c r="N42" s="1" cm="1">
        <f t="array" ref="N42">ROUND((INDEX(职业模板!$N$4:$U$4,MATCH(N$8,职业模板!$N$3:$U$3,FALSE))+$D42*INDEX(职业模板!$C$18:$J$18,MATCH(N$8,职业模板!$N$3:$U$3,FALSE))+INDEX(职业模板!$C$40:$J$60,MATCH($F42,职业模板!$B$40:$B$60,FALSE),MATCH(N$8,职业模板!$C$39:$J$39,FALSE))*INDEX(职业模板!$N$4:$U$4,MATCH(N$8,职业模板!$N$3:$U$3,FALSE)))*(1+INDEX(职业模板!$C$29:$J$34,MATCH($E42,职业模板!$B$29:$B$34,FALSE),MATCH(N$8,职业模板!$C$28:$J$28,FALSE))),3)</f>
        <v>174.2</v>
      </c>
      <c r="O42" s="1">
        <v>1.5</v>
      </c>
      <c r="P42" s="1">
        <v>3</v>
      </c>
      <c r="Q42" s="26" t="str" cm="1">
        <f t="array" ref="Q42">INDEX(装备!$B$72:$B$77,MATCH($P42,装备!$A$72:$A$77,FALSE))</f>
        <v>蓝</v>
      </c>
      <c r="R42" s="1">
        <v>5</v>
      </c>
      <c r="S42" s="1">
        <f t="shared" si="32"/>
        <v>1</v>
      </c>
      <c r="V42" s="1" cm="1">
        <f t="array" ref="V42">IFERROR(ROUND(INDEX(装备!$C$72:$C$77,MATCH($P42,装备!$A$72:$A$77,FALSE))*(INDEX(装备!$C$47:$G$47,MATCH(V$8,装备!$C$45:$G$45,FALSE))+$R42/MAX(装备!$G$72:$G$77)*INDEX(装备!$C$53:$G$53,MATCH(V$8,装备!$C$51:$G$51,FALSE)))+INDEX(装备!$C$91:$M$91,MATCH(V$8,装备!$C$90:$M$90,FALSE))*INDEX(装备!$I$72:$I$77,MATCH($P42,装备!$A$72:$A$77,FALSE))*(INDEX(职业模板!$N$4:$U$4,MATCH(G$8,职业模板!$N$3:$U$3,FALSE))+$D42*INDEX(职业模板!$C$18:$J$18,MATCH(G$8,职业模板!$N$3:$U$3,FALSE)))*(1+$S42),2),0)</f>
        <v>1752.72</v>
      </c>
      <c r="W42" s="1" cm="1">
        <f t="array" ref="W42">IFERROR(ROUND(INDEX(装备!$C$72:$C$77,MATCH($P42,装备!$A$72:$A$77,FALSE))*(INDEX(装备!$C$47:$G$47,MATCH(W$8,装备!$C$45:$G$45,FALSE))+$R42/MAX(装备!$G$72:$G$77)*INDEX(装备!$C$53:$G$53,MATCH(W$8,装备!$C$51:$G$51,FALSE)))+INDEX(装备!$C$91:$M$91,MATCH(W$8,装备!$C$90:$M$90,FALSE))*INDEX(装备!$I$72:$I$77,MATCH($P42,装备!$A$72:$A$77,FALSE))*(INDEX(职业模板!$N$4:$U$4,MATCH(H$8,职业模板!$N$3:$U$3,FALSE))+$D42*INDEX(职业模板!$C$18:$J$18,MATCH(H$8,职业模板!$N$3:$U$3,FALSE)))*(1+$S42),2),0)</f>
        <v>146.06</v>
      </c>
      <c r="X42" s="1" cm="1">
        <f t="array" ref="X42">IFERROR(ROUND(INDEX(装备!$C$72:$C$77,MATCH($P42,装备!$A$72:$A$77,FALSE))*(INDEX(装备!$C$47:$G$47,MATCH(X$8,装备!$C$45:$G$45,FALSE))+$R42/MAX(装备!$G$72:$G$77)*INDEX(装备!$C$53:$G$53,MATCH(X$8,装备!$C$51:$G$51,FALSE)))+INDEX(装备!$C$91:$M$91,MATCH(X$8,装备!$C$90:$M$90,FALSE))*INDEX(装备!$I$72:$I$77,MATCH($P42,装备!$A$72:$A$77,FALSE))*(INDEX(职业模板!$N$4:$U$4,MATCH(I$8,职业模板!$N$3:$U$3,FALSE))+$D42*INDEX(职业模板!$C$18:$J$18,MATCH(I$8,职业模板!$N$3:$U$3,FALSE)))*(1+$S42),2),0)</f>
        <v>146.06</v>
      </c>
      <c r="Y42" s="1" cm="1">
        <f t="array" ref="Y42">IFERROR(ROUND(INDEX(装备!$C$72:$C$77,MATCH($P42,装备!$A$72:$A$77,FALSE))*(INDEX(装备!$C$47:$G$47,MATCH(Y$8,装备!$C$45:$G$45,FALSE))+$R42/MAX(装备!$G$72:$G$77)*INDEX(装备!$C$53:$G$53,MATCH(Y$8,装备!$C$51:$G$51,FALSE)))+INDEX(装备!$C$91:$M$91,MATCH(Y$8,装备!$C$90:$M$90,FALSE))*INDEX(装备!$I$72:$I$77,MATCH($P42,装备!$A$72:$A$77,FALSE))*(INDEX(职业模板!$N$4:$U$4,MATCH(J$8,职业模板!$N$3:$U$3,FALSE))+$D42*INDEX(职业模板!$C$18:$J$18,MATCH(J$8,职业模板!$N$3:$U$3,FALSE)))*(1+$S42),2),0)</f>
        <v>73.36</v>
      </c>
      <c r="Z42" s="1" cm="1">
        <f t="array" ref="Z42">IFERROR(ROUND(INDEX(装备!$C$72:$C$77,MATCH($P42,装备!$A$72:$A$77,FALSE))*(INDEX(装备!$C$47:$G$47,MATCH(Z$8,装备!$C$45:$G$45,FALSE))+$R42/MAX(装备!$G$72:$G$77)*INDEX(装备!$C$53:$G$53,MATCH(Z$8,装备!$C$51:$G$51,FALSE)))+INDEX(装备!$C$91:$M$91,MATCH(Z$8,装备!$C$90:$M$90,FALSE))*INDEX(装备!$I$72:$I$77,MATCH($P42,装备!$A$72:$A$77,FALSE))*(INDEX(职业模板!$N$4:$U$4,MATCH(K$8,职业模板!$N$3:$U$3,FALSE))+$D42*INDEX(职业模板!$C$18:$J$18,MATCH(K$8,职业模板!$N$3:$U$3,FALSE)))*(1+$S42),2),0)</f>
        <v>73.36</v>
      </c>
      <c r="AA42" s="1" cm="1">
        <f t="array" ref="AA42">IFERROR(INDEX(装备!$C$92:$M$92,MATCH(AA$8,装备!$C$90:$M$90,FALSE))*INDEX(装备!$I$72:$I$77,MATCH($P42,装备!$A$72:$A$77,FALSE))+$S42*INDEX(装备!$C$92:$M$92,MATCH(AA$8,装备!$C$90:$M$90,FALSE))*INDEX(装备!$I$72:$I$77,MATCH($P42,装备!$A$72:$A$77,FALSE)),0)</f>
        <v>120</v>
      </c>
      <c r="AB42" s="1" cm="1">
        <f t="array" ref="AB42">IFERROR(INDEX(装备!$C$92:$M$92,MATCH(AB$8,装备!$C$90:$M$90,FALSE))*INDEX(装备!$I$72:$I$77,MATCH($P42,装备!$A$72:$A$77,FALSE))+$S42*INDEX(装备!$C$92:$M$92,MATCH(AB$8,装备!$C$90:$M$90,FALSE))*INDEX(装备!$I$72:$I$77,MATCH($P42,装备!$A$72:$A$77,FALSE)),0)</f>
        <v>120</v>
      </c>
      <c r="AC42" s="1" cm="1">
        <f t="array" ref="AC42">IFERROR(INDEX(装备!$C$92:$M$92,MATCH(AC$8,装备!$C$90:$M$90,FALSE))*INDEX(装备!$I$72:$I$77,MATCH($P42,装备!$A$72:$A$77,FALSE))+$S42*INDEX(装备!$C$92:$M$92,MATCH(AC$8,装备!$C$90:$M$90,FALSE))*INDEX(装备!$I$72:$I$77,MATCH($P42,装备!$A$72:$A$77,FALSE)),0)</f>
        <v>120</v>
      </c>
      <c r="AD42" s="1" cm="1">
        <f t="array" ref="AD42">IFERROR(INDEX(装备!$C$92:$M$92,MATCH(AD$8,装备!$C$90:$M$90,FALSE))*INDEX(装备!$I$72:$I$77,MATCH($P42,装备!$A$72:$A$77,FALSE))+$S42*INDEX(装备!$C$92:$M$92,MATCH(AD$8,装备!$C$90:$M$90,FALSE))*INDEX(装备!$I$72:$I$77,MATCH($P42,装备!$A$72:$A$77,FALSE)),0)</f>
        <v>120</v>
      </c>
      <c r="AE42" s="1" cm="1">
        <f t="array" ref="AE42">IFERROR(INDEX(装备!$C$92:$M$92,MATCH(AE$8,装备!$C$90:$M$90,FALSE))*INDEX(装备!$I$72:$I$77,MATCH($P42,装备!$A$72:$A$77,FALSE))+$S42*INDEX(装备!$C$92:$M$92,MATCH(AE$8,装备!$C$90:$M$90,FALSE))*INDEX(装备!$I$72:$I$77,MATCH($P42,装备!$A$72:$A$77,FALSE)),0)</f>
        <v>240</v>
      </c>
      <c r="AF42" s="1" cm="1">
        <f t="array" ref="AF42">IFERROR(INDEX(装备!$C$92:$M$92,MATCH(AF$8,装备!$C$90:$M$90,FALSE))*INDEX(装备!$I$72:$I$77,MATCH($P42,装备!$A$72:$A$77,FALSE))+$S42*INDEX(装备!$C$92:$M$92,MATCH(AF$8,装备!$C$90:$M$90,FALSE))*INDEX(装备!$I$72:$I$77,MATCH($P42,装备!$A$72:$A$77,FALSE)),0)</f>
        <v>240</v>
      </c>
      <c r="AR42" s="1">
        <f t="shared" si="24"/>
        <v>3054.12</v>
      </c>
      <c r="AS42" s="1">
        <f t="shared" si="25"/>
        <v>314.76</v>
      </c>
      <c r="AT42" s="1">
        <f t="shared" si="26"/>
        <v>314.76</v>
      </c>
      <c r="AU42" s="1">
        <f t="shared" si="27"/>
        <v>209.16</v>
      </c>
      <c r="AV42" s="1">
        <f t="shared" si="28"/>
        <v>209.16</v>
      </c>
      <c r="AW42" s="1">
        <f t="shared" si="29"/>
        <v>174.2</v>
      </c>
      <c r="AX42" s="1">
        <f t="shared" si="30"/>
        <v>174.2</v>
      </c>
      <c r="AY42" s="1">
        <f t="shared" si="31"/>
        <v>174.2</v>
      </c>
      <c r="BA42" s="1">
        <f t="shared" ref="BA42:BA73" si="33">AA42</f>
        <v>120</v>
      </c>
      <c r="BB42" s="1">
        <f t="shared" ref="BB42:BB73" si="34">AB42</f>
        <v>120</v>
      </c>
      <c r="BC42" s="1">
        <f t="shared" ref="BC42:BC73" si="35">AC42</f>
        <v>120</v>
      </c>
      <c r="BD42" s="1">
        <f t="shared" ref="BD42:BD73" si="36">AD42</f>
        <v>120</v>
      </c>
      <c r="BE42" s="1">
        <f t="shared" ref="BE42:BE73" si="37">AE42</f>
        <v>240</v>
      </c>
      <c r="BF42" s="1">
        <f t="shared" ref="BF42:BF73" si="38">AF42</f>
        <v>240</v>
      </c>
    </row>
    <row r="43" spans="2:58" x14ac:dyDescent="0.15">
      <c r="B43" s="1">
        <v>9</v>
      </c>
      <c r="D43" s="1">
        <v>35</v>
      </c>
      <c r="E43" s="1">
        <v>2</v>
      </c>
      <c r="F43" s="1">
        <f t="shared" si="22"/>
        <v>5</v>
      </c>
      <c r="G43" s="1" cm="1">
        <f t="array" ref="G43">ROUND((INDEX(职业模板!$N$4:$U$4,MATCH(G$8,职业模板!$N$3:$U$3,FALSE))+$D43*INDEX(职业模板!$C$18:$J$18,MATCH(G$8,职业模板!$N$3:$U$3,FALSE))+INDEX(职业模板!$C$40:$J$60,MATCH($F43,职业模板!$B$40:$B$60,FALSE),MATCH(G$8,职业模板!$C$39:$J$39,FALSE))*INDEX(职业模板!$N$4:$U$4,MATCH(G$8,职业模板!$N$3:$U$3,FALSE)))*(1+INDEX(职业模板!$C$29:$J$34,MATCH($E43,职业模板!$B$29:$B$34,FALSE),MATCH(G$8,职业模板!$C$28:$J$28,FALSE))),3)</f>
        <v>1317.6</v>
      </c>
      <c r="H43" s="1" cm="1">
        <f t="array" ref="H43">ROUND((INDEX(职业模板!$N$4:$U$4,MATCH(H$8,职业模板!$N$3:$U$3,FALSE))+$D43*INDEX(职业模板!$C$18:$J$18,MATCH(H$8,职业模板!$N$3:$U$3,FALSE))+INDEX(职业模板!$C$40:$J$60,MATCH($F43,职业模板!$B$40:$B$60,FALSE),MATCH(H$8,职业模板!$C$39:$J$39,FALSE))*INDEX(职业模板!$N$4:$U$4,MATCH(H$8,职业模板!$N$3:$U$3,FALSE)))*(1+INDEX(职业模板!$C$29:$J$34,MATCH($E43,职业模板!$B$29:$B$34,FALSE),MATCH(H$8,职业模板!$C$28:$J$28,FALSE))),3)</f>
        <v>170.8</v>
      </c>
      <c r="I43" s="1" cm="1">
        <f t="array" ref="I43">ROUND((INDEX(职业模板!$N$4:$U$4,MATCH(I$8,职业模板!$N$3:$U$3,FALSE))+$D43*INDEX(职业模板!$C$18:$J$18,MATCH(I$8,职业模板!$N$3:$U$3,FALSE))+INDEX(职业模板!$C$40:$J$60,MATCH($F43,职业模板!$B$40:$B$60,FALSE),MATCH(I$8,职业模板!$C$39:$J$39,FALSE))*INDEX(职业模板!$N$4:$U$4,MATCH(I$8,职业模板!$N$3:$U$3,FALSE)))*(1+INDEX(职业模板!$C$29:$J$34,MATCH($E43,职业模板!$B$29:$B$34,FALSE),MATCH(I$8,职业模板!$C$28:$J$28,FALSE))),3)</f>
        <v>170.8</v>
      </c>
      <c r="J43" s="1" cm="1">
        <f t="array" ref="J43">ROUND((INDEX(职业模板!$N$4:$U$4,MATCH(J$8,职业模板!$N$3:$U$3,FALSE))+$D43*INDEX(职业模板!$C$18:$J$18,MATCH(J$8,职业模板!$N$3:$U$3,FALSE))+INDEX(职业模板!$C$40:$J$60,MATCH($F43,职业模板!$B$40:$B$60,FALSE),MATCH(J$8,职业模板!$C$39:$J$39,FALSE))*INDEX(职业模板!$N$4:$U$4,MATCH(J$8,职业模板!$N$3:$U$3,FALSE)))*(1+INDEX(职业模板!$C$29:$J$34,MATCH($E43,职业模板!$B$29:$B$34,FALSE),MATCH(J$8,职业模板!$C$28:$J$28,FALSE))),3)</f>
        <v>137.19999999999999</v>
      </c>
      <c r="K43" s="1" cm="1">
        <f t="array" ref="K43">ROUND((INDEX(职业模板!$N$4:$U$4,MATCH(K$8,职业模板!$N$3:$U$3,FALSE))+$D43*INDEX(职业模板!$C$18:$J$18,MATCH(K$8,职业模板!$N$3:$U$3,FALSE))+INDEX(职业模板!$C$40:$J$60,MATCH($F43,职业模板!$B$40:$B$60,FALSE),MATCH(K$8,职业模板!$C$39:$J$39,FALSE))*INDEX(职业模板!$N$4:$U$4,MATCH(K$8,职业模板!$N$3:$U$3,FALSE)))*(1+INDEX(职业模板!$C$29:$J$34,MATCH($E43,职业模板!$B$29:$B$34,FALSE),MATCH(K$8,职业模板!$C$28:$J$28,FALSE))),3)</f>
        <v>137.19999999999999</v>
      </c>
      <c r="L43" s="1" cm="1">
        <f t="array" ref="L43">ROUND((INDEX(职业模板!$N$4:$U$4,MATCH(L$8,职业模板!$N$3:$U$3,FALSE))+$D43*INDEX(职业模板!$C$18:$J$18,MATCH(L$8,职业模板!$N$3:$U$3,FALSE))+INDEX(职业模板!$C$40:$J$60,MATCH($F43,职业模板!$B$40:$B$60,FALSE),MATCH(L$8,职业模板!$C$39:$J$39,FALSE))*INDEX(职业模板!$N$4:$U$4,MATCH(L$8,职业模板!$N$3:$U$3,FALSE)))*(1+INDEX(职业模板!$C$29:$J$34,MATCH($E43,职业模板!$B$29:$B$34,FALSE),MATCH(L$8,职业模板!$C$28:$J$28,FALSE))),3)</f>
        <v>175.5</v>
      </c>
      <c r="M43" s="1" cm="1">
        <f t="array" ref="M43">ROUND((INDEX(职业模板!$N$4:$U$4,MATCH(M$8,职业模板!$N$3:$U$3,FALSE))+$D43*INDEX(职业模板!$C$18:$J$18,MATCH(M$8,职业模板!$N$3:$U$3,FALSE))+INDEX(职业模板!$C$40:$J$60,MATCH($F43,职业模板!$B$40:$B$60,FALSE),MATCH(M$8,职业模板!$C$39:$J$39,FALSE))*INDEX(职业模板!$N$4:$U$4,MATCH(M$8,职业模板!$N$3:$U$3,FALSE)))*(1+INDEX(职业模板!$C$29:$J$34,MATCH($E43,职业模板!$B$29:$B$34,FALSE),MATCH(M$8,职业模板!$C$28:$J$28,FALSE))),3)</f>
        <v>175.5</v>
      </c>
      <c r="N43" s="1" cm="1">
        <f t="array" ref="N43">ROUND((INDEX(职业模板!$N$4:$U$4,MATCH(N$8,职业模板!$N$3:$U$3,FALSE))+$D43*INDEX(职业模板!$C$18:$J$18,MATCH(N$8,职业模板!$N$3:$U$3,FALSE))+INDEX(职业模板!$C$40:$J$60,MATCH($F43,职业模板!$B$40:$B$60,FALSE),MATCH(N$8,职业模板!$C$39:$J$39,FALSE))*INDEX(职业模板!$N$4:$U$4,MATCH(N$8,职业模板!$N$3:$U$3,FALSE)))*(1+INDEX(职业模板!$C$29:$J$34,MATCH($E43,职业模板!$B$29:$B$34,FALSE),MATCH(N$8,职业模板!$C$28:$J$28,FALSE))),3)</f>
        <v>175.5</v>
      </c>
      <c r="O43" s="1">
        <v>1.5</v>
      </c>
      <c r="P43" s="1">
        <v>3</v>
      </c>
      <c r="Q43" s="26" t="str" cm="1">
        <f t="array" ref="Q43">INDEX(装备!$B$72:$B$77,MATCH($P43,装备!$A$72:$A$77,FALSE))</f>
        <v>蓝</v>
      </c>
      <c r="R43" s="1">
        <v>5</v>
      </c>
      <c r="S43" s="1">
        <f t="shared" si="32"/>
        <v>1</v>
      </c>
      <c r="V43" s="1" cm="1">
        <f t="array" ref="V43">IFERROR(ROUND(INDEX(装备!$C$72:$C$77,MATCH($P43,装备!$A$72:$A$77,FALSE))*(INDEX(装备!$C$47:$G$47,MATCH(V$8,装备!$C$45:$G$45,FALSE))+$R43/MAX(装备!$G$72:$G$77)*INDEX(装备!$C$53:$G$53,MATCH(V$8,装备!$C$51:$G$51,FALSE)))+INDEX(装备!$C$91:$M$91,MATCH(V$8,装备!$C$90:$M$90,FALSE))*INDEX(装备!$I$72:$I$77,MATCH($P43,装备!$A$72:$A$77,FALSE))*(INDEX(职业模板!$N$4:$U$4,MATCH(G$8,职业模板!$N$3:$U$3,FALSE))+$D43*INDEX(职业模板!$C$18:$J$18,MATCH(G$8,职业模板!$N$3:$U$3,FALSE)))*(1+$S43),2),0)</f>
        <v>1753.8</v>
      </c>
      <c r="W43" s="1" cm="1">
        <f t="array" ref="W43">IFERROR(ROUND(INDEX(装备!$C$72:$C$77,MATCH($P43,装备!$A$72:$A$77,FALSE))*(INDEX(装备!$C$47:$G$47,MATCH(W$8,装备!$C$45:$G$45,FALSE))+$R43/MAX(装备!$G$72:$G$77)*INDEX(装备!$C$53:$G$53,MATCH(W$8,装备!$C$51:$G$51,FALSE)))+INDEX(装备!$C$91:$M$91,MATCH(W$8,装备!$C$90:$M$90,FALSE))*INDEX(装备!$I$72:$I$77,MATCH($P43,装备!$A$72:$A$77,FALSE))*(INDEX(职业模板!$N$4:$U$4,MATCH(H$8,职业模板!$N$3:$U$3,FALSE))+$D43*INDEX(职业模板!$C$18:$J$18,MATCH(H$8,职业模板!$N$3:$U$3,FALSE)))*(1+$S43),2),0)</f>
        <v>146.15</v>
      </c>
      <c r="X43" s="1" cm="1">
        <f t="array" ref="X43">IFERROR(ROUND(INDEX(装备!$C$72:$C$77,MATCH($P43,装备!$A$72:$A$77,FALSE))*(INDEX(装备!$C$47:$G$47,MATCH(X$8,装备!$C$45:$G$45,FALSE))+$R43/MAX(装备!$G$72:$G$77)*INDEX(装备!$C$53:$G$53,MATCH(X$8,装备!$C$51:$G$51,FALSE)))+INDEX(装备!$C$91:$M$91,MATCH(X$8,装备!$C$90:$M$90,FALSE))*INDEX(装备!$I$72:$I$77,MATCH($P43,装备!$A$72:$A$77,FALSE))*(INDEX(职业模板!$N$4:$U$4,MATCH(I$8,职业模板!$N$3:$U$3,FALSE))+$D43*INDEX(职业模板!$C$18:$J$18,MATCH(I$8,职业模板!$N$3:$U$3,FALSE)))*(1+$S43),2),0)</f>
        <v>146.15</v>
      </c>
      <c r="Y43" s="1" cm="1">
        <f t="array" ref="Y43">IFERROR(ROUND(INDEX(装备!$C$72:$C$77,MATCH($P43,装备!$A$72:$A$77,FALSE))*(INDEX(装备!$C$47:$G$47,MATCH(Y$8,装备!$C$45:$G$45,FALSE))+$R43/MAX(装备!$G$72:$G$77)*INDEX(装备!$C$53:$G$53,MATCH(Y$8,装备!$C$51:$G$51,FALSE)))+INDEX(装备!$C$91:$M$91,MATCH(Y$8,装备!$C$90:$M$90,FALSE))*INDEX(装备!$I$72:$I$77,MATCH($P43,装备!$A$72:$A$77,FALSE))*(INDEX(职业模板!$N$4:$U$4,MATCH(J$8,职业模板!$N$3:$U$3,FALSE))+$D43*INDEX(职业模板!$C$18:$J$18,MATCH(J$8,职业模板!$N$3:$U$3,FALSE)))*(1+$S43),2),0)</f>
        <v>73.400000000000006</v>
      </c>
      <c r="Z43" s="1" cm="1">
        <f t="array" ref="Z43">IFERROR(ROUND(INDEX(装备!$C$72:$C$77,MATCH($P43,装备!$A$72:$A$77,FALSE))*(INDEX(装备!$C$47:$G$47,MATCH(Z$8,装备!$C$45:$G$45,FALSE))+$R43/MAX(装备!$G$72:$G$77)*INDEX(装备!$C$53:$G$53,MATCH(Z$8,装备!$C$51:$G$51,FALSE)))+INDEX(装备!$C$91:$M$91,MATCH(Z$8,装备!$C$90:$M$90,FALSE))*INDEX(装备!$I$72:$I$77,MATCH($P43,装备!$A$72:$A$77,FALSE))*(INDEX(职业模板!$N$4:$U$4,MATCH(K$8,职业模板!$N$3:$U$3,FALSE))+$D43*INDEX(职业模板!$C$18:$J$18,MATCH(K$8,职业模板!$N$3:$U$3,FALSE)))*(1+$S43),2),0)</f>
        <v>73.400000000000006</v>
      </c>
      <c r="AA43" s="1" cm="1">
        <f t="array" ref="AA43">IFERROR(INDEX(装备!$C$92:$M$92,MATCH(AA$8,装备!$C$90:$M$90,FALSE))*INDEX(装备!$I$72:$I$77,MATCH($P43,装备!$A$72:$A$77,FALSE))+$S43*INDEX(装备!$C$92:$M$92,MATCH(AA$8,装备!$C$90:$M$90,FALSE))*INDEX(装备!$I$72:$I$77,MATCH($P43,装备!$A$72:$A$77,FALSE)),0)</f>
        <v>120</v>
      </c>
      <c r="AB43" s="1" cm="1">
        <f t="array" ref="AB43">IFERROR(INDEX(装备!$C$92:$M$92,MATCH(AB$8,装备!$C$90:$M$90,FALSE))*INDEX(装备!$I$72:$I$77,MATCH($P43,装备!$A$72:$A$77,FALSE))+$S43*INDEX(装备!$C$92:$M$92,MATCH(AB$8,装备!$C$90:$M$90,FALSE))*INDEX(装备!$I$72:$I$77,MATCH($P43,装备!$A$72:$A$77,FALSE)),0)</f>
        <v>120</v>
      </c>
      <c r="AC43" s="1" cm="1">
        <f t="array" ref="AC43">IFERROR(INDEX(装备!$C$92:$M$92,MATCH(AC$8,装备!$C$90:$M$90,FALSE))*INDEX(装备!$I$72:$I$77,MATCH($P43,装备!$A$72:$A$77,FALSE))+$S43*INDEX(装备!$C$92:$M$92,MATCH(AC$8,装备!$C$90:$M$90,FALSE))*INDEX(装备!$I$72:$I$77,MATCH($P43,装备!$A$72:$A$77,FALSE)),0)</f>
        <v>120</v>
      </c>
      <c r="AD43" s="1" cm="1">
        <f t="array" ref="AD43">IFERROR(INDEX(装备!$C$92:$M$92,MATCH(AD$8,装备!$C$90:$M$90,FALSE))*INDEX(装备!$I$72:$I$77,MATCH($P43,装备!$A$72:$A$77,FALSE))+$S43*INDEX(装备!$C$92:$M$92,MATCH(AD$8,装备!$C$90:$M$90,FALSE))*INDEX(装备!$I$72:$I$77,MATCH($P43,装备!$A$72:$A$77,FALSE)),0)</f>
        <v>120</v>
      </c>
      <c r="AE43" s="1" cm="1">
        <f t="array" ref="AE43">IFERROR(INDEX(装备!$C$92:$M$92,MATCH(AE$8,装备!$C$90:$M$90,FALSE))*INDEX(装备!$I$72:$I$77,MATCH($P43,装备!$A$72:$A$77,FALSE))+$S43*INDEX(装备!$C$92:$M$92,MATCH(AE$8,装备!$C$90:$M$90,FALSE))*INDEX(装备!$I$72:$I$77,MATCH($P43,装备!$A$72:$A$77,FALSE)),0)</f>
        <v>240</v>
      </c>
      <c r="AF43" s="1" cm="1">
        <f t="array" ref="AF43">IFERROR(INDEX(装备!$C$92:$M$92,MATCH(AF$8,装备!$C$90:$M$90,FALSE))*INDEX(装备!$I$72:$I$77,MATCH($P43,装备!$A$72:$A$77,FALSE))+$S43*INDEX(装备!$C$92:$M$92,MATCH(AF$8,装备!$C$90:$M$90,FALSE))*INDEX(装备!$I$72:$I$77,MATCH($P43,装备!$A$72:$A$77,FALSE)),0)</f>
        <v>240</v>
      </c>
      <c r="AR43" s="1">
        <f t="shared" si="24"/>
        <v>3071.4</v>
      </c>
      <c r="AS43" s="1">
        <f t="shared" si="25"/>
        <v>316.95</v>
      </c>
      <c r="AT43" s="1">
        <f t="shared" si="26"/>
        <v>316.95</v>
      </c>
      <c r="AU43" s="1">
        <f t="shared" si="27"/>
        <v>210.6</v>
      </c>
      <c r="AV43" s="1">
        <f t="shared" si="28"/>
        <v>210.6</v>
      </c>
      <c r="AW43" s="1">
        <f t="shared" si="29"/>
        <v>175.5</v>
      </c>
      <c r="AX43" s="1">
        <f t="shared" si="30"/>
        <v>175.5</v>
      </c>
      <c r="AY43" s="1">
        <f t="shared" si="31"/>
        <v>175.5</v>
      </c>
      <c r="BA43" s="1">
        <f t="shared" si="33"/>
        <v>120</v>
      </c>
      <c r="BB43" s="1">
        <f t="shared" si="34"/>
        <v>120</v>
      </c>
      <c r="BC43" s="1">
        <f t="shared" si="35"/>
        <v>120</v>
      </c>
      <c r="BD43" s="1">
        <f t="shared" si="36"/>
        <v>120</v>
      </c>
      <c r="BE43" s="1">
        <f t="shared" si="37"/>
        <v>240</v>
      </c>
      <c r="BF43" s="1">
        <f t="shared" si="38"/>
        <v>240</v>
      </c>
    </row>
    <row r="44" spans="2:58" x14ac:dyDescent="0.15">
      <c r="B44" s="1">
        <v>9</v>
      </c>
      <c r="D44" s="1">
        <v>36</v>
      </c>
      <c r="E44" s="1">
        <v>2</v>
      </c>
      <c r="F44" s="1">
        <f t="shared" si="22"/>
        <v>5</v>
      </c>
      <c r="G44" s="1" cm="1">
        <f t="array" ref="G44">ROUND((INDEX(职业模板!$N$4:$U$4,MATCH(G$8,职业模板!$N$3:$U$3,FALSE))+$D44*INDEX(职业模板!$C$18:$J$18,MATCH(G$8,职业模板!$N$3:$U$3,FALSE))+INDEX(职业模板!$C$40:$J$60,MATCH($F44,职业模板!$B$40:$B$60,FALSE),MATCH(G$8,职业模板!$C$39:$J$39,FALSE))*INDEX(职业模板!$N$4:$U$4,MATCH(G$8,职业模板!$N$3:$U$3,FALSE)))*(1+INDEX(职业模板!$C$29:$J$34,MATCH($E44,职业模板!$B$29:$B$34,FALSE),MATCH(G$8,职业模板!$C$28:$J$28,FALSE))),3)</f>
        <v>1333.8</v>
      </c>
      <c r="H44" s="1" cm="1">
        <f t="array" ref="H44">ROUND((INDEX(职业模板!$N$4:$U$4,MATCH(H$8,职业模板!$N$3:$U$3,FALSE))+$D44*INDEX(职业模板!$C$18:$J$18,MATCH(H$8,职业模板!$N$3:$U$3,FALSE))+INDEX(职业模板!$C$40:$J$60,MATCH($F44,职业模板!$B$40:$B$60,FALSE),MATCH(H$8,职业模板!$C$39:$J$39,FALSE))*INDEX(职业模板!$N$4:$U$4,MATCH(H$8,职业模板!$N$3:$U$3,FALSE)))*(1+INDEX(职业模板!$C$29:$J$34,MATCH($E44,职业模板!$B$29:$B$34,FALSE),MATCH(H$8,职业模板!$C$28:$J$28,FALSE))),3)</f>
        <v>172.9</v>
      </c>
      <c r="I44" s="1" cm="1">
        <f t="array" ref="I44">ROUND((INDEX(职业模板!$N$4:$U$4,MATCH(I$8,职业模板!$N$3:$U$3,FALSE))+$D44*INDEX(职业模板!$C$18:$J$18,MATCH(I$8,职业模板!$N$3:$U$3,FALSE))+INDEX(职业模板!$C$40:$J$60,MATCH($F44,职业模板!$B$40:$B$60,FALSE),MATCH(I$8,职业模板!$C$39:$J$39,FALSE))*INDEX(职业模板!$N$4:$U$4,MATCH(I$8,职业模板!$N$3:$U$3,FALSE)))*(1+INDEX(职业模板!$C$29:$J$34,MATCH($E44,职业模板!$B$29:$B$34,FALSE),MATCH(I$8,职业模板!$C$28:$J$28,FALSE))),3)</f>
        <v>172.9</v>
      </c>
      <c r="J44" s="1" cm="1">
        <f t="array" ref="J44">ROUND((INDEX(职业模板!$N$4:$U$4,MATCH(J$8,职业模板!$N$3:$U$3,FALSE))+$D44*INDEX(职业模板!$C$18:$J$18,MATCH(J$8,职业模板!$N$3:$U$3,FALSE))+INDEX(职业模板!$C$40:$J$60,MATCH($F44,职业模板!$B$40:$B$60,FALSE),MATCH(J$8,职业模板!$C$39:$J$39,FALSE))*INDEX(职业模板!$N$4:$U$4,MATCH(J$8,职业模板!$N$3:$U$3,FALSE)))*(1+INDEX(职业模板!$C$29:$J$34,MATCH($E44,职业模板!$B$29:$B$34,FALSE),MATCH(J$8,职业模板!$C$28:$J$28,FALSE))),3)</f>
        <v>138.6</v>
      </c>
      <c r="K44" s="1" cm="1">
        <f t="array" ref="K44">ROUND((INDEX(职业模板!$N$4:$U$4,MATCH(K$8,职业模板!$N$3:$U$3,FALSE))+$D44*INDEX(职业模板!$C$18:$J$18,MATCH(K$8,职业模板!$N$3:$U$3,FALSE))+INDEX(职业模板!$C$40:$J$60,MATCH($F44,职业模板!$B$40:$B$60,FALSE),MATCH(K$8,职业模板!$C$39:$J$39,FALSE))*INDEX(职业模板!$N$4:$U$4,MATCH(K$8,职业模板!$N$3:$U$3,FALSE)))*(1+INDEX(职业模板!$C$29:$J$34,MATCH($E44,职业模板!$B$29:$B$34,FALSE),MATCH(K$8,职业模板!$C$28:$J$28,FALSE))),3)</f>
        <v>138.6</v>
      </c>
      <c r="L44" s="1" cm="1">
        <f t="array" ref="L44">ROUND((INDEX(职业模板!$N$4:$U$4,MATCH(L$8,职业模板!$N$3:$U$3,FALSE))+$D44*INDEX(职业模板!$C$18:$J$18,MATCH(L$8,职业模板!$N$3:$U$3,FALSE))+INDEX(职业模板!$C$40:$J$60,MATCH($F44,职业模板!$B$40:$B$60,FALSE),MATCH(L$8,职业模板!$C$39:$J$39,FALSE))*INDEX(职业模板!$N$4:$U$4,MATCH(L$8,职业模板!$N$3:$U$3,FALSE)))*(1+INDEX(职业模板!$C$29:$J$34,MATCH($E44,职业模板!$B$29:$B$34,FALSE),MATCH(L$8,职业模板!$C$28:$J$28,FALSE))),3)</f>
        <v>176.8</v>
      </c>
      <c r="M44" s="1" cm="1">
        <f t="array" ref="M44">ROUND((INDEX(职业模板!$N$4:$U$4,MATCH(M$8,职业模板!$N$3:$U$3,FALSE))+$D44*INDEX(职业模板!$C$18:$J$18,MATCH(M$8,职业模板!$N$3:$U$3,FALSE))+INDEX(职业模板!$C$40:$J$60,MATCH($F44,职业模板!$B$40:$B$60,FALSE),MATCH(M$8,职业模板!$C$39:$J$39,FALSE))*INDEX(职业模板!$N$4:$U$4,MATCH(M$8,职业模板!$N$3:$U$3,FALSE)))*(1+INDEX(职业模板!$C$29:$J$34,MATCH($E44,职业模板!$B$29:$B$34,FALSE),MATCH(M$8,职业模板!$C$28:$J$28,FALSE))),3)</f>
        <v>176.8</v>
      </c>
      <c r="N44" s="1" cm="1">
        <f t="array" ref="N44">ROUND((INDEX(职业模板!$N$4:$U$4,MATCH(N$8,职业模板!$N$3:$U$3,FALSE))+$D44*INDEX(职业模板!$C$18:$J$18,MATCH(N$8,职业模板!$N$3:$U$3,FALSE))+INDEX(职业模板!$C$40:$J$60,MATCH($F44,职业模板!$B$40:$B$60,FALSE),MATCH(N$8,职业模板!$C$39:$J$39,FALSE))*INDEX(职业模板!$N$4:$U$4,MATCH(N$8,职业模板!$N$3:$U$3,FALSE)))*(1+INDEX(职业模板!$C$29:$J$34,MATCH($E44,职业模板!$B$29:$B$34,FALSE),MATCH(N$8,职业模板!$C$28:$J$28,FALSE))),3)</f>
        <v>176.8</v>
      </c>
      <c r="O44" s="1">
        <v>1.5</v>
      </c>
      <c r="P44" s="1">
        <v>3</v>
      </c>
      <c r="Q44" s="26" t="str" cm="1">
        <f t="array" ref="Q44">INDEX(装备!$B$72:$B$77,MATCH($P44,装备!$A$72:$A$77,FALSE))</f>
        <v>蓝</v>
      </c>
      <c r="R44" s="1">
        <v>5</v>
      </c>
      <c r="S44" s="1">
        <f t="shared" si="32"/>
        <v>1</v>
      </c>
      <c r="V44" s="1" cm="1">
        <f t="array" ref="V44">IFERROR(ROUND(INDEX(装备!$C$72:$C$77,MATCH($P44,装备!$A$72:$A$77,FALSE))*(INDEX(装备!$C$47:$G$47,MATCH(V$8,装备!$C$45:$G$45,FALSE))+$R44/MAX(装备!$G$72:$G$77)*INDEX(装备!$C$53:$G$53,MATCH(V$8,装备!$C$51:$G$51,FALSE)))+INDEX(装备!$C$91:$M$91,MATCH(V$8,装备!$C$90:$M$90,FALSE))*INDEX(装备!$I$72:$I$77,MATCH($P44,装备!$A$72:$A$77,FALSE))*(INDEX(职业模板!$N$4:$U$4,MATCH(G$8,职业模板!$N$3:$U$3,FALSE))+$D44*INDEX(职业模板!$C$18:$J$18,MATCH(G$8,职业模板!$N$3:$U$3,FALSE)))*(1+$S44),2),0)</f>
        <v>1754.88</v>
      </c>
      <c r="W44" s="1" cm="1">
        <f t="array" ref="W44">IFERROR(ROUND(INDEX(装备!$C$72:$C$77,MATCH($P44,装备!$A$72:$A$77,FALSE))*(INDEX(装备!$C$47:$G$47,MATCH(W$8,装备!$C$45:$G$45,FALSE))+$R44/MAX(装备!$G$72:$G$77)*INDEX(装备!$C$53:$G$53,MATCH(W$8,装备!$C$51:$G$51,FALSE)))+INDEX(装备!$C$91:$M$91,MATCH(W$8,装备!$C$90:$M$90,FALSE))*INDEX(装备!$I$72:$I$77,MATCH($P44,装备!$A$72:$A$77,FALSE))*(INDEX(职业模板!$N$4:$U$4,MATCH(H$8,职业模板!$N$3:$U$3,FALSE))+$D44*INDEX(职业模板!$C$18:$J$18,MATCH(H$8,职业模板!$N$3:$U$3,FALSE)))*(1+$S44),2),0)</f>
        <v>146.24</v>
      </c>
      <c r="X44" s="1" cm="1">
        <f t="array" ref="X44">IFERROR(ROUND(INDEX(装备!$C$72:$C$77,MATCH($P44,装备!$A$72:$A$77,FALSE))*(INDEX(装备!$C$47:$G$47,MATCH(X$8,装备!$C$45:$G$45,FALSE))+$R44/MAX(装备!$G$72:$G$77)*INDEX(装备!$C$53:$G$53,MATCH(X$8,装备!$C$51:$G$51,FALSE)))+INDEX(装备!$C$91:$M$91,MATCH(X$8,装备!$C$90:$M$90,FALSE))*INDEX(装备!$I$72:$I$77,MATCH($P44,装备!$A$72:$A$77,FALSE))*(INDEX(职业模板!$N$4:$U$4,MATCH(I$8,职业模板!$N$3:$U$3,FALSE))+$D44*INDEX(职业模板!$C$18:$J$18,MATCH(I$8,职业模板!$N$3:$U$3,FALSE)))*(1+$S44),2),0)</f>
        <v>146.24</v>
      </c>
      <c r="Y44" s="1" cm="1">
        <f t="array" ref="Y44">IFERROR(ROUND(INDEX(装备!$C$72:$C$77,MATCH($P44,装备!$A$72:$A$77,FALSE))*(INDEX(装备!$C$47:$G$47,MATCH(Y$8,装备!$C$45:$G$45,FALSE))+$R44/MAX(装备!$G$72:$G$77)*INDEX(装备!$C$53:$G$53,MATCH(Y$8,装备!$C$51:$G$51,FALSE)))+INDEX(装备!$C$91:$M$91,MATCH(Y$8,装备!$C$90:$M$90,FALSE))*INDEX(装备!$I$72:$I$77,MATCH($P44,装备!$A$72:$A$77,FALSE))*(INDEX(职业模板!$N$4:$U$4,MATCH(J$8,职业模板!$N$3:$U$3,FALSE))+$D44*INDEX(职业模板!$C$18:$J$18,MATCH(J$8,职业模板!$N$3:$U$3,FALSE)))*(1+$S44),2),0)</f>
        <v>73.44</v>
      </c>
      <c r="Z44" s="1" cm="1">
        <f t="array" ref="Z44">IFERROR(ROUND(INDEX(装备!$C$72:$C$77,MATCH($P44,装备!$A$72:$A$77,FALSE))*(INDEX(装备!$C$47:$G$47,MATCH(Z$8,装备!$C$45:$G$45,FALSE))+$R44/MAX(装备!$G$72:$G$77)*INDEX(装备!$C$53:$G$53,MATCH(Z$8,装备!$C$51:$G$51,FALSE)))+INDEX(装备!$C$91:$M$91,MATCH(Z$8,装备!$C$90:$M$90,FALSE))*INDEX(装备!$I$72:$I$77,MATCH($P44,装备!$A$72:$A$77,FALSE))*(INDEX(职业模板!$N$4:$U$4,MATCH(K$8,职业模板!$N$3:$U$3,FALSE))+$D44*INDEX(职业模板!$C$18:$J$18,MATCH(K$8,职业模板!$N$3:$U$3,FALSE)))*(1+$S44),2),0)</f>
        <v>73.44</v>
      </c>
      <c r="AA44" s="1" cm="1">
        <f t="array" ref="AA44">IFERROR(INDEX(装备!$C$92:$M$92,MATCH(AA$8,装备!$C$90:$M$90,FALSE))*INDEX(装备!$I$72:$I$77,MATCH($P44,装备!$A$72:$A$77,FALSE))+$S44*INDEX(装备!$C$92:$M$92,MATCH(AA$8,装备!$C$90:$M$90,FALSE))*INDEX(装备!$I$72:$I$77,MATCH($P44,装备!$A$72:$A$77,FALSE)),0)</f>
        <v>120</v>
      </c>
      <c r="AB44" s="1" cm="1">
        <f t="array" ref="AB44">IFERROR(INDEX(装备!$C$92:$M$92,MATCH(AB$8,装备!$C$90:$M$90,FALSE))*INDEX(装备!$I$72:$I$77,MATCH($P44,装备!$A$72:$A$77,FALSE))+$S44*INDEX(装备!$C$92:$M$92,MATCH(AB$8,装备!$C$90:$M$90,FALSE))*INDEX(装备!$I$72:$I$77,MATCH($P44,装备!$A$72:$A$77,FALSE)),0)</f>
        <v>120</v>
      </c>
      <c r="AC44" s="1" cm="1">
        <f t="array" ref="AC44">IFERROR(INDEX(装备!$C$92:$M$92,MATCH(AC$8,装备!$C$90:$M$90,FALSE))*INDEX(装备!$I$72:$I$77,MATCH($P44,装备!$A$72:$A$77,FALSE))+$S44*INDEX(装备!$C$92:$M$92,MATCH(AC$8,装备!$C$90:$M$90,FALSE))*INDEX(装备!$I$72:$I$77,MATCH($P44,装备!$A$72:$A$77,FALSE)),0)</f>
        <v>120</v>
      </c>
      <c r="AD44" s="1" cm="1">
        <f t="array" ref="AD44">IFERROR(INDEX(装备!$C$92:$M$92,MATCH(AD$8,装备!$C$90:$M$90,FALSE))*INDEX(装备!$I$72:$I$77,MATCH($P44,装备!$A$72:$A$77,FALSE))+$S44*INDEX(装备!$C$92:$M$92,MATCH(AD$8,装备!$C$90:$M$90,FALSE))*INDEX(装备!$I$72:$I$77,MATCH($P44,装备!$A$72:$A$77,FALSE)),0)</f>
        <v>120</v>
      </c>
      <c r="AE44" s="1" cm="1">
        <f t="array" ref="AE44">IFERROR(INDEX(装备!$C$92:$M$92,MATCH(AE$8,装备!$C$90:$M$90,FALSE))*INDEX(装备!$I$72:$I$77,MATCH($P44,装备!$A$72:$A$77,FALSE))+$S44*INDEX(装备!$C$92:$M$92,MATCH(AE$8,装备!$C$90:$M$90,FALSE))*INDEX(装备!$I$72:$I$77,MATCH($P44,装备!$A$72:$A$77,FALSE)),0)</f>
        <v>240</v>
      </c>
      <c r="AF44" s="1" cm="1">
        <f t="array" ref="AF44">IFERROR(INDEX(装备!$C$92:$M$92,MATCH(AF$8,装备!$C$90:$M$90,FALSE))*INDEX(装备!$I$72:$I$77,MATCH($P44,装备!$A$72:$A$77,FALSE))+$S44*INDEX(装备!$C$92:$M$92,MATCH(AF$8,装备!$C$90:$M$90,FALSE))*INDEX(装备!$I$72:$I$77,MATCH($P44,装备!$A$72:$A$77,FALSE)),0)</f>
        <v>240</v>
      </c>
      <c r="AR44" s="1">
        <f t="shared" si="24"/>
        <v>3088.68</v>
      </c>
      <c r="AS44" s="1">
        <f t="shared" si="25"/>
        <v>319.14</v>
      </c>
      <c r="AT44" s="1">
        <f t="shared" si="26"/>
        <v>319.14</v>
      </c>
      <c r="AU44" s="1">
        <f t="shared" si="27"/>
        <v>212.04</v>
      </c>
      <c r="AV44" s="1">
        <f t="shared" si="28"/>
        <v>212.04</v>
      </c>
      <c r="AW44" s="1">
        <f t="shared" si="29"/>
        <v>176.8</v>
      </c>
      <c r="AX44" s="1">
        <f t="shared" si="30"/>
        <v>176.8</v>
      </c>
      <c r="AY44" s="1">
        <f t="shared" si="31"/>
        <v>176.8</v>
      </c>
      <c r="BA44" s="1">
        <f t="shared" si="33"/>
        <v>120</v>
      </c>
      <c r="BB44" s="1">
        <f t="shared" si="34"/>
        <v>120</v>
      </c>
      <c r="BC44" s="1">
        <f t="shared" si="35"/>
        <v>120</v>
      </c>
      <c r="BD44" s="1">
        <f t="shared" si="36"/>
        <v>120</v>
      </c>
      <c r="BE44" s="1">
        <f t="shared" si="37"/>
        <v>240</v>
      </c>
      <c r="BF44" s="1">
        <f t="shared" si="38"/>
        <v>240</v>
      </c>
    </row>
    <row r="45" spans="2:58" x14ac:dyDescent="0.15">
      <c r="B45" s="1">
        <v>9</v>
      </c>
      <c r="D45" s="1">
        <v>37</v>
      </c>
      <c r="E45" s="1">
        <v>2</v>
      </c>
      <c r="F45" s="1">
        <f t="shared" si="22"/>
        <v>6</v>
      </c>
      <c r="G45" s="1" cm="1">
        <f t="array" ref="G45">ROUND((INDEX(职业模板!$N$4:$U$4,MATCH(G$8,职业模板!$N$3:$U$3,FALSE))+$D45*INDEX(职业模板!$C$18:$J$18,MATCH(G$8,职业模板!$N$3:$U$3,FALSE))+INDEX(职业模板!$C$40:$J$60,MATCH($F45,职业模板!$B$40:$B$60,FALSE),MATCH(G$8,职业模板!$C$39:$J$39,FALSE))*INDEX(职业模板!$N$4:$U$4,MATCH(G$8,职业模板!$N$3:$U$3,FALSE)))*(1+INDEX(职业模板!$C$29:$J$34,MATCH($E45,职业模板!$B$29:$B$34,FALSE),MATCH(G$8,职业模板!$C$28:$J$28,FALSE))),3)</f>
        <v>1398.6</v>
      </c>
      <c r="H45" s="1" cm="1">
        <f t="array" ref="H45">ROUND((INDEX(职业模板!$N$4:$U$4,MATCH(H$8,职业模板!$N$3:$U$3,FALSE))+$D45*INDEX(职业模板!$C$18:$J$18,MATCH(H$8,职业模板!$N$3:$U$3,FALSE))+INDEX(职业模板!$C$40:$J$60,MATCH($F45,职业模板!$B$40:$B$60,FALSE),MATCH(H$8,职业模板!$C$39:$J$39,FALSE))*INDEX(职业模板!$N$4:$U$4,MATCH(H$8,职业模板!$N$3:$U$3,FALSE)))*(1+INDEX(职业模板!$C$29:$J$34,MATCH($E45,职业模板!$B$29:$B$34,FALSE),MATCH(H$8,职业模板!$C$28:$J$28,FALSE))),3)</f>
        <v>181.3</v>
      </c>
      <c r="I45" s="1" cm="1">
        <f t="array" ref="I45">ROUND((INDEX(职业模板!$N$4:$U$4,MATCH(I$8,职业模板!$N$3:$U$3,FALSE))+$D45*INDEX(职业模板!$C$18:$J$18,MATCH(I$8,职业模板!$N$3:$U$3,FALSE))+INDEX(职业模板!$C$40:$J$60,MATCH($F45,职业模板!$B$40:$B$60,FALSE),MATCH(I$8,职业模板!$C$39:$J$39,FALSE))*INDEX(职业模板!$N$4:$U$4,MATCH(I$8,职业模板!$N$3:$U$3,FALSE)))*(1+INDEX(职业模板!$C$29:$J$34,MATCH($E45,职业模板!$B$29:$B$34,FALSE),MATCH(I$8,职业模板!$C$28:$J$28,FALSE))),3)</f>
        <v>181.3</v>
      </c>
      <c r="J45" s="1" cm="1">
        <f t="array" ref="J45">ROUND((INDEX(职业模板!$N$4:$U$4,MATCH(J$8,职业模板!$N$3:$U$3,FALSE))+$D45*INDEX(职业模板!$C$18:$J$18,MATCH(J$8,职业模板!$N$3:$U$3,FALSE))+INDEX(职业模板!$C$40:$J$60,MATCH($F45,职业模板!$B$40:$B$60,FALSE),MATCH(J$8,职业模板!$C$39:$J$39,FALSE))*INDEX(职业模板!$N$4:$U$4,MATCH(J$8,职业模板!$N$3:$U$3,FALSE)))*(1+INDEX(职业模板!$C$29:$J$34,MATCH($E45,职业模板!$B$29:$B$34,FALSE),MATCH(J$8,职业模板!$C$28:$J$28,FALSE))),3)</f>
        <v>144.19999999999999</v>
      </c>
      <c r="K45" s="1" cm="1">
        <f t="array" ref="K45">ROUND((INDEX(职业模板!$N$4:$U$4,MATCH(K$8,职业模板!$N$3:$U$3,FALSE))+$D45*INDEX(职业模板!$C$18:$J$18,MATCH(K$8,职业模板!$N$3:$U$3,FALSE))+INDEX(职业模板!$C$40:$J$60,MATCH($F45,职业模板!$B$40:$B$60,FALSE),MATCH(K$8,职业模板!$C$39:$J$39,FALSE))*INDEX(职业模板!$N$4:$U$4,MATCH(K$8,职业模板!$N$3:$U$3,FALSE)))*(1+INDEX(职业模板!$C$29:$J$34,MATCH($E45,职业模板!$B$29:$B$34,FALSE),MATCH(K$8,职业模板!$C$28:$J$28,FALSE))),3)</f>
        <v>144.19999999999999</v>
      </c>
      <c r="L45" s="1" cm="1">
        <f t="array" ref="L45">ROUND((INDEX(职业模板!$N$4:$U$4,MATCH(L$8,职业模板!$N$3:$U$3,FALSE))+$D45*INDEX(职业模板!$C$18:$J$18,MATCH(L$8,职业模板!$N$3:$U$3,FALSE))+INDEX(职业模板!$C$40:$J$60,MATCH($F45,职业模板!$B$40:$B$60,FALSE),MATCH(L$8,职业模板!$C$39:$J$39,FALSE))*INDEX(职业模板!$N$4:$U$4,MATCH(L$8,职业模板!$N$3:$U$3,FALSE)))*(1+INDEX(职业模板!$C$29:$J$34,MATCH($E45,职业模板!$B$29:$B$34,FALSE),MATCH(L$8,职业模板!$C$28:$J$28,FALSE))),3)</f>
        <v>178.1</v>
      </c>
      <c r="M45" s="1" cm="1">
        <f t="array" ref="M45">ROUND((INDEX(职业模板!$N$4:$U$4,MATCH(M$8,职业模板!$N$3:$U$3,FALSE))+$D45*INDEX(职业模板!$C$18:$J$18,MATCH(M$8,职业模板!$N$3:$U$3,FALSE))+INDEX(职业模板!$C$40:$J$60,MATCH($F45,职业模板!$B$40:$B$60,FALSE),MATCH(M$8,职业模板!$C$39:$J$39,FALSE))*INDEX(职业模板!$N$4:$U$4,MATCH(M$8,职业模板!$N$3:$U$3,FALSE)))*(1+INDEX(职业模板!$C$29:$J$34,MATCH($E45,职业模板!$B$29:$B$34,FALSE),MATCH(M$8,职业模板!$C$28:$J$28,FALSE))),3)</f>
        <v>178.1</v>
      </c>
      <c r="N45" s="1" cm="1">
        <f t="array" ref="N45">ROUND((INDEX(职业模板!$N$4:$U$4,MATCH(N$8,职业模板!$N$3:$U$3,FALSE))+$D45*INDEX(职业模板!$C$18:$J$18,MATCH(N$8,职业模板!$N$3:$U$3,FALSE))+INDEX(职业模板!$C$40:$J$60,MATCH($F45,职业模板!$B$40:$B$60,FALSE),MATCH(N$8,职业模板!$C$39:$J$39,FALSE))*INDEX(职业模板!$N$4:$U$4,MATCH(N$8,职业模板!$N$3:$U$3,FALSE)))*(1+INDEX(职业模板!$C$29:$J$34,MATCH($E45,职业模板!$B$29:$B$34,FALSE),MATCH(N$8,职业模板!$C$28:$J$28,FALSE))),3)</f>
        <v>178.1</v>
      </c>
      <c r="O45" s="1">
        <v>1.5</v>
      </c>
      <c r="P45" s="1">
        <v>3</v>
      </c>
      <c r="Q45" s="26" t="str" cm="1">
        <f t="array" ref="Q45">INDEX(装备!$B$72:$B$77,MATCH($P45,装备!$A$72:$A$77,FALSE))</f>
        <v>蓝</v>
      </c>
      <c r="R45" s="1">
        <v>5</v>
      </c>
      <c r="S45" s="1">
        <f t="shared" si="32"/>
        <v>1</v>
      </c>
      <c r="V45" s="1" cm="1">
        <f t="array" ref="V45">IFERROR(ROUND(INDEX(装备!$C$72:$C$77,MATCH($P45,装备!$A$72:$A$77,FALSE))*(INDEX(装备!$C$47:$G$47,MATCH(V$8,装备!$C$45:$G$45,FALSE))+$R45/MAX(装备!$G$72:$G$77)*INDEX(装备!$C$53:$G$53,MATCH(V$8,装备!$C$51:$G$51,FALSE)))+INDEX(装备!$C$91:$M$91,MATCH(V$8,装备!$C$90:$M$90,FALSE))*INDEX(装备!$I$72:$I$77,MATCH($P45,装备!$A$72:$A$77,FALSE))*(INDEX(职业模板!$N$4:$U$4,MATCH(G$8,职业模板!$N$3:$U$3,FALSE))+$D45*INDEX(职业模板!$C$18:$J$18,MATCH(G$8,职业模板!$N$3:$U$3,FALSE)))*(1+$S45),2),0)</f>
        <v>1755.96</v>
      </c>
      <c r="W45" s="1" cm="1">
        <f t="array" ref="W45">IFERROR(ROUND(INDEX(装备!$C$72:$C$77,MATCH($P45,装备!$A$72:$A$77,FALSE))*(INDEX(装备!$C$47:$G$47,MATCH(W$8,装备!$C$45:$G$45,FALSE))+$R45/MAX(装备!$G$72:$G$77)*INDEX(装备!$C$53:$G$53,MATCH(W$8,装备!$C$51:$G$51,FALSE)))+INDEX(装备!$C$91:$M$91,MATCH(W$8,装备!$C$90:$M$90,FALSE))*INDEX(装备!$I$72:$I$77,MATCH($P45,装备!$A$72:$A$77,FALSE))*(INDEX(职业模板!$N$4:$U$4,MATCH(H$8,职业模板!$N$3:$U$3,FALSE))+$D45*INDEX(职业模板!$C$18:$J$18,MATCH(H$8,职业模板!$N$3:$U$3,FALSE)))*(1+$S45),2),0)</f>
        <v>146.33000000000001</v>
      </c>
      <c r="X45" s="1" cm="1">
        <f t="array" ref="X45">IFERROR(ROUND(INDEX(装备!$C$72:$C$77,MATCH($P45,装备!$A$72:$A$77,FALSE))*(INDEX(装备!$C$47:$G$47,MATCH(X$8,装备!$C$45:$G$45,FALSE))+$R45/MAX(装备!$G$72:$G$77)*INDEX(装备!$C$53:$G$53,MATCH(X$8,装备!$C$51:$G$51,FALSE)))+INDEX(装备!$C$91:$M$91,MATCH(X$8,装备!$C$90:$M$90,FALSE))*INDEX(装备!$I$72:$I$77,MATCH($P45,装备!$A$72:$A$77,FALSE))*(INDEX(职业模板!$N$4:$U$4,MATCH(I$8,职业模板!$N$3:$U$3,FALSE))+$D45*INDEX(职业模板!$C$18:$J$18,MATCH(I$8,职业模板!$N$3:$U$3,FALSE)))*(1+$S45),2),0)</f>
        <v>146.33000000000001</v>
      </c>
      <c r="Y45" s="1" cm="1">
        <f t="array" ref="Y45">IFERROR(ROUND(INDEX(装备!$C$72:$C$77,MATCH($P45,装备!$A$72:$A$77,FALSE))*(INDEX(装备!$C$47:$G$47,MATCH(Y$8,装备!$C$45:$G$45,FALSE))+$R45/MAX(装备!$G$72:$G$77)*INDEX(装备!$C$53:$G$53,MATCH(Y$8,装备!$C$51:$G$51,FALSE)))+INDEX(装备!$C$91:$M$91,MATCH(Y$8,装备!$C$90:$M$90,FALSE))*INDEX(装备!$I$72:$I$77,MATCH($P45,装备!$A$72:$A$77,FALSE))*(INDEX(职业模板!$N$4:$U$4,MATCH(J$8,职业模板!$N$3:$U$3,FALSE))+$D45*INDEX(职业模板!$C$18:$J$18,MATCH(J$8,职业模板!$N$3:$U$3,FALSE)))*(1+$S45),2),0)</f>
        <v>73.48</v>
      </c>
      <c r="Z45" s="1" cm="1">
        <f t="array" ref="Z45">IFERROR(ROUND(INDEX(装备!$C$72:$C$77,MATCH($P45,装备!$A$72:$A$77,FALSE))*(INDEX(装备!$C$47:$G$47,MATCH(Z$8,装备!$C$45:$G$45,FALSE))+$R45/MAX(装备!$G$72:$G$77)*INDEX(装备!$C$53:$G$53,MATCH(Z$8,装备!$C$51:$G$51,FALSE)))+INDEX(装备!$C$91:$M$91,MATCH(Z$8,装备!$C$90:$M$90,FALSE))*INDEX(装备!$I$72:$I$77,MATCH($P45,装备!$A$72:$A$77,FALSE))*(INDEX(职业模板!$N$4:$U$4,MATCH(K$8,职业模板!$N$3:$U$3,FALSE))+$D45*INDEX(职业模板!$C$18:$J$18,MATCH(K$8,职业模板!$N$3:$U$3,FALSE)))*(1+$S45),2),0)</f>
        <v>73.48</v>
      </c>
      <c r="AA45" s="1" cm="1">
        <f t="array" ref="AA45">IFERROR(INDEX(装备!$C$92:$M$92,MATCH(AA$8,装备!$C$90:$M$90,FALSE))*INDEX(装备!$I$72:$I$77,MATCH($P45,装备!$A$72:$A$77,FALSE))+$S45*INDEX(装备!$C$92:$M$92,MATCH(AA$8,装备!$C$90:$M$90,FALSE))*INDEX(装备!$I$72:$I$77,MATCH($P45,装备!$A$72:$A$77,FALSE)),0)</f>
        <v>120</v>
      </c>
      <c r="AB45" s="1" cm="1">
        <f t="array" ref="AB45">IFERROR(INDEX(装备!$C$92:$M$92,MATCH(AB$8,装备!$C$90:$M$90,FALSE))*INDEX(装备!$I$72:$I$77,MATCH($P45,装备!$A$72:$A$77,FALSE))+$S45*INDEX(装备!$C$92:$M$92,MATCH(AB$8,装备!$C$90:$M$90,FALSE))*INDEX(装备!$I$72:$I$77,MATCH($P45,装备!$A$72:$A$77,FALSE)),0)</f>
        <v>120</v>
      </c>
      <c r="AC45" s="1" cm="1">
        <f t="array" ref="AC45">IFERROR(INDEX(装备!$C$92:$M$92,MATCH(AC$8,装备!$C$90:$M$90,FALSE))*INDEX(装备!$I$72:$I$77,MATCH($P45,装备!$A$72:$A$77,FALSE))+$S45*INDEX(装备!$C$92:$M$92,MATCH(AC$8,装备!$C$90:$M$90,FALSE))*INDEX(装备!$I$72:$I$77,MATCH($P45,装备!$A$72:$A$77,FALSE)),0)</f>
        <v>120</v>
      </c>
      <c r="AD45" s="1" cm="1">
        <f t="array" ref="AD45">IFERROR(INDEX(装备!$C$92:$M$92,MATCH(AD$8,装备!$C$90:$M$90,FALSE))*INDEX(装备!$I$72:$I$77,MATCH($P45,装备!$A$72:$A$77,FALSE))+$S45*INDEX(装备!$C$92:$M$92,MATCH(AD$8,装备!$C$90:$M$90,FALSE))*INDEX(装备!$I$72:$I$77,MATCH($P45,装备!$A$72:$A$77,FALSE)),0)</f>
        <v>120</v>
      </c>
      <c r="AE45" s="1" cm="1">
        <f t="array" ref="AE45">IFERROR(INDEX(装备!$C$92:$M$92,MATCH(AE$8,装备!$C$90:$M$90,FALSE))*INDEX(装备!$I$72:$I$77,MATCH($P45,装备!$A$72:$A$77,FALSE))+$S45*INDEX(装备!$C$92:$M$92,MATCH(AE$8,装备!$C$90:$M$90,FALSE))*INDEX(装备!$I$72:$I$77,MATCH($P45,装备!$A$72:$A$77,FALSE)),0)</f>
        <v>240</v>
      </c>
      <c r="AF45" s="1" cm="1">
        <f t="array" ref="AF45">IFERROR(INDEX(装备!$C$92:$M$92,MATCH(AF$8,装备!$C$90:$M$90,FALSE))*INDEX(装备!$I$72:$I$77,MATCH($P45,装备!$A$72:$A$77,FALSE))+$S45*INDEX(装备!$C$92:$M$92,MATCH(AF$8,装备!$C$90:$M$90,FALSE))*INDEX(装备!$I$72:$I$77,MATCH($P45,装备!$A$72:$A$77,FALSE)),0)</f>
        <v>240</v>
      </c>
      <c r="AR45" s="1">
        <f t="shared" si="24"/>
        <v>3154.56</v>
      </c>
      <c r="AS45" s="1">
        <f t="shared" si="25"/>
        <v>327.63</v>
      </c>
      <c r="AT45" s="1">
        <f t="shared" si="26"/>
        <v>327.63</v>
      </c>
      <c r="AU45" s="1">
        <f t="shared" si="27"/>
        <v>217.68</v>
      </c>
      <c r="AV45" s="1">
        <f t="shared" si="28"/>
        <v>217.68</v>
      </c>
      <c r="AW45" s="1">
        <f t="shared" si="29"/>
        <v>178.1</v>
      </c>
      <c r="AX45" s="1">
        <f t="shared" si="30"/>
        <v>178.1</v>
      </c>
      <c r="AY45" s="1">
        <f t="shared" si="31"/>
        <v>178.1</v>
      </c>
      <c r="BA45" s="1">
        <f t="shared" si="33"/>
        <v>120</v>
      </c>
      <c r="BB45" s="1">
        <f t="shared" si="34"/>
        <v>120</v>
      </c>
      <c r="BC45" s="1">
        <f t="shared" si="35"/>
        <v>120</v>
      </c>
      <c r="BD45" s="1">
        <f t="shared" si="36"/>
        <v>120</v>
      </c>
      <c r="BE45" s="1">
        <f t="shared" si="37"/>
        <v>240</v>
      </c>
      <c r="BF45" s="1">
        <f t="shared" si="38"/>
        <v>240</v>
      </c>
    </row>
    <row r="46" spans="2:58" x14ac:dyDescent="0.15">
      <c r="B46" s="1">
        <v>9</v>
      </c>
      <c r="D46" s="1">
        <v>38</v>
      </c>
      <c r="E46" s="1">
        <v>2</v>
      </c>
      <c r="F46" s="1">
        <f t="shared" si="22"/>
        <v>6</v>
      </c>
      <c r="G46" s="1" cm="1">
        <f t="array" ref="G46">ROUND((INDEX(职业模板!$N$4:$U$4,MATCH(G$8,职业模板!$N$3:$U$3,FALSE))+$D46*INDEX(职业模板!$C$18:$J$18,MATCH(G$8,职业模板!$N$3:$U$3,FALSE))+INDEX(职业模板!$C$40:$J$60,MATCH($F46,职业模板!$B$40:$B$60,FALSE),MATCH(G$8,职业模板!$C$39:$J$39,FALSE))*INDEX(职业模板!$N$4:$U$4,MATCH(G$8,职业模板!$N$3:$U$3,FALSE)))*(1+INDEX(职业模板!$C$29:$J$34,MATCH($E46,职业模板!$B$29:$B$34,FALSE),MATCH(G$8,职业模板!$C$28:$J$28,FALSE))),3)</f>
        <v>1414.8</v>
      </c>
      <c r="H46" s="1" cm="1">
        <f t="array" ref="H46">ROUND((INDEX(职业模板!$N$4:$U$4,MATCH(H$8,职业模板!$N$3:$U$3,FALSE))+$D46*INDEX(职业模板!$C$18:$J$18,MATCH(H$8,职业模板!$N$3:$U$3,FALSE))+INDEX(职业模板!$C$40:$J$60,MATCH($F46,职业模板!$B$40:$B$60,FALSE),MATCH(H$8,职业模板!$C$39:$J$39,FALSE))*INDEX(职业模板!$N$4:$U$4,MATCH(H$8,职业模板!$N$3:$U$3,FALSE)))*(1+INDEX(职业模板!$C$29:$J$34,MATCH($E46,职业模板!$B$29:$B$34,FALSE),MATCH(H$8,职业模板!$C$28:$J$28,FALSE))),3)</f>
        <v>183.4</v>
      </c>
      <c r="I46" s="1" cm="1">
        <f t="array" ref="I46">ROUND((INDEX(职业模板!$N$4:$U$4,MATCH(I$8,职业模板!$N$3:$U$3,FALSE))+$D46*INDEX(职业模板!$C$18:$J$18,MATCH(I$8,职业模板!$N$3:$U$3,FALSE))+INDEX(职业模板!$C$40:$J$60,MATCH($F46,职业模板!$B$40:$B$60,FALSE),MATCH(I$8,职业模板!$C$39:$J$39,FALSE))*INDEX(职业模板!$N$4:$U$4,MATCH(I$8,职业模板!$N$3:$U$3,FALSE)))*(1+INDEX(职业模板!$C$29:$J$34,MATCH($E46,职业模板!$B$29:$B$34,FALSE),MATCH(I$8,职业模板!$C$28:$J$28,FALSE))),3)</f>
        <v>183.4</v>
      </c>
      <c r="J46" s="1" cm="1">
        <f t="array" ref="J46">ROUND((INDEX(职业模板!$N$4:$U$4,MATCH(J$8,职业模板!$N$3:$U$3,FALSE))+$D46*INDEX(职业模板!$C$18:$J$18,MATCH(J$8,职业模板!$N$3:$U$3,FALSE))+INDEX(职业模板!$C$40:$J$60,MATCH($F46,职业模板!$B$40:$B$60,FALSE),MATCH(J$8,职业模板!$C$39:$J$39,FALSE))*INDEX(职业模板!$N$4:$U$4,MATCH(J$8,职业模板!$N$3:$U$3,FALSE)))*(1+INDEX(职业模板!$C$29:$J$34,MATCH($E46,职业模板!$B$29:$B$34,FALSE),MATCH(J$8,职业模板!$C$28:$J$28,FALSE))),3)</f>
        <v>145.6</v>
      </c>
      <c r="K46" s="1" cm="1">
        <f t="array" ref="K46">ROUND((INDEX(职业模板!$N$4:$U$4,MATCH(K$8,职业模板!$N$3:$U$3,FALSE))+$D46*INDEX(职业模板!$C$18:$J$18,MATCH(K$8,职业模板!$N$3:$U$3,FALSE))+INDEX(职业模板!$C$40:$J$60,MATCH($F46,职业模板!$B$40:$B$60,FALSE),MATCH(K$8,职业模板!$C$39:$J$39,FALSE))*INDEX(职业模板!$N$4:$U$4,MATCH(K$8,职业模板!$N$3:$U$3,FALSE)))*(1+INDEX(职业模板!$C$29:$J$34,MATCH($E46,职业模板!$B$29:$B$34,FALSE),MATCH(K$8,职业模板!$C$28:$J$28,FALSE))),3)</f>
        <v>145.6</v>
      </c>
      <c r="L46" s="1" cm="1">
        <f t="array" ref="L46">ROUND((INDEX(职业模板!$N$4:$U$4,MATCH(L$8,职业模板!$N$3:$U$3,FALSE))+$D46*INDEX(职业模板!$C$18:$J$18,MATCH(L$8,职业模板!$N$3:$U$3,FALSE))+INDEX(职业模板!$C$40:$J$60,MATCH($F46,职业模板!$B$40:$B$60,FALSE),MATCH(L$8,职业模板!$C$39:$J$39,FALSE))*INDEX(职业模板!$N$4:$U$4,MATCH(L$8,职业模板!$N$3:$U$3,FALSE)))*(1+INDEX(职业模板!$C$29:$J$34,MATCH($E46,职业模板!$B$29:$B$34,FALSE),MATCH(L$8,职业模板!$C$28:$J$28,FALSE))),3)</f>
        <v>179.4</v>
      </c>
      <c r="M46" s="1" cm="1">
        <f t="array" ref="M46">ROUND((INDEX(职业模板!$N$4:$U$4,MATCH(M$8,职业模板!$N$3:$U$3,FALSE))+$D46*INDEX(职业模板!$C$18:$J$18,MATCH(M$8,职业模板!$N$3:$U$3,FALSE))+INDEX(职业模板!$C$40:$J$60,MATCH($F46,职业模板!$B$40:$B$60,FALSE),MATCH(M$8,职业模板!$C$39:$J$39,FALSE))*INDEX(职业模板!$N$4:$U$4,MATCH(M$8,职业模板!$N$3:$U$3,FALSE)))*(1+INDEX(职业模板!$C$29:$J$34,MATCH($E46,职业模板!$B$29:$B$34,FALSE),MATCH(M$8,职业模板!$C$28:$J$28,FALSE))),3)</f>
        <v>179.4</v>
      </c>
      <c r="N46" s="1" cm="1">
        <f t="array" ref="N46">ROUND((INDEX(职业模板!$N$4:$U$4,MATCH(N$8,职业模板!$N$3:$U$3,FALSE))+$D46*INDEX(职业模板!$C$18:$J$18,MATCH(N$8,职业模板!$N$3:$U$3,FALSE))+INDEX(职业模板!$C$40:$J$60,MATCH($F46,职业模板!$B$40:$B$60,FALSE),MATCH(N$8,职业模板!$C$39:$J$39,FALSE))*INDEX(职业模板!$N$4:$U$4,MATCH(N$8,职业模板!$N$3:$U$3,FALSE)))*(1+INDEX(职业模板!$C$29:$J$34,MATCH($E46,职业模板!$B$29:$B$34,FALSE),MATCH(N$8,职业模板!$C$28:$J$28,FALSE))),3)</f>
        <v>179.4</v>
      </c>
      <c r="O46" s="1">
        <v>1.5</v>
      </c>
      <c r="P46" s="1">
        <v>3</v>
      </c>
      <c r="Q46" s="26" t="str" cm="1">
        <f t="array" ref="Q46">INDEX(装备!$B$72:$B$77,MATCH($P46,装备!$A$72:$A$77,FALSE))</f>
        <v>蓝</v>
      </c>
      <c r="R46" s="1">
        <v>5</v>
      </c>
      <c r="S46" s="1">
        <f t="shared" si="32"/>
        <v>1</v>
      </c>
      <c r="V46" s="1" cm="1">
        <f t="array" ref="V46">IFERROR(ROUND(INDEX(装备!$C$72:$C$77,MATCH($P46,装备!$A$72:$A$77,FALSE))*(INDEX(装备!$C$47:$G$47,MATCH(V$8,装备!$C$45:$G$45,FALSE))+$R46/MAX(装备!$G$72:$G$77)*INDEX(装备!$C$53:$G$53,MATCH(V$8,装备!$C$51:$G$51,FALSE)))+INDEX(装备!$C$91:$M$91,MATCH(V$8,装备!$C$90:$M$90,FALSE))*INDEX(装备!$I$72:$I$77,MATCH($P46,装备!$A$72:$A$77,FALSE))*(INDEX(职业模板!$N$4:$U$4,MATCH(G$8,职业模板!$N$3:$U$3,FALSE))+$D46*INDEX(职业模板!$C$18:$J$18,MATCH(G$8,职业模板!$N$3:$U$3,FALSE)))*(1+$S46),2),0)</f>
        <v>1757.04</v>
      </c>
      <c r="W46" s="1" cm="1">
        <f t="array" ref="W46">IFERROR(ROUND(INDEX(装备!$C$72:$C$77,MATCH($P46,装备!$A$72:$A$77,FALSE))*(INDEX(装备!$C$47:$G$47,MATCH(W$8,装备!$C$45:$G$45,FALSE))+$R46/MAX(装备!$G$72:$G$77)*INDEX(装备!$C$53:$G$53,MATCH(W$8,装备!$C$51:$G$51,FALSE)))+INDEX(装备!$C$91:$M$91,MATCH(W$8,装备!$C$90:$M$90,FALSE))*INDEX(装备!$I$72:$I$77,MATCH($P46,装备!$A$72:$A$77,FALSE))*(INDEX(职业模板!$N$4:$U$4,MATCH(H$8,职业模板!$N$3:$U$3,FALSE))+$D46*INDEX(职业模板!$C$18:$J$18,MATCH(H$8,职业模板!$N$3:$U$3,FALSE)))*(1+$S46),2),0)</f>
        <v>146.41999999999999</v>
      </c>
      <c r="X46" s="1" cm="1">
        <f t="array" ref="X46">IFERROR(ROUND(INDEX(装备!$C$72:$C$77,MATCH($P46,装备!$A$72:$A$77,FALSE))*(INDEX(装备!$C$47:$G$47,MATCH(X$8,装备!$C$45:$G$45,FALSE))+$R46/MAX(装备!$G$72:$G$77)*INDEX(装备!$C$53:$G$53,MATCH(X$8,装备!$C$51:$G$51,FALSE)))+INDEX(装备!$C$91:$M$91,MATCH(X$8,装备!$C$90:$M$90,FALSE))*INDEX(装备!$I$72:$I$77,MATCH($P46,装备!$A$72:$A$77,FALSE))*(INDEX(职业模板!$N$4:$U$4,MATCH(I$8,职业模板!$N$3:$U$3,FALSE))+$D46*INDEX(职业模板!$C$18:$J$18,MATCH(I$8,职业模板!$N$3:$U$3,FALSE)))*(1+$S46),2),0)</f>
        <v>146.41999999999999</v>
      </c>
      <c r="Y46" s="1" cm="1">
        <f t="array" ref="Y46">IFERROR(ROUND(INDEX(装备!$C$72:$C$77,MATCH($P46,装备!$A$72:$A$77,FALSE))*(INDEX(装备!$C$47:$G$47,MATCH(Y$8,装备!$C$45:$G$45,FALSE))+$R46/MAX(装备!$G$72:$G$77)*INDEX(装备!$C$53:$G$53,MATCH(Y$8,装备!$C$51:$G$51,FALSE)))+INDEX(装备!$C$91:$M$91,MATCH(Y$8,装备!$C$90:$M$90,FALSE))*INDEX(装备!$I$72:$I$77,MATCH($P46,装备!$A$72:$A$77,FALSE))*(INDEX(职业模板!$N$4:$U$4,MATCH(J$8,职业模板!$N$3:$U$3,FALSE))+$D46*INDEX(职业模板!$C$18:$J$18,MATCH(J$8,职业模板!$N$3:$U$3,FALSE)))*(1+$S46),2),0)</f>
        <v>73.52</v>
      </c>
      <c r="Z46" s="1" cm="1">
        <f t="array" ref="Z46">IFERROR(ROUND(INDEX(装备!$C$72:$C$77,MATCH($P46,装备!$A$72:$A$77,FALSE))*(INDEX(装备!$C$47:$G$47,MATCH(Z$8,装备!$C$45:$G$45,FALSE))+$R46/MAX(装备!$G$72:$G$77)*INDEX(装备!$C$53:$G$53,MATCH(Z$8,装备!$C$51:$G$51,FALSE)))+INDEX(装备!$C$91:$M$91,MATCH(Z$8,装备!$C$90:$M$90,FALSE))*INDEX(装备!$I$72:$I$77,MATCH($P46,装备!$A$72:$A$77,FALSE))*(INDEX(职业模板!$N$4:$U$4,MATCH(K$8,职业模板!$N$3:$U$3,FALSE))+$D46*INDEX(职业模板!$C$18:$J$18,MATCH(K$8,职业模板!$N$3:$U$3,FALSE)))*(1+$S46),2),0)</f>
        <v>73.52</v>
      </c>
      <c r="AA46" s="1" cm="1">
        <f t="array" ref="AA46">IFERROR(INDEX(装备!$C$92:$M$92,MATCH(AA$8,装备!$C$90:$M$90,FALSE))*INDEX(装备!$I$72:$I$77,MATCH($P46,装备!$A$72:$A$77,FALSE))+$S46*INDEX(装备!$C$92:$M$92,MATCH(AA$8,装备!$C$90:$M$90,FALSE))*INDEX(装备!$I$72:$I$77,MATCH($P46,装备!$A$72:$A$77,FALSE)),0)</f>
        <v>120</v>
      </c>
      <c r="AB46" s="1" cm="1">
        <f t="array" ref="AB46">IFERROR(INDEX(装备!$C$92:$M$92,MATCH(AB$8,装备!$C$90:$M$90,FALSE))*INDEX(装备!$I$72:$I$77,MATCH($P46,装备!$A$72:$A$77,FALSE))+$S46*INDEX(装备!$C$92:$M$92,MATCH(AB$8,装备!$C$90:$M$90,FALSE))*INDEX(装备!$I$72:$I$77,MATCH($P46,装备!$A$72:$A$77,FALSE)),0)</f>
        <v>120</v>
      </c>
      <c r="AC46" s="1" cm="1">
        <f t="array" ref="AC46">IFERROR(INDEX(装备!$C$92:$M$92,MATCH(AC$8,装备!$C$90:$M$90,FALSE))*INDEX(装备!$I$72:$I$77,MATCH($P46,装备!$A$72:$A$77,FALSE))+$S46*INDEX(装备!$C$92:$M$92,MATCH(AC$8,装备!$C$90:$M$90,FALSE))*INDEX(装备!$I$72:$I$77,MATCH($P46,装备!$A$72:$A$77,FALSE)),0)</f>
        <v>120</v>
      </c>
      <c r="AD46" s="1" cm="1">
        <f t="array" ref="AD46">IFERROR(INDEX(装备!$C$92:$M$92,MATCH(AD$8,装备!$C$90:$M$90,FALSE))*INDEX(装备!$I$72:$I$77,MATCH($P46,装备!$A$72:$A$77,FALSE))+$S46*INDEX(装备!$C$92:$M$92,MATCH(AD$8,装备!$C$90:$M$90,FALSE))*INDEX(装备!$I$72:$I$77,MATCH($P46,装备!$A$72:$A$77,FALSE)),0)</f>
        <v>120</v>
      </c>
      <c r="AE46" s="1" cm="1">
        <f t="array" ref="AE46">IFERROR(INDEX(装备!$C$92:$M$92,MATCH(AE$8,装备!$C$90:$M$90,FALSE))*INDEX(装备!$I$72:$I$77,MATCH($P46,装备!$A$72:$A$77,FALSE))+$S46*INDEX(装备!$C$92:$M$92,MATCH(AE$8,装备!$C$90:$M$90,FALSE))*INDEX(装备!$I$72:$I$77,MATCH($P46,装备!$A$72:$A$77,FALSE)),0)</f>
        <v>240</v>
      </c>
      <c r="AF46" s="1" cm="1">
        <f t="array" ref="AF46">IFERROR(INDEX(装备!$C$92:$M$92,MATCH(AF$8,装备!$C$90:$M$90,FALSE))*INDEX(装备!$I$72:$I$77,MATCH($P46,装备!$A$72:$A$77,FALSE))+$S46*INDEX(装备!$C$92:$M$92,MATCH(AF$8,装备!$C$90:$M$90,FALSE))*INDEX(装备!$I$72:$I$77,MATCH($P46,装备!$A$72:$A$77,FALSE)),0)</f>
        <v>240</v>
      </c>
      <c r="AR46" s="1">
        <f t="shared" si="24"/>
        <v>3171.84</v>
      </c>
      <c r="AS46" s="1">
        <f t="shared" si="25"/>
        <v>329.82</v>
      </c>
      <c r="AT46" s="1">
        <f t="shared" si="26"/>
        <v>329.82</v>
      </c>
      <c r="AU46" s="1">
        <f t="shared" si="27"/>
        <v>219.12</v>
      </c>
      <c r="AV46" s="1">
        <f t="shared" si="28"/>
        <v>219.12</v>
      </c>
      <c r="AW46" s="1">
        <f t="shared" si="29"/>
        <v>179.4</v>
      </c>
      <c r="AX46" s="1">
        <f t="shared" si="30"/>
        <v>179.4</v>
      </c>
      <c r="AY46" s="1">
        <f t="shared" si="31"/>
        <v>179.4</v>
      </c>
      <c r="BA46" s="1">
        <f t="shared" si="33"/>
        <v>120</v>
      </c>
      <c r="BB46" s="1">
        <f t="shared" si="34"/>
        <v>120</v>
      </c>
      <c r="BC46" s="1">
        <f t="shared" si="35"/>
        <v>120</v>
      </c>
      <c r="BD46" s="1">
        <f t="shared" si="36"/>
        <v>120</v>
      </c>
      <c r="BE46" s="1">
        <f t="shared" si="37"/>
        <v>240</v>
      </c>
      <c r="BF46" s="1">
        <f t="shared" si="38"/>
        <v>240</v>
      </c>
    </row>
    <row r="47" spans="2:58" x14ac:dyDescent="0.15">
      <c r="B47" s="1">
        <v>9</v>
      </c>
      <c r="D47" s="1">
        <v>39</v>
      </c>
      <c r="E47" s="1">
        <v>2</v>
      </c>
      <c r="F47" s="1">
        <f t="shared" si="22"/>
        <v>6</v>
      </c>
      <c r="G47" s="1" cm="1">
        <f t="array" ref="G47">ROUND((INDEX(职业模板!$N$4:$U$4,MATCH(G$8,职业模板!$N$3:$U$3,FALSE))+$D47*INDEX(职业模板!$C$18:$J$18,MATCH(G$8,职业模板!$N$3:$U$3,FALSE))+INDEX(职业模板!$C$40:$J$60,MATCH($F47,职业模板!$B$40:$B$60,FALSE),MATCH(G$8,职业模板!$C$39:$J$39,FALSE))*INDEX(职业模板!$N$4:$U$4,MATCH(G$8,职业模板!$N$3:$U$3,FALSE)))*(1+INDEX(职业模板!$C$29:$J$34,MATCH($E47,职业模板!$B$29:$B$34,FALSE),MATCH(G$8,职业模板!$C$28:$J$28,FALSE))),3)</f>
        <v>1431</v>
      </c>
      <c r="H47" s="1" cm="1">
        <f t="array" ref="H47">ROUND((INDEX(职业模板!$N$4:$U$4,MATCH(H$8,职业模板!$N$3:$U$3,FALSE))+$D47*INDEX(职业模板!$C$18:$J$18,MATCH(H$8,职业模板!$N$3:$U$3,FALSE))+INDEX(职业模板!$C$40:$J$60,MATCH($F47,职业模板!$B$40:$B$60,FALSE),MATCH(H$8,职业模板!$C$39:$J$39,FALSE))*INDEX(职业模板!$N$4:$U$4,MATCH(H$8,职业模板!$N$3:$U$3,FALSE)))*(1+INDEX(职业模板!$C$29:$J$34,MATCH($E47,职业模板!$B$29:$B$34,FALSE),MATCH(H$8,职业模板!$C$28:$J$28,FALSE))),3)</f>
        <v>185.5</v>
      </c>
      <c r="I47" s="1" cm="1">
        <f t="array" ref="I47">ROUND((INDEX(职业模板!$N$4:$U$4,MATCH(I$8,职业模板!$N$3:$U$3,FALSE))+$D47*INDEX(职业模板!$C$18:$J$18,MATCH(I$8,职业模板!$N$3:$U$3,FALSE))+INDEX(职业模板!$C$40:$J$60,MATCH($F47,职业模板!$B$40:$B$60,FALSE),MATCH(I$8,职业模板!$C$39:$J$39,FALSE))*INDEX(职业模板!$N$4:$U$4,MATCH(I$8,职业模板!$N$3:$U$3,FALSE)))*(1+INDEX(职业模板!$C$29:$J$34,MATCH($E47,职业模板!$B$29:$B$34,FALSE),MATCH(I$8,职业模板!$C$28:$J$28,FALSE))),3)</f>
        <v>185.5</v>
      </c>
      <c r="J47" s="1" cm="1">
        <f t="array" ref="J47">ROUND((INDEX(职业模板!$N$4:$U$4,MATCH(J$8,职业模板!$N$3:$U$3,FALSE))+$D47*INDEX(职业模板!$C$18:$J$18,MATCH(J$8,职业模板!$N$3:$U$3,FALSE))+INDEX(职业模板!$C$40:$J$60,MATCH($F47,职业模板!$B$40:$B$60,FALSE),MATCH(J$8,职业模板!$C$39:$J$39,FALSE))*INDEX(职业模板!$N$4:$U$4,MATCH(J$8,职业模板!$N$3:$U$3,FALSE)))*(1+INDEX(职业模板!$C$29:$J$34,MATCH($E47,职业模板!$B$29:$B$34,FALSE),MATCH(J$8,职业模板!$C$28:$J$28,FALSE))),3)</f>
        <v>147</v>
      </c>
      <c r="K47" s="1" cm="1">
        <f t="array" ref="K47">ROUND((INDEX(职业模板!$N$4:$U$4,MATCH(K$8,职业模板!$N$3:$U$3,FALSE))+$D47*INDEX(职业模板!$C$18:$J$18,MATCH(K$8,职业模板!$N$3:$U$3,FALSE))+INDEX(职业模板!$C$40:$J$60,MATCH($F47,职业模板!$B$40:$B$60,FALSE),MATCH(K$8,职业模板!$C$39:$J$39,FALSE))*INDEX(职业模板!$N$4:$U$4,MATCH(K$8,职业模板!$N$3:$U$3,FALSE)))*(1+INDEX(职业模板!$C$29:$J$34,MATCH($E47,职业模板!$B$29:$B$34,FALSE),MATCH(K$8,职业模板!$C$28:$J$28,FALSE))),3)</f>
        <v>147</v>
      </c>
      <c r="L47" s="1" cm="1">
        <f t="array" ref="L47">ROUND((INDEX(职业模板!$N$4:$U$4,MATCH(L$8,职业模板!$N$3:$U$3,FALSE))+$D47*INDEX(职业模板!$C$18:$J$18,MATCH(L$8,职业模板!$N$3:$U$3,FALSE))+INDEX(职业模板!$C$40:$J$60,MATCH($F47,职业模板!$B$40:$B$60,FALSE),MATCH(L$8,职业模板!$C$39:$J$39,FALSE))*INDEX(职业模板!$N$4:$U$4,MATCH(L$8,职业模板!$N$3:$U$3,FALSE)))*(1+INDEX(职业模板!$C$29:$J$34,MATCH($E47,职业模板!$B$29:$B$34,FALSE),MATCH(L$8,职业模板!$C$28:$J$28,FALSE))),3)</f>
        <v>180.7</v>
      </c>
      <c r="M47" s="1" cm="1">
        <f t="array" ref="M47">ROUND((INDEX(职业模板!$N$4:$U$4,MATCH(M$8,职业模板!$N$3:$U$3,FALSE))+$D47*INDEX(职业模板!$C$18:$J$18,MATCH(M$8,职业模板!$N$3:$U$3,FALSE))+INDEX(职业模板!$C$40:$J$60,MATCH($F47,职业模板!$B$40:$B$60,FALSE),MATCH(M$8,职业模板!$C$39:$J$39,FALSE))*INDEX(职业模板!$N$4:$U$4,MATCH(M$8,职业模板!$N$3:$U$3,FALSE)))*(1+INDEX(职业模板!$C$29:$J$34,MATCH($E47,职业模板!$B$29:$B$34,FALSE),MATCH(M$8,职业模板!$C$28:$J$28,FALSE))),3)</f>
        <v>180.7</v>
      </c>
      <c r="N47" s="1" cm="1">
        <f t="array" ref="N47">ROUND((INDEX(职业模板!$N$4:$U$4,MATCH(N$8,职业模板!$N$3:$U$3,FALSE))+$D47*INDEX(职业模板!$C$18:$J$18,MATCH(N$8,职业模板!$N$3:$U$3,FALSE))+INDEX(职业模板!$C$40:$J$60,MATCH($F47,职业模板!$B$40:$B$60,FALSE),MATCH(N$8,职业模板!$C$39:$J$39,FALSE))*INDEX(职业模板!$N$4:$U$4,MATCH(N$8,职业模板!$N$3:$U$3,FALSE)))*(1+INDEX(职业模板!$C$29:$J$34,MATCH($E47,职业模板!$B$29:$B$34,FALSE),MATCH(N$8,职业模板!$C$28:$J$28,FALSE))),3)</f>
        <v>180.7</v>
      </c>
      <c r="O47" s="1">
        <v>1.5</v>
      </c>
      <c r="P47" s="1">
        <v>3</v>
      </c>
      <c r="Q47" s="26" t="str" cm="1">
        <f t="array" ref="Q47">INDEX(装备!$B$72:$B$77,MATCH($P47,装备!$A$72:$A$77,FALSE))</f>
        <v>蓝</v>
      </c>
      <c r="R47" s="1">
        <v>6</v>
      </c>
      <c r="S47" s="1">
        <f t="shared" si="32"/>
        <v>1</v>
      </c>
      <c r="V47" s="1" cm="1">
        <f t="array" ref="V47">IFERROR(ROUND(INDEX(装备!$C$72:$C$77,MATCH($P47,装备!$A$72:$A$77,FALSE))*(INDEX(装备!$C$47:$G$47,MATCH(V$8,装备!$C$45:$G$45,FALSE))+$R47/MAX(装备!$G$72:$G$77)*INDEX(装备!$C$53:$G$53,MATCH(V$8,装备!$C$51:$G$51,FALSE)))+INDEX(装备!$C$91:$M$91,MATCH(V$8,装备!$C$90:$M$90,FALSE))*INDEX(装备!$I$72:$I$77,MATCH($P47,装备!$A$72:$A$77,FALSE))*(INDEX(职业模板!$N$4:$U$4,MATCH(G$8,职业模板!$N$3:$U$3,FALSE))+$D47*INDEX(职业模板!$C$18:$J$18,MATCH(G$8,职业模板!$N$3:$U$3,FALSE)))*(1+$S47),2),0)</f>
        <v>1902.12</v>
      </c>
      <c r="W47" s="1" cm="1">
        <f t="array" ref="W47">IFERROR(ROUND(INDEX(装备!$C$72:$C$77,MATCH($P47,装备!$A$72:$A$77,FALSE))*(INDEX(装备!$C$47:$G$47,MATCH(W$8,装备!$C$45:$G$45,FALSE))+$R47/MAX(装备!$G$72:$G$77)*INDEX(装备!$C$53:$G$53,MATCH(W$8,装备!$C$51:$G$51,FALSE)))+INDEX(装备!$C$91:$M$91,MATCH(W$8,装备!$C$90:$M$90,FALSE))*INDEX(装备!$I$72:$I$77,MATCH($P47,装备!$A$72:$A$77,FALSE))*(INDEX(职业模板!$N$4:$U$4,MATCH(H$8,职业模板!$N$3:$U$3,FALSE))+$D47*INDEX(职业模板!$C$18:$J$18,MATCH(H$8,职业模板!$N$3:$U$3,FALSE)))*(1+$S47),2),0)</f>
        <v>158.51</v>
      </c>
      <c r="X47" s="1" cm="1">
        <f t="array" ref="X47">IFERROR(ROUND(INDEX(装备!$C$72:$C$77,MATCH($P47,装备!$A$72:$A$77,FALSE))*(INDEX(装备!$C$47:$G$47,MATCH(X$8,装备!$C$45:$G$45,FALSE))+$R47/MAX(装备!$G$72:$G$77)*INDEX(装备!$C$53:$G$53,MATCH(X$8,装备!$C$51:$G$51,FALSE)))+INDEX(装备!$C$91:$M$91,MATCH(X$8,装备!$C$90:$M$90,FALSE))*INDEX(装备!$I$72:$I$77,MATCH($P47,装备!$A$72:$A$77,FALSE))*(INDEX(职业模板!$N$4:$U$4,MATCH(I$8,职业模板!$N$3:$U$3,FALSE))+$D47*INDEX(职业模板!$C$18:$J$18,MATCH(I$8,职业模板!$N$3:$U$3,FALSE)))*(1+$S47),2),0)</f>
        <v>158.51</v>
      </c>
      <c r="Y47" s="1" cm="1">
        <f t="array" ref="Y47">IFERROR(ROUND(INDEX(装备!$C$72:$C$77,MATCH($P47,装备!$A$72:$A$77,FALSE))*(INDEX(装备!$C$47:$G$47,MATCH(Y$8,装备!$C$45:$G$45,FALSE))+$R47/MAX(装备!$G$72:$G$77)*INDEX(装备!$C$53:$G$53,MATCH(Y$8,装备!$C$51:$G$51,FALSE)))+INDEX(装备!$C$91:$M$91,MATCH(Y$8,装备!$C$90:$M$90,FALSE))*INDEX(装备!$I$72:$I$77,MATCH($P47,装备!$A$72:$A$77,FALSE))*(INDEX(职业模板!$N$4:$U$4,MATCH(J$8,职业模板!$N$3:$U$3,FALSE))+$D47*INDEX(职业模板!$C$18:$J$18,MATCH(J$8,职业模板!$N$3:$U$3,FALSE)))*(1+$S47),2),0)</f>
        <v>79.56</v>
      </c>
      <c r="Z47" s="1" cm="1">
        <f t="array" ref="Z47">IFERROR(ROUND(INDEX(装备!$C$72:$C$77,MATCH($P47,装备!$A$72:$A$77,FALSE))*(INDEX(装备!$C$47:$G$47,MATCH(Z$8,装备!$C$45:$G$45,FALSE))+$R47/MAX(装备!$G$72:$G$77)*INDEX(装备!$C$53:$G$53,MATCH(Z$8,装备!$C$51:$G$51,FALSE)))+INDEX(装备!$C$91:$M$91,MATCH(Z$8,装备!$C$90:$M$90,FALSE))*INDEX(装备!$I$72:$I$77,MATCH($P47,装备!$A$72:$A$77,FALSE))*(INDEX(职业模板!$N$4:$U$4,MATCH(K$8,职业模板!$N$3:$U$3,FALSE))+$D47*INDEX(职业模板!$C$18:$J$18,MATCH(K$8,职业模板!$N$3:$U$3,FALSE)))*(1+$S47),2),0)</f>
        <v>79.56</v>
      </c>
      <c r="AA47" s="1" cm="1">
        <f t="array" ref="AA47">IFERROR(INDEX(装备!$C$92:$M$92,MATCH(AA$8,装备!$C$90:$M$90,FALSE))*INDEX(装备!$I$72:$I$77,MATCH($P47,装备!$A$72:$A$77,FALSE))+$S47*INDEX(装备!$C$92:$M$92,MATCH(AA$8,装备!$C$90:$M$90,FALSE))*INDEX(装备!$I$72:$I$77,MATCH($P47,装备!$A$72:$A$77,FALSE)),0)</f>
        <v>120</v>
      </c>
      <c r="AB47" s="1" cm="1">
        <f t="array" ref="AB47">IFERROR(INDEX(装备!$C$92:$M$92,MATCH(AB$8,装备!$C$90:$M$90,FALSE))*INDEX(装备!$I$72:$I$77,MATCH($P47,装备!$A$72:$A$77,FALSE))+$S47*INDEX(装备!$C$92:$M$92,MATCH(AB$8,装备!$C$90:$M$90,FALSE))*INDEX(装备!$I$72:$I$77,MATCH($P47,装备!$A$72:$A$77,FALSE)),0)</f>
        <v>120</v>
      </c>
      <c r="AC47" s="1" cm="1">
        <f t="array" ref="AC47">IFERROR(INDEX(装备!$C$92:$M$92,MATCH(AC$8,装备!$C$90:$M$90,FALSE))*INDEX(装备!$I$72:$I$77,MATCH($P47,装备!$A$72:$A$77,FALSE))+$S47*INDEX(装备!$C$92:$M$92,MATCH(AC$8,装备!$C$90:$M$90,FALSE))*INDEX(装备!$I$72:$I$77,MATCH($P47,装备!$A$72:$A$77,FALSE)),0)</f>
        <v>120</v>
      </c>
      <c r="AD47" s="1" cm="1">
        <f t="array" ref="AD47">IFERROR(INDEX(装备!$C$92:$M$92,MATCH(AD$8,装备!$C$90:$M$90,FALSE))*INDEX(装备!$I$72:$I$77,MATCH($P47,装备!$A$72:$A$77,FALSE))+$S47*INDEX(装备!$C$92:$M$92,MATCH(AD$8,装备!$C$90:$M$90,FALSE))*INDEX(装备!$I$72:$I$77,MATCH($P47,装备!$A$72:$A$77,FALSE)),0)</f>
        <v>120</v>
      </c>
      <c r="AE47" s="1" cm="1">
        <f t="array" ref="AE47">IFERROR(INDEX(装备!$C$92:$M$92,MATCH(AE$8,装备!$C$90:$M$90,FALSE))*INDEX(装备!$I$72:$I$77,MATCH($P47,装备!$A$72:$A$77,FALSE))+$S47*INDEX(装备!$C$92:$M$92,MATCH(AE$8,装备!$C$90:$M$90,FALSE))*INDEX(装备!$I$72:$I$77,MATCH($P47,装备!$A$72:$A$77,FALSE)),0)</f>
        <v>240</v>
      </c>
      <c r="AF47" s="1" cm="1">
        <f t="array" ref="AF47">IFERROR(INDEX(装备!$C$92:$M$92,MATCH(AF$8,装备!$C$90:$M$90,FALSE))*INDEX(装备!$I$72:$I$77,MATCH($P47,装备!$A$72:$A$77,FALSE))+$S47*INDEX(装备!$C$92:$M$92,MATCH(AF$8,装备!$C$90:$M$90,FALSE))*INDEX(装备!$I$72:$I$77,MATCH($P47,装备!$A$72:$A$77,FALSE)),0)</f>
        <v>240</v>
      </c>
      <c r="AR47" s="1">
        <f t="shared" si="24"/>
        <v>3333.12</v>
      </c>
      <c r="AS47" s="1">
        <f t="shared" si="25"/>
        <v>344.01</v>
      </c>
      <c r="AT47" s="1">
        <f t="shared" si="26"/>
        <v>344.01</v>
      </c>
      <c r="AU47" s="1">
        <f t="shared" si="27"/>
        <v>226.56</v>
      </c>
      <c r="AV47" s="1">
        <f t="shared" si="28"/>
        <v>226.56</v>
      </c>
      <c r="AW47" s="1">
        <f t="shared" si="29"/>
        <v>180.7</v>
      </c>
      <c r="AX47" s="1">
        <f t="shared" si="30"/>
        <v>180.7</v>
      </c>
      <c r="AY47" s="1">
        <f t="shared" si="31"/>
        <v>180.7</v>
      </c>
      <c r="BA47" s="1">
        <f t="shared" si="33"/>
        <v>120</v>
      </c>
      <c r="BB47" s="1">
        <f t="shared" si="34"/>
        <v>120</v>
      </c>
      <c r="BC47" s="1">
        <f t="shared" si="35"/>
        <v>120</v>
      </c>
      <c r="BD47" s="1">
        <f t="shared" si="36"/>
        <v>120</v>
      </c>
      <c r="BE47" s="1">
        <f t="shared" si="37"/>
        <v>240</v>
      </c>
      <c r="BF47" s="1">
        <f t="shared" si="38"/>
        <v>240</v>
      </c>
    </row>
    <row r="48" spans="2:58" x14ac:dyDescent="0.15">
      <c r="B48" s="1">
        <f t="shared" ref="B48:B59" si="39">B38+2</f>
        <v>10</v>
      </c>
      <c r="D48" s="1">
        <v>40</v>
      </c>
      <c r="E48" s="1">
        <v>3</v>
      </c>
      <c r="F48" s="1">
        <f t="shared" si="22"/>
        <v>6</v>
      </c>
      <c r="G48" s="1" cm="1">
        <f t="array" ref="G48">ROUND((INDEX(职业模板!$N$4:$U$4,MATCH(G$8,职业模板!$N$3:$U$3,FALSE))+$D48*INDEX(职业模板!$C$18:$J$18,MATCH(G$8,职业模板!$N$3:$U$3,FALSE))+INDEX(职业模板!$C$40:$J$60,MATCH($F48,职业模板!$B$40:$B$60,FALSE),MATCH(G$8,职业模板!$C$39:$J$39,FALSE))*INDEX(职业模板!$N$4:$U$4,MATCH(G$8,职业模板!$N$3:$U$3,FALSE)))*(1+INDEX(职业模板!$C$29:$J$34,MATCH($E48,职业模板!$B$29:$B$34,FALSE),MATCH(G$8,职业模板!$C$28:$J$28,FALSE))),3)</f>
        <v>1768.8</v>
      </c>
      <c r="H48" s="1" cm="1">
        <f t="array" ref="H48">ROUND((INDEX(职业模板!$N$4:$U$4,MATCH(H$8,职业模板!$N$3:$U$3,FALSE))+$D48*INDEX(职业模板!$C$18:$J$18,MATCH(H$8,职业模板!$N$3:$U$3,FALSE))+INDEX(职业模板!$C$40:$J$60,MATCH($F48,职业模板!$B$40:$B$60,FALSE),MATCH(H$8,职业模板!$C$39:$J$39,FALSE))*INDEX(职业模板!$N$4:$U$4,MATCH(H$8,职业模板!$N$3:$U$3,FALSE)))*(1+INDEX(职业模板!$C$29:$J$34,MATCH($E48,职业模板!$B$29:$B$34,FALSE),MATCH(H$8,职业模板!$C$28:$J$28,FALSE))),3)</f>
        <v>214.4</v>
      </c>
      <c r="I48" s="1" cm="1">
        <f t="array" ref="I48">ROUND((INDEX(职业模板!$N$4:$U$4,MATCH(I$8,职业模板!$N$3:$U$3,FALSE))+$D48*INDEX(职业模板!$C$18:$J$18,MATCH(I$8,职业模板!$N$3:$U$3,FALSE))+INDEX(职业模板!$C$40:$J$60,MATCH($F48,职业模板!$B$40:$B$60,FALSE),MATCH(I$8,职业模板!$C$39:$J$39,FALSE))*INDEX(职业模板!$N$4:$U$4,MATCH(I$8,职业模板!$N$3:$U$3,FALSE)))*(1+INDEX(职业模板!$C$29:$J$34,MATCH($E48,职业模板!$B$29:$B$34,FALSE),MATCH(I$8,职业模板!$C$28:$J$28,FALSE))),3)</f>
        <v>214.4</v>
      </c>
      <c r="J48" s="1" cm="1">
        <f t="array" ref="J48">ROUND((INDEX(职业模板!$N$4:$U$4,MATCH(J$8,职业模板!$N$3:$U$3,FALSE))+$D48*INDEX(职业模板!$C$18:$J$18,MATCH(J$8,职业模板!$N$3:$U$3,FALSE))+INDEX(职业模板!$C$40:$J$60,MATCH($F48,职业模板!$B$40:$B$60,FALSE),MATCH(J$8,职业模板!$C$39:$J$39,FALSE))*INDEX(职业模板!$N$4:$U$4,MATCH(J$8,职业模板!$N$3:$U$3,FALSE)))*(1+INDEX(职业模板!$C$29:$J$34,MATCH($E48,职业模板!$B$29:$B$34,FALSE),MATCH(J$8,职业模板!$C$28:$J$28,FALSE))),3)</f>
        <v>169.6</v>
      </c>
      <c r="K48" s="1" cm="1">
        <f t="array" ref="K48">ROUND((INDEX(职业模板!$N$4:$U$4,MATCH(K$8,职业模板!$N$3:$U$3,FALSE))+$D48*INDEX(职业模板!$C$18:$J$18,MATCH(K$8,职业模板!$N$3:$U$3,FALSE))+INDEX(职业模板!$C$40:$J$60,MATCH($F48,职业模板!$B$40:$B$60,FALSE),MATCH(K$8,职业模板!$C$39:$J$39,FALSE))*INDEX(职业模板!$N$4:$U$4,MATCH(K$8,职业模板!$N$3:$U$3,FALSE)))*(1+INDEX(职业模板!$C$29:$J$34,MATCH($E48,职业模板!$B$29:$B$34,FALSE),MATCH(K$8,职业模板!$C$28:$J$28,FALSE))),3)</f>
        <v>169.6</v>
      </c>
      <c r="L48" s="1" cm="1">
        <f t="array" ref="L48">ROUND((INDEX(职业模板!$N$4:$U$4,MATCH(L$8,职业模板!$N$3:$U$3,FALSE))+$D48*INDEX(职业模板!$C$18:$J$18,MATCH(L$8,职业模板!$N$3:$U$3,FALSE))+INDEX(职业模板!$C$40:$J$60,MATCH($F48,职业模板!$B$40:$B$60,FALSE),MATCH(L$8,职业模板!$C$39:$J$39,FALSE))*INDEX(职业模板!$N$4:$U$4,MATCH(L$8,职业模板!$N$3:$U$3,FALSE)))*(1+INDEX(职业模板!$C$29:$J$34,MATCH($E48,职业模板!$B$29:$B$34,FALSE),MATCH(L$8,职业模板!$C$28:$J$28,FALSE))),3)</f>
        <v>203</v>
      </c>
      <c r="M48" s="1" cm="1">
        <f t="array" ref="M48">ROUND((INDEX(职业模板!$N$4:$U$4,MATCH(M$8,职业模板!$N$3:$U$3,FALSE))+$D48*INDEX(职业模板!$C$18:$J$18,MATCH(M$8,职业模板!$N$3:$U$3,FALSE))+INDEX(职业模板!$C$40:$J$60,MATCH($F48,职业模板!$B$40:$B$60,FALSE),MATCH(M$8,职业模板!$C$39:$J$39,FALSE))*INDEX(职业模板!$N$4:$U$4,MATCH(M$8,职业模板!$N$3:$U$3,FALSE)))*(1+INDEX(职业模板!$C$29:$J$34,MATCH($E48,职业模板!$B$29:$B$34,FALSE),MATCH(M$8,职业模板!$C$28:$J$28,FALSE))),3)</f>
        <v>203</v>
      </c>
      <c r="N48" s="1" cm="1">
        <f t="array" ref="N48">ROUND((INDEX(职业模板!$N$4:$U$4,MATCH(N$8,职业模板!$N$3:$U$3,FALSE))+$D48*INDEX(职业模板!$C$18:$J$18,MATCH(N$8,职业模板!$N$3:$U$3,FALSE))+INDEX(职业模板!$C$40:$J$60,MATCH($F48,职业模板!$B$40:$B$60,FALSE),MATCH(N$8,职业模板!$C$39:$J$39,FALSE))*INDEX(职业模板!$N$4:$U$4,MATCH(N$8,职业模板!$N$3:$U$3,FALSE)))*(1+INDEX(职业模板!$C$29:$J$34,MATCH($E48,职业模板!$B$29:$B$34,FALSE),MATCH(N$8,职业模板!$C$28:$J$28,FALSE))),3)</f>
        <v>203</v>
      </c>
      <c r="O48" s="1">
        <v>1.5</v>
      </c>
      <c r="P48" s="1">
        <v>3</v>
      </c>
      <c r="Q48" s="26" t="str" cm="1">
        <f t="array" ref="Q48">INDEX(装备!$B$72:$B$77,MATCH($P48,装备!$A$72:$A$77,FALSE))</f>
        <v>蓝</v>
      </c>
      <c r="R48" s="1">
        <v>6</v>
      </c>
      <c r="S48" s="1">
        <f t="shared" ref="S48:S79" si="40">INT(R48/4)</f>
        <v>1</v>
      </c>
      <c r="V48" s="1" cm="1">
        <f t="array" ref="V48">IFERROR(ROUND(INDEX(装备!$C$72:$C$77,MATCH($P48,装备!$A$72:$A$77,FALSE))*(INDEX(装备!$C$47:$G$47,MATCH(V$8,装备!$C$45:$G$45,FALSE))+$R48/MAX(装备!$G$72:$G$77)*INDEX(装备!$C$53:$G$53,MATCH(V$8,装备!$C$51:$G$51,FALSE)))+INDEX(装备!$C$91:$M$91,MATCH(V$8,装备!$C$90:$M$90,FALSE))*INDEX(装备!$I$72:$I$77,MATCH($P48,装备!$A$72:$A$77,FALSE))*(INDEX(职业模板!$N$4:$U$4,MATCH(G$8,职业模板!$N$3:$U$3,FALSE))+$D48*INDEX(职业模板!$C$18:$J$18,MATCH(G$8,职业模板!$N$3:$U$3,FALSE)))*(1+$S48),2),0)</f>
        <v>1903.2</v>
      </c>
      <c r="W48" s="1" cm="1">
        <f t="array" ref="W48">IFERROR(ROUND(INDEX(装备!$C$72:$C$77,MATCH($P48,装备!$A$72:$A$77,FALSE))*(INDEX(装备!$C$47:$G$47,MATCH(W$8,装备!$C$45:$G$45,FALSE))+$R48/MAX(装备!$G$72:$G$77)*INDEX(装备!$C$53:$G$53,MATCH(W$8,装备!$C$51:$G$51,FALSE)))+INDEX(装备!$C$91:$M$91,MATCH(W$8,装备!$C$90:$M$90,FALSE))*INDEX(装备!$I$72:$I$77,MATCH($P48,装备!$A$72:$A$77,FALSE))*(INDEX(职业模板!$N$4:$U$4,MATCH(H$8,职业模板!$N$3:$U$3,FALSE))+$D48*INDEX(职业模板!$C$18:$J$18,MATCH(H$8,职业模板!$N$3:$U$3,FALSE)))*(1+$S48),2),0)</f>
        <v>158.6</v>
      </c>
      <c r="X48" s="1" cm="1">
        <f t="array" ref="X48">IFERROR(ROUND(INDEX(装备!$C$72:$C$77,MATCH($P48,装备!$A$72:$A$77,FALSE))*(INDEX(装备!$C$47:$G$47,MATCH(X$8,装备!$C$45:$G$45,FALSE))+$R48/MAX(装备!$G$72:$G$77)*INDEX(装备!$C$53:$G$53,MATCH(X$8,装备!$C$51:$G$51,FALSE)))+INDEX(装备!$C$91:$M$91,MATCH(X$8,装备!$C$90:$M$90,FALSE))*INDEX(装备!$I$72:$I$77,MATCH($P48,装备!$A$72:$A$77,FALSE))*(INDEX(职业模板!$N$4:$U$4,MATCH(I$8,职业模板!$N$3:$U$3,FALSE))+$D48*INDEX(职业模板!$C$18:$J$18,MATCH(I$8,职业模板!$N$3:$U$3,FALSE)))*(1+$S48),2),0)</f>
        <v>158.6</v>
      </c>
      <c r="Y48" s="1" cm="1">
        <f t="array" ref="Y48">IFERROR(ROUND(INDEX(装备!$C$72:$C$77,MATCH($P48,装备!$A$72:$A$77,FALSE))*(INDEX(装备!$C$47:$G$47,MATCH(Y$8,装备!$C$45:$G$45,FALSE))+$R48/MAX(装备!$G$72:$G$77)*INDEX(装备!$C$53:$G$53,MATCH(Y$8,装备!$C$51:$G$51,FALSE)))+INDEX(装备!$C$91:$M$91,MATCH(Y$8,装备!$C$90:$M$90,FALSE))*INDEX(装备!$I$72:$I$77,MATCH($P48,装备!$A$72:$A$77,FALSE))*(INDEX(职业模板!$N$4:$U$4,MATCH(J$8,职业模板!$N$3:$U$3,FALSE))+$D48*INDEX(职业模板!$C$18:$J$18,MATCH(J$8,职业模板!$N$3:$U$3,FALSE)))*(1+$S48),2),0)</f>
        <v>79.599999999999994</v>
      </c>
      <c r="Z48" s="1" cm="1">
        <f t="array" ref="Z48">IFERROR(ROUND(INDEX(装备!$C$72:$C$77,MATCH($P48,装备!$A$72:$A$77,FALSE))*(INDEX(装备!$C$47:$G$47,MATCH(Z$8,装备!$C$45:$G$45,FALSE))+$R48/MAX(装备!$G$72:$G$77)*INDEX(装备!$C$53:$G$53,MATCH(Z$8,装备!$C$51:$G$51,FALSE)))+INDEX(装备!$C$91:$M$91,MATCH(Z$8,装备!$C$90:$M$90,FALSE))*INDEX(装备!$I$72:$I$77,MATCH($P48,装备!$A$72:$A$77,FALSE))*(INDEX(职业模板!$N$4:$U$4,MATCH(K$8,职业模板!$N$3:$U$3,FALSE))+$D48*INDEX(职业模板!$C$18:$J$18,MATCH(K$8,职业模板!$N$3:$U$3,FALSE)))*(1+$S48),2),0)</f>
        <v>79.599999999999994</v>
      </c>
      <c r="AA48" s="1" cm="1">
        <f t="array" ref="AA48">IFERROR(INDEX(装备!$C$92:$M$92,MATCH(AA$8,装备!$C$90:$M$90,FALSE))*INDEX(装备!$I$72:$I$77,MATCH($P48,装备!$A$72:$A$77,FALSE))+$S48*INDEX(装备!$C$92:$M$92,MATCH(AA$8,装备!$C$90:$M$90,FALSE))*INDEX(装备!$I$72:$I$77,MATCH($P48,装备!$A$72:$A$77,FALSE)),0)</f>
        <v>120</v>
      </c>
      <c r="AB48" s="1" cm="1">
        <f t="array" ref="AB48">IFERROR(INDEX(装备!$C$92:$M$92,MATCH(AB$8,装备!$C$90:$M$90,FALSE))*INDEX(装备!$I$72:$I$77,MATCH($P48,装备!$A$72:$A$77,FALSE))+$S48*INDEX(装备!$C$92:$M$92,MATCH(AB$8,装备!$C$90:$M$90,FALSE))*INDEX(装备!$I$72:$I$77,MATCH($P48,装备!$A$72:$A$77,FALSE)),0)</f>
        <v>120</v>
      </c>
      <c r="AC48" s="1" cm="1">
        <f t="array" ref="AC48">IFERROR(INDEX(装备!$C$92:$M$92,MATCH(AC$8,装备!$C$90:$M$90,FALSE))*INDEX(装备!$I$72:$I$77,MATCH($P48,装备!$A$72:$A$77,FALSE))+$S48*INDEX(装备!$C$92:$M$92,MATCH(AC$8,装备!$C$90:$M$90,FALSE))*INDEX(装备!$I$72:$I$77,MATCH($P48,装备!$A$72:$A$77,FALSE)),0)</f>
        <v>120</v>
      </c>
      <c r="AD48" s="1" cm="1">
        <f t="array" ref="AD48">IFERROR(INDEX(装备!$C$92:$M$92,MATCH(AD$8,装备!$C$90:$M$90,FALSE))*INDEX(装备!$I$72:$I$77,MATCH($P48,装备!$A$72:$A$77,FALSE))+$S48*INDEX(装备!$C$92:$M$92,MATCH(AD$8,装备!$C$90:$M$90,FALSE))*INDEX(装备!$I$72:$I$77,MATCH($P48,装备!$A$72:$A$77,FALSE)),0)</f>
        <v>120</v>
      </c>
      <c r="AE48" s="1" cm="1">
        <f t="array" ref="AE48">IFERROR(INDEX(装备!$C$92:$M$92,MATCH(AE$8,装备!$C$90:$M$90,FALSE))*INDEX(装备!$I$72:$I$77,MATCH($P48,装备!$A$72:$A$77,FALSE))+$S48*INDEX(装备!$C$92:$M$92,MATCH(AE$8,装备!$C$90:$M$90,FALSE))*INDEX(装备!$I$72:$I$77,MATCH($P48,装备!$A$72:$A$77,FALSE)),0)</f>
        <v>240</v>
      </c>
      <c r="AF48" s="1" cm="1">
        <f t="array" ref="AF48">IFERROR(INDEX(装备!$C$92:$M$92,MATCH(AF$8,装备!$C$90:$M$90,FALSE))*INDEX(装备!$I$72:$I$77,MATCH($P48,装备!$A$72:$A$77,FALSE))+$S48*INDEX(装备!$C$92:$M$92,MATCH(AF$8,装备!$C$90:$M$90,FALSE))*INDEX(装备!$I$72:$I$77,MATCH($P48,装备!$A$72:$A$77,FALSE)),0)</f>
        <v>240</v>
      </c>
      <c r="AR48" s="1">
        <f t="shared" si="24"/>
        <v>3672</v>
      </c>
      <c r="AS48" s="1">
        <f t="shared" si="25"/>
        <v>373</v>
      </c>
      <c r="AT48" s="1">
        <f t="shared" si="26"/>
        <v>373</v>
      </c>
      <c r="AU48" s="1">
        <f t="shared" si="27"/>
        <v>249.2</v>
      </c>
      <c r="AV48" s="1">
        <f t="shared" si="28"/>
        <v>249.2</v>
      </c>
      <c r="AW48" s="1">
        <f t="shared" si="29"/>
        <v>203</v>
      </c>
      <c r="AX48" s="1">
        <f t="shared" si="30"/>
        <v>203</v>
      </c>
      <c r="AY48" s="1">
        <f t="shared" si="31"/>
        <v>203</v>
      </c>
      <c r="BA48" s="1">
        <f t="shared" si="33"/>
        <v>120</v>
      </c>
      <c r="BB48" s="1">
        <f t="shared" si="34"/>
        <v>120</v>
      </c>
      <c r="BC48" s="1">
        <f t="shared" si="35"/>
        <v>120</v>
      </c>
      <c r="BD48" s="1">
        <f t="shared" si="36"/>
        <v>120</v>
      </c>
      <c r="BE48" s="1">
        <f t="shared" si="37"/>
        <v>240</v>
      </c>
      <c r="BF48" s="1">
        <f t="shared" si="38"/>
        <v>240</v>
      </c>
    </row>
    <row r="49" spans="2:58" x14ac:dyDescent="0.15">
      <c r="B49" s="1">
        <f t="shared" si="39"/>
        <v>10</v>
      </c>
      <c r="D49" s="1">
        <v>41</v>
      </c>
      <c r="E49" s="1">
        <v>3</v>
      </c>
      <c r="F49" s="1">
        <f t="shared" si="22"/>
        <v>6</v>
      </c>
      <c r="G49" s="1" cm="1">
        <f t="array" ref="G49">ROUND((INDEX(职业模板!$N$4:$U$4,MATCH(G$8,职业模板!$N$3:$U$3,FALSE))+$D49*INDEX(职业模板!$C$18:$J$18,MATCH(G$8,职业模板!$N$3:$U$3,FALSE))+INDEX(职业模板!$C$40:$J$60,MATCH($F49,职业模板!$B$40:$B$60,FALSE),MATCH(G$8,职业模板!$C$39:$J$39,FALSE))*INDEX(职业模板!$N$4:$U$4,MATCH(G$8,职业模板!$N$3:$U$3,FALSE)))*(1+INDEX(职业模板!$C$29:$J$34,MATCH($E49,职业模板!$B$29:$B$34,FALSE),MATCH(G$8,职业模板!$C$28:$J$28,FALSE))),3)</f>
        <v>1788.6</v>
      </c>
      <c r="H49" s="1" cm="1">
        <f t="array" ref="H49">ROUND((INDEX(职业模板!$N$4:$U$4,MATCH(H$8,职业模板!$N$3:$U$3,FALSE))+$D49*INDEX(职业模板!$C$18:$J$18,MATCH(H$8,职业模板!$N$3:$U$3,FALSE))+INDEX(职业模板!$C$40:$J$60,MATCH($F49,职业模板!$B$40:$B$60,FALSE),MATCH(H$8,职业模板!$C$39:$J$39,FALSE))*INDEX(职业模板!$N$4:$U$4,MATCH(H$8,职业模板!$N$3:$U$3,FALSE)))*(1+INDEX(职业模板!$C$29:$J$34,MATCH($E49,职业模板!$B$29:$B$34,FALSE),MATCH(H$8,职业模板!$C$28:$J$28,FALSE))),3)</f>
        <v>216.8</v>
      </c>
      <c r="I49" s="1" cm="1">
        <f t="array" ref="I49">ROUND((INDEX(职业模板!$N$4:$U$4,MATCH(I$8,职业模板!$N$3:$U$3,FALSE))+$D49*INDEX(职业模板!$C$18:$J$18,MATCH(I$8,职业模板!$N$3:$U$3,FALSE))+INDEX(职业模板!$C$40:$J$60,MATCH($F49,职业模板!$B$40:$B$60,FALSE),MATCH(I$8,职业模板!$C$39:$J$39,FALSE))*INDEX(职业模板!$N$4:$U$4,MATCH(I$8,职业模板!$N$3:$U$3,FALSE)))*(1+INDEX(职业模板!$C$29:$J$34,MATCH($E49,职业模板!$B$29:$B$34,FALSE),MATCH(I$8,职业模板!$C$28:$J$28,FALSE))),3)</f>
        <v>216.8</v>
      </c>
      <c r="J49" s="1" cm="1">
        <f t="array" ref="J49">ROUND((INDEX(职业模板!$N$4:$U$4,MATCH(J$8,职业模板!$N$3:$U$3,FALSE))+$D49*INDEX(职业模板!$C$18:$J$18,MATCH(J$8,职业模板!$N$3:$U$3,FALSE))+INDEX(职业模板!$C$40:$J$60,MATCH($F49,职业模板!$B$40:$B$60,FALSE),MATCH(J$8,职业模板!$C$39:$J$39,FALSE))*INDEX(职业模板!$N$4:$U$4,MATCH(J$8,职业模板!$N$3:$U$3,FALSE)))*(1+INDEX(职业模板!$C$29:$J$34,MATCH($E49,职业模板!$B$29:$B$34,FALSE),MATCH(J$8,职业模板!$C$28:$J$28,FALSE))),3)</f>
        <v>171.2</v>
      </c>
      <c r="K49" s="1" cm="1">
        <f t="array" ref="K49">ROUND((INDEX(职业模板!$N$4:$U$4,MATCH(K$8,职业模板!$N$3:$U$3,FALSE))+$D49*INDEX(职业模板!$C$18:$J$18,MATCH(K$8,职业模板!$N$3:$U$3,FALSE))+INDEX(职业模板!$C$40:$J$60,MATCH($F49,职业模板!$B$40:$B$60,FALSE),MATCH(K$8,职业模板!$C$39:$J$39,FALSE))*INDEX(职业模板!$N$4:$U$4,MATCH(K$8,职业模板!$N$3:$U$3,FALSE)))*(1+INDEX(职业模板!$C$29:$J$34,MATCH($E49,职业模板!$B$29:$B$34,FALSE),MATCH(K$8,职业模板!$C$28:$J$28,FALSE))),3)</f>
        <v>171.2</v>
      </c>
      <c r="L49" s="1" cm="1">
        <f t="array" ref="L49">ROUND((INDEX(职业模板!$N$4:$U$4,MATCH(L$8,职业模板!$N$3:$U$3,FALSE))+$D49*INDEX(职业模板!$C$18:$J$18,MATCH(L$8,职业模板!$N$3:$U$3,FALSE))+INDEX(职业模板!$C$40:$J$60,MATCH($F49,职业模板!$B$40:$B$60,FALSE),MATCH(L$8,职业模板!$C$39:$J$39,FALSE))*INDEX(职业模板!$N$4:$U$4,MATCH(L$8,职业模板!$N$3:$U$3,FALSE)))*(1+INDEX(职业模板!$C$29:$J$34,MATCH($E49,职业模板!$B$29:$B$34,FALSE),MATCH(L$8,职业模板!$C$28:$J$28,FALSE))),3)</f>
        <v>204.45</v>
      </c>
      <c r="M49" s="1" cm="1">
        <f t="array" ref="M49">ROUND((INDEX(职业模板!$N$4:$U$4,MATCH(M$8,职业模板!$N$3:$U$3,FALSE))+$D49*INDEX(职业模板!$C$18:$J$18,MATCH(M$8,职业模板!$N$3:$U$3,FALSE))+INDEX(职业模板!$C$40:$J$60,MATCH($F49,职业模板!$B$40:$B$60,FALSE),MATCH(M$8,职业模板!$C$39:$J$39,FALSE))*INDEX(职业模板!$N$4:$U$4,MATCH(M$8,职业模板!$N$3:$U$3,FALSE)))*(1+INDEX(职业模板!$C$29:$J$34,MATCH($E49,职业模板!$B$29:$B$34,FALSE),MATCH(M$8,职业模板!$C$28:$J$28,FALSE))),3)</f>
        <v>204.45</v>
      </c>
      <c r="N49" s="1" cm="1">
        <f t="array" ref="N49">ROUND((INDEX(职业模板!$N$4:$U$4,MATCH(N$8,职业模板!$N$3:$U$3,FALSE))+$D49*INDEX(职业模板!$C$18:$J$18,MATCH(N$8,职业模板!$N$3:$U$3,FALSE))+INDEX(职业模板!$C$40:$J$60,MATCH($F49,职业模板!$B$40:$B$60,FALSE),MATCH(N$8,职业模板!$C$39:$J$39,FALSE))*INDEX(职业模板!$N$4:$U$4,MATCH(N$8,职业模板!$N$3:$U$3,FALSE)))*(1+INDEX(职业模板!$C$29:$J$34,MATCH($E49,职业模板!$B$29:$B$34,FALSE),MATCH(N$8,职业模板!$C$28:$J$28,FALSE))),3)</f>
        <v>204.45</v>
      </c>
      <c r="O49" s="1">
        <v>1.5</v>
      </c>
      <c r="P49" s="1">
        <v>3</v>
      </c>
      <c r="Q49" s="26" t="str" cm="1">
        <f t="array" ref="Q49">INDEX(装备!$B$72:$B$77,MATCH($P49,装备!$A$72:$A$77,FALSE))</f>
        <v>蓝</v>
      </c>
      <c r="R49" s="1">
        <v>6</v>
      </c>
      <c r="S49" s="1">
        <f t="shared" si="40"/>
        <v>1</v>
      </c>
      <c r="V49" s="1" cm="1">
        <f t="array" ref="V49">IFERROR(ROUND(INDEX(装备!$C$72:$C$77,MATCH($P49,装备!$A$72:$A$77,FALSE))*(INDEX(装备!$C$47:$G$47,MATCH(V$8,装备!$C$45:$G$45,FALSE))+$R49/MAX(装备!$G$72:$G$77)*INDEX(装备!$C$53:$G$53,MATCH(V$8,装备!$C$51:$G$51,FALSE)))+INDEX(装备!$C$91:$M$91,MATCH(V$8,装备!$C$90:$M$90,FALSE))*INDEX(装备!$I$72:$I$77,MATCH($P49,装备!$A$72:$A$77,FALSE))*(INDEX(职业模板!$N$4:$U$4,MATCH(G$8,职业模板!$N$3:$U$3,FALSE))+$D49*INDEX(职业模板!$C$18:$J$18,MATCH(G$8,职业模板!$N$3:$U$3,FALSE)))*(1+$S49),2),0)</f>
        <v>1904.28</v>
      </c>
      <c r="W49" s="1" cm="1">
        <f t="array" ref="W49">IFERROR(ROUND(INDEX(装备!$C$72:$C$77,MATCH($P49,装备!$A$72:$A$77,FALSE))*(INDEX(装备!$C$47:$G$47,MATCH(W$8,装备!$C$45:$G$45,FALSE))+$R49/MAX(装备!$G$72:$G$77)*INDEX(装备!$C$53:$G$53,MATCH(W$8,装备!$C$51:$G$51,FALSE)))+INDEX(装备!$C$91:$M$91,MATCH(W$8,装备!$C$90:$M$90,FALSE))*INDEX(装备!$I$72:$I$77,MATCH($P49,装备!$A$72:$A$77,FALSE))*(INDEX(职业模板!$N$4:$U$4,MATCH(H$8,职业模板!$N$3:$U$3,FALSE))+$D49*INDEX(职业模板!$C$18:$J$18,MATCH(H$8,职业模板!$N$3:$U$3,FALSE)))*(1+$S49),2),0)</f>
        <v>158.69</v>
      </c>
      <c r="X49" s="1" cm="1">
        <f t="array" ref="X49">IFERROR(ROUND(INDEX(装备!$C$72:$C$77,MATCH($P49,装备!$A$72:$A$77,FALSE))*(INDEX(装备!$C$47:$G$47,MATCH(X$8,装备!$C$45:$G$45,FALSE))+$R49/MAX(装备!$G$72:$G$77)*INDEX(装备!$C$53:$G$53,MATCH(X$8,装备!$C$51:$G$51,FALSE)))+INDEX(装备!$C$91:$M$91,MATCH(X$8,装备!$C$90:$M$90,FALSE))*INDEX(装备!$I$72:$I$77,MATCH($P49,装备!$A$72:$A$77,FALSE))*(INDEX(职业模板!$N$4:$U$4,MATCH(I$8,职业模板!$N$3:$U$3,FALSE))+$D49*INDEX(职业模板!$C$18:$J$18,MATCH(I$8,职业模板!$N$3:$U$3,FALSE)))*(1+$S49),2),0)</f>
        <v>158.69</v>
      </c>
      <c r="Y49" s="1" cm="1">
        <f t="array" ref="Y49">IFERROR(ROUND(INDEX(装备!$C$72:$C$77,MATCH($P49,装备!$A$72:$A$77,FALSE))*(INDEX(装备!$C$47:$G$47,MATCH(Y$8,装备!$C$45:$G$45,FALSE))+$R49/MAX(装备!$G$72:$G$77)*INDEX(装备!$C$53:$G$53,MATCH(Y$8,装备!$C$51:$G$51,FALSE)))+INDEX(装备!$C$91:$M$91,MATCH(Y$8,装备!$C$90:$M$90,FALSE))*INDEX(装备!$I$72:$I$77,MATCH($P49,装备!$A$72:$A$77,FALSE))*(INDEX(职业模板!$N$4:$U$4,MATCH(J$8,职业模板!$N$3:$U$3,FALSE))+$D49*INDEX(职业模板!$C$18:$J$18,MATCH(J$8,职业模板!$N$3:$U$3,FALSE)))*(1+$S49),2),0)</f>
        <v>79.64</v>
      </c>
      <c r="Z49" s="1" cm="1">
        <f t="array" ref="Z49">IFERROR(ROUND(INDEX(装备!$C$72:$C$77,MATCH($P49,装备!$A$72:$A$77,FALSE))*(INDEX(装备!$C$47:$G$47,MATCH(Z$8,装备!$C$45:$G$45,FALSE))+$R49/MAX(装备!$G$72:$G$77)*INDEX(装备!$C$53:$G$53,MATCH(Z$8,装备!$C$51:$G$51,FALSE)))+INDEX(装备!$C$91:$M$91,MATCH(Z$8,装备!$C$90:$M$90,FALSE))*INDEX(装备!$I$72:$I$77,MATCH($P49,装备!$A$72:$A$77,FALSE))*(INDEX(职业模板!$N$4:$U$4,MATCH(K$8,职业模板!$N$3:$U$3,FALSE))+$D49*INDEX(职业模板!$C$18:$J$18,MATCH(K$8,职业模板!$N$3:$U$3,FALSE)))*(1+$S49),2),0)</f>
        <v>79.64</v>
      </c>
      <c r="AA49" s="1" cm="1">
        <f t="array" ref="AA49">IFERROR(INDEX(装备!$C$92:$M$92,MATCH(AA$8,装备!$C$90:$M$90,FALSE))*INDEX(装备!$I$72:$I$77,MATCH($P49,装备!$A$72:$A$77,FALSE))+$S49*INDEX(装备!$C$92:$M$92,MATCH(AA$8,装备!$C$90:$M$90,FALSE))*INDEX(装备!$I$72:$I$77,MATCH($P49,装备!$A$72:$A$77,FALSE)),0)</f>
        <v>120</v>
      </c>
      <c r="AB49" s="1" cm="1">
        <f t="array" ref="AB49">IFERROR(INDEX(装备!$C$92:$M$92,MATCH(AB$8,装备!$C$90:$M$90,FALSE))*INDEX(装备!$I$72:$I$77,MATCH($P49,装备!$A$72:$A$77,FALSE))+$S49*INDEX(装备!$C$92:$M$92,MATCH(AB$8,装备!$C$90:$M$90,FALSE))*INDEX(装备!$I$72:$I$77,MATCH($P49,装备!$A$72:$A$77,FALSE)),0)</f>
        <v>120</v>
      </c>
      <c r="AC49" s="1" cm="1">
        <f t="array" ref="AC49">IFERROR(INDEX(装备!$C$92:$M$92,MATCH(AC$8,装备!$C$90:$M$90,FALSE))*INDEX(装备!$I$72:$I$77,MATCH($P49,装备!$A$72:$A$77,FALSE))+$S49*INDEX(装备!$C$92:$M$92,MATCH(AC$8,装备!$C$90:$M$90,FALSE))*INDEX(装备!$I$72:$I$77,MATCH($P49,装备!$A$72:$A$77,FALSE)),0)</f>
        <v>120</v>
      </c>
      <c r="AD49" s="1" cm="1">
        <f t="array" ref="AD49">IFERROR(INDEX(装备!$C$92:$M$92,MATCH(AD$8,装备!$C$90:$M$90,FALSE))*INDEX(装备!$I$72:$I$77,MATCH($P49,装备!$A$72:$A$77,FALSE))+$S49*INDEX(装备!$C$92:$M$92,MATCH(AD$8,装备!$C$90:$M$90,FALSE))*INDEX(装备!$I$72:$I$77,MATCH($P49,装备!$A$72:$A$77,FALSE)),0)</f>
        <v>120</v>
      </c>
      <c r="AE49" s="1" cm="1">
        <f t="array" ref="AE49">IFERROR(INDEX(装备!$C$92:$M$92,MATCH(AE$8,装备!$C$90:$M$90,FALSE))*INDEX(装备!$I$72:$I$77,MATCH($P49,装备!$A$72:$A$77,FALSE))+$S49*INDEX(装备!$C$92:$M$92,MATCH(AE$8,装备!$C$90:$M$90,FALSE))*INDEX(装备!$I$72:$I$77,MATCH($P49,装备!$A$72:$A$77,FALSE)),0)</f>
        <v>240</v>
      </c>
      <c r="AF49" s="1" cm="1">
        <f t="array" ref="AF49">IFERROR(INDEX(装备!$C$92:$M$92,MATCH(AF$8,装备!$C$90:$M$90,FALSE))*INDEX(装备!$I$72:$I$77,MATCH($P49,装备!$A$72:$A$77,FALSE))+$S49*INDEX(装备!$C$92:$M$92,MATCH(AF$8,装备!$C$90:$M$90,FALSE))*INDEX(装备!$I$72:$I$77,MATCH($P49,装备!$A$72:$A$77,FALSE)),0)</f>
        <v>240</v>
      </c>
      <c r="AR49" s="1">
        <f t="shared" si="24"/>
        <v>3692.88</v>
      </c>
      <c r="AS49" s="1">
        <f t="shared" si="25"/>
        <v>375.49</v>
      </c>
      <c r="AT49" s="1">
        <f t="shared" si="26"/>
        <v>375.49</v>
      </c>
      <c r="AU49" s="1">
        <f t="shared" si="27"/>
        <v>250.84</v>
      </c>
      <c r="AV49" s="1">
        <f t="shared" si="28"/>
        <v>250.84</v>
      </c>
      <c r="AW49" s="1">
        <f t="shared" si="29"/>
        <v>204.45</v>
      </c>
      <c r="AX49" s="1">
        <f t="shared" si="30"/>
        <v>204.45</v>
      </c>
      <c r="AY49" s="1">
        <f t="shared" si="31"/>
        <v>204.45</v>
      </c>
      <c r="BA49" s="1">
        <f t="shared" si="33"/>
        <v>120</v>
      </c>
      <c r="BB49" s="1">
        <f t="shared" si="34"/>
        <v>120</v>
      </c>
      <c r="BC49" s="1">
        <f t="shared" si="35"/>
        <v>120</v>
      </c>
      <c r="BD49" s="1">
        <f t="shared" si="36"/>
        <v>120</v>
      </c>
      <c r="BE49" s="1">
        <f t="shared" si="37"/>
        <v>240</v>
      </c>
      <c r="BF49" s="1">
        <f t="shared" si="38"/>
        <v>240</v>
      </c>
    </row>
    <row r="50" spans="2:58" x14ac:dyDescent="0.15">
      <c r="B50" s="1">
        <f t="shared" si="39"/>
        <v>10</v>
      </c>
      <c r="D50" s="1">
        <v>42</v>
      </c>
      <c r="E50" s="1">
        <v>3</v>
      </c>
      <c r="F50" s="1">
        <f t="shared" si="22"/>
        <v>6</v>
      </c>
      <c r="G50" s="1" cm="1">
        <f t="array" ref="G50">ROUND((INDEX(职业模板!$N$4:$U$4,MATCH(G$8,职业模板!$N$3:$U$3,FALSE))+$D50*INDEX(职业模板!$C$18:$J$18,MATCH(G$8,职业模板!$N$3:$U$3,FALSE))+INDEX(职业模板!$C$40:$J$60,MATCH($F50,职业模板!$B$40:$B$60,FALSE),MATCH(G$8,职业模板!$C$39:$J$39,FALSE))*INDEX(职业模板!$N$4:$U$4,MATCH(G$8,职业模板!$N$3:$U$3,FALSE)))*(1+INDEX(职业模板!$C$29:$J$34,MATCH($E50,职业模板!$B$29:$B$34,FALSE),MATCH(G$8,职业模板!$C$28:$J$28,FALSE))),3)</f>
        <v>1808.4</v>
      </c>
      <c r="H50" s="1" cm="1">
        <f t="array" ref="H50">ROUND((INDEX(职业模板!$N$4:$U$4,MATCH(H$8,职业模板!$N$3:$U$3,FALSE))+$D50*INDEX(职业模板!$C$18:$J$18,MATCH(H$8,职业模板!$N$3:$U$3,FALSE))+INDEX(职业模板!$C$40:$J$60,MATCH($F50,职业模板!$B$40:$B$60,FALSE),MATCH(H$8,职业模板!$C$39:$J$39,FALSE))*INDEX(职业模板!$N$4:$U$4,MATCH(H$8,职业模板!$N$3:$U$3,FALSE)))*(1+INDEX(职业模板!$C$29:$J$34,MATCH($E50,职业模板!$B$29:$B$34,FALSE),MATCH(H$8,职业模板!$C$28:$J$28,FALSE))),3)</f>
        <v>219.2</v>
      </c>
      <c r="I50" s="1" cm="1">
        <f t="array" ref="I50">ROUND((INDEX(职业模板!$N$4:$U$4,MATCH(I$8,职业模板!$N$3:$U$3,FALSE))+$D50*INDEX(职业模板!$C$18:$J$18,MATCH(I$8,职业模板!$N$3:$U$3,FALSE))+INDEX(职业模板!$C$40:$J$60,MATCH($F50,职业模板!$B$40:$B$60,FALSE),MATCH(I$8,职业模板!$C$39:$J$39,FALSE))*INDEX(职业模板!$N$4:$U$4,MATCH(I$8,职业模板!$N$3:$U$3,FALSE)))*(1+INDEX(职业模板!$C$29:$J$34,MATCH($E50,职业模板!$B$29:$B$34,FALSE),MATCH(I$8,职业模板!$C$28:$J$28,FALSE))),3)</f>
        <v>219.2</v>
      </c>
      <c r="J50" s="1" cm="1">
        <f t="array" ref="J50">ROUND((INDEX(职业模板!$N$4:$U$4,MATCH(J$8,职业模板!$N$3:$U$3,FALSE))+$D50*INDEX(职业模板!$C$18:$J$18,MATCH(J$8,职业模板!$N$3:$U$3,FALSE))+INDEX(职业模板!$C$40:$J$60,MATCH($F50,职业模板!$B$40:$B$60,FALSE),MATCH(J$8,职业模板!$C$39:$J$39,FALSE))*INDEX(职业模板!$N$4:$U$4,MATCH(J$8,职业模板!$N$3:$U$3,FALSE)))*(1+INDEX(职业模板!$C$29:$J$34,MATCH($E50,职业模板!$B$29:$B$34,FALSE),MATCH(J$8,职业模板!$C$28:$J$28,FALSE))),3)</f>
        <v>172.8</v>
      </c>
      <c r="K50" s="1" cm="1">
        <f t="array" ref="K50">ROUND((INDEX(职业模板!$N$4:$U$4,MATCH(K$8,职业模板!$N$3:$U$3,FALSE))+$D50*INDEX(职业模板!$C$18:$J$18,MATCH(K$8,职业模板!$N$3:$U$3,FALSE))+INDEX(职业模板!$C$40:$J$60,MATCH($F50,职业模板!$B$40:$B$60,FALSE),MATCH(K$8,职业模板!$C$39:$J$39,FALSE))*INDEX(职业模板!$N$4:$U$4,MATCH(K$8,职业模板!$N$3:$U$3,FALSE)))*(1+INDEX(职业模板!$C$29:$J$34,MATCH($E50,职业模板!$B$29:$B$34,FALSE),MATCH(K$8,职业模板!$C$28:$J$28,FALSE))),3)</f>
        <v>172.8</v>
      </c>
      <c r="L50" s="1" cm="1">
        <f t="array" ref="L50">ROUND((INDEX(职业模板!$N$4:$U$4,MATCH(L$8,职业模板!$N$3:$U$3,FALSE))+$D50*INDEX(职业模板!$C$18:$J$18,MATCH(L$8,职业模板!$N$3:$U$3,FALSE))+INDEX(职业模板!$C$40:$J$60,MATCH($F50,职业模板!$B$40:$B$60,FALSE),MATCH(L$8,职业模板!$C$39:$J$39,FALSE))*INDEX(职业模板!$N$4:$U$4,MATCH(L$8,职业模板!$N$3:$U$3,FALSE)))*(1+INDEX(职业模板!$C$29:$J$34,MATCH($E50,职业模板!$B$29:$B$34,FALSE),MATCH(L$8,职业模板!$C$28:$J$28,FALSE))),3)</f>
        <v>205.9</v>
      </c>
      <c r="M50" s="1" cm="1">
        <f t="array" ref="M50">ROUND((INDEX(职业模板!$N$4:$U$4,MATCH(M$8,职业模板!$N$3:$U$3,FALSE))+$D50*INDEX(职业模板!$C$18:$J$18,MATCH(M$8,职业模板!$N$3:$U$3,FALSE))+INDEX(职业模板!$C$40:$J$60,MATCH($F50,职业模板!$B$40:$B$60,FALSE),MATCH(M$8,职业模板!$C$39:$J$39,FALSE))*INDEX(职业模板!$N$4:$U$4,MATCH(M$8,职业模板!$N$3:$U$3,FALSE)))*(1+INDEX(职业模板!$C$29:$J$34,MATCH($E50,职业模板!$B$29:$B$34,FALSE),MATCH(M$8,职业模板!$C$28:$J$28,FALSE))),3)</f>
        <v>205.9</v>
      </c>
      <c r="N50" s="1" cm="1">
        <f t="array" ref="N50">ROUND((INDEX(职业模板!$N$4:$U$4,MATCH(N$8,职业模板!$N$3:$U$3,FALSE))+$D50*INDEX(职业模板!$C$18:$J$18,MATCH(N$8,职业模板!$N$3:$U$3,FALSE))+INDEX(职业模板!$C$40:$J$60,MATCH($F50,职业模板!$B$40:$B$60,FALSE),MATCH(N$8,职业模板!$C$39:$J$39,FALSE))*INDEX(职业模板!$N$4:$U$4,MATCH(N$8,职业模板!$N$3:$U$3,FALSE)))*(1+INDEX(职业模板!$C$29:$J$34,MATCH($E50,职业模板!$B$29:$B$34,FALSE),MATCH(N$8,职业模板!$C$28:$J$28,FALSE))),3)</f>
        <v>205.9</v>
      </c>
      <c r="O50" s="1">
        <v>1.5</v>
      </c>
      <c r="P50" s="1">
        <v>3</v>
      </c>
      <c r="Q50" s="26" t="str" cm="1">
        <f t="array" ref="Q50">INDEX(装备!$B$72:$B$77,MATCH($P50,装备!$A$72:$A$77,FALSE))</f>
        <v>蓝</v>
      </c>
      <c r="R50" s="1">
        <v>6</v>
      </c>
      <c r="S50" s="1">
        <f t="shared" si="40"/>
        <v>1</v>
      </c>
      <c r="V50" s="1" cm="1">
        <f t="array" ref="V50">IFERROR(ROUND(INDEX(装备!$C$72:$C$77,MATCH($P50,装备!$A$72:$A$77,FALSE))*(INDEX(装备!$C$47:$G$47,MATCH(V$8,装备!$C$45:$G$45,FALSE))+$R50/MAX(装备!$G$72:$G$77)*INDEX(装备!$C$53:$G$53,MATCH(V$8,装备!$C$51:$G$51,FALSE)))+INDEX(装备!$C$91:$M$91,MATCH(V$8,装备!$C$90:$M$90,FALSE))*INDEX(装备!$I$72:$I$77,MATCH($P50,装备!$A$72:$A$77,FALSE))*(INDEX(职业模板!$N$4:$U$4,MATCH(G$8,职业模板!$N$3:$U$3,FALSE))+$D50*INDEX(职业模板!$C$18:$J$18,MATCH(G$8,职业模板!$N$3:$U$3,FALSE)))*(1+$S50),2),0)</f>
        <v>1905.36</v>
      </c>
      <c r="W50" s="1" cm="1">
        <f t="array" ref="W50">IFERROR(ROUND(INDEX(装备!$C$72:$C$77,MATCH($P50,装备!$A$72:$A$77,FALSE))*(INDEX(装备!$C$47:$G$47,MATCH(W$8,装备!$C$45:$G$45,FALSE))+$R50/MAX(装备!$G$72:$G$77)*INDEX(装备!$C$53:$G$53,MATCH(W$8,装备!$C$51:$G$51,FALSE)))+INDEX(装备!$C$91:$M$91,MATCH(W$8,装备!$C$90:$M$90,FALSE))*INDEX(装备!$I$72:$I$77,MATCH($P50,装备!$A$72:$A$77,FALSE))*(INDEX(职业模板!$N$4:$U$4,MATCH(H$8,职业模板!$N$3:$U$3,FALSE))+$D50*INDEX(职业模板!$C$18:$J$18,MATCH(H$8,职业模板!$N$3:$U$3,FALSE)))*(1+$S50),2),0)</f>
        <v>158.78</v>
      </c>
      <c r="X50" s="1" cm="1">
        <f t="array" ref="X50">IFERROR(ROUND(INDEX(装备!$C$72:$C$77,MATCH($P50,装备!$A$72:$A$77,FALSE))*(INDEX(装备!$C$47:$G$47,MATCH(X$8,装备!$C$45:$G$45,FALSE))+$R50/MAX(装备!$G$72:$G$77)*INDEX(装备!$C$53:$G$53,MATCH(X$8,装备!$C$51:$G$51,FALSE)))+INDEX(装备!$C$91:$M$91,MATCH(X$8,装备!$C$90:$M$90,FALSE))*INDEX(装备!$I$72:$I$77,MATCH($P50,装备!$A$72:$A$77,FALSE))*(INDEX(职业模板!$N$4:$U$4,MATCH(I$8,职业模板!$N$3:$U$3,FALSE))+$D50*INDEX(职业模板!$C$18:$J$18,MATCH(I$8,职业模板!$N$3:$U$3,FALSE)))*(1+$S50),2),0)</f>
        <v>158.78</v>
      </c>
      <c r="Y50" s="1" cm="1">
        <f t="array" ref="Y50">IFERROR(ROUND(INDEX(装备!$C$72:$C$77,MATCH($P50,装备!$A$72:$A$77,FALSE))*(INDEX(装备!$C$47:$G$47,MATCH(Y$8,装备!$C$45:$G$45,FALSE))+$R50/MAX(装备!$G$72:$G$77)*INDEX(装备!$C$53:$G$53,MATCH(Y$8,装备!$C$51:$G$51,FALSE)))+INDEX(装备!$C$91:$M$91,MATCH(Y$8,装备!$C$90:$M$90,FALSE))*INDEX(装备!$I$72:$I$77,MATCH($P50,装备!$A$72:$A$77,FALSE))*(INDEX(职业模板!$N$4:$U$4,MATCH(J$8,职业模板!$N$3:$U$3,FALSE))+$D50*INDEX(职业模板!$C$18:$J$18,MATCH(J$8,职业模板!$N$3:$U$3,FALSE)))*(1+$S50),2),0)</f>
        <v>79.680000000000007</v>
      </c>
      <c r="Z50" s="1" cm="1">
        <f t="array" ref="Z50">IFERROR(ROUND(INDEX(装备!$C$72:$C$77,MATCH($P50,装备!$A$72:$A$77,FALSE))*(INDEX(装备!$C$47:$G$47,MATCH(Z$8,装备!$C$45:$G$45,FALSE))+$R50/MAX(装备!$G$72:$G$77)*INDEX(装备!$C$53:$G$53,MATCH(Z$8,装备!$C$51:$G$51,FALSE)))+INDEX(装备!$C$91:$M$91,MATCH(Z$8,装备!$C$90:$M$90,FALSE))*INDEX(装备!$I$72:$I$77,MATCH($P50,装备!$A$72:$A$77,FALSE))*(INDEX(职业模板!$N$4:$U$4,MATCH(K$8,职业模板!$N$3:$U$3,FALSE))+$D50*INDEX(职业模板!$C$18:$J$18,MATCH(K$8,职业模板!$N$3:$U$3,FALSE)))*(1+$S50),2),0)</f>
        <v>79.680000000000007</v>
      </c>
      <c r="AA50" s="1" cm="1">
        <f t="array" ref="AA50">IFERROR(INDEX(装备!$C$92:$M$92,MATCH(AA$8,装备!$C$90:$M$90,FALSE))*INDEX(装备!$I$72:$I$77,MATCH($P50,装备!$A$72:$A$77,FALSE))+$S50*INDEX(装备!$C$92:$M$92,MATCH(AA$8,装备!$C$90:$M$90,FALSE))*INDEX(装备!$I$72:$I$77,MATCH($P50,装备!$A$72:$A$77,FALSE)),0)</f>
        <v>120</v>
      </c>
      <c r="AB50" s="1" cm="1">
        <f t="array" ref="AB50">IFERROR(INDEX(装备!$C$92:$M$92,MATCH(AB$8,装备!$C$90:$M$90,FALSE))*INDEX(装备!$I$72:$I$77,MATCH($P50,装备!$A$72:$A$77,FALSE))+$S50*INDEX(装备!$C$92:$M$92,MATCH(AB$8,装备!$C$90:$M$90,FALSE))*INDEX(装备!$I$72:$I$77,MATCH($P50,装备!$A$72:$A$77,FALSE)),0)</f>
        <v>120</v>
      </c>
      <c r="AC50" s="1" cm="1">
        <f t="array" ref="AC50">IFERROR(INDEX(装备!$C$92:$M$92,MATCH(AC$8,装备!$C$90:$M$90,FALSE))*INDEX(装备!$I$72:$I$77,MATCH($P50,装备!$A$72:$A$77,FALSE))+$S50*INDEX(装备!$C$92:$M$92,MATCH(AC$8,装备!$C$90:$M$90,FALSE))*INDEX(装备!$I$72:$I$77,MATCH($P50,装备!$A$72:$A$77,FALSE)),0)</f>
        <v>120</v>
      </c>
      <c r="AD50" s="1" cm="1">
        <f t="array" ref="AD50">IFERROR(INDEX(装备!$C$92:$M$92,MATCH(AD$8,装备!$C$90:$M$90,FALSE))*INDEX(装备!$I$72:$I$77,MATCH($P50,装备!$A$72:$A$77,FALSE))+$S50*INDEX(装备!$C$92:$M$92,MATCH(AD$8,装备!$C$90:$M$90,FALSE))*INDEX(装备!$I$72:$I$77,MATCH($P50,装备!$A$72:$A$77,FALSE)),0)</f>
        <v>120</v>
      </c>
      <c r="AE50" s="1" cm="1">
        <f t="array" ref="AE50">IFERROR(INDEX(装备!$C$92:$M$92,MATCH(AE$8,装备!$C$90:$M$90,FALSE))*INDEX(装备!$I$72:$I$77,MATCH($P50,装备!$A$72:$A$77,FALSE))+$S50*INDEX(装备!$C$92:$M$92,MATCH(AE$8,装备!$C$90:$M$90,FALSE))*INDEX(装备!$I$72:$I$77,MATCH($P50,装备!$A$72:$A$77,FALSE)),0)</f>
        <v>240</v>
      </c>
      <c r="AF50" s="1" cm="1">
        <f t="array" ref="AF50">IFERROR(INDEX(装备!$C$92:$M$92,MATCH(AF$8,装备!$C$90:$M$90,FALSE))*INDEX(装备!$I$72:$I$77,MATCH($P50,装备!$A$72:$A$77,FALSE))+$S50*INDEX(装备!$C$92:$M$92,MATCH(AF$8,装备!$C$90:$M$90,FALSE))*INDEX(装备!$I$72:$I$77,MATCH($P50,装备!$A$72:$A$77,FALSE)),0)</f>
        <v>240</v>
      </c>
      <c r="AR50" s="1">
        <f t="shared" si="24"/>
        <v>3713.76</v>
      </c>
      <c r="AS50" s="1">
        <f t="shared" si="25"/>
        <v>377.98</v>
      </c>
      <c r="AT50" s="1">
        <f t="shared" si="26"/>
        <v>377.98</v>
      </c>
      <c r="AU50" s="1">
        <f t="shared" si="27"/>
        <v>252.48</v>
      </c>
      <c r="AV50" s="1">
        <f t="shared" si="28"/>
        <v>252.48</v>
      </c>
      <c r="AW50" s="1">
        <f t="shared" si="29"/>
        <v>205.9</v>
      </c>
      <c r="AX50" s="1">
        <f t="shared" si="30"/>
        <v>205.9</v>
      </c>
      <c r="AY50" s="1">
        <f t="shared" si="31"/>
        <v>205.9</v>
      </c>
      <c r="BA50" s="1">
        <f t="shared" si="33"/>
        <v>120</v>
      </c>
      <c r="BB50" s="1">
        <f t="shared" si="34"/>
        <v>120</v>
      </c>
      <c r="BC50" s="1">
        <f t="shared" si="35"/>
        <v>120</v>
      </c>
      <c r="BD50" s="1">
        <f t="shared" si="36"/>
        <v>120</v>
      </c>
      <c r="BE50" s="1">
        <f t="shared" si="37"/>
        <v>240</v>
      </c>
      <c r="BF50" s="1">
        <f t="shared" si="38"/>
        <v>240</v>
      </c>
    </row>
    <row r="51" spans="2:58" x14ac:dyDescent="0.15">
      <c r="B51" s="1">
        <f t="shared" si="39"/>
        <v>10</v>
      </c>
      <c r="D51" s="1">
        <v>43</v>
      </c>
      <c r="E51" s="1">
        <v>3</v>
      </c>
      <c r="F51" s="1">
        <f t="shared" si="22"/>
        <v>7</v>
      </c>
      <c r="G51" s="1" cm="1">
        <f t="array" ref="G51">ROUND((INDEX(职业模板!$N$4:$U$4,MATCH(G$8,职业模板!$N$3:$U$3,FALSE))+$D51*INDEX(职业模板!$C$18:$J$18,MATCH(G$8,职业模板!$N$3:$U$3,FALSE))+INDEX(职业模板!$C$40:$J$60,MATCH($F51,职业模板!$B$40:$B$60,FALSE),MATCH(G$8,职业模板!$C$39:$J$39,FALSE))*INDEX(职业模板!$N$4:$U$4,MATCH(G$8,职业模板!$N$3:$U$3,FALSE)))*(1+INDEX(职业模板!$C$29:$J$34,MATCH($E51,职业模板!$B$29:$B$34,FALSE),MATCH(G$8,职业模板!$C$28:$J$28,FALSE))),3)</f>
        <v>1907.4</v>
      </c>
      <c r="H51" s="1" cm="1">
        <f t="array" ref="H51">ROUND((INDEX(职业模板!$N$4:$U$4,MATCH(H$8,职业模板!$N$3:$U$3,FALSE))+$D51*INDEX(职业模板!$C$18:$J$18,MATCH(H$8,职业模板!$N$3:$U$3,FALSE))+INDEX(职业模板!$C$40:$J$60,MATCH($F51,职业模板!$B$40:$B$60,FALSE),MATCH(H$8,职业模板!$C$39:$J$39,FALSE))*INDEX(职业模板!$N$4:$U$4,MATCH(H$8,职业模板!$N$3:$U$3,FALSE)))*(1+INDEX(职业模板!$C$29:$J$34,MATCH($E51,职业模板!$B$29:$B$34,FALSE),MATCH(H$8,职业模板!$C$28:$J$28,FALSE))),3)</f>
        <v>231.2</v>
      </c>
      <c r="I51" s="1" cm="1">
        <f t="array" ref="I51">ROUND((INDEX(职业模板!$N$4:$U$4,MATCH(I$8,职业模板!$N$3:$U$3,FALSE))+$D51*INDEX(职业模板!$C$18:$J$18,MATCH(I$8,职业模板!$N$3:$U$3,FALSE))+INDEX(职业模板!$C$40:$J$60,MATCH($F51,职业模板!$B$40:$B$60,FALSE),MATCH(I$8,职业模板!$C$39:$J$39,FALSE))*INDEX(职业模板!$N$4:$U$4,MATCH(I$8,职业模板!$N$3:$U$3,FALSE)))*(1+INDEX(职业模板!$C$29:$J$34,MATCH($E51,职业模板!$B$29:$B$34,FALSE),MATCH(I$8,职业模板!$C$28:$J$28,FALSE))),3)</f>
        <v>231.2</v>
      </c>
      <c r="J51" s="1" cm="1">
        <f t="array" ref="J51">ROUND((INDEX(职业模板!$N$4:$U$4,MATCH(J$8,职业模板!$N$3:$U$3,FALSE))+$D51*INDEX(职业模板!$C$18:$J$18,MATCH(J$8,职业模板!$N$3:$U$3,FALSE))+INDEX(职业模板!$C$40:$J$60,MATCH($F51,职业模板!$B$40:$B$60,FALSE),MATCH(J$8,职业模板!$C$39:$J$39,FALSE))*INDEX(职业模板!$N$4:$U$4,MATCH(J$8,职业模板!$N$3:$U$3,FALSE)))*(1+INDEX(职业模板!$C$29:$J$34,MATCH($E51,职业模板!$B$29:$B$34,FALSE),MATCH(J$8,职业模板!$C$28:$J$28,FALSE))),3)</f>
        <v>180.8</v>
      </c>
      <c r="K51" s="1" cm="1">
        <f t="array" ref="K51">ROUND((INDEX(职业模板!$N$4:$U$4,MATCH(K$8,职业模板!$N$3:$U$3,FALSE))+$D51*INDEX(职业模板!$C$18:$J$18,MATCH(K$8,职业模板!$N$3:$U$3,FALSE))+INDEX(职业模板!$C$40:$J$60,MATCH($F51,职业模板!$B$40:$B$60,FALSE),MATCH(K$8,职业模板!$C$39:$J$39,FALSE))*INDEX(职业模板!$N$4:$U$4,MATCH(K$8,职业模板!$N$3:$U$3,FALSE)))*(1+INDEX(职业模板!$C$29:$J$34,MATCH($E51,职业模板!$B$29:$B$34,FALSE),MATCH(K$8,职业模板!$C$28:$J$28,FALSE))),3)</f>
        <v>180.8</v>
      </c>
      <c r="L51" s="1" cm="1">
        <f t="array" ref="L51">ROUND((INDEX(职业模板!$N$4:$U$4,MATCH(L$8,职业模板!$N$3:$U$3,FALSE))+$D51*INDEX(职业模板!$C$18:$J$18,MATCH(L$8,职业模板!$N$3:$U$3,FALSE))+INDEX(职业模板!$C$40:$J$60,MATCH($F51,职业模板!$B$40:$B$60,FALSE),MATCH(L$8,职业模板!$C$39:$J$39,FALSE))*INDEX(职业模板!$N$4:$U$4,MATCH(L$8,职业模板!$N$3:$U$3,FALSE)))*(1+INDEX(职业模板!$C$29:$J$34,MATCH($E51,职业模板!$B$29:$B$34,FALSE),MATCH(L$8,职业模板!$C$28:$J$28,FALSE))),3)</f>
        <v>207.35</v>
      </c>
      <c r="M51" s="1" cm="1">
        <f t="array" ref="M51">ROUND((INDEX(职业模板!$N$4:$U$4,MATCH(M$8,职业模板!$N$3:$U$3,FALSE))+$D51*INDEX(职业模板!$C$18:$J$18,MATCH(M$8,职业模板!$N$3:$U$3,FALSE))+INDEX(职业模板!$C$40:$J$60,MATCH($F51,职业模板!$B$40:$B$60,FALSE),MATCH(M$8,职业模板!$C$39:$J$39,FALSE))*INDEX(职业模板!$N$4:$U$4,MATCH(M$8,职业模板!$N$3:$U$3,FALSE)))*(1+INDEX(职业模板!$C$29:$J$34,MATCH($E51,职业模板!$B$29:$B$34,FALSE),MATCH(M$8,职业模板!$C$28:$J$28,FALSE))),3)</f>
        <v>207.35</v>
      </c>
      <c r="N51" s="1" cm="1">
        <f t="array" ref="N51">ROUND((INDEX(职业模板!$N$4:$U$4,MATCH(N$8,职业模板!$N$3:$U$3,FALSE))+$D51*INDEX(职业模板!$C$18:$J$18,MATCH(N$8,职业模板!$N$3:$U$3,FALSE))+INDEX(职业模板!$C$40:$J$60,MATCH($F51,职业模板!$B$40:$B$60,FALSE),MATCH(N$8,职业模板!$C$39:$J$39,FALSE))*INDEX(职业模板!$N$4:$U$4,MATCH(N$8,职业模板!$N$3:$U$3,FALSE)))*(1+INDEX(职业模板!$C$29:$J$34,MATCH($E51,职业模板!$B$29:$B$34,FALSE),MATCH(N$8,职业模板!$C$28:$J$28,FALSE))),3)</f>
        <v>207.35</v>
      </c>
      <c r="O51" s="1">
        <v>1.5</v>
      </c>
      <c r="P51" s="1">
        <v>3</v>
      </c>
      <c r="Q51" s="26" t="str" cm="1">
        <f t="array" ref="Q51">INDEX(装备!$B$72:$B$77,MATCH($P51,装备!$A$72:$A$77,FALSE))</f>
        <v>蓝</v>
      </c>
      <c r="R51" s="1">
        <v>7</v>
      </c>
      <c r="S51" s="1">
        <f t="shared" si="40"/>
        <v>1</v>
      </c>
      <c r="V51" s="1" cm="1">
        <f t="array" ref="V51">IFERROR(ROUND(INDEX(装备!$C$72:$C$77,MATCH($P51,装备!$A$72:$A$77,FALSE))*(INDEX(装备!$C$47:$G$47,MATCH(V$8,装备!$C$45:$G$45,FALSE))+$R51/MAX(装备!$G$72:$G$77)*INDEX(装备!$C$53:$G$53,MATCH(V$8,装备!$C$51:$G$51,FALSE)))+INDEX(装备!$C$91:$M$91,MATCH(V$8,装备!$C$90:$M$90,FALSE))*INDEX(装备!$I$72:$I$77,MATCH($P51,装备!$A$72:$A$77,FALSE))*(INDEX(职业模板!$N$4:$U$4,MATCH(G$8,职业模板!$N$3:$U$3,FALSE))+$D51*INDEX(职业模板!$C$18:$J$18,MATCH(G$8,职业模板!$N$3:$U$3,FALSE)))*(1+$S51),2),0)</f>
        <v>2050.44</v>
      </c>
      <c r="W51" s="1" cm="1">
        <f t="array" ref="W51">IFERROR(ROUND(INDEX(装备!$C$72:$C$77,MATCH($P51,装备!$A$72:$A$77,FALSE))*(INDEX(装备!$C$47:$G$47,MATCH(W$8,装备!$C$45:$G$45,FALSE))+$R51/MAX(装备!$G$72:$G$77)*INDEX(装备!$C$53:$G$53,MATCH(W$8,装备!$C$51:$G$51,FALSE)))+INDEX(装备!$C$91:$M$91,MATCH(W$8,装备!$C$90:$M$90,FALSE))*INDEX(装备!$I$72:$I$77,MATCH($P51,装备!$A$72:$A$77,FALSE))*(INDEX(职业模板!$N$4:$U$4,MATCH(H$8,职业模板!$N$3:$U$3,FALSE))+$D51*INDEX(职业模板!$C$18:$J$18,MATCH(H$8,职业模板!$N$3:$U$3,FALSE)))*(1+$S51),2),0)</f>
        <v>170.87</v>
      </c>
      <c r="X51" s="1" cm="1">
        <f t="array" ref="X51">IFERROR(ROUND(INDEX(装备!$C$72:$C$77,MATCH($P51,装备!$A$72:$A$77,FALSE))*(INDEX(装备!$C$47:$G$47,MATCH(X$8,装备!$C$45:$G$45,FALSE))+$R51/MAX(装备!$G$72:$G$77)*INDEX(装备!$C$53:$G$53,MATCH(X$8,装备!$C$51:$G$51,FALSE)))+INDEX(装备!$C$91:$M$91,MATCH(X$8,装备!$C$90:$M$90,FALSE))*INDEX(装备!$I$72:$I$77,MATCH($P51,装备!$A$72:$A$77,FALSE))*(INDEX(职业模板!$N$4:$U$4,MATCH(I$8,职业模板!$N$3:$U$3,FALSE))+$D51*INDEX(职业模板!$C$18:$J$18,MATCH(I$8,职业模板!$N$3:$U$3,FALSE)))*(1+$S51),2),0)</f>
        <v>170.87</v>
      </c>
      <c r="Y51" s="1" cm="1">
        <f t="array" ref="Y51">IFERROR(ROUND(INDEX(装备!$C$72:$C$77,MATCH($P51,装备!$A$72:$A$77,FALSE))*(INDEX(装备!$C$47:$G$47,MATCH(Y$8,装备!$C$45:$G$45,FALSE))+$R51/MAX(装备!$G$72:$G$77)*INDEX(装备!$C$53:$G$53,MATCH(Y$8,装备!$C$51:$G$51,FALSE)))+INDEX(装备!$C$91:$M$91,MATCH(Y$8,装备!$C$90:$M$90,FALSE))*INDEX(装备!$I$72:$I$77,MATCH($P51,装备!$A$72:$A$77,FALSE))*(INDEX(职业模板!$N$4:$U$4,MATCH(J$8,职业模板!$N$3:$U$3,FALSE))+$D51*INDEX(职业模板!$C$18:$J$18,MATCH(J$8,职业模板!$N$3:$U$3,FALSE)))*(1+$S51),2),0)</f>
        <v>85.72</v>
      </c>
      <c r="Z51" s="1" cm="1">
        <f t="array" ref="Z51">IFERROR(ROUND(INDEX(装备!$C$72:$C$77,MATCH($P51,装备!$A$72:$A$77,FALSE))*(INDEX(装备!$C$47:$G$47,MATCH(Z$8,装备!$C$45:$G$45,FALSE))+$R51/MAX(装备!$G$72:$G$77)*INDEX(装备!$C$53:$G$53,MATCH(Z$8,装备!$C$51:$G$51,FALSE)))+INDEX(装备!$C$91:$M$91,MATCH(Z$8,装备!$C$90:$M$90,FALSE))*INDEX(装备!$I$72:$I$77,MATCH($P51,装备!$A$72:$A$77,FALSE))*(INDEX(职业模板!$N$4:$U$4,MATCH(K$8,职业模板!$N$3:$U$3,FALSE))+$D51*INDEX(职业模板!$C$18:$J$18,MATCH(K$8,职业模板!$N$3:$U$3,FALSE)))*(1+$S51),2),0)</f>
        <v>85.72</v>
      </c>
      <c r="AA51" s="1" cm="1">
        <f t="array" ref="AA51">IFERROR(INDEX(装备!$C$92:$M$92,MATCH(AA$8,装备!$C$90:$M$90,FALSE))*INDEX(装备!$I$72:$I$77,MATCH($P51,装备!$A$72:$A$77,FALSE))+$S51*INDEX(装备!$C$92:$M$92,MATCH(AA$8,装备!$C$90:$M$90,FALSE))*INDEX(装备!$I$72:$I$77,MATCH($P51,装备!$A$72:$A$77,FALSE)),0)</f>
        <v>120</v>
      </c>
      <c r="AB51" s="1" cm="1">
        <f t="array" ref="AB51">IFERROR(INDEX(装备!$C$92:$M$92,MATCH(AB$8,装备!$C$90:$M$90,FALSE))*INDEX(装备!$I$72:$I$77,MATCH($P51,装备!$A$72:$A$77,FALSE))+$S51*INDEX(装备!$C$92:$M$92,MATCH(AB$8,装备!$C$90:$M$90,FALSE))*INDEX(装备!$I$72:$I$77,MATCH($P51,装备!$A$72:$A$77,FALSE)),0)</f>
        <v>120</v>
      </c>
      <c r="AC51" s="1" cm="1">
        <f t="array" ref="AC51">IFERROR(INDEX(装备!$C$92:$M$92,MATCH(AC$8,装备!$C$90:$M$90,FALSE))*INDEX(装备!$I$72:$I$77,MATCH($P51,装备!$A$72:$A$77,FALSE))+$S51*INDEX(装备!$C$92:$M$92,MATCH(AC$8,装备!$C$90:$M$90,FALSE))*INDEX(装备!$I$72:$I$77,MATCH($P51,装备!$A$72:$A$77,FALSE)),0)</f>
        <v>120</v>
      </c>
      <c r="AD51" s="1" cm="1">
        <f t="array" ref="AD51">IFERROR(INDEX(装备!$C$92:$M$92,MATCH(AD$8,装备!$C$90:$M$90,FALSE))*INDEX(装备!$I$72:$I$77,MATCH($P51,装备!$A$72:$A$77,FALSE))+$S51*INDEX(装备!$C$92:$M$92,MATCH(AD$8,装备!$C$90:$M$90,FALSE))*INDEX(装备!$I$72:$I$77,MATCH($P51,装备!$A$72:$A$77,FALSE)),0)</f>
        <v>120</v>
      </c>
      <c r="AE51" s="1" cm="1">
        <f t="array" ref="AE51">IFERROR(INDEX(装备!$C$92:$M$92,MATCH(AE$8,装备!$C$90:$M$90,FALSE))*INDEX(装备!$I$72:$I$77,MATCH($P51,装备!$A$72:$A$77,FALSE))+$S51*INDEX(装备!$C$92:$M$92,MATCH(AE$8,装备!$C$90:$M$90,FALSE))*INDEX(装备!$I$72:$I$77,MATCH($P51,装备!$A$72:$A$77,FALSE)),0)</f>
        <v>240</v>
      </c>
      <c r="AF51" s="1" cm="1">
        <f t="array" ref="AF51">IFERROR(INDEX(装备!$C$92:$M$92,MATCH(AF$8,装备!$C$90:$M$90,FALSE))*INDEX(装备!$I$72:$I$77,MATCH($P51,装备!$A$72:$A$77,FALSE))+$S51*INDEX(装备!$C$92:$M$92,MATCH(AF$8,装备!$C$90:$M$90,FALSE))*INDEX(装备!$I$72:$I$77,MATCH($P51,装备!$A$72:$A$77,FALSE)),0)</f>
        <v>240</v>
      </c>
      <c r="AR51" s="1">
        <f t="shared" si="24"/>
        <v>3957.84</v>
      </c>
      <c r="AS51" s="1">
        <f t="shared" si="25"/>
        <v>402.07</v>
      </c>
      <c r="AT51" s="1">
        <f t="shared" si="26"/>
        <v>402.07</v>
      </c>
      <c r="AU51" s="1">
        <f t="shared" si="27"/>
        <v>266.52</v>
      </c>
      <c r="AV51" s="1">
        <f t="shared" si="28"/>
        <v>266.52</v>
      </c>
      <c r="AW51" s="1">
        <f t="shared" si="29"/>
        <v>207.35</v>
      </c>
      <c r="AX51" s="1">
        <f t="shared" si="30"/>
        <v>207.35</v>
      </c>
      <c r="AY51" s="1">
        <f t="shared" si="31"/>
        <v>207.35</v>
      </c>
      <c r="BA51" s="1">
        <f t="shared" si="33"/>
        <v>120</v>
      </c>
      <c r="BB51" s="1">
        <f t="shared" si="34"/>
        <v>120</v>
      </c>
      <c r="BC51" s="1">
        <f t="shared" si="35"/>
        <v>120</v>
      </c>
      <c r="BD51" s="1">
        <f t="shared" si="36"/>
        <v>120</v>
      </c>
      <c r="BE51" s="1">
        <f t="shared" si="37"/>
        <v>240</v>
      </c>
      <c r="BF51" s="1">
        <f t="shared" si="38"/>
        <v>240</v>
      </c>
    </row>
    <row r="52" spans="2:58" x14ac:dyDescent="0.15">
      <c r="B52" s="1">
        <f t="shared" si="39"/>
        <v>10</v>
      </c>
      <c r="D52" s="1">
        <v>44</v>
      </c>
      <c r="E52" s="1">
        <v>3</v>
      </c>
      <c r="F52" s="1">
        <f t="shared" si="22"/>
        <v>7</v>
      </c>
      <c r="G52" s="1" cm="1">
        <f t="array" ref="G52">ROUND((INDEX(职业模板!$N$4:$U$4,MATCH(G$8,职业模板!$N$3:$U$3,FALSE))+$D52*INDEX(职业模板!$C$18:$J$18,MATCH(G$8,职业模板!$N$3:$U$3,FALSE))+INDEX(职业模板!$C$40:$J$60,MATCH($F52,职业模板!$B$40:$B$60,FALSE),MATCH(G$8,职业模板!$C$39:$J$39,FALSE))*INDEX(职业模板!$N$4:$U$4,MATCH(G$8,职业模板!$N$3:$U$3,FALSE)))*(1+INDEX(职业模板!$C$29:$J$34,MATCH($E52,职业模板!$B$29:$B$34,FALSE),MATCH(G$8,职业模板!$C$28:$J$28,FALSE))),3)</f>
        <v>1927.2</v>
      </c>
      <c r="H52" s="1" cm="1">
        <f t="array" ref="H52">ROUND((INDEX(职业模板!$N$4:$U$4,MATCH(H$8,职业模板!$N$3:$U$3,FALSE))+$D52*INDEX(职业模板!$C$18:$J$18,MATCH(H$8,职业模板!$N$3:$U$3,FALSE))+INDEX(职业模板!$C$40:$J$60,MATCH($F52,职业模板!$B$40:$B$60,FALSE),MATCH(H$8,职业模板!$C$39:$J$39,FALSE))*INDEX(职业模板!$N$4:$U$4,MATCH(H$8,职业模板!$N$3:$U$3,FALSE)))*(1+INDEX(职业模板!$C$29:$J$34,MATCH($E52,职业模板!$B$29:$B$34,FALSE),MATCH(H$8,职业模板!$C$28:$J$28,FALSE))),3)</f>
        <v>233.6</v>
      </c>
      <c r="I52" s="1" cm="1">
        <f t="array" ref="I52">ROUND((INDEX(职业模板!$N$4:$U$4,MATCH(I$8,职业模板!$N$3:$U$3,FALSE))+$D52*INDEX(职业模板!$C$18:$J$18,MATCH(I$8,职业模板!$N$3:$U$3,FALSE))+INDEX(职业模板!$C$40:$J$60,MATCH($F52,职业模板!$B$40:$B$60,FALSE),MATCH(I$8,职业模板!$C$39:$J$39,FALSE))*INDEX(职业模板!$N$4:$U$4,MATCH(I$8,职业模板!$N$3:$U$3,FALSE)))*(1+INDEX(职业模板!$C$29:$J$34,MATCH($E52,职业模板!$B$29:$B$34,FALSE),MATCH(I$8,职业模板!$C$28:$J$28,FALSE))),3)</f>
        <v>233.6</v>
      </c>
      <c r="J52" s="1" cm="1">
        <f t="array" ref="J52">ROUND((INDEX(职业模板!$N$4:$U$4,MATCH(J$8,职业模板!$N$3:$U$3,FALSE))+$D52*INDEX(职业模板!$C$18:$J$18,MATCH(J$8,职业模板!$N$3:$U$3,FALSE))+INDEX(职业模板!$C$40:$J$60,MATCH($F52,职业模板!$B$40:$B$60,FALSE),MATCH(J$8,职业模板!$C$39:$J$39,FALSE))*INDEX(职业模板!$N$4:$U$4,MATCH(J$8,职业模板!$N$3:$U$3,FALSE)))*(1+INDEX(职业模板!$C$29:$J$34,MATCH($E52,职业模板!$B$29:$B$34,FALSE),MATCH(J$8,职业模板!$C$28:$J$28,FALSE))),3)</f>
        <v>182.4</v>
      </c>
      <c r="K52" s="1" cm="1">
        <f t="array" ref="K52">ROUND((INDEX(职业模板!$N$4:$U$4,MATCH(K$8,职业模板!$N$3:$U$3,FALSE))+$D52*INDEX(职业模板!$C$18:$J$18,MATCH(K$8,职业模板!$N$3:$U$3,FALSE))+INDEX(职业模板!$C$40:$J$60,MATCH($F52,职业模板!$B$40:$B$60,FALSE),MATCH(K$8,职业模板!$C$39:$J$39,FALSE))*INDEX(职业模板!$N$4:$U$4,MATCH(K$8,职业模板!$N$3:$U$3,FALSE)))*(1+INDEX(职业模板!$C$29:$J$34,MATCH($E52,职业模板!$B$29:$B$34,FALSE),MATCH(K$8,职业模板!$C$28:$J$28,FALSE))),3)</f>
        <v>182.4</v>
      </c>
      <c r="L52" s="1" cm="1">
        <f t="array" ref="L52">ROUND((INDEX(职业模板!$N$4:$U$4,MATCH(L$8,职业模板!$N$3:$U$3,FALSE))+$D52*INDEX(职业模板!$C$18:$J$18,MATCH(L$8,职业模板!$N$3:$U$3,FALSE))+INDEX(职业模板!$C$40:$J$60,MATCH($F52,职业模板!$B$40:$B$60,FALSE),MATCH(L$8,职业模板!$C$39:$J$39,FALSE))*INDEX(职业模板!$N$4:$U$4,MATCH(L$8,职业模板!$N$3:$U$3,FALSE)))*(1+INDEX(职业模板!$C$29:$J$34,MATCH($E52,职业模板!$B$29:$B$34,FALSE),MATCH(L$8,职业模板!$C$28:$J$28,FALSE))),3)</f>
        <v>208.8</v>
      </c>
      <c r="M52" s="1" cm="1">
        <f t="array" ref="M52">ROUND((INDEX(职业模板!$N$4:$U$4,MATCH(M$8,职业模板!$N$3:$U$3,FALSE))+$D52*INDEX(职业模板!$C$18:$J$18,MATCH(M$8,职业模板!$N$3:$U$3,FALSE))+INDEX(职业模板!$C$40:$J$60,MATCH($F52,职业模板!$B$40:$B$60,FALSE),MATCH(M$8,职业模板!$C$39:$J$39,FALSE))*INDEX(职业模板!$N$4:$U$4,MATCH(M$8,职业模板!$N$3:$U$3,FALSE)))*(1+INDEX(职业模板!$C$29:$J$34,MATCH($E52,职业模板!$B$29:$B$34,FALSE),MATCH(M$8,职业模板!$C$28:$J$28,FALSE))),3)</f>
        <v>208.8</v>
      </c>
      <c r="N52" s="1" cm="1">
        <f t="array" ref="N52">ROUND((INDEX(职业模板!$N$4:$U$4,MATCH(N$8,职业模板!$N$3:$U$3,FALSE))+$D52*INDEX(职业模板!$C$18:$J$18,MATCH(N$8,职业模板!$N$3:$U$3,FALSE))+INDEX(职业模板!$C$40:$J$60,MATCH($F52,职业模板!$B$40:$B$60,FALSE),MATCH(N$8,职业模板!$C$39:$J$39,FALSE))*INDEX(职业模板!$N$4:$U$4,MATCH(N$8,职业模板!$N$3:$U$3,FALSE)))*(1+INDEX(职业模板!$C$29:$J$34,MATCH($E52,职业模板!$B$29:$B$34,FALSE),MATCH(N$8,职业模板!$C$28:$J$28,FALSE))),3)</f>
        <v>208.8</v>
      </c>
      <c r="O52" s="1">
        <v>1.5</v>
      </c>
      <c r="P52" s="1">
        <v>3</v>
      </c>
      <c r="Q52" s="26" t="str" cm="1">
        <f t="array" ref="Q52">INDEX(装备!$B$72:$B$77,MATCH($P52,装备!$A$72:$A$77,FALSE))</f>
        <v>蓝</v>
      </c>
      <c r="R52" s="1">
        <v>7</v>
      </c>
      <c r="S52" s="1">
        <f t="shared" si="40"/>
        <v>1</v>
      </c>
      <c r="V52" s="1" cm="1">
        <f t="array" ref="V52">IFERROR(ROUND(INDEX(装备!$C$72:$C$77,MATCH($P52,装备!$A$72:$A$77,FALSE))*(INDEX(装备!$C$47:$G$47,MATCH(V$8,装备!$C$45:$G$45,FALSE))+$R52/MAX(装备!$G$72:$G$77)*INDEX(装备!$C$53:$G$53,MATCH(V$8,装备!$C$51:$G$51,FALSE)))+INDEX(装备!$C$91:$M$91,MATCH(V$8,装备!$C$90:$M$90,FALSE))*INDEX(装备!$I$72:$I$77,MATCH($P52,装备!$A$72:$A$77,FALSE))*(INDEX(职业模板!$N$4:$U$4,MATCH(G$8,职业模板!$N$3:$U$3,FALSE))+$D52*INDEX(职业模板!$C$18:$J$18,MATCH(G$8,职业模板!$N$3:$U$3,FALSE)))*(1+$S52),2),0)</f>
        <v>2051.52</v>
      </c>
      <c r="W52" s="1" cm="1">
        <f t="array" ref="W52">IFERROR(ROUND(INDEX(装备!$C$72:$C$77,MATCH($P52,装备!$A$72:$A$77,FALSE))*(INDEX(装备!$C$47:$G$47,MATCH(W$8,装备!$C$45:$G$45,FALSE))+$R52/MAX(装备!$G$72:$G$77)*INDEX(装备!$C$53:$G$53,MATCH(W$8,装备!$C$51:$G$51,FALSE)))+INDEX(装备!$C$91:$M$91,MATCH(W$8,装备!$C$90:$M$90,FALSE))*INDEX(装备!$I$72:$I$77,MATCH($P52,装备!$A$72:$A$77,FALSE))*(INDEX(职业模板!$N$4:$U$4,MATCH(H$8,职业模板!$N$3:$U$3,FALSE))+$D52*INDEX(职业模板!$C$18:$J$18,MATCH(H$8,职业模板!$N$3:$U$3,FALSE)))*(1+$S52),2),0)</f>
        <v>170.96</v>
      </c>
      <c r="X52" s="1" cm="1">
        <f t="array" ref="X52">IFERROR(ROUND(INDEX(装备!$C$72:$C$77,MATCH($P52,装备!$A$72:$A$77,FALSE))*(INDEX(装备!$C$47:$G$47,MATCH(X$8,装备!$C$45:$G$45,FALSE))+$R52/MAX(装备!$G$72:$G$77)*INDEX(装备!$C$53:$G$53,MATCH(X$8,装备!$C$51:$G$51,FALSE)))+INDEX(装备!$C$91:$M$91,MATCH(X$8,装备!$C$90:$M$90,FALSE))*INDEX(装备!$I$72:$I$77,MATCH($P52,装备!$A$72:$A$77,FALSE))*(INDEX(职业模板!$N$4:$U$4,MATCH(I$8,职业模板!$N$3:$U$3,FALSE))+$D52*INDEX(职业模板!$C$18:$J$18,MATCH(I$8,职业模板!$N$3:$U$3,FALSE)))*(1+$S52),2),0)</f>
        <v>170.96</v>
      </c>
      <c r="Y52" s="1" cm="1">
        <f t="array" ref="Y52">IFERROR(ROUND(INDEX(装备!$C$72:$C$77,MATCH($P52,装备!$A$72:$A$77,FALSE))*(INDEX(装备!$C$47:$G$47,MATCH(Y$8,装备!$C$45:$G$45,FALSE))+$R52/MAX(装备!$G$72:$G$77)*INDEX(装备!$C$53:$G$53,MATCH(Y$8,装备!$C$51:$G$51,FALSE)))+INDEX(装备!$C$91:$M$91,MATCH(Y$8,装备!$C$90:$M$90,FALSE))*INDEX(装备!$I$72:$I$77,MATCH($P52,装备!$A$72:$A$77,FALSE))*(INDEX(职业模板!$N$4:$U$4,MATCH(J$8,职业模板!$N$3:$U$3,FALSE))+$D52*INDEX(职业模板!$C$18:$J$18,MATCH(J$8,职业模板!$N$3:$U$3,FALSE)))*(1+$S52),2),0)</f>
        <v>85.76</v>
      </c>
      <c r="Z52" s="1" cm="1">
        <f t="array" ref="Z52">IFERROR(ROUND(INDEX(装备!$C$72:$C$77,MATCH($P52,装备!$A$72:$A$77,FALSE))*(INDEX(装备!$C$47:$G$47,MATCH(Z$8,装备!$C$45:$G$45,FALSE))+$R52/MAX(装备!$G$72:$G$77)*INDEX(装备!$C$53:$G$53,MATCH(Z$8,装备!$C$51:$G$51,FALSE)))+INDEX(装备!$C$91:$M$91,MATCH(Z$8,装备!$C$90:$M$90,FALSE))*INDEX(装备!$I$72:$I$77,MATCH($P52,装备!$A$72:$A$77,FALSE))*(INDEX(职业模板!$N$4:$U$4,MATCH(K$8,职业模板!$N$3:$U$3,FALSE))+$D52*INDEX(职业模板!$C$18:$J$18,MATCH(K$8,职业模板!$N$3:$U$3,FALSE)))*(1+$S52),2),0)</f>
        <v>85.76</v>
      </c>
      <c r="AA52" s="1" cm="1">
        <f t="array" ref="AA52">IFERROR(INDEX(装备!$C$92:$M$92,MATCH(AA$8,装备!$C$90:$M$90,FALSE))*INDEX(装备!$I$72:$I$77,MATCH($P52,装备!$A$72:$A$77,FALSE))+$S52*INDEX(装备!$C$92:$M$92,MATCH(AA$8,装备!$C$90:$M$90,FALSE))*INDEX(装备!$I$72:$I$77,MATCH($P52,装备!$A$72:$A$77,FALSE)),0)</f>
        <v>120</v>
      </c>
      <c r="AB52" s="1" cm="1">
        <f t="array" ref="AB52">IFERROR(INDEX(装备!$C$92:$M$92,MATCH(AB$8,装备!$C$90:$M$90,FALSE))*INDEX(装备!$I$72:$I$77,MATCH($P52,装备!$A$72:$A$77,FALSE))+$S52*INDEX(装备!$C$92:$M$92,MATCH(AB$8,装备!$C$90:$M$90,FALSE))*INDEX(装备!$I$72:$I$77,MATCH($P52,装备!$A$72:$A$77,FALSE)),0)</f>
        <v>120</v>
      </c>
      <c r="AC52" s="1" cm="1">
        <f t="array" ref="AC52">IFERROR(INDEX(装备!$C$92:$M$92,MATCH(AC$8,装备!$C$90:$M$90,FALSE))*INDEX(装备!$I$72:$I$77,MATCH($P52,装备!$A$72:$A$77,FALSE))+$S52*INDEX(装备!$C$92:$M$92,MATCH(AC$8,装备!$C$90:$M$90,FALSE))*INDEX(装备!$I$72:$I$77,MATCH($P52,装备!$A$72:$A$77,FALSE)),0)</f>
        <v>120</v>
      </c>
      <c r="AD52" s="1" cm="1">
        <f t="array" ref="AD52">IFERROR(INDEX(装备!$C$92:$M$92,MATCH(AD$8,装备!$C$90:$M$90,FALSE))*INDEX(装备!$I$72:$I$77,MATCH($P52,装备!$A$72:$A$77,FALSE))+$S52*INDEX(装备!$C$92:$M$92,MATCH(AD$8,装备!$C$90:$M$90,FALSE))*INDEX(装备!$I$72:$I$77,MATCH($P52,装备!$A$72:$A$77,FALSE)),0)</f>
        <v>120</v>
      </c>
      <c r="AE52" s="1" cm="1">
        <f t="array" ref="AE52">IFERROR(INDEX(装备!$C$92:$M$92,MATCH(AE$8,装备!$C$90:$M$90,FALSE))*INDEX(装备!$I$72:$I$77,MATCH($P52,装备!$A$72:$A$77,FALSE))+$S52*INDEX(装备!$C$92:$M$92,MATCH(AE$8,装备!$C$90:$M$90,FALSE))*INDEX(装备!$I$72:$I$77,MATCH($P52,装备!$A$72:$A$77,FALSE)),0)</f>
        <v>240</v>
      </c>
      <c r="AF52" s="1" cm="1">
        <f t="array" ref="AF52">IFERROR(INDEX(装备!$C$92:$M$92,MATCH(AF$8,装备!$C$90:$M$90,FALSE))*INDEX(装备!$I$72:$I$77,MATCH($P52,装备!$A$72:$A$77,FALSE))+$S52*INDEX(装备!$C$92:$M$92,MATCH(AF$8,装备!$C$90:$M$90,FALSE))*INDEX(装备!$I$72:$I$77,MATCH($P52,装备!$A$72:$A$77,FALSE)),0)</f>
        <v>240</v>
      </c>
      <c r="AR52" s="1">
        <f t="shared" si="24"/>
        <v>3978.72</v>
      </c>
      <c r="AS52" s="1">
        <f t="shared" si="25"/>
        <v>404.56</v>
      </c>
      <c r="AT52" s="1">
        <f t="shared" si="26"/>
        <v>404.56</v>
      </c>
      <c r="AU52" s="1">
        <f t="shared" si="27"/>
        <v>268.16000000000003</v>
      </c>
      <c r="AV52" s="1">
        <f t="shared" si="28"/>
        <v>268.16000000000003</v>
      </c>
      <c r="AW52" s="1">
        <f t="shared" si="29"/>
        <v>208.8</v>
      </c>
      <c r="AX52" s="1">
        <f t="shared" si="30"/>
        <v>208.8</v>
      </c>
      <c r="AY52" s="1">
        <f t="shared" si="31"/>
        <v>208.8</v>
      </c>
      <c r="BA52" s="1">
        <f t="shared" si="33"/>
        <v>120</v>
      </c>
      <c r="BB52" s="1">
        <f t="shared" si="34"/>
        <v>120</v>
      </c>
      <c r="BC52" s="1">
        <f t="shared" si="35"/>
        <v>120</v>
      </c>
      <c r="BD52" s="1">
        <f t="shared" si="36"/>
        <v>120</v>
      </c>
      <c r="BE52" s="1">
        <f t="shared" si="37"/>
        <v>240</v>
      </c>
      <c r="BF52" s="1">
        <f t="shared" si="38"/>
        <v>240</v>
      </c>
    </row>
    <row r="53" spans="2:58" x14ac:dyDescent="0.15">
      <c r="B53" s="1">
        <f t="shared" si="39"/>
        <v>11</v>
      </c>
      <c r="D53" s="1">
        <v>45</v>
      </c>
      <c r="E53" s="1">
        <v>3</v>
      </c>
      <c r="F53" s="1">
        <f t="shared" si="22"/>
        <v>7</v>
      </c>
      <c r="G53" s="1" cm="1">
        <f t="array" ref="G53">ROUND((INDEX(职业模板!$N$4:$U$4,MATCH(G$8,职业模板!$N$3:$U$3,FALSE))+$D53*INDEX(职业模板!$C$18:$J$18,MATCH(G$8,职业模板!$N$3:$U$3,FALSE))+INDEX(职业模板!$C$40:$J$60,MATCH($F53,职业模板!$B$40:$B$60,FALSE),MATCH(G$8,职业模板!$C$39:$J$39,FALSE))*INDEX(职业模板!$N$4:$U$4,MATCH(G$8,职业模板!$N$3:$U$3,FALSE)))*(1+INDEX(职业模板!$C$29:$J$34,MATCH($E53,职业模板!$B$29:$B$34,FALSE),MATCH(G$8,职业模板!$C$28:$J$28,FALSE))),3)</f>
        <v>1947</v>
      </c>
      <c r="H53" s="1" cm="1">
        <f t="array" ref="H53">ROUND((INDEX(职业模板!$N$4:$U$4,MATCH(H$8,职业模板!$N$3:$U$3,FALSE))+$D53*INDEX(职业模板!$C$18:$J$18,MATCH(H$8,职业模板!$N$3:$U$3,FALSE))+INDEX(职业模板!$C$40:$J$60,MATCH($F53,职业模板!$B$40:$B$60,FALSE),MATCH(H$8,职业模板!$C$39:$J$39,FALSE))*INDEX(职业模板!$N$4:$U$4,MATCH(H$8,职业模板!$N$3:$U$3,FALSE)))*(1+INDEX(职业模板!$C$29:$J$34,MATCH($E53,职业模板!$B$29:$B$34,FALSE),MATCH(H$8,职业模板!$C$28:$J$28,FALSE))),3)</f>
        <v>236</v>
      </c>
      <c r="I53" s="1" cm="1">
        <f t="array" ref="I53">ROUND((INDEX(职业模板!$N$4:$U$4,MATCH(I$8,职业模板!$N$3:$U$3,FALSE))+$D53*INDEX(职业模板!$C$18:$J$18,MATCH(I$8,职业模板!$N$3:$U$3,FALSE))+INDEX(职业模板!$C$40:$J$60,MATCH($F53,职业模板!$B$40:$B$60,FALSE),MATCH(I$8,职业模板!$C$39:$J$39,FALSE))*INDEX(职业模板!$N$4:$U$4,MATCH(I$8,职业模板!$N$3:$U$3,FALSE)))*(1+INDEX(职业模板!$C$29:$J$34,MATCH($E53,职业模板!$B$29:$B$34,FALSE),MATCH(I$8,职业模板!$C$28:$J$28,FALSE))),3)</f>
        <v>236</v>
      </c>
      <c r="J53" s="1" cm="1">
        <f t="array" ref="J53">ROUND((INDEX(职业模板!$N$4:$U$4,MATCH(J$8,职业模板!$N$3:$U$3,FALSE))+$D53*INDEX(职业模板!$C$18:$J$18,MATCH(J$8,职业模板!$N$3:$U$3,FALSE))+INDEX(职业模板!$C$40:$J$60,MATCH($F53,职业模板!$B$40:$B$60,FALSE),MATCH(J$8,职业模板!$C$39:$J$39,FALSE))*INDEX(职业模板!$N$4:$U$4,MATCH(J$8,职业模板!$N$3:$U$3,FALSE)))*(1+INDEX(职业模板!$C$29:$J$34,MATCH($E53,职业模板!$B$29:$B$34,FALSE),MATCH(J$8,职业模板!$C$28:$J$28,FALSE))),3)</f>
        <v>184</v>
      </c>
      <c r="K53" s="1" cm="1">
        <f t="array" ref="K53">ROUND((INDEX(职业模板!$N$4:$U$4,MATCH(K$8,职业模板!$N$3:$U$3,FALSE))+$D53*INDEX(职业模板!$C$18:$J$18,MATCH(K$8,职业模板!$N$3:$U$3,FALSE))+INDEX(职业模板!$C$40:$J$60,MATCH($F53,职业模板!$B$40:$B$60,FALSE),MATCH(K$8,职业模板!$C$39:$J$39,FALSE))*INDEX(职业模板!$N$4:$U$4,MATCH(K$8,职业模板!$N$3:$U$3,FALSE)))*(1+INDEX(职业模板!$C$29:$J$34,MATCH($E53,职业模板!$B$29:$B$34,FALSE),MATCH(K$8,职业模板!$C$28:$J$28,FALSE))),3)</f>
        <v>184</v>
      </c>
      <c r="L53" s="1" cm="1">
        <f t="array" ref="L53">ROUND((INDEX(职业模板!$N$4:$U$4,MATCH(L$8,职业模板!$N$3:$U$3,FALSE))+$D53*INDEX(职业模板!$C$18:$J$18,MATCH(L$8,职业模板!$N$3:$U$3,FALSE))+INDEX(职业模板!$C$40:$J$60,MATCH($F53,职业模板!$B$40:$B$60,FALSE),MATCH(L$8,职业模板!$C$39:$J$39,FALSE))*INDEX(职业模板!$N$4:$U$4,MATCH(L$8,职业模板!$N$3:$U$3,FALSE)))*(1+INDEX(职业模板!$C$29:$J$34,MATCH($E53,职业模板!$B$29:$B$34,FALSE),MATCH(L$8,职业模板!$C$28:$J$28,FALSE))),3)</f>
        <v>210.25</v>
      </c>
      <c r="M53" s="1" cm="1">
        <f t="array" ref="M53">ROUND((INDEX(职业模板!$N$4:$U$4,MATCH(M$8,职业模板!$N$3:$U$3,FALSE))+$D53*INDEX(职业模板!$C$18:$J$18,MATCH(M$8,职业模板!$N$3:$U$3,FALSE))+INDEX(职业模板!$C$40:$J$60,MATCH($F53,职业模板!$B$40:$B$60,FALSE),MATCH(M$8,职业模板!$C$39:$J$39,FALSE))*INDEX(职业模板!$N$4:$U$4,MATCH(M$8,职业模板!$N$3:$U$3,FALSE)))*(1+INDEX(职业模板!$C$29:$J$34,MATCH($E53,职业模板!$B$29:$B$34,FALSE),MATCH(M$8,职业模板!$C$28:$J$28,FALSE))),3)</f>
        <v>210.25</v>
      </c>
      <c r="N53" s="1" cm="1">
        <f t="array" ref="N53">ROUND((INDEX(职业模板!$N$4:$U$4,MATCH(N$8,职业模板!$N$3:$U$3,FALSE))+$D53*INDEX(职业模板!$C$18:$J$18,MATCH(N$8,职业模板!$N$3:$U$3,FALSE))+INDEX(职业模板!$C$40:$J$60,MATCH($F53,职业模板!$B$40:$B$60,FALSE),MATCH(N$8,职业模板!$C$39:$J$39,FALSE))*INDEX(职业模板!$N$4:$U$4,MATCH(N$8,职业模板!$N$3:$U$3,FALSE)))*(1+INDEX(职业模板!$C$29:$J$34,MATCH($E53,职业模板!$B$29:$B$34,FALSE),MATCH(N$8,职业模板!$C$28:$J$28,FALSE))),3)</f>
        <v>210.25</v>
      </c>
      <c r="O53" s="1">
        <v>1.5</v>
      </c>
      <c r="P53" s="1">
        <v>3</v>
      </c>
      <c r="Q53" s="26" t="str" cm="1">
        <f t="array" ref="Q53">INDEX(装备!$B$72:$B$77,MATCH($P53,装备!$A$72:$A$77,FALSE))</f>
        <v>蓝</v>
      </c>
      <c r="R53" s="1">
        <v>7</v>
      </c>
      <c r="S53" s="1">
        <f t="shared" si="40"/>
        <v>1</v>
      </c>
      <c r="V53" s="1" cm="1">
        <f t="array" ref="V53">IFERROR(ROUND(INDEX(装备!$C$72:$C$77,MATCH($P53,装备!$A$72:$A$77,FALSE))*(INDEX(装备!$C$47:$G$47,MATCH(V$8,装备!$C$45:$G$45,FALSE))+$R53/MAX(装备!$G$72:$G$77)*INDEX(装备!$C$53:$G$53,MATCH(V$8,装备!$C$51:$G$51,FALSE)))+INDEX(装备!$C$91:$M$91,MATCH(V$8,装备!$C$90:$M$90,FALSE))*INDEX(装备!$I$72:$I$77,MATCH($P53,装备!$A$72:$A$77,FALSE))*(INDEX(职业模板!$N$4:$U$4,MATCH(G$8,职业模板!$N$3:$U$3,FALSE))+$D53*INDEX(职业模板!$C$18:$J$18,MATCH(G$8,职业模板!$N$3:$U$3,FALSE)))*(1+$S53),2),0)</f>
        <v>2052.6</v>
      </c>
      <c r="W53" s="1" cm="1">
        <f t="array" ref="W53">IFERROR(ROUND(INDEX(装备!$C$72:$C$77,MATCH($P53,装备!$A$72:$A$77,FALSE))*(INDEX(装备!$C$47:$G$47,MATCH(W$8,装备!$C$45:$G$45,FALSE))+$R53/MAX(装备!$G$72:$G$77)*INDEX(装备!$C$53:$G$53,MATCH(W$8,装备!$C$51:$G$51,FALSE)))+INDEX(装备!$C$91:$M$91,MATCH(W$8,装备!$C$90:$M$90,FALSE))*INDEX(装备!$I$72:$I$77,MATCH($P53,装备!$A$72:$A$77,FALSE))*(INDEX(职业模板!$N$4:$U$4,MATCH(H$8,职业模板!$N$3:$U$3,FALSE))+$D53*INDEX(职业模板!$C$18:$J$18,MATCH(H$8,职业模板!$N$3:$U$3,FALSE)))*(1+$S53),2),0)</f>
        <v>171.05</v>
      </c>
      <c r="X53" s="1" cm="1">
        <f t="array" ref="X53">IFERROR(ROUND(INDEX(装备!$C$72:$C$77,MATCH($P53,装备!$A$72:$A$77,FALSE))*(INDEX(装备!$C$47:$G$47,MATCH(X$8,装备!$C$45:$G$45,FALSE))+$R53/MAX(装备!$G$72:$G$77)*INDEX(装备!$C$53:$G$53,MATCH(X$8,装备!$C$51:$G$51,FALSE)))+INDEX(装备!$C$91:$M$91,MATCH(X$8,装备!$C$90:$M$90,FALSE))*INDEX(装备!$I$72:$I$77,MATCH($P53,装备!$A$72:$A$77,FALSE))*(INDEX(职业模板!$N$4:$U$4,MATCH(I$8,职业模板!$N$3:$U$3,FALSE))+$D53*INDEX(职业模板!$C$18:$J$18,MATCH(I$8,职业模板!$N$3:$U$3,FALSE)))*(1+$S53),2),0)</f>
        <v>171.05</v>
      </c>
      <c r="Y53" s="1" cm="1">
        <f t="array" ref="Y53">IFERROR(ROUND(INDEX(装备!$C$72:$C$77,MATCH($P53,装备!$A$72:$A$77,FALSE))*(INDEX(装备!$C$47:$G$47,MATCH(Y$8,装备!$C$45:$G$45,FALSE))+$R53/MAX(装备!$G$72:$G$77)*INDEX(装备!$C$53:$G$53,MATCH(Y$8,装备!$C$51:$G$51,FALSE)))+INDEX(装备!$C$91:$M$91,MATCH(Y$8,装备!$C$90:$M$90,FALSE))*INDEX(装备!$I$72:$I$77,MATCH($P53,装备!$A$72:$A$77,FALSE))*(INDEX(职业模板!$N$4:$U$4,MATCH(J$8,职业模板!$N$3:$U$3,FALSE))+$D53*INDEX(职业模板!$C$18:$J$18,MATCH(J$8,职业模板!$N$3:$U$3,FALSE)))*(1+$S53),2),0)</f>
        <v>85.8</v>
      </c>
      <c r="Z53" s="1" cm="1">
        <f t="array" ref="Z53">IFERROR(ROUND(INDEX(装备!$C$72:$C$77,MATCH($P53,装备!$A$72:$A$77,FALSE))*(INDEX(装备!$C$47:$G$47,MATCH(Z$8,装备!$C$45:$G$45,FALSE))+$R53/MAX(装备!$G$72:$G$77)*INDEX(装备!$C$53:$G$53,MATCH(Z$8,装备!$C$51:$G$51,FALSE)))+INDEX(装备!$C$91:$M$91,MATCH(Z$8,装备!$C$90:$M$90,FALSE))*INDEX(装备!$I$72:$I$77,MATCH($P53,装备!$A$72:$A$77,FALSE))*(INDEX(职业模板!$N$4:$U$4,MATCH(K$8,职业模板!$N$3:$U$3,FALSE))+$D53*INDEX(职业模板!$C$18:$J$18,MATCH(K$8,职业模板!$N$3:$U$3,FALSE)))*(1+$S53),2),0)</f>
        <v>85.8</v>
      </c>
      <c r="AA53" s="1" cm="1">
        <f t="array" ref="AA53">IFERROR(INDEX(装备!$C$92:$M$92,MATCH(AA$8,装备!$C$90:$M$90,FALSE))*INDEX(装备!$I$72:$I$77,MATCH($P53,装备!$A$72:$A$77,FALSE))+$S53*INDEX(装备!$C$92:$M$92,MATCH(AA$8,装备!$C$90:$M$90,FALSE))*INDEX(装备!$I$72:$I$77,MATCH($P53,装备!$A$72:$A$77,FALSE)),0)</f>
        <v>120</v>
      </c>
      <c r="AB53" s="1" cm="1">
        <f t="array" ref="AB53">IFERROR(INDEX(装备!$C$92:$M$92,MATCH(AB$8,装备!$C$90:$M$90,FALSE))*INDEX(装备!$I$72:$I$77,MATCH($P53,装备!$A$72:$A$77,FALSE))+$S53*INDEX(装备!$C$92:$M$92,MATCH(AB$8,装备!$C$90:$M$90,FALSE))*INDEX(装备!$I$72:$I$77,MATCH($P53,装备!$A$72:$A$77,FALSE)),0)</f>
        <v>120</v>
      </c>
      <c r="AC53" s="1" cm="1">
        <f t="array" ref="AC53">IFERROR(INDEX(装备!$C$92:$M$92,MATCH(AC$8,装备!$C$90:$M$90,FALSE))*INDEX(装备!$I$72:$I$77,MATCH($P53,装备!$A$72:$A$77,FALSE))+$S53*INDEX(装备!$C$92:$M$92,MATCH(AC$8,装备!$C$90:$M$90,FALSE))*INDEX(装备!$I$72:$I$77,MATCH($P53,装备!$A$72:$A$77,FALSE)),0)</f>
        <v>120</v>
      </c>
      <c r="AD53" s="1" cm="1">
        <f t="array" ref="AD53">IFERROR(INDEX(装备!$C$92:$M$92,MATCH(AD$8,装备!$C$90:$M$90,FALSE))*INDEX(装备!$I$72:$I$77,MATCH($P53,装备!$A$72:$A$77,FALSE))+$S53*INDEX(装备!$C$92:$M$92,MATCH(AD$8,装备!$C$90:$M$90,FALSE))*INDEX(装备!$I$72:$I$77,MATCH($P53,装备!$A$72:$A$77,FALSE)),0)</f>
        <v>120</v>
      </c>
      <c r="AE53" s="1" cm="1">
        <f t="array" ref="AE53">IFERROR(INDEX(装备!$C$92:$M$92,MATCH(AE$8,装备!$C$90:$M$90,FALSE))*INDEX(装备!$I$72:$I$77,MATCH($P53,装备!$A$72:$A$77,FALSE))+$S53*INDEX(装备!$C$92:$M$92,MATCH(AE$8,装备!$C$90:$M$90,FALSE))*INDEX(装备!$I$72:$I$77,MATCH($P53,装备!$A$72:$A$77,FALSE)),0)</f>
        <v>240</v>
      </c>
      <c r="AF53" s="1" cm="1">
        <f t="array" ref="AF53">IFERROR(INDEX(装备!$C$92:$M$92,MATCH(AF$8,装备!$C$90:$M$90,FALSE))*INDEX(装备!$I$72:$I$77,MATCH($P53,装备!$A$72:$A$77,FALSE))+$S53*INDEX(装备!$C$92:$M$92,MATCH(AF$8,装备!$C$90:$M$90,FALSE))*INDEX(装备!$I$72:$I$77,MATCH($P53,装备!$A$72:$A$77,FALSE)),0)</f>
        <v>240</v>
      </c>
      <c r="AR53" s="1">
        <f t="shared" si="24"/>
        <v>3999.6</v>
      </c>
      <c r="AS53" s="1">
        <f t="shared" si="25"/>
        <v>407.05</v>
      </c>
      <c r="AT53" s="1">
        <f t="shared" si="26"/>
        <v>407.05</v>
      </c>
      <c r="AU53" s="1">
        <f t="shared" si="27"/>
        <v>269.8</v>
      </c>
      <c r="AV53" s="1">
        <f t="shared" si="28"/>
        <v>269.8</v>
      </c>
      <c r="AW53" s="1">
        <f t="shared" si="29"/>
        <v>210.25</v>
      </c>
      <c r="AX53" s="1">
        <f t="shared" si="30"/>
        <v>210.25</v>
      </c>
      <c r="AY53" s="1">
        <f t="shared" si="31"/>
        <v>210.25</v>
      </c>
      <c r="BA53" s="1">
        <f t="shared" si="33"/>
        <v>120</v>
      </c>
      <c r="BB53" s="1">
        <f t="shared" si="34"/>
        <v>120</v>
      </c>
      <c r="BC53" s="1">
        <f t="shared" si="35"/>
        <v>120</v>
      </c>
      <c r="BD53" s="1">
        <f t="shared" si="36"/>
        <v>120</v>
      </c>
      <c r="BE53" s="1">
        <f t="shared" si="37"/>
        <v>240</v>
      </c>
      <c r="BF53" s="1">
        <f t="shared" si="38"/>
        <v>240</v>
      </c>
    </row>
    <row r="54" spans="2:58" x14ac:dyDescent="0.15">
      <c r="B54" s="1">
        <f t="shared" si="39"/>
        <v>11</v>
      </c>
      <c r="D54" s="1">
        <v>46</v>
      </c>
      <c r="E54" s="1">
        <v>3</v>
      </c>
      <c r="F54" s="1">
        <f t="shared" si="22"/>
        <v>7</v>
      </c>
      <c r="G54" s="1" cm="1">
        <f t="array" ref="G54">ROUND((INDEX(职业模板!$N$4:$U$4,MATCH(G$8,职业模板!$N$3:$U$3,FALSE))+$D54*INDEX(职业模板!$C$18:$J$18,MATCH(G$8,职业模板!$N$3:$U$3,FALSE))+INDEX(职业模板!$C$40:$J$60,MATCH($F54,职业模板!$B$40:$B$60,FALSE),MATCH(G$8,职业模板!$C$39:$J$39,FALSE))*INDEX(职业模板!$N$4:$U$4,MATCH(G$8,职业模板!$N$3:$U$3,FALSE)))*(1+INDEX(职业模板!$C$29:$J$34,MATCH($E54,职业模板!$B$29:$B$34,FALSE),MATCH(G$8,职业模板!$C$28:$J$28,FALSE))),3)</f>
        <v>1966.8</v>
      </c>
      <c r="H54" s="1" cm="1">
        <f t="array" ref="H54">ROUND((INDEX(职业模板!$N$4:$U$4,MATCH(H$8,职业模板!$N$3:$U$3,FALSE))+$D54*INDEX(职业模板!$C$18:$J$18,MATCH(H$8,职业模板!$N$3:$U$3,FALSE))+INDEX(职业模板!$C$40:$J$60,MATCH($F54,职业模板!$B$40:$B$60,FALSE),MATCH(H$8,职业模板!$C$39:$J$39,FALSE))*INDEX(职业模板!$N$4:$U$4,MATCH(H$8,职业模板!$N$3:$U$3,FALSE)))*(1+INDEX(职业模板!$C$29:$J$34,MATCH($E54,职业模板!$B$29:$B$34,FALSE),MATCH(H$8,职业模板!$C$28:$J$28,FALSE))),3)</f>
        <v>238.4</v>
      </c>
      <c r="I54" s="1" cm="1">
        <f t="array" ref="I54">ROUND((INDEX(职业模板!$N$4:$U$4,MATCH(I$8,职业模板!$N$3:$U$3,FALSE))+$D54*INDEX(职业模板!$C$18:$J$18,MATCH(I$8,职业模板!$N$3:$U$3,FALSE))+INDEX(职业模板!$C$40:$J$60,MATCH($F54,职业模板!$B$40:$B$60,FALSE),MATCH(I$8,职业模板!$C$39:$J$39,FALSE))*INDEX(职业模板!$N$4:$U$4,MATCH(I$8,职业模板!$N$3:$U$3,FALSE)))*(1+INDEX(职业模板!$C$29:$J$34,MATCH($E54,职业模板!$B$29:$B$34,FALSE),MATCH(I$8,职业模板!$C$28:$J$28,FALSE))),3)</f>
        <v>238.4</v>
      </c>
      <c r="J54" s="1" cm="1">
        <f t="array" ref="J54">ROUND((INDEX(职业模板!$N$4:$U$4,MATCH(J$8,职业模板!$N$3:$U$3,FALSE))+$D54*INDEX(职业模板!$C$18:$J$18,MATCH(J$8,职业模板!$N$3:$U$3,FALSE))+INDEX(职业模板!$C$40:$J$60,MATCH($F54,职业模板!$B$40:$B$60,FALSE),MATCH(J$8,职业模板!$C$39:$J$39,FALSE))*INDEX(职业模板!$N$4:$U$4,MATCH(J$8,职业模板!$N$3:$U$3,FALSE)))*(1+INDEX(职业模板!$C$29:$J$34,MATCH($E54,职业模板!$B$29:$B$34,FALSE),MATCH(J$8,职业模板!$C$28:$J$28,FALSE))),3)</f>
        <v>185.6</v>
      </c>
      <c r="K54" s="1" cm="1">
        <f t="array" ref="K54">ROUND((INDEX(职业模板!$N$4:$U$4,MATCH(K$8,职业模板!$N$3:$U$3,FALSE))+$D54*INDEX(职业模板!$C$18:$J$18,MATCH(K$8,职业模板!$N$3:$U$3,FALSE))+INDEX(职业模板!$C$40:$J$60,MATCH($F54,职业模板!$B$40:$B$60,FALSE),MATCH(K$8,职业模板!$C$39:$J$39,FALSE))*INDEX(职业模板!$N$4:$U$4,MATCH(K$8,职业模板!$N$3:$U$3,FALSE)))*(1+INDEX(职业模板!$C$29:$J$34,MATCH($E54,职业模板!$B$29:$B$34,FALSE),MATCH(K$8,职业模板!$C$28:$J$28,FALSE))),3)</f>
        <v>185.6</v>
      </c>
      <c r="L54" s="1" cm="1">
        <f t="array" ref="L54">ROUND((INDEX(职业模板!$N$4:$U$4,MATCH(L$8,职业模板!$N$3:$U$3,FALSE))+$D54*INDEX(职业模板!$C$18:$J$18,MATCH(L$8,职业模板!$N$3:$U$3,FALSE))+INDEX(职业模板!$C$40:$J$60,MATCH($F54,职业模板!$B$40:$B$60,FALSE),MATCH(L$8,职业模板!$C$39:$J$39,FALSE))*INDEX(职业模板!$N$4:$U$4,MATCH(L$8,职业模板!$N$3:$U$3,FALSE)))*(1+INDEX(职业模板!$C$29:$J$34,MATCH($E54,职业模板!$B$29:$B$34,FALSE),MATCH(L$8,职业模板!$C$28:$J$28,FALSE))),3)</f>
        <v>211.7</v>
      </c>
      <c r="M54" s="1" cm="1">
        <f t="array" ref="M54">ROUND((INDEX(职业模板!$N$4:$U$4,MATCH(M$8,职业模板!$N$3:$U$3,FALSE))+$D54*INDEX(职业模板!$C$18:$J$18,MATCH(M$8,职业模板!$N$3:$U$3,FALSE))+INDEX(职业模板!$C$40:$J$60,MATCH($F54,职业模板!$B$40:$B$60,FALSE),MATCH(M$8,职业模板!$C$39:$J$39,FALSE))*INDEX(职业模板!$N$4:$U$4,MATCH(M$8,职业模板!$N$3:$U$3,FALSE)))*(1+INDEX(职业模板!$C$29:$J$34,MATCH($E54,职业模板!$B$29:$B$34,FALSE),MATCH(M$8,职业模板!$C$28:$J$28,FALSE))),3)</f>
        <v>211.7</v>
      </c>
      <c r="N54" s="1" cm="1">
        <f t="array" ref="N54">ROUND((INDEX(职业模板!$N$4:$U$4,MATCH(N$8,职业模板!$N$3:$U$3,FALSE))+$D54*INDEX(职业模板!$C$18:$J$18,MATCH(N$8,职业模板!$N$3:$U$3,FALSE))+INDEX(职业模板!$C$40:$J$60,MATCH($F54,职业模板!$B$40:$B$60,FALSE),MATCH(N$8,职业模板!$C$39:$J$39,FALSE))*INDEX(职业模板!$N$4:$U$4,MATCH(N$8,职业模板!$N$3:$U$3,FALSE)))*(1+INDEX(职业模板!$C$29:$J$34,MATCH($E54,职业模板!$B$29:$B$34,FALSE),MATCH(N$8,职业模板!$C$28:$J$28,FALSE))),3)</f>
        <v>211.7</v>
      </c>
      <c r="O54" s="1">
        <v>1.5</v>
      </c>
      <c r="P54" s="1">
        <v>3</v>
      </c>
      <c r="Q54" s="26" t="str" cm="1">
        <f t="array" ref="Q54">INDEX(装备!$B$72:$B$77,MATCH($P54,装备!$A$72:$A$77,FALSE))</f>
        <v>蓝</v>
      </c>
      <c r="R54" s="1">
        <v>7</v>
      </c>
      <c r="S54" s="1">
        <f t="shared" si="40"/>
        <v>1</v>
      </c>
      <c r="V54" s="1" cm="1">
        <f t="array" ref="V54">IFERROR(ROUND(INDEX(装备!$C$72:$C$77,MATCH($P54,装备!$A$72:$A$77,FALSE))*(INDEX(装备!$C$47:$G$47,MATCH(V$8,装备!$C$45:$G$45,FALSE))+$R54/MAX(装备!$G$72:$G$77)*INDEX(装备!$C$53:$G$53,MATCH(V$8,装备!$C$51:$G$51,FALSE)))+INDEX(装备!$C$91:$M$91,MATCH(V$8,装备!$C$90:$M$90,FALSE))*INDEX(装备!$I$72:$I$77,MATCH($P54,装备!$A$72:$A$77,FALSE))*(INDEX(职业模板!$N$4:$U$4,MATCH(G$8,职业模板!$N$3:$U$3,FALSE))+$D54*INDEX(职业模板!$C$18:$J$18,MATCH(G$8,职业模板!$N$3:$U$3,FALSE)))*(1+$S54),2),0)</f>
        <v>2053.6799999999998</v>
      </c>
      <c r="W54" s="1" cm="1">
        <f t="array" ref="W54">IFERROR(ROUND(INDEX(装备!$C$72:$C$77,MATCH($P54,装备!$A$72:$A$77,FALSE))*(INDEX(装备!$C$47:$G$47,MATCH(W$8,装备!$C$45:$G$45,FALSE))+$R54/MAX(装备!$G$72:$G$77)*INDEX(装备!$C$53:$G$53,MATCH(W$8,装备!$C$51:$G$51,FALSE)))+INDEX(装备!$C$91:$M$91,MATCH(W$8,装备!$C$90:$M$90,FALSE))*INDEX(装备!$I$72:$I$77,MATCH($P54,装备!$A$72:$A$77,FALSE))*(INDEX(职业模板!$N$4:$U$4,MATCH(H$8,职业模板!$N$3:$U$3,FALSE))+$D54*INDEX(职业模板!$C$18:$J$18,MATCH(H$8,职业模板!$N$3:$U$3,FALSE)))*(1+$S54),2),0)</f>
        <v>171.14</v>
      </c>
      <c r="X54" s="1" cm="1">
        <f t="array" ref="X54">IFERROR(ROUND(INDEX(装备!$C$72:$C$77,MATCH($P54,装备!$A$72:$A$77,FALSE))*(INDEX(装备!$C$47:$G$47,MATCH(X$8,装备!$C$45:$G$45,FALSE))+$R54/MAX(装备!$G$72:$G$77)*INDEX(装备!$C$53:$G$53,MATCH(X$8,装备!$C$51:$G$51,FALSE)))+INDEX(装备!$C$91:$M$91,MATCH(X$8,装备!$C$90:$M$90,FALSE))*INDEX(装备!$I$72:$I$77,MATCH($P54,装备!$A$72:$A$77,FALSE))*(INDEX(职业模板!$N$4:$U$4,MATCH(I$8,职业模板!$N$3:$U$3,FALSE))+$D54*INDEX(职业模板!$C$18:$J$18,MATCH(I$8,职业模板!$N$3:$U$3,FALSE)))*(1+$S54),2),0)</f>
        <v>171.14</v>
      </c>
      <c r="Y54" s="1" cm="1">
        <f t="array" ref="Y54">IFERROR(ROUND(INDEX(装备!$C$72:$C$77,MATCH($P54,装备!$A$72:$A$77,FALSE))*(INDEX(装备!$C$47:$G$47,MATCH(Y$8,装备!$C$45:$G$45,FALSE))+$R54/MAX(装备!$G$72:$G$77)*INDEX(装备!$C$53:$G$53,MATCH(Y$8,装备!$C$51:$G$51,FALSE)))+INDEX(装备!$C$91:$M$91,MATCH(Y$8,装备!$C$90:$M$90,FALSE))*INDEX(装备!$I$72:$I$77,MATCH($P54,装备!$A$72:$A$77,FALSE))*(INDEX(职业模板!$N$4:$U$4,MATCH(J$8,职业模板!$N$3:$U$3,FALSE))+$D54*INDEX(职业模板!$C$18:$J$18,MATCH(J$8,职业模板!$N$3:$U$3,FALSE)))*(1+$S54),2),0)</f>
        <v>85.84</v>
      </c>
      <c r="Z54" s="1" cm="1">
        <f t="array" ref="Z54">IFERROR(ROUND(INDEX(装备!$C$72:$C$77,MATCH($P54,装备!$A$72:$A$77,FALSE))*(INDEX(装备!$C$47:$G$47,MATCH(Z$8,装备!$C$45:$G$45,FALSE))+$R54/MAX(装备!$G$72:$G$77)*INDEX(装备!$C$53:$G$53,MATCH(Z$8,装备!$C$51:$G$51,FALSE)))+INDEX(装备!$C$91:$M$91,MATCH(Z$8,装备!$C$90:$M$90,FALSE))*INDEX(装备!$I$72:$I$77,MATCH($P54,装备!$A$72:$A$77,FALSE))*(INDEX(职业模板!$N$4:$U$4,MATCH(K$8,职业模板!$N$3:$U$3,FALSE))+$D54*INDEX(职业模板!$C$18:$J$18,MATCH(K$8,职业模板!$N$3:$U$3,FALSE)))*(1+$S54),2),0)</f>
        <v>85.84</v>
      </c>
      <c r="AA54" s="1" cm="1">
        <f t="array" ref="AA54">IFERROR(INDEX(装备!$C$92:$M$92,MATCH(AA$8,装备!$C$90:$M$90,FALSE))*INDEX(装备!$I$72:$I$77,MATCH($P54,装备!$A$72:$A$77,FALSE))+$S54*INDEX(装备!$C$92:$M$92,MATCH(AA$8,装备!$C$90:$M$90,FALSE))*INDEX(装备!$I$72:$I$77,MATCH($P54,装备!$A$72:$A$77,FALSE)),0)</f>
        <v>120</v>
      </c>
      <c r="AB54" s="1" cm="1">
        <f t="array" ref="AB54">IFERROR(INDEX(装备!$C$92:$M$92,MATCH(AB$8,装备!$C$90:$M$90,FALSE))*INDEX(装备!$I$72:$I$77,MATCH($P54,装备!$A$72:$A$77,FALSE))+$S54*INDEX(装备!$C$92:$M$92,MATCH(AB$8,装备!$C$90:$M$90,FALSE))*INDEX(装备!$I$72:$I$77,MATCH($P54,装备!$A$72:$A$77,FALSE)),0)</f>
        <v>120</v>
      </c>
      <c r="AC54" s="1" cm="1">
        <f t="array" ref="AC54">IFERROR(INDEX(装备!$C$92:$M$92,MATCH(AC$8,装备!$C$90:$M$90,FALSE))*INDEX(装备!$I$72:$I$77,MATCH($P54,装备!$A$72:$A$77,FALSE))+$S54*INDEX(装备!$C$92:$M$92,MATCH(AC$8,装备!$C$90:$M$90,FALSE))*INDEX(装备!$I$72:$I$77,MATCH($P54,装备!$A$72:$A$77,FALSE)),0)</f>
        <v>120</v>
      </c>
      <c r="AD54" s="1" cm="1">
        <f t="array" ref="AD54">IFERROR(INDEX(装备!$C$92:$M$92,MATCH(AD$8,装备!$C$90:$M$90,FALSE))*INDEX(装备!$I$72:$I$77,MATCH($P54,装备!$A$72:$A$77,FALSE))+$S54*INDEX(装备!$C$92:$M$92,MATCH(AD$8,装备!$C$90:$M$90,FALSE))*INDEX(装备!$I$72:$I$77,MATCH($P54,装备!$A$72:$A$77,FALSE)),0)</f>
        <v>120</v>
      </c>
      <c r="AE54" s="1" cm="1">
        <f t="array" ref="AE54">IFERROR(INDEX(装备!$C$92:$M$92,MATCH(AE$8,装备!$C$90:$M$90,FALSE))*INDEX(装备!$I$72:$I$77,MATCH($P54,装备!$A$72:$A$77,FALSE))+$S54*INDEX(装备!$C$92:$M$92,MATCH(AE$8,装备!$C$90:$M$90,FALSE))*INDEX(装备!$I$72:$I$77,MATCH($P54,装备!$A$72:$A$77,FALSE)),0)</f>
        <v>240</v>
      </c>
      <c r="AF54" s="1" cm="1">
        <f t="array" ref="AF54">IFERROR(INDEX(装备!$C$92:$M$92,MATCH(AF$8,装备!$C$90:$M$90,FALSE))*INDEX(装备!$I$72:$I$77,MATCH($P54,装备!$A$72:$A$77,FALSE))+$S54*INDEX(装备!$C$92:$M$92,MATCH(AF$8,装备!$C$90:$M$90,FALSE))*INDEX(装备!$I$72:$I$77,MATCH($P54,装备!$A$72:$A$77,FALSE)),0)</f>
        <v>240</v>
      </c>
      <c r="AR54" s="1">
        <f t="shared" si="24"/>
        <v>4020.48</v>
      </c>
      <c r="AS54" s="1">
        <f t="shared" si="25"/>
        <v>409.54</v>
      </c>
      <c r="AT54" s="1">
        <f t="shared" si="26"/>
        <v>409.54</v>
      </c>
      <c r="AU54" s="1">
        <f t="shared" si="27"/>
        <v>271.44</v>
      </c>
      <c r="AV54" s="1">
        <f t="shared" si="28"/>
        <v>271.44</v>
      </c>
      <c r="AW54" s="1">
        <f t="shared" si="29"/>
        <v>211.7</v>
      </c>
      <c r="AX54" s="1">
        <f t="shared" si="30"/>
        <v>211.7</v>
      </c>
      <c r="AY54" s="1">
        <f t="shared" si="31"/>
        <v>211.7</v>
      </c>
      <c r="BA54" s="1">
        <f t="shared" si="33"/>
        <v>120</v>
      </c>
      <c r="BB54" s="1">
        <f t="shared" si="34"/>
        <v>120</v>
      </c>
      <c r="BC54" s="1">
        <f t="shared" si="35"/>
        <v>120</v>
      </c>
      <c r="BD54" s="1">
        <f t="shared" si="36"/>
        <v>120</v>
      </c>
      <c r="BE54" s="1">
        <f t="shared" si="37"/>
        <v>240</v>
      </c>
      <c r="BF54" s="1">
        <f t="shared" si="38"/>
        <v>240</v>
      </c>
    </row>
    <row r="55" spans="2:58" x14ac:dyDescent="0.15">
      <c r="B55" s="1">
        <f t="shared" si="39"/>
        <v>11</v>
      </c>
      <c r="D55" s="1">
        <v>47</v>
      </c>
      <c r="E55" s="1">
        <v>3</v>
      </c>
      <c r="F55" s="1">
        <f t="shared" si="22"/>
        <v>7</v>
      </c>
      <c r="G55" s="1" cm="1">
        <f t="array" ref="G55">ROUND((INDEX(职业模板!$N$4:$U$4,MATCH(G$8,职业模板!$N$3:$U$3,FALSE))+$D55*INDEX(职业模板!$C$18:$J$18,MATCH(G$8,职业模板!$N$3:$U$3,FALSE))+INDEX(职业模板!$C$40:$J$60,MATCH($F55,职业模板!$B$40:$B$60,FALSE),MATCH(G$8,职业模板!$C$39:$J$39,FALSE))*INDEX(职业模板!$N$4:$U$4,MATCH(G$8,职业模板!$N$3:$U$3,FALSE)))*(1+INDEX(职业模板!$C$29:$J$34,MATCH($E55,职业模板!$B$29:$B$34,FALSE),MATCH(G$8,职业模板!$C$28:$J$28,FALSE))),3)</f>
        <v>1986.6</v>
      </c>
      <c r="H55" s="1" cm="1">
        <f t="array" ref="H55">ROUND((INDEX(职业模板!$N$4:$U$4,MATCH(H$8,职业模板!$N$3:$U$3,FALSE))+$D55*INDEX(职业模板!$C$18:$J$18,MATCH(H$8,职业模板!$N$3:$U$3,FALSE))+INDEX(职业模板!$C$40:$J$60,MATCH($F55,职业模板!$B$40:$B$60,FALSE),MATCH(H$8,职业模板!$C$39:$J$39,FALSE))*INDEX(职业模板!$N$4:$U$4,MATCH(H$8,职业模板!$N$3:$U$3,FALSE)))*(1+INDEX(职业模板!$C$29:$J$34,MATCH($E55,职业模板!$B$29:$B$34,FALSE),MATCH(H$8,职业模板!$C$28:$J$28,FALSE))),3)</f>
        <v>240.8</v>
      </c>
      <c r="I55" s="1" cm="1">
        <f t="array" ref="I55">ROUND((INDEX(职业模板!$N$4:$U$4,MATCH(I$8,职业模板!$N$3:$U$3,FALSE))+$D55*INDEX(职业模板!$C$18:$J$18,MATCH(I$8,职业模板!$N$3:$U$3,FALSE))+INDEX(职业模板!$C$40:$J$60,MATCH($F55,职业模板!$B$40:$B$60,FALSE),MATCH(I$8,职业模板!$C$39:$J$39,FALSE))*INDEX(职业模板!$N$4:$U$4,MATCH(I$8,职业模板!$N$3:$U$3,FALSE)))*(1+INDEX(职业模板!$C$29:$J$34,MATCH($E55,职业模板!$B$29:$B$34,FALSE),MATCH(I$8,职业模板!$C$28:$J$28,FALSE))),3)</f>
        <v>240.8</v>
      </c>
      <c r="J55" s="1" cm="1">
        <f t="array" ref="J55">ROUND((INDEX(职业模板!$N$4:$U$4,MATCH(J$8,职业模板!$N$3:$U$3,FALSE))+$D55*INDEX(职业模板!$C$18:$J$18,MATCH(J$8,职业模板!$N$3:$U$3,FALSE))+INDEX(职业模板!$C$40:$J$60,MATCH($F55,职业模板!$B$40:$B$60,FALSE),MATCH(J$8,职业模板!$C$39:$J$39,FALSE))*INDEX(职业模板!$N$4:$U$4,MATCH(J$8,职业模板!$N$3:$U$3,FALSE)))*(1+INDEX(职业模板!$C$29:$J$34,MATCH($E55,职业模板!$B$29:$B$34,FALSE),MATCH(J$8,职业模板!$C$28:$J$28,FALSE))),3)</f>
        <v>187.2</v>
      </c>
      <c r="K55" s="1" cm="1">
        <f t="array" ref="K55">ROUND((INDEX(职业模板!$N$4:$U$4,MATCH(K$8,职业模板!$N$3:$U$3,FALSE))+$D55*INDEX(职业模板!$C$18:$J$18,MATCH(K$8,职业模板!$N$3:$U$3,FALSE))+INDEX(职业模板!$C$40:$J$60,MATCH($F55,职业模板!$B$40:$B$60,FALSE),MATCH(K$8,职业模板!$C$39:$J$39,FALSE))*INDEX(职业模板!$N$4:$U$4,MATCH(K$8,职业模板!$N$3:$U$3,FALSE)))*(1+INDEX(职业模板!$C$29:$J$34,MATCH($E55,职业模板!$B$29:$B$34,FALSE),MATCH(K$8,职业模板!$C$28:$J$28,FALSE))),3)</f>
        <v>187.2</v>
      </c>
      <c r="L55" s="1" cm="1">
        <f t="array" ref="L55">ROUND((INDEX(职业模板!$N$4:$U$4,MATCH(L$8,职业模板!$N$3:$U$3,FALSE))+$D55*INDEX(职业模板!$C$18:$J$18,MATCH(L$8,职业模板!$N$3:$U$3,FALSE))+INDEX(职业模板!$C$40:$J$60,MATCH($F55,职业模板!$B$40:$B$60,FALSE),MATCH(L$8,职业模板!$C$39:$J$39,FALSE))*INDEX(职业模板!$N$4:$U$4,MATCH(L$8,职业模板!$N$3:$U$3,FALSE)))*(1+INDEX(职业模板!$C$29:$J$34,MATCH($E55,职业模板!$B$29:$B$34,FALSE),MATCH(L$8,职业模板!$C$28:$J$28,FALSE))),3)</f>
        <v>213.15</v>
      </c>
      <c r="M55" s="1" cm="1">
        <f t="array" ref="M55">ROUND((INDEX(职业模板!$N$4:$U$4,MATCH(M$8,职业模板!$N$3:$U$3,FALSE))+$D55*INDEX(职业模板!$C$18:$J$18,MATCH(M$8,职业模板!$N$3:$U$3,FALSE))+INDEX(职业模板!$C$40:$J$60,MATCH($F55,职业模板!$B$40:$B$60,FALSE),MATCH(M$8,职业模板!$C$39:$J$39,FALSE))*INDEX(职业模板!$N$4:$U$4,MATCH(M$8,职业模板!$N$3:$U$3,FALSE)))*(1+INDEX(职业模板!$C$29:$J$34,MATCH($E55,职业模板!$B$29:$B$34,FALSE),MATCH(M$8,职业模板!$C$28:$J$28,FALSE))),3)</f>
        <v>213.15</v>
      </c>
      <c r="N55" s="1" cm="1">
        <f t="array" ref="N55">ROUND((INDEX(职业模板!$N$4:$U$4,MATCH(N$8,职业模板!$N$3:$U$3,FALSE))+$D55*INDEX(职业模板!$C$18:$J$18,MATCH(N$8,职业模板!$N$3:$U$3,FALSE))+INDEX(职业模板!$C$40:$J$60,MATCH($F55,职业模板!$B$40:$B$60,FALSE),MATCH(N$8,职业模板!$C$39:$J$39,FALSE))*INDEX(职业模板!$N$4:$U$4,MATCH(N$8,职业模板!$N$3:$U$3,FALSE)))*(1+INDEX(职业模板!$C$29:$J$34,MATCH($E55,职业模板!$B$29:$B$34,FALSE),MATCH(N$8,职业模板!$C$28:$J$28,FALSE))),3)</f>
        <v>213.15</v>
      </c>
      <c r="O55" s="1">
        <v>1.5</v>
      </c>
      <c r="P55" s="1">
        <v>3</v>
      </c>
      <c r="Q55" s="26" t="str" cm="1">
        <f t="array" ref="Q55">INDEX(装备!$B$72:$B$77,MATCH($P55,装备!$A$72:$A$77,FALSE))</f>
        <v>蓝</v>
      </c>
      <c r="R55" s="1">
        <v>7</v>
      </c>
      <c r="S55" s="1">
        <f t="shared" si="40"/>
        <v>1</v>
      </c>
      <c r="V55" s="1" cm="1">
        <f t="array" ref="V55">IFERROR(ROUND(INDEX(装备!$C$72:$C$77,MATCH($P55,装备!$A$72:$A$77,FALSE))*(INDEX(装备!$C$47:$G$47,MATCH(V$8,装备!$C$45:$G$45,FALSE))+$R55/MAX(装备!$G$72:$G$77)*INDEX(装备!$C$53:$G$53,MATCH(V$8,装备!$C$51:$G$51,FALSE)))+INDEX(装备!$C$91:$M$91,MATCH(V$8,装备!$C$90:$M$90,FALSE))*INDEX(装备!$I$72:$I$77,MATCH($P55,装备!$A$72:$A$77,FALSE))*(INDEX(职业模板!$N$4:$U$4,MATCH(G$8,职业模板!$N$3:$U$3,FALSE))+$D55*INDEX(职业模板!$C$18:$J$18,MATCH(G$8,职业模板!$N$3:$U$3,FALSE)))*(1+$S55),2),0)</f>
        <v>2054.7600000000002</v>
      </c>
      <c r="W55" s="1" cm="1">
        <f t="array" ref="W55">IFERROR(ROUND(INDEX(装备!$C$72:$C$77,MATCH($P55,装备!$A$72:$A$77,FALSE))*(INDEX(装备!$C$47:$G$47,MATCH(W$8,装备!$C$45:$G$45,FALSE))+$R55/MAX(装备!$G$72:$G$77)*INDEX(装备!$C$53:$G$53,MATCH(W$8,装备!$C$51:$G$51,FALSE)))+INDEX(装备!$C$91:$M$91,MATCH(W$8,装备!$C$90:$M$90,FALSE))*INDEX(装备!$I$72:$I$77,MATCH($P55,装备!$A$72:$A$77,FALSE))*(INDEX(职业模板!$N$4:$U$4,MATCH(H$8,职业模板!$N$3:$U$3,FALSE))+$D55*INDEX(职业模板!$C$18:$J$18,MATCH(H$8,职业模板!$N$3:$U$3,FALSE)))*(1+$S55),2),0)</f>
        <v>171.23</v>
      </c>
      <c r="X55" s="1" cm="1">
        <f t="array" ref="X55">IFERROR(ROUND(INDEX(装备!$C$72:$C$77,MATCH($P55,装备!$A$72:$A$77,FALSE))*(INDEX(装备!$C$47:$G$47,MATCH(X$8,装备!$C$45:$G$45,FALSE))+$R55/MAX(装备!$G$72:$G$77)*INDEX(装备!$C$53:$G$53,MATCH(X$8,装备!$C$51:$G$51,FALSE)))+INDEX(装备!$C$91:$M$91,MATCH(X$8,装备!$C$90:$M$90,FALSE))*INDEX(装备!$I$72:$I$77,MATCH($P55,装备!$A$72:$A$77,FALSE))*(INDEX(职业模板!$N$4:$U$4,MATCH(I$8,职业模板!$N$3:$U$3,FALSE))+$D55*INDEX(职业模板!$C$18:$J$18,MATCH(I$8,职业模板!$N$3:$U$3,FALSE)))*(1+$S55),2),0)</f>
        <v>171.23</v>
      </c>
      <c r="Y55" s="1" cm="1">
        <f t="array" ref="Y55">IFERROR(ROUND(INDEX(装备!$C$72:$C$77,MATCH($P55,装备!$A$72:$A$77,FALSE))*(INDEX(装备!$C$47:$G$47,MATCH(Y$8,装备!$C$45:$G$45,FALSE))+$R55/MAX(装备!$G$72:$G$77)*INDEX(装备!$C$53:$G$53,MATCH(Y$8,装备!$C$51:$G$51,FALSE)))+INDEX(装备!$C$91:$M$91,MATCH(Y$8,装备!$C$90:$M$90,FALSE))*INDEX(装备!$I$72:$I$77,MATCH($P55,装备!$A$72:$A$77,FALSE))*(INDEX(职业模板!$N$4:$U$4,MATCH(J$8,职业模板!$N$3:$U$3,FALSE))+$D55*INDEX(职业模板!$C$18:$J$18,MATCH(J$8,职业模板!$N$3:$U$3,FALSE)))*(1+$S55),2),0)</f>
        <v>85.88</v>
      </c>
      <c r="Z55" s="1" cm="1">
        <f t="array" ref="Z55">IFERROR(ROUND(INDEX(装备!$C$72:$C$77,MATCH($P55,装备!$A$72:$A$77,FALSE))*(INDEX(装备!$C$47:$G$47,MATCH(Z$8,装备!$C$45:$G$45,FALSE))+$R55/MAX(装备!$G$72:$G$77)*INDEX(装备!$C$53:$G$53,MATCH(Z$8,装备!$C$51:$G$51,FALSE)))+INDEX(装备!$C$91:$M$91,MATCH(Z$8,装备!$C$90:$M$90,FALSE))*INDEX(装备!$I$72:$I$77,MATCH($P55,装备!$A$72:$A$77,FALSE))*(INDEX(职业模板!$N$4:$U$4,MATCH(K$8,职业模板!$N$3:$U$3,FALSE))+$D55*INDEX(职业模板!$C$18:$J$18,MATCH(K$8,职业模板!$N$3:$U$3,FALSE)))*(1+$S55),2),0)</f>
        <v>85.88</v>
      </c>
      <c r="AA55" s="1" cm="1">
        <f t="array" ref="AA55">IFERROR(INDEX(装备!$C$92:$M$92,MATCH(AA$8,装备!$C$90:$M$90,FALSE))*INDEX(装备!$I$72:$I$77,MATCH($P55,装备!$A$72:$A$77,FALSE))+$S55*INDEX(装备!$C$92:$M$92,MATCH(AA$8,装备!$C$90:$M$90,FALSE))*INDEX(装备!$I$72:$I$77,MATCH($P55,装备!$A$72:$A$77,FALSE)),0)</f>
        <v>120</v>
      </c>
      <c r="AB55" s="1" cm="1">
        <f t="array" ref="AB55">IFERROR(INDEX(装备!$C$92:$M$92,MATCH(AB$8,装备!$C$90:$M$90,FALSE))*INDEX(装备!$I$72:$I$77,MATCH($P55,装备!$A$72:$A$77,FALSE))+$S55*INDEX(装备!$C$92:$M$92,MATCH(AB$8,装备!$C$90:$M$90,FALSE))*INDEX(装备!$I$72:$I$77,MATCH($P55,装备!$A$72:$A$77,FALSE)),0)</f>
        <v>120</v>
      </c>
      <c r="AC55" s="1" cm="1">
        <f t="array" ref="AC55">IFERROR(INDEX(装备!$C$92:$M$92,MATCH(AC$8,装备!$C$90:$M$90,FALSE))*INDEX(装备!$I$72:$I$77,MATCH($P55,装备!$A$72:$A$77,FALSE))+$S55*INDEX(装备!$C$92:$M$92,MATCH(AC$8,装备!$C$90:$M$90,FALSE))*INDEX(装备!$I$72:$I$77,MATCH($P55,装备!$A$72:$A$77,FALSE)),0)</f>
        <v>120</v>
      </c>
      <c r="AD55" s="1" cm="1">
        <f t="array" ref="AD55">IFERROR(INDEX(装备!$C$92:$M$92,MATCH(AD$8,装备!$C$90:$M$90,FALSE))*INDEX(装备!$I$72:$I$77,MATCH($P55,装备!$A$72:$A$77,FALSE))+$S55*INDEX(装备!$C$92:$M$92,MATCH(AD$8,装备!$C$90:$M$90,FALSE))*INDEX(装备!$I$72:$I$77,MATCH($P55,装备!$A$72:$A$77,FALSE)),0)</f>
        <v>120</v>
      </c>
      <c r="AE55" s="1" cm="1">
        <f t="array" ref="AE55">IFERROR(INDEX(装备!$C$92:$M$92,MATCH(AE$8,装备!$C$90:$M$90,FALSE))*INDEX(装备!$I$72:$I$77,MATCH($P55,装备!$A$72:$A$77,FALSE))+$S55*INDEX(装备!$C$92:$M$92,MATCH(AE$8,装备!$C$90:$M$90,FALSE))*INDEX(装备!$I$72:$I$77,MATCH($P55,装备!$A$72:$A$77,FALSE)),0)</f>
        <v>240</v>
      </c>
      <c r="AF55" s="1" cm="1">
        <f t="array" ref="AF55">IFERROR(INDEX(装备!$C$92:$M$92,MATCH(AF$8,装备!$C$90:$M$90,FALSE))*INDEX(装备!$I$72:$I$77,MATCH($P55,装备!$A$72:$A$77,FALSE))+$S55*INDEX(装备!$C$92:$M$92,MATCH(AF$8,装备!$C$90:$M$90,FALSE))*INDEX(装备!$I$72:$I$77,MATCH($P55,装备!$A$72:$A$77,FALSE)),0)</f>
        <v>240</v>
      </c>
      <c r="AR55" s="1">
        <f t="shared" si="24"/>
        <v>4041.36</v>
      </c>
      <c r="AS55" s="1">
        <f t="shared" si="25"/>
        <v>412.03</v>
      </c>
      <c r="AT55" s="1">
        <f t="shared" si="26"/>
        <v>412.03</v>
      </c>
      <c r="AU55" s="1">
        <f t="shared" si="27"/>
        <v>273.08</v>
      </c>
      <c r="AV55" s="1">
        <f t="shared" si="28"/>
        <v>273.08</v>
      </c>
      <c r="AW55" s="1">
        <f t="shared" si="29"/>
        <v>213.15</v>
      </c>
      <c r="AX55" s="1">
        <f t="shared" si="30"/>
        <v>213.15</v>
      </c>
      <c r="AY55" s="1">
        <f t="shared" si="31"/>
        <v>213.15</v>
      </c>
      <c r="BA55" s="1">
        <f t="shared" si="33"/>
        <v>120</v>
      </c>
      <c r="BB55" s="1">
        <f t="shared" si="34"/>
        <v>120</v>
      </c>
      <c r="BC55" s="1">
        <f t="shared" si="35"/>
        <v>120</v>
      </c>
      <c r="BD55" s="1">
        <f t="shared" si="36"/>
        <v>120</v>
      </c>
      <c r="BE55" s="1">
        <f t="shared" si="37"/>
        <v>240</v>
      </c>
      <c r="BF55" s="1">
        <f t="shared" si="38"/>
        <v>240</v>
      </c>
    </row>
    <row r="56" spans="2:58" x14ac:dyDescent="0.15">
      <c r="B56" s="1">
        <f t="shared" si="39"/>
        <v>11</v>
      </c>
      <c r="D56" s="1">
        <v>48</v>
      </c>
      <c r="E56" s="1">
        <v>3</v>
      </c>
      <c r="F56" s="1">
        <f t="shared" si="22"/>
        <v>7</v>
      </c>
      <c r="G56" s="1" cm="1">
        <f t="array" ref="G56">ROUND((INDEX(职业模板!$N$4:$U$4,MATCH(G$8,职业模板!$N$3:$U$3,FALSE))+$D56*INDEX(职业模板!$C$18:$J$18,MATCH(G$8,职业模板!$N$3:$U$3,FALSE))+INDEX(职业模板!$C$40:$J$60,MATCH($F56,职业模板!$B$40:$B$60,FALSE),MATCH(G$8,职业模板!$C$39:$J$39,FALSE))*INDEX(职业模板!$N$4:$U$4,MATCH(G$8,职业模板!$N$3:$U$3,FALSE)))*(1+INDEX(职业模板!$C$29:$J$34,MATCH($E56,职业模板!$B$29:$B$34,FALSE),MATCH(G$8,职业模板!$C$28:$J$28,FALSE))),3)</f>
        <v>2006.4</v>
      </c>
      <c r="H56" s="1" cm="1">
        <f t="array" ref="H56">ROUND((INDEX(职业模板!$N$4:$U$4,MATCH(H$8,职业模板!$N$3:$U$3,FALSE))+$D56*INDEX(职业模板!$C$18:$J$18,MATCH(H$8,职业模板!$N$3:$U$3,FALSE))+INDEX(职业模板!$C$40:$J$60,MATCH($F56,职业模板!$B$40:$B$60,FALSE),MATCH(H$8,职业模板!$C$39:$J$39,FALSE))*INDEX(职业模板!$N$4:$U$4,MATCH(H$8,职业模板!$N$3:$U$3,FALSE)))*(1+INDEX(职业模板!$C$29:$J$34,MATCH($E56,职业模板!$B$29:$B$34,FALSE),MATCH(H$8,职业模板!$C$28:$J$28,FALSE))),3)</f>
        <v>243.2</v>
      </c>
      <c r="I56" s="1" cm="1">
        <f t="array" ref="I56">ROUND((INDEX(职业模板!$N$4:$U$4,MATCH(I$8,职业模板!$N$3:$U$3,FALSE))+$D56*INDEX(职业模板!$C$18:$J$18,MATCH(I$8,职业模板!$N$3:$U$3,FALSE))+INDEX(职业模板!$C$40:$J$60,MATCH($F56,职业模板!$B$40:$B$60,FALSE),MATCH(I$8,职业模板!$C$39:$J$39,FALSE))*INDEX(职业模板!$N$4:$U$4,MATCH(I$8,职业模板!$N$3:$U$3,FALSE)))*(1+INDEX(职业模板!$C$29:$J$34,MATCH($E56,职业模板!$B$29:$B$34,FALSE),MATCH(I$8,职业模板!$C$28:$J$28,FALSE))),3)</f>
        <v>243.2</v>
      </c>
      <c r="J56" s="1" cm="1">
        <f t="array" ref="J56">ROUND((INDEX(职业模板!$N$4:$U$4,MATCH(J$8,职业模板!$N$3:$U$3,FALSE))+$D56*INDEX(职业模板!$C$18:$J$18,MATCH(J$8,职业模板!$N$3:$U$3,FALSE))+INDEX(职业模板!$C$40:$J$60,MATCH($F56,职业模板!$B$40:$B$60,FALSE),MATCH(J$8,职业模板!$C$39:$J$39,FALSE))*INDEX(职业模板!$N$4:$U$4,MATCH(J$8,职业模板!$N$3:$U$3,FALSE)))*(1+INDEX(职业模板!$C$29:$J$34,MATCH($E56,职业模板!$B$29:$B$34,FALSE),MATCH(J$8,职业模板!$C$28:$J$28,FALSE))),3)</f>
        <v>188.8</v>
      </c>
      <c r="K56" s="1" cm="1">
        <f t="array" ref="K56">ROUND((INDEX(职业模板!$N$4:$U$4,MATCH(K$8,职业模板!$N$3:$U$3,FALSE))+$D56*INDEX(职业模板!$C$18:$J$18,MATCH(K$8,职业模板!$N$3:$U$3,FALSE))+INDEX(职业模板!$C$40:$J$60,MATCH($F56,职业模板!$B$40:$B$60,FALSE),MATCH(K$8,职业模板!$C$39:$J$39,FALSE))*INDEX(职业模板!$N$4:$U$4,MATCH(K$8,职业模板!$N$3:$U$3,FALSE)))*(1+INDEX(职业模板!$C$29:$J$34,MATCH($E56,职业模板!$B$29:$B$34,FALSE),MATCH(K$8,职业模板!$C$28:$J$28,FALSE))),3)</f>
        <v>188.8</v>
      </c>
      <c r="L56" s="1" cm="1">
        <f t="array" ref="L56">ROUND((INDEX(职业模板!$N$4:$U$4,MATCH(L$8,职业模板!$N$3:$U$3,FALSE))+$D56*INDEX(职业模板!$C$18:$J$18,MATCH(L$8,职业模板!$N$3:$U$3,FALSE))+INDEX(职业模板!$C$40:$J$60,MATCH($F56,职业模板!$B$40:$B$60,FALSE),MATCH(L$8,职业模板!$C$39:$J$39,FALSE))*INDEX(职业模板!$N$4:$U$4,MATCH(L$8,职业模板!$N$3:$U$3,FALSE)))*(1+INDEX(职业模板!$C$29:$J$34,MATCH($E56,职业模板!$B$29:$B$34,FALSE),MATCH(L$8,职业模板!$C$28:$J$28,FALSE))),3)</f>
        <v>214.6</v>
      </c>
      <c r="M56" s="1" cm="1">
        <f t="array" ref="M56">ROUND((INDEX(职业模板!$N$4:$U$4,MATCH(M$8,职业模板!$N$3:$U$3,FALSE))+$D56*INDEX(职业模板!$C$18:$J$18,MATCH(M$8,职业模板!$N$3:$U$3,FALSE))+INDEX(职业模板!$C$40:$J$60,MATCH($F56,职业模板!$B$40:$B$60,FALSE),MATCH(M$8,职业模板!$C$39:$J$39,FALSE))*INDEX(职业模板!$N$4:$U$4,MATCH(M$8,职业模板!$N$3:$U$3,FALSE)))*(1+INDEX(职业模板!$C$29:$J$34,MATCH($E56,职业模板!$B$29:$B$34,FALSE),MATCH(M$8,职业模板!$C$28:$J$28,FALSE))),3)</f>
        <v>214.6</v>
      </c>
      <c r="N56" s="1" cm="1">
        <f t="array" ref="N56">ROUND((INDEX(职业模板!$N$4:$U$4,MATCH(N$8,职业模板!$N$3:$U$3,FALSE))+$D56*INDEX(职业模板!$C$18:$J$18,MATCH(N$8,职业模板!$N$3:$U$3,FALSE))+INDEX(职业模板!$C$40:$J$60,MATCH($F56,职业模板!$B$40:$B$60,FALSE),MATCH(N$8,职业模板!$C$39:$J$39,FALSE))*INDEX(职业模板!$N$4:$U$4,MATCH(N$8,职业模板!$N$3:$U$3,FALSE)))*(1+INDEX(职业模板!$C$29:$J$34,MATCH($E56,职业模板!$B$29:$B$34,FALSE),MATCH(N$8,职业模板!$C$28:$J$28,FALSE))),3)</f>
        <v>214.6</v>
      </c>
      <c r="O56" s="1">
        <v>1.5</v>
      </c>
      <c r="P56" s="1">
        <v>4</v>
      </c>
      <c r="Q56" s="26" t="str" cm="1">
        <f t="array" ref="Q56">INDEX(装备!$B$72:$B$77,MATCH($P56,装备!$A$72:$A$77,FALSE))</f>
        <v>紫</v>
      </c>
      <c r="R56" s="1">
        <v>8</v>
      </c>
      <c r="S56" s="1">
        <f t="shared" si="40"/>
        <v>2</v>
      </c>
      <c r="V56" s="1" cm="1">
        <f t="array" ref="V56">IFERROR(ROUND(INDEX(装备!$C$72:$C$77,MATCH($P56,装备!$A$72:$A$77,FALSE))*(INDEX(装备!$C$47:$G$47,MATCH(V$8,装备!$C$45:$G$45,FALSE))+$R56/MAX(装备!$G$72:$G$77)*INDEX(装备!$C$53:$G$53,MATCH(V$8,装备!$C$51:$G$51,FALSE)))+INDEX(装备!$C$91:$M$91,MATCH(V$8,装备!$C$90:$M$90,FALSE))*INDEX(装备!$I$72:$I$77,MATCH($P56,装备!$A$72:$A$77,FALSE))*(INDEX(职业模板!$N$4:$U$4,MATCH(G$8,职业模板!$N$3:$U$3,FALSE))+$D56*INDEX(职业模板!$C$18:$J$18,MATCH(G$8,职业模板!$N$3:$U$3,FALSE)))*(1+$S56),2),0)</f>
        <v>3365.64</v>
      </c>
      <c r="W56" s="1" cm="1">
        <f t="array" ref="W56">IFERROR(ROUND(INDEX(装备!$C$72:$C$77,MATCH($P56,装备!$A$72:$A$77,FALSE))*(INDEX(装备!$C$47:$G$47,MATCH(W$8,装备!$C$45:$G$45,FALSE))+$R56/MAX(装备!$G$72:$G$77)*INDEX(装备!$C$53:$G$53,MATCH(W$8,装备!$C$51:$G$51,FALSE)))+INDEX(装备!$C$91:$M$91,MATCH(W$8,装备!$C$90:$M$90,FALSE))*INDEX(装备!$I$72:$I$77,MATCH($P56,装备!$A$72:$A$77,FALSE))*(INDEX(职业模板!$N$4:$U$4,MATCH(H$8,职业模板!$N$3:$U$3,FALSE))+$D56*INDEX(职业模板!$C$18:$J$18,MATCH(H$8,职业模板!$N$3:$U$3,FALSE)))*(1+$S56),2),0)</f>
        <v>280.47000000000003</v>
      </c>
      <c r="X56" s="1" cm="1">
        <f t="array" ref="X56">IFERROR(ROUND(INDEX(装备!$C$72:$C$77,MATCH($P56,装备!$A$72:$A$77,FALSE))*(INDEX(装备!$C$47:$G$47,MATCH(X$8,装备!$C$45:$G$45,FALSE))+$R56/MAX(装备!$G$72:$G$77)*INDEX(装备!$C$53:$G$53,MATCH(X$8,装备!$C$51:$G$51,FALSE)))+INDEX(装备!$C$91:$M$91,MATCH(X$8,装备!$C$90:$M$90,FALSE))*INDEX(装备!$I$72:$I$77,MATCH($P56,装备!$A$72:$A$77,FALSE))*(INDEX(职业模板!$N$4:$U$4,MATCH(I$8,职业模板!$N$3:$U$3,FALSE))+$D56*INDEX(职业模板!$C$18:$J$18,MATCH(I$8,职业模板!$N$3:$U$3,FALSE)))*(1+$S56),2),0)</f>
        <v>280.47000000000003</v>
      </c>
      <c r="Y56" s="1" cm="1">
        <f t="array" ref="Y56">IFERROR(ROUND(INDEX(装备!$C$72:$C$77,MATCH($P56,装备!$A$72:$A$77,FALSE))*(INDEX(装备!$C$47:$G$47,MATCH(Y$8,装备!$C$45:$G$45,FALSE))+$R56/MAX(装备!$G$72:$G$77)*INDEX(装备!$C$53:$G$53,MATCH(Y$8,装备!$C$51:$G$51,FALSE)))+INDEX(装备!$C$91:$M$91,MATCH(Y$8,装备!$C$90:$M$90,FALSE))*INDEX(装备!$I$72:$I$77,MATCH($P56,装备!$A$72:$A$77,FALSE))*(INDEX(职业模板!$N$4:$U$4,MATCH(J$8,职业模板!$N$3:$U$3,FALSE))+$D56*INDEX(职业模板!$C$18:$J$18,MATCH(J$8,职业模板!$N$3:$U$3,FALSE)))*(1+$S56),2),0)</f>
        <v>140.82</v>
      </c>
      <c r="Z56" s="1" cm="1">
        <f t="array" ref="Z56">IFERROR(ROUND(INDEX(装备!$C$72:$C$77,MATCH($P56,装备!$A$72:$A$77,FALSE))*(INDEX(装备!$C$47:$G$47,MATCH(Z$8,装备!$C$45:$G$45,FALSE))+$R56/MAX(装备!$G$72:$G$77)*INDEX(装备!$C$53:$G$53,MATCH(Z$8,装备!$C$51:$G$51,FALSE)))+INDEX(装备!$C$91:$M$91,MATCH(Z$8,装备!$C$90:$M$90,FALSE))*INDEX(装备!$I$72:$I$77,MATCH($P56,装备!$A$72:$A$77,FALSE))*(INDEX(职业模板!$N$4:$U$4,MATCH(K$8,职业模板!$N$3:$U$3,FALSE))+$D56*INDEX(职业模板!$C$18:$J$18,MATCH(K$8,职业模板!$N$3:$U$3,FALSE)))*(1+$S56),2),0)</f>
        <v>140.82</v>
      </c>
      <c r="AA56" s="1" cm="1">
        <f t="array" ref="AA56">IFERROR(INDEX(装备!$C$92:$M$92,MATCH(AA$8,装备!$C$90:$M$90,FALSE))*INDEX(装备!$I$72:$I$77,MATCH($P56,装备!$A$72:$A$77,FALSE))+$S56*INDEX(装备!$C$92:$M$92,MATCH(AA$8,装备!$C$90:$M$90,FALSE))*INDEX(装备!$I$72:$I$77,MATCH($P56,装备!$A$72:$A$77,FALSE)),0)</f>
        <v>270</v>
      </c>
      <c r="AB56" s="1" cm="1">
        <f t="array" ref="AB56">IFERROR(INDEX(装备!$C$92:$M$92,MATCH(AB$8,装备!$C$90:$M$90,FALSE))*INDEX(装备!$I$72:$I$77,MATCH($P56,装备!$A$72:$A$77,FALSE))+$S56*INDEX(装备!$C$92:$M$92,MATCH(AB$8,装备!$C$90:$M$90,FALSE))*INDEX(装备!$I$72:$I$77,MATCH($P56,装备!$A$72:$A$77,FALSE)),0)</f>
        <v>270</v>
      </c>
      <c r="AC56" s="1" cm="1">
        <f t="array" ref="AC56">IFERROR(INDEX(装备!$C$92:$M$92,MATCH(AC$8,装备!$C$90:$M$90,FALSE))*INDEX(装备!$I$72:$I$77,MATCH($P56,装备!$A$72:$A$77,FALSE))+$S56*INDEX(装备!$C$92:$M$92,MATCH(AC$8,装备!$C$90:$M$90,FALSE))*INDEX(装备!$I$72:$I$77,MATCH($P56,装备!$A$72:$A$77,FALSE)),0)</f>
        <v>270</v>
      </c>
      <c r="AD56" s="1" cm="1">
        <f t="array" ref="AD56">IFERROR(INDEX(装备!$C$92:$M$92,MATCH(AD$8,装备!$C$90:$M$90,FALSE))*INDEX(装备!$I$72:$I$77,MATCH($P56,装备!$A$72:$A$77,FALSE))+$S56*INDEX(装备!$C$92:$M$92,MATCH(AD$8,装备!$C$90:$M$90,FALSE))*INDEX(装备!$I$72:$I$77,MATCH($P56,装备!$A$72:$A$77,FALSE)),0)</f>
        <v>270</v>
      </c>
      <c r="AE56" s="1" cm="1">
        <f t="array" ref="AE56">IFERROR(INDEX(装备!$C$92:$M$92,MATCH(AE$8,装备!$C$90:$M$90,FALSE))*INDEX(装备!$I$72:$I$77,MATCH($P56,装备!$A$72:$A$77,FALSE))+$S56*INDEX(装备!$C$92:$M$92,MATCH(AE$8,装备!$C$90:$M$90,FALSE))*INDEX(装备!$I$72:$I$77,MATCH($P56,装备!$A$72:$A$77,FALSE)),0)</f>
        <v>540</v>
      </c>
      <c r="AF56" s="1" cm="1">
        <f t="array" ref="AF56">IFERROR(INDEX(装备!$C$92:$M$92,MATCH(AF$8,装备!$C$90:$M$90,FALSE))*INDEX(装备!$I$72:$I$77,MATCH($P56,装备!$A$72:$A$77,FALSE))+$S56*INDEX(装备!$C$92:$M$92,MATCH(AF$8,装备!$C$90:$M$90,FALSE))*INDEX(装备!$I$72:$I$77,MATCH($P56,装备!$A$72:$A$77,FALSE)),0)</f>
        <v>540</v>
      </c>
      <c r="AR56" s="1">
        <f t="shared" ref="AR56:AR87" si="41">G56+V56+AJ56</f>
        <v>5372.04</v>
      </c>
      <c r="AS56" s="1">
        <f t="shared" ref="AS56:AS87" si="42">H56+W56+AK56</f>
        <v>523.66999999999996</v>
      </c>
      <c r="AT56" s="1">
        <f t="shared" ref="AT56:AT87" si="43">I56+X56+AL56</f>
        <v>523.66999999999996</v>
      </c>
      <c r="AU56" s="1">
        <f t="shared" ref="AU56:AU87" si="44">J56+Y56+AM56</f>
        <v>329.62</v>
      </c>
      <c r="AV56" s="1">
        <f t="shared" ref="AV56:AV87" si="45">K56+Z56+AN56</f>
        <v>329.62</v>
      </c>
      <c r="AW56" s="1">
        <f t="shared" ref="AW56:AW87" si="46">L56+AO56</f>
        <v>214.6</v>
      </c>
      <c r="AX56" s="1">
        <f t="shared" ref="AX56:AX87" si="47">M56+AP56</f>
        <v>214.6</v>
      </c>
      <c r="AY56" s="1">
        <f t="shared" ref="AY56:AY87" si="48">N56+AQ56</f>
        <v>214.6</v>
      </c>
      <c r="BA56" s="1">
        <f t="shared" si="33"/>
        <v>270</v>
      </c>
      <c r="BB56" s="1">
        <f t="shared" si="34"/>
        <v>270</v>
      </c>
      <c r="BC56" s="1">
        <f t="shared" si="35"/>
        <v>270</v>
      </c>
      <c r="BD56" s="1">
        <f t="shared" si="36"/>
        <v>270</v>
      </c>
      <c r="BE56" s="1">
        <f t="shared" si="37"/>
        <v>540</v>
      </c>
      <c r="BF56" s="1">
        <f t="shared" si="38"/>
        <v>540</v>
      </c>
    </row>
    <row r="57" spans="2:58" x14ac:dyDescent="0.15">
      <c r="B57" s="1">
        <f t="shared" si="39"/>
        <v>11</v>
      </c>
      <c r="D57" s="1">
        <v>49</v>
      </c>
      <c r="E57" s="1">
        <v>3</v>
      </c>
      <c r="F57" s="1">
        <f t="shared" si="22"/>
        <v>8</v>
      </c>
      <c r="G57" s="1" cm="1">
        <f t="array" ref="G57">ROUND((INDEX(职业模板!$N$4:$U$4,MATCH(G$8,职业模板!$N$3:$U$3,FALSE))+$D57*INDEX(职业模板!$C$18:$J$18,MATCH(G$8,职业模板!$N$3:$U$3,FALSE))+INDEX(职业模板!$C$40:$J$60,MATCH($F57,职业模板!$B$40:$B$60,FALSE),MATCH(G$8,职业模板!$C$39:$J$39,FALSE))*INDEX(职业模板!$N$4:$U$4,MATCH(G$8,职业模板!$N$3:$U$3,FALSE)))*(1+INDEX(职业模板!$C$29:$J$34,MATCH($E57,职业模板!$B$29:$B$34,FALSE),MATCH(G$8,职业模板!$C$28:$J$28,FALSE))),3)</f>
        <v>2125.1999999999998</v>
      </c>
      <c r="H57" s="1" cm="1">
        <f t="array" ref="H57">ROUND((INDEX(职业模板!$N$4:$U$4,MATCH(H$8,职业模板!$N$3:$U$3,FALSE))+$D57*INDEX(职业模板!$C$18:$J$18,MATCH(H$8,职业模板!$N$3:$U$3,FALSE))+INDEX(职业模板!$C$40:$J$60,MATCH($F57,职业模板!$B$40:$B$60,FALSE),MATCH(H$8,职业模板!$C$39:$J$39,FALSE))*INDEX(职业模板!$N$4:$U$4,MATCH(H$8,职业模板!$N$3:$U$3,FALSE)))*(1+INDEX(职业模板!$C$29:$J$34,MATCH($E57,职业模板!$B$29:$B$34,FALSE),MATCH(H$8,职业模板!$C$28:$J$28,FALSE))),3)</f>
        <v>257.60000000000002</v>
      </c>
      <c r="I57" s="1" cm="1">
        <f t="array" ref="I57">ROUND((INDEX(职业模板!$N$4:$U$4,MATCH(I$8,职业模板!$N$3:$U$3,FALSE))+$D57*INDEX(职业模板!$C$18:$J$18,MATCH(I$8,职业模板!$N$3:$U$3,FALSE))+INDEX(职业模板!$C$40:$J$60,MATCH($F57,职业模板!$B$40:$B$60,FALSE),MATCH(I$8,职业模板!$C$39:$J$39,FALSE))*INDEX(职业模板!$N$4:$U$4,MATCH(I$8,职业模板!$N$3:$U$3,FALSE)))*(1+INDEX(职业模板!$C$29:$J$34,MATCH($E57,职业模板!$B$29:$B$34,FALSE),MATCH(I$8,职业模板!$C$28:$J$28,FALSE))),3)</f>
        <v>257.60000000000002</v>
      </c>
      <c r="J57" s="1" cm="1">
        <f t="array" ref="J57">ROUND((INDEX(职业模板!$N$4:$U$4,MATCH(J$8,职业模板!$N$3:$U$3,FALSE))+$D57*INDEX(职业模板!$C$18:$J$18,MATCH(J$8,职业模板!$N$3:$U$3,FALSE))+INDEX(职业模板!$C$40:$J$60,MATCH($F57,职业模板!$B$40:$B$60,FALSE),MATCH(J$8,职业模板!$C$39:$J$39,FALSE))*INDEX(职业模板!$N$4:$U$4,MATCH(J$8,职业模板!$N$3:$U$3,FALSE)))*(1+INDEX(职业模板!$C$29:$J$34,MATCH($E57,职业模板!$B$29:$B$34,FALSE),MATCH(J$8,职业模板!$C$28:$J$28,FALSE))),3)</f>
        <v>198.4</v>
      </c>
      <c r="K57" s="1" cm="1">
        <f t="array" ref="K57">ROUND((INDEX(职业模板!$N$4:$U$4,MATCH(K$8,职业模板!$N$3:$U$3,FALSE))+$D57*INDEX(职业模板!$C$18:$J$18,MATCH(K$8,职业模板!$N$3:$U$3,FALSE))+INDEX(职业模板!$C$40:$J$60,MATCH($F57,职业模板!$B$40:$B$60,FALSE),MATCH(K$8,职业模板!$C$39:$J$39,FALSE))*INDEX(职业模板!$N$4:$U$4,MATCH(K$8,职业模板!$N$3:$U$3,FALSE)))*(1+INDEX(职业模板!$C$29:$J$34,MATCH($E57,职业模板!$B$29:$B$34,FALSE),MATCH(K$8,职业模板!$C$28:$J$28,FALSE))),3)</f>
        <v>198.4</v>
      </c>
      <c r="L57" s="1" cm="1">
        <f t="array" ref="L57">ROUND((INDEX(职业模板!$N$4:$U$4,MATCH(L$8,职业模板!$N$3:$U$3,FALSE))+$D57*INDEX(职业模板!$C$18:$J$18,MATCH(L$8,职业模板!$N$3:$U$3,FALSE))+INDEX(职业模板!$C$40:$J$60,MATCH($F57,职业模板!$B$40:$B$60,FALSE),MATCH(L$8,职业模板!$C$39:$J$39,FALSE))*INDEX(职业模板!$N$4:$U$4,MATCH(L$8,职业模板!$N$3:$U$3,FALSE)))*(1+INDEX(职业模板!$C$29:$J$34,MATCH($E57,职业模板!$B$29:$B$34,FALSE),MATCH(L$8,职业模板!$C$28:$J$28,FALSE))),3)</f>
        <v>216.05</v>
      </c>
      <c r="M57" s="1" cm="1">
        <f t="array" ref="M57">ROUND((INDEX(职业模板!$N$4:$U$4,MATCH(M$8,职业模板!$N$3:$U$3,FALSE))+$D57*INDEX(职业模板!$C$18:$J$18,MATCH(M$8,职业模板!$N$3:$U$3,FALSE))+INDEX(职业模板!$C$40:$J$60,MATCH($F57,职业模板!$B$40:$B$60,FALSE),MATCH(M$8,职业模板!$C$39:$J$39,FALSE))*INDEX(职业模板!$N$4:$U$4,MATCH(M$8,职业模板!$N$3:$U$3,FALSE)))*(1+INDEX(职业模板!$C$29:$J$34,MATCH($E57,职业模板!$B$29:$B$34,FALSE),MATCH(M$8,职业模板!$C$28:$J$28,FALSE))),3)</f>
        <v>216.05</v>
      </c>
      <c r="N57" s="1" cm="1">
        <f t="array" ref="N57">ROUND((INDEX(职业模板!$N$4:$U$4,MATCH(N$8,职业模板!$N$3:$U$3,FALSE))+$D57*INDEX(职业模板!$C$18:$J$18,MATCH(N$8,职业模板!$N$3:$U$3,FALSE))+INDEX(职业模板!$C$40:$J$60,MATCH($F57,职业模板!$B$40:$B$60,FALSE),MATCH(N$8,职业模板!$C$39:$J$39,FALSE))*INDEX(职业模板!$N$4:$U$4,MATCH(N$8,职业模板!$N$3:$U$3,FALSE)))*(1+INDEX(职业模板!$C$29:$J$34,MATCH($E57,职业模板!$B$29:$B$34,FALSE),MATCH(N$8,职业模板!$C$28:$J$28,FALSE))),3)</f>
        <v>216.05</v>
      </c>
      <c r="O57" s="1">
        <v>1.5</v>
      </c>
      <c r="P57" s="1">
        <v>4</v>
      </c>
      <c r="Q57" s="26" t="str" cm="1">
        <f t="array" ref="Q57">INDEX(装备!$B$72:$B$77,MATCH($P57,装备!$A$72:$A$77,FALSE))</f>
        <v>紫</v>
      </c>
      <c r="R57" s="1">
        <v>8</v>
      </c>
      <c r="S57" s="1">
        <f t="shared" si="40"/>
        <v>2</v>
      </c>
      <c r="V57" s="1" cm="1">
        <f t="array" ref="V57">IFERROR(ROUND(INDEX(装备!$C$72:$C$77,MATCH($P57,装备!$A$72:$A$77,FALSE))*(INDEX(装备!$C$47:$G$47,MATCH(V$8,装备!$C$45:$G$45,FALSE))+$R57/MAX(装备!$G$72:$G$77)*INDEX(装备!$C$53:$G$53,MATCH(V$8,装备!$C$51:$G$51,FALSE)))+INDEX(装备!$C$91:$M$91,MATCH(V$8,装备!$C$90:$M$90,FALSE))*INDEX(装备!$I$72:$I$77,MATCH($P57,装备!$A$72:$A$77,FALSE))*(INDEX(职业模板!$N$4:$U$4,MATCH(G$8,职业模板!$N$3:$U$3,FALSE))+$D57*INDEX(职业模板!$C$18:$J$18,MATCH(G$8,职业模板!$N$3:$U$3,FALSE)))*(1+$S57),2),0)</f>
        <v>3368.07</v>
      </c>
      <c r="W57" s="1" cm="1">
        <f t="array" ref="W57">IFERROR(ROUND(INDEX(装备!$C$72:$C$77,MATCH($P57,装备!$A$72:$A$77,FALSE))*(INDEX(装备!$C$47:$G$47,MATCH(W$8,装备!$C$45:$G$45,FALSE))+$R57/MAX(装备!$G$72:$G$77)*INDEX(装备!$C$53:$G$53,MATCH(W$8,装备!$C$51:$G$51,FALSE)))+INDEX(装备!$C$91:$M$91,MATCH(W$8,装备!$C$90:$M$90,FALSE))*INDEX(装备!$I$72:$I$77,MATCH($P57,装备!$A$72:$A$77,FALSE))*(INDEX(职业模板!$N$4:$U$4,MATCH(H$8,职业模板!$N$3:$U$3,FALSE))+$D57*INDEX(职业模板!$C$18:$J$18,MATCH(H$8,职业模板!$N$3:$U$3,FALSE)))*(1+$S57),2),0)</f>
        <v>280.67</v>
      </c>
      <c r="X57" s="1" cm="1">
        <f t="array" ref="X57">IFERROR(ROUND(INDEX(装备!$C$72:$C$77,MATCH($P57,装备!$A$72:$A$77,FALSE))*(INDEX(装备!$C$47:$G$47,MATCH(X$8,装备!$C$45:$G$45,FALSE))+$R57/MAX(装备!$G$72:$G$77)*INDEX(装备!$C$53:$G$53,MATCH(X$8,装备!$C$51:$G$51,FALSE)))+INDEX(装备!$C$91:$M$91,MATCH(X$8,装备!$C$90:$M$90,FALSE))*INDEX(装备!$I$72:$I$77,MATCH($P57,装备!$A$72:$A$77,FALSE))*(INDEX(职业模板!$N$4:$U$4,MATCH(I$8,职业模板!$N$3:$U$3,FALSE))+$D57*INDEX(职业模板!$C$18:$J$18,MATCH(I$8,职业模板!$N$3:$U$3,FALSE)))*(1+$S57),2),0)</f>
        <v>280.67</v>
      </c>
      <c r="Y57" s="1" cm="1">
        <f t="array" ref="Y57">IFERROR(ROUND(INDEX(装备!$C$72:$C$77,MATCH($P57,装备!$A$72:$A$77,FALSE))*(INDEX(装备!$C$47:$G$47,MATCH(Y$8,装备!$C$45:$G$45,FALSE))+$R57/MAX(装备!$G$72:$G$77)*INDEX(装备!$C$53:$G$53,MATCH(Y$8,装备!$C$51:$G$51,FALSE)))+INDEX(装备!$C$91:$M$91,MATCH(Y$8,装备!$C$90:$M$90,FALSE))*INDEX(装备!$I$72:$I$77,MATCH($P57,装备!$A$72:$A$77,FALSE))*(INDEX(职业模板!$N$4:$U$4,MATCH(J$8,职业模板!$N$3:$U$3,FALSE))+$D57*INDEX(职业模板!$C$18:$J$18,MATCH(J$8,职业模板!$N$3:$U$3,FALSE)))*(1+$S57),2),0)</f>
        <v>140.91</v>
      </c>
      <c r="Z57" s="1" cm="1">
        <f t="array" ref="Z57">IFERROR(ROUND(INDEX(装备!$C$72:$C$77,MATCH($P57,装备!$A$72:$A$77,FALSE))*(INDEX(装备!$C$47:$G$47,MATCH(Z$8,装备!$C$45:$G$45,FALSE))+$R57/MAX(装备!$G$72:$G$77)*INDEX(装备!$C$53:$G$53,MATCH(Z$8,装备!$C$51:$G$51,FALSE)))+INDEX(装备!$C$91:$M$91,MATCH(Z$8,装备!$C$90:$M$90,FALSE))*INDEX(装备!$I$72:$I$77,MATCH($P57,装备!$A$72:$A$77,FALSE))*(INDEX(职业模板!$N$4:$U$4,MATCH(K$8,职业模板!$N$3:$U$3,FALSE))+$D57*INDEX(职业模板!$C$18:$J$18,MATCH(K$8,职业模板!$N$3:$U$3,FALSE)))*(1+$S57),2),0)</f>
        <v>140.91</v>
      </c>
      <c r="AA57" s="1" cm="1">
        <f t="array" ref="AA57">IFERROR(INDEX(装备!$C$92:$M$92,MATCH(AA$8,装备!$C$90:$M$90,FALSE))*INDEX(装备!$I$72:$I$77,MATCH($P57,装备!$A$72:$A$77,FALSE))+$S57*INDEX(装备!$C$92:$M$92,MATCH(AA$8,装备!$C$90:$M$90,FALSE))*INDEX(装备!$I$72:$I$77,MATCH($P57,装备!$A$72:$A$77,FALSE)),0)</f>
        <v>270</v>
      </c>
      <c r="AB57" s="1" cm="1">
        <f t="array" ref="AB57">IFERROR(INDEX(装备!$C$92:$M$92,MATCH(AB$8,装备!$C$90:$M$90,FALSE))*INDEX(装备!$I$72:$I$77,MATCH($P57,装备!$A$72:$A$77,FALSE))+$S57*INDEX(装备!$C$92:$M$92,MATCH(AB$8,装备!$C$90:$M$90,FALSE))*INDEX(装备!$I$72:$I$77,MATCH($P57,装备!$A$72:$A$77,FALSE)),0)</f>
        <v>270</v>
      </c>
      <c r="AC57" s="1" cm="1">
        <f t="array" ref="AC57">IFERROR(INDEX(装备!$C$92:$M$92,MATCH(AC$8,装备!$C$90:$M$90,FALSE))*INDEX(装备!$I$72:$I$77,MATCH($P57,装备!$A$72:$A$77,FALSE))+$S57*INDEX(装备!$C$92:$M$92,MATCH(AC$8,装备!$C$90:$M$90,FALSE))*INDEX(装备!$I$72:$I$77,MATCH($P57,装备!$A$72:$A$77,FALSE)),0)</f>
        <v>270</v>
      </c>
      <c r="AD57" s="1" cm="1">
        <f t="array" ref="AD57">IFERROR(INDEX(装备!$C$92:$M$92,MATCH(AD$8,装备!$C$90:$M$90,FALSE))*INDEX(装备!$I$72:$I$77,MATCH($P57,装备!$A$72:$A$77,FALSE))+$S57*INDEX(装备!$C$92:$M$92,MATCH(AD$8,装备!$C$90:$M$90,FALSE))*INDEX(装备!$I$72:$I$77,MATCH($P57,装备!$A$72:$A$77,FALSE)),0)</f>
        <v>270</v>
      </c>
      <c r="AE57" s="1" cm="1">
        <f t="array" ref="AE57">IFERROR(INDEX(装备!$C$92:$M$92,MATCH(AE$8,装备!$C$90:$M$90,FALSE))*INDEX(装备!$I$72:$I$77,MATCH($P57,装备!$A$72:$A$77,FALSE))+$S57*INDEX(装备!$C$92:$M$92,MATCH(AE$8,装备!$C$90:$M$90,FALSE))*INDEX(装备!$I$72:$I$77,MATCH($P57,装备!$A$72:$A$77,FALSE)),0)</f>
        <v>540</v>
      </c>
      <c r="AF57" s="1" cm="1">
        <f t="array" ref="AF57">IFERROR(INDEX(装备!$C$92:$M$92,MATCH(AF$8,装备!$C$90:$M$90,FALSE))*INDEX(装备!$I$72:$I$77,MATCH($P57,装备!$A$72:$A$77,FALSE))+$S57*INDEX(装备!$C$92:$M$92,MATCH(AF$8,装备!$C$90:$M$90,FALSE))*INDEX(装备!$I$72:$I$77,MATCH($P57,装备!$A$72:$A$77,FALSE)),0)</f>
        <v>540</v>
      </c>
      <c r="AR57" s="1">
        <f t="shared" si="41"/>
        <v>5493.27</v>
      </c>
      <c r="AS57" s="1">
        <f t="shared" si="42"/>
        <v>538.27</v>
      </c>
      <c r="AT57" s="1">
        <f t="shared" si="43"/>
        <v>538.27</v>
      </c>
      <c r="AU57" s="1">
        <f t="shared" si="44"/>
        <v>339.31</v>
      </c>
      <c r="AV57" s="1">
        <f t="shared" si="45"/>
        <v>339.31</v>
      </c>
      <c r="AW57" s="1">
        <f t="shared" si="46"/>
        <v>216.05</v>
      </c>
      <c r="AX57" s="1">
        <f t="shared" si="47"/>
        <v>216.05</v>
      </c>
      <c r="AY57" s="1">
        <f t="shared" si="48"/>
        <v>216.05</v>
      </c>
      <c r="BA57" s="1">
        <f t="shared" si="33"/>
        <v>270</v>
      </c>
      <c r="BB57" s="1">
        <f t="shared" si="34"/>
        <v>270</v>
      </c>
      <c r="BC57" s="1">
        <f t="shared" si="35"/>
        <v>270</v>
      </c>
      <c r="BD57" s="1">
        <f t="shared" si="36"/>
        <v>270</v>
      </c>
      <c r="BE57" s="1">
        <f t="shared" si="37"/>
        <v>540</v>
      </c>
      <c r="BF57" s="1">
        <f t="shared" si="38"/>
        <v>540</v>
      </c>
    </row>
    <row r="58" spans="2:58" x14ac:dyDescent="0.15">
      <c r="B58" s="1">
        <f t="shared" si="39"/>
        <v>12</v>
      </c>
      <c r="D58" s="1">
        <v>50</v>
      </c>
      <c r="E58" s="1">
        <v>3</v>
      </c>
      <c r="F58" s="1">
        <f t="shared" si="22"/>
        <v>8</v>
      </c>
      <c r="G58" s="1" cm="1">
        <f t="array" ref="G58">ROUND((INDEX(职业模板!$N$4:$U$4,MATCH(G$8,职业模板!$N$3:$U$3,FALSE))+$D58*INDEX(职业模板!$C$18:$J$18,MATCH(G$8,职业模板!$N$3:$U$3,FALSE))+INDEX(职业模板!$C$40:$J$60,MATCH($F58,职业模板!$B$40:$B$60,FALSE),MATCH(G$8,职业模板!$C$39:$J$39,FALSE))*INDEX(职业模板!$N$4:$U$4,MATCH(G$8,职业模板!$N$3:$U$3,FALSE)))*(1+INDEX(职业模板!$C$29:$J$34,MATCH($E58,职业模板!$B$29:$B$34,FALSE),MATCH(G$8,职业模板!$C$28:$J$28,FALSE))),3)</f>
        <v>2145</v>
      </c>
      <c r="H58" s="1" cm="1">
        <f t="array" ref="H58">ROUND((INDEX(职业模板!$N$4:$U$4,MATCH(H$8,职业模板!$N$3:$U$3,FALSE))+$D58*INDEX(职业模板!$C$18:$J$18,MATCH(H$8,职业模板!$N$3:$U$3,FALSE))+INDEX(职业模板!$C$40:$J$60,MATCH($F58,职业模板!$B$40:$B$60,FALSE),MATCH(H$8,职业模板!$C$39:$J$39,FALSE))*INDEX(职业模板!$N$4:$U$4,MATCH(H$8,职业模板!$N$3:$U$3,FALSE)))*(1+INDEX(职业模板!$C$29:$J$34,MATCH($E58,职业模板!$B$29:$B$34,FALSE),MATCH(H$8,职业模板!$C$28:$J$28,FALSE))),3)</f>
        <v>260</v>
      </c>
      <c r="I58" s="1" cm="1">
        <f t="array" ref="I58">ROUND((INDEX(职业模板!$N$4:$U$4,MATCH(I$8,职业模板!$N$3:$U$3,FALSE))+$D58*INDEX(职业模板!$C$18:$J$18,MATCH(I$8,职业模板!$N$3:$U$3,FALSE))+INDEX(职业模板!$C$40:$J$60,MATCH($F58,职业模板!$B$40:$B$60,FALSE),MATCH(I$8,职业模板!$C$39:$J$39,FALSE))*INDEX(职业模板!$N$4:$U$4,MATCH(I$8,职业模板!$N$3:$U$3,FALSE)))*(1+INDEX(职业模板!$C$29:$J$34,MATCH($E58,职业模板!$B$29:$B$34,FALSE),MATCH(I$8,职业模板!$C$28:$J$28,FALSE))),3)</f>
        <v>260</v>
      </c>
      <c r="J58" s="1" cm="1">
        <f t="array" ref="J58">ROUND((INDEX(职业模板!$N$4:$U$4,MATCH(J$8,职业模板!$N$3:$U$3,FALSE))+$D58*INDEX(职业模板!$C$18:$J$18,MATCH(J$8,职业模板!$N$3:$U$3,FALSE))+INDEX(职业模板!$C$40:$J$60,MATCH($F58,职业模板!$B$40:$B$60,FALSE),MATCH(J$8,职业模板!$C$39:$J$39,FALSE))*INDEX(职业模板!$N$4:$U$4,MATCH(J$8,职业模板!$N$3:$U$3,FALSE)))*(1+INDEX(职业模板!$C$29:$J$34,MATCH($E58,职业模板!$B$29:$B$34,FALSE),MATCH(J$8,职业模板!$C$28:$J$28,FALSE))),3)</f>
        <v>200</v>
      </c>
      <c r="K58" s="1" cm="1">
        <f t="array" ref="K58">ROUND((INDEX(职业模板!$N$4:$U$4,MATCH(K$8,职业模板!$N$3:$U$3,FALSE))+$D58*INDEX(职业模板!$C$18:$J$18,MATCH(K$8,职业模板!$N$3:$U$3,FALSE))+INDEX(职业模板!$C$40:$J$60,MATCH($F58,职业模板!$B$40:$B$60,FALSE),MATCH(K$8,职业模板!$C$39:$J$39,FALSE))*INDEX(职业模板!$N$4:$U$4,MATCH(K$8,职业模板!$N$3:$U$3,FALSE)))*(1+INDEX(职业模板!$C$29:$J$34,MATCH($E58,职业模板!$B$29:$B$34,FALSE),MATCH(K$8,职业模板!$C$28:$J$28,FALSE))),3)</f>
        <v>200</v>
      </c>
      <c r="L58" s="1" cm="1">
        <f t="array" ref="L58">ROUND((INDEX(职业模板!$N$4:$U$4,MATCH(L$8,职业模板!$N$3:$U$3,FALSE))+$D58*INDEX(职业模板!$C$18:$J$18,MATCH(L$8,职业模板!$N$3:$U$3,FALSE))+INDEX(职业模板!$C$40:$J$60,MATCH($F58,职业模板!$B$40:$B$60,FALSE),MATCH(L$8,职业模板!$C$39:$J$39,FALSE))*INDEX(职业模板!$N$4:$U$4,MATCH(L$8,职业模板!$N$3:$U$3,FALSE)))*(1+INDEX(职业模板!$C$29:$J$34,MATCH($E58,职业模板!$B$29:$B$34,FALSE),MATCH(L$8,职业模板!$C$28:$J$28,FALSE))),3)</f>
        <v>217.5</v>
      </c>
      <c r="M58" s="1" cm="1">
        <f t="array" ref="M58">ROUND((INDEX(职业模板!$N$4:$U$4,MATCH(M$8,职业模板!$N$3:$U$3,FALSE))+$D58*INDEX(职业模板!$C$18:$J$18,MATCH(M$8,职业模板!$N$3:$U$3,FALSE))+INDEX(职业模板!$C$40:$J$60,MATCH($F58,职业模板!$B$40:$B$60,FALSE),MATCH(M$8,职业模板!$C$39:$J$39,FALSE))*INDEX(职业模板!$N$4:$U$4,MATCH(M$8,职业模板!$N$3:$U$3,FALSE)))*(1+INDEX(职业模板!$C$29:$J$34,MATCH($E58,职业模板!$B$29:$B$34,FALSE),MATCH(M$8,职业模板!$C$28:$J$28,FALSE))),3)</f>
        <v>217.5</v>
      </c>
      <c r="N58" s="1" cm="1">
        <f t="array" ref="N58">ROUND((INDEX(职业模板!$N$4:$U$4,MATCH(N$8,职业模板!$N$3:$U$3,FALSE))+$D58*INDEX(职业模板!$C$18:$J$18,MATCH(N$8,职业模板!$N$3:$U$3,FALSE))+INDEX(职业模板!$C$40:$J$60,MATCH($F58,职业模板!$B$40:$B$60,FALSE),MATCH(N$8,职业模板!$C$39:$J$39,FALSE))*INDEX(职业模板!$N$4:$U$4,MATCH(N$8,职业模板!$N$3:$U$3,FALSE)))*(1+INDEX(职业模板!$C$29:$J$34,MATCH($E58,职业模板!$B$29:$B$34,FALSE),MATCH(N$8,职业模板!$C$28:$J$28,FALSE))),3)</f>
        <v>217.5</v>
      </c>
      <c r="O58" s="1">
        <v>1.5</v>
      </c>
      <c r="P58" s="1">
        <v>4</v>
      </c>
      <c r="Q58" s="26" t="str" cm="1">
        <f t="array" ref="Q58">INDEX(装备!$B$72:$B$77,MATCH($P58,装备!$A$72:$A$77,FALSE))</f>
        <v>紫</v>
      </c>
      <c r="R58" s="1">
        <v>8</v>
      </c>
      <c r="S58" s="1">
        <f t="shared" si="40"/>
        <v>2</v>
      </c>
      <c r="V58" s="1" cm="1">
        <f t="array" ref="V58">IFERROR(ROUND(INDEX(装备!$C$72:$C$77,MATCH($P58,装备!$A$72:$A$77,FALSE))*(INDEX(装备!$C$47:$G$47,MATCH(V$8,装备!$C$45:$G$45,FALSE))+$R58/MAX(装备!$G$72:$G$77)*INDEX(装备!$C$53:$G$53,MATCH(V$8,装备!$C$51:$G$51,FALSE)))+INDEX(装备!$C$91:$M$91,MATCH(V$8,装备!$C$90:$M$90,FALSE))*INDEX(装备!$I$72:$I$77,MATCH($P58,装备!$A$72:$A$77,FALSE))*(INDEX(职业模板!$N$4:$U$4,MATCH(G$8,职业模板!$N$3:$U$3,FALSE))+$D58*INDEX(职业模板!$C$18:$J$18,MATCH(G$8,职业模板!$N$3:$U$3,FALSE)))*(1+$S58),2),0)</f>
        <v>3370.5</v>
      </c>
      <c r="W58" s="1" cm="1">
        <f t="array" ref="W58">IFERROR(ROUND(INDEX(装备!$C$72:$C$77,MATCH($P58,装备!$A$72:$A$77,FALSE))*(INDEX(装备!$C$47:$G$47,MATCH(W$8,装备!$C$45:$G$45,FALSE))+$R58/MAX(装备!$G$72:$G$77)*INDEX(装备!$C$53:$G$53,MATCH(W$8,装备!$C$51:$G$51,FALSE)))+INDEX(装备!$C$91:$M$91,MATCH(W$8,装备!$C$90:$M$90,FALSE))*INDEX(装备!$I$72:$I$77,MATCH($P58,装备!$A$72:$A$77,FALSE))*(INDEX(职业模板!$N$4:$U$4,MATCH(H$8,职业模板!$N$3:$U$3,FALSE))+$D58*INDEX(职业模板!$C$18:$J$18,MATCH(H$8,职业模板!$N$3:$U$3,FALSE)))*(1+$S58),2),0)</f>
        <v>280.88</v>
      </c>
      <c r="X58" s="1" cm="1">
        <f t="array" ref="X58">IFERROR(ROUND(INDEX(装备!$C$72:$C$77,MATCH($P58,装备!$A$72:$A$77,FALSE))*(INDEX(装备!$C$47:$G$47,MATCH(X$8,装备!$C$45:$G$45,FALSE))+$R58/MAX(装备!$G$72:$G$77)*INDEX(装备!$C$53:$G$53,MATCH(X$8,装备!$C$51:$G$51,FALSE)))+INDEX(装备!$C$91:$M$91,MATCH(X$8,装备!$C$90:$M$90,FALSE))*INDEX(装备!$I$72:$I$77,MATCH($P58,装备!$A$72:$A$77,FALSE))*(INDEX(职业模板!$N$4:$U$4,MATCH(I$8,职业模板!$N$3:$U$3,FALSE))+$D58*INDEX(职业模板!$C$18:$J$18,MATCH(I$8,职业模板!$N$3:$U$3,FALSE)))*(1+$S58),2),0)</f>
        <v>280.88</v>
      </c>
      <c r="Y58" s="1" cm="1">
        <f t="array" ref="Y58">IFERROR(ROUND(INDEX(装备!$C$72:$C$77,MATCH($P58,装备!$A$72:$A$77,FALSE))*(INDEX(装备!$C$47:$G$47,MATCH(Y$8,装备!$C$45:$G$45,FALSE))+$R58/MAX(装备!$G$72:$G$77)*INDEX(装备!$C$53:$G$53,MATCH(Y$8,装备!$C$51:$G$51,FALSE)))+INDEX(装备!$C$91:$M$91,MATCH(Y$8,装备!$C$90:$M$90,FALSE))*INDEX(装备!$I$72:$I$77,MATCH($P58,装备!$A$72:$A$77,FALSE))*(INDEX(职业模板!$N$4:$U$4,MATCH(J$8,职业模板!$N$3:$U$3,FALSE))+$D58*INDEX(职业模板!$C$18:$J$18,MATCH(J$8,职业模板!$N$3:$U$3,FALSE)))*(1+$S58),2),0)</f>
        <v>141</v>
      </c>
      <c r="Z58" s="1" cm="1">
        <f t="array" ref="Z58">IFERROR(ROUND(INDEX(装备!$C$72:$C$77,MATCH($P58,装备!$A$72:$A$77,FALSE))*(INDEX(装备!$C$47:$G$47,MATCH(Z$8,装备!$C$45:$G$45,FALSE))+$R58/MAX(装备!$G$72:$G$77)*INDEX(装备!$C$53:$G$53,MATCH(Z$8,装备!$C$51:$G$51,FALSE)))+INDEX(装备!$C$91:$M$91,MATCH(Z$8,装备!$C$90:$M$90,FALSE))*INDEX(装备!$I$72:$I$77,MATCH($P58,装备!$A$72:$A$77,FALSE))*(INDEX(职业模板!$N$4:$U$4,MATCH(K$8,职业模板!$N$3:$U$3,FALSE))+$D58*INDEX(职业模板!$C$18:$J$18,MATCH(K$8,职业模板!$N$3:$U$3,FALSE)))*(1+$S58),2),0)</f>
        <v>141</v>
      </c>
      <c r="AA58" s="1" cm="1">
        <f t="array" ref="AA58">IFERROR(INDEX(装备!$C$92:$M$92,MATCH(AA$8,装备!$C$90:$M$90,FALSE))*INDEX(装备!$I$72:$I$77,MATCH($P58,装备!$A$72:$A$77,FALSE))+$S58*INDEX(装备!$C$92:$M$92,MATCH(AA$8,装备!$C$90:$M$90,FALSE))*INDEX(装备!$I$72:$I$77,MATCH($P58,装备!$A$72:$A$77,FALSE)),0)</f>
        <v>270</v>
      </c>
      <c r="AB58" s="1" cm="1">
        <f t="array" ref="AB58">IFERROR(INDEX(装备!$C$92:$M$92,MATCH(AB$8,装备!$C$90:$M$90,FALSE))*INDEX(装备!$I$72:$I$77,MATCH($P58,装备!$A$72:$A$77,FALSE))+$S58*INDEX(装备!$C$92:$M$92,MATCH(AB$8,装备!$C$90:$M$90,FALSE))*INDEX(装备!$I$72:$I$77,MATCH($P58,装备!$A$72:$A$77,FALSE)),0)</f>
        <v>270</v>
      </c>
      <c r="AC58" s="1" cm="1">
        <f t="array" ref="AC58">IFERROR(INDEX(装备!$C$92:$M$92,MATCH(AC$8,装备!$C$90:$M$90,FALSE))*INDEX(装备!$I$72:$I$77,MATCH($P58,装备!$A$72:$A$77,FALSE))+$S58*INDEX(装备!$C$92:$M$92,MATCH(AC$8,装备!$C$90:$M$90,FALSE))*INDEX(装备!$I$72:$I$77,MATCH($P58,装备!$A$72:$A$77,FALSE)),0)</f>
        <v>270</v>
      </c>
      <c r="AD58" s="1" cm="1">
        <f t="array" ref="AD58">IFERROR(INDEX(装备!$C$92:$M$92,MATCH(AD$8,装备!$C$90:$M$90,FALSE))*INDEX(装备!$I$72:$I$77,MATCH($P58,装备!$A$72:$A$77,FALSE))+$S58*INDEX(装备!$C$92:$M$92,MATCH(AD$8,装备!$C$90:$M$90,FALSE))*INDEX(装备!$I$72:$I$77,MATCH($P58,装备!$A$72:$A$77,FALSE)),0)</f>
        <v>270</v>
      </c>
      <c r="AE58" s="1" cm="1">
        <f t="array" ref="AE58">IFERROR(INDEX(装备!$C$92:$M$92,MATCH(AE$8,装备!$C$90:$M$90,FALSE))*INDEX(装备!$I$72:$I$77,MATCH($P58,装备!$A$72:$A$77,FALSE))+$S58*INDEX(装备!$C$92:$M$92,MATCH(AE$8,装备!$C$90:$M$90,FALSE))*INDEX(装备!$I$72:$I$77,MATCH($P58,装备!$A$72:$A$77,FALSE)),0)</f>
        <v>540</v>
      </c>
      <c r="AF58" s="1" cm="1">
        <f t="array" ref="AF58">IFERROR(INDEX(装备!$C$92:$M$92,MATCH(AF$8,装备!$C$90:$M$90,FALSE))*INDEX(装备!$I$72:$I$77,MATCH($P58,装备!$A$72:$A$77,FALSE))+$S58*INDEX(装备!$C$92:$M$92,MATCH(AF$8,装备!$C$90:$M$90,FALSE))*INDEX(装备!$I$72:$I$77,MATCH($P58,装备!$A$72:$A$77,FALSE)),0)</f>
        <v>540</v>
      </c>
      <c r="AR58" s="1">
        <f t="shared" si="41"/>
        <v>5515.5</v>
      </c>
      <c r="AS58" s="1">
        <f t="shared" si="42"/>
        <v>540.88</v>
      </c>
      <c r="AT58" s="1">
        <f t="shared" si="43"/>
        <v>540.88</v>
      </c>
      <c r="AU58" s="1">
        <f t="shared" si="44"/>
        <v>341</v>
      </c>
      <c r="AV58" s="1">
        <f t="shared" si="45"/>
        <v>341</v>
      </c>
      <c r="AW58" s="1">
        <f t="shared" si="46"/>
        <v>217.5</v>
      </c>
      <c r="AX58" s="1">
        <f t="shared" si="47"/>
        <v>217.5</v>
      </c>
      <c r="AY58" s="1">
        <f t="shared" si="48"/>
        <v>217.5</v>
      </c>
      <c r="BA58" s="1">
        <f t="shared" si="33"/>
        <v>270</v>
      </c>
      <c r="BB58" s="1">
        <f t="shared" si="34"/>
        <v>270</v>
      </c>
      <c r="BC58" s="1">
        <f t="shared" si="35"/>
        <v>270</v>
      </c>
      <c r="BD58" s="1">
        <f t="shared" si="36"/>
        <v>270</v>
      </c>
      <c r="BE58" s="1">
        <f t="shared" si="37"/>
        <v>540</v>
      </c>
      <c r="BF58" s="1">
        <f t="shared" si="38"/>
        <v>540</v>
      </c>
    </row>
    <row r="59" spans="2:58" x14ac:dyDescent="0.15">
      <c r="B59" s="1">
        <f t="shared" si="39"/>
        <v>12</v>
      </c>
      <c r="D59" s="1">
        <v>51</v>
      </c>
      <c r="E59" s="1">
        <v>3</v>
      </c>
      <c r="F59" s="1">
        <f t="shared" si="22"/>
        <v>8</v>
      </c>
      <c r="G59" s="1" cm="1">
        <f t="array" ref="G59">ROUND((INDEX(职业模板!$N$4:$U$4,MATCH(G$8,职业模板!$N$3:$U$3,FALSE))+$D59*INDEX(职业模板!$C$18:$J$18,MATCH(G$8,职业模板!$N$3:$U$3,FALSE))+INDEX(职业模板!$C$40:$J$60,MATCH($F59,职业模板!$B$40:$B$60,FALSE),MATCH(G$8,职业模板!$C$39:$J$39,FALSE))*INDEX(职业模板!$N$4:$U$4,MATCH(G$8,职业模板!$N$3:$U$3,FALSE)))*(1+INDEX(职业模板!$C$29:$J$34,MATCH($E59,职业模板!$B$29:$B$34,FALSE),MATCH(G$8,职业模板!$C$28:$J$28,FALSE))),3)</f>
        <v>2164.8000000000002</v>
      </c>
      <c r="H59" s="1" cm="1">
        <f t="array" ref="H59">ROUND((INDEX(职业模板!$N$4:$U$4,MATCH(H$8,职业模板!$N$3:$U$3,FALSE))+$D59*INDEX(职业模板!$C$18:$J$18,MATCH(H$8,职业模板!$N$3:$U$3,FALSE))+INDEX(职业模板!$C$40:$J$60,MATCH($F59,职业模板!$B$40:$B$60,FALSE),MATCH(H$8,职业模板!$C$39:$J$39,FALSE))*INDEX(职业模板!$N$4:$U$4,MATCH(H$8,职业模板!$N$3:$U$3,FALSE)))*(1+INDEX(职业模板!$C$29:$J$34,MATCH($E59,职业模板!$B$29:$B$34,FALSE),MATCH(H$8,职业模板!$C$28:$J$28,FALSE))),3)</f>
        <v>262.39999999999998</v>
      </c>
      <c r="I59" s="1" cm="1">
        <f t="array" ref="I59">ROUND((INDEX(职业模板!$N$4:$U$4,MATCH(I$8,职业模板!$N$3:$U$3,FALSE))+$D59*INDEX(职业模板!$C$18:$J$18,MATCH(I$8,职业模板!$N$3:$U$3,FALSE))+INDEX(职业模板!$C$40:$J$60,MATCH($F59,职业模板!$B$40:$B$60,FALSE),MATCH(I$8,职业模板!$C$39:$J$39,FALSE))*INDEX(职业模板!$N$4:$U$4,MATCH(I$8,职业模板!$N$3:$U$3,FALSE)))*(1+INDEX(职业模板!$C$29:$J$34,MATCH($E59,职业模板!$B$29:$B$34,FALSE),MATCH(I$8,职业模板!$C$28:$J$28,FALSE))),3)</f>
        <v>262.39999999999998</v>
      </c>
      <c r="J59" s="1" cm="1">
        <f t="array" ref="J59">ROUND((INDEX(职业模板!$N$4:$U$4,MATCH(J$8,职业模板!$N$3:$U$3,FALSE))+$D59*INDEX(职业模板!$C$18:$J$18,MATCH(J$8,职业模板!$N$3:$U$3,FALSE))+INDEX(职业模板!$C$40:$J$60,MATCH($F59,职业模板!$B$40:$B$60,FALSE),MATCH(J$8,职业模板!$C$39:$J$39,FALSE))*INDEX(职业模板!$N$4:$U$4,MATCH(J$8,职业模板!$N$3:$U$3,FALSE)))*(1+INDEX(职业模板!$C$29:$J$34,MATCH($E59,职业模板!$B$29:$B$34,FALSE),MATCH(J$8,职业模板!$C$28:$J$28,FALSE))),3)</f>
        <v>201.6</v>
      </c>
      <c r="K59" s="1" cm="1">
        <f t="array" ref="K59">ROUND((INDEX(职业模板!$N$4:$U$4,MATCH(K$8,职业模板!$N$3:$U$3,FALSE))+$D59*INDEX(职业模板!$C$18:$J$18,MATCH(K$8,职业模板!$N$3:$U$3,FALSE))+INDEX(职业模板!$C$40:$J$60,MATCH($F59,职业模板!$B$40:$B$60,FALSE),MATCH(K$8,职业模板!$C$39:$J$39,FALSE))*INDEX(职业模板!$N$4:$U$4,MATCH(K$8,职业模板!$N$3:$U$3,FALSE)))*(1+INDEX(职业模板!$C$29:$J$34,MATCH($E59,职业模板!$B$29:$B$34,FALSE),MATCH(K$8,职业模板!$C$28:$J$28,FALSE))),3)</f>
        <v>201.6</v>
      </c>
      <c r="L59" s="1" cm="1">
        <f t="array" ref="L59">ROUND((INDEX(职业模板!$N$4:$U$4,MATCH(L$8,职业模板!$N$3:$U$3,FALSE))+$D59*INDEX(职业模板!$C$18:$J$18,MATCH(L$8,职业模板!$N$3:$U$3,FALSE))+INDEX(职业模板!$C$40:$J$60,MATCH($F59,职业模板!$B$40:$B$60,FALSE),MATCH(L$8,职业模板!$C$39:$J$39,FALSE))*INDEX(职业模板!$N$4:$U$4,MATCH(L$8,职业模板!$N$3:$U$3,FALSE)))*(1+INDEX(职业模板!$C$29:$J$34,MATCH($E59,职业模板!$B$29:$B$34,FALSE),MATCH(L$8,职业模板!$C$28:$J$28,FALSE))),3)</f>
        <v>218.95</v>
      </c>
      <c r="M59" s="1" cm="1">
        <f t="array" ref="M59">ROUND((INDEX(职业模板!$N$4:$U$4,MATCH(M$8,职业模板!$N$3:$U$3,FALSE))+$D59*INDEX(职业模板!$C$18:$J$18,MATCH(M$8,职业模板!$N$3:$U$3,FALSE))+INDEX(职业模板!$C$40:$J$60,MATCH($F59,职业模板!$B$40:$B$60,FALSE),MATCH(M$8,职业模板!$C$39:$J$39,FALSE))*INDEX(职业模板!$N$4:$U$4,MATCH(M$8,职业模板!$N$3:$U$3,FALSE)))*(1+INDEX(职业模板!$C$29:$J$34,MATCH($E59,职业模板!$B$29:$B$34,FALSE),MATCH(M$8,职业模板!$C$28:$J$28,FALSE))),3)</f>
        <v>218.95</v>
      </c>
      <c r="N59" s="1" cm="1">
        <f t="array" ref="N59">ROUND((INDEX(职业模板!$N$4:$U$4,MATCH(N$8,职业模板!$N$3:$U$3,FALSE))+$D59*INDEX(职业模板!$C$18:$J$18,MATCH(N$8,职业模板!$N$3:$U$3,FALSE))+INDEX(职业模板!$C$40:$J$60,MATCH($F59,职业模板!$B$40:$B$60,FALSE),MATCH(N$8,职业模板!$C$39:$J$39,FALSE))*INDEX(职业模板!$N$4:$U$4,MATCH(N$8,职业模板!$N$3:$U$3,FALSE)))*(1+INDEX(职业模板!$C$29:$J$34,MATCH($E59,职业模板!$B$29:$B$34,FALSE),MATCH(N$8,职业模板!$C$28:$J$28,FALSE))),3)</f>
        <v>218.95</v>
      </c>
      <c r="O59" s="1">
        <v>1.5</v>
      </c>
      <c r="P59" s="1">
        <v>4</v>
      </c>
      <c r="Q59" s="26" t="str" cm="1">
        <f t="array" ref="Q59">INDEX(装备!$B$72:$B$77,MATCH($P59,装备!$A$72:$A$77,FALSE))</f>
        <v>紫</v>
      </c>
      <c r="R59" s="1">
        <v>8</v>
      </c>
      <c r="S59" s="1">
        <f t="shared" si="40"/>
        <v>2</v>
      </c>
      <c r="V59" s="1" cm="1">
        <f t="array" ref="V59">IFERROR(ROUND(INDEX(装备!$C$72:$C$77,MATCH($P59,装备!$A$72:$A$77,FALSE))*(INDEX(装备!$C$47:$G$47,MATCH(V$8,装备!$C$45:$G$45,FALSE))+$R59/MAX(装备!$G$72:$G$77)*INDEX(装备!$C$53:$G$53,MATCH(V$8,装备!$C$51:$G$51,FALSE)))+INDEX(装备!$C$91:$M$91,MATCH(V$8,装备!$C$90:$M$90,FALSE))*INDEX(装备!$I$72:$I$77,MATCH($P59,装备!$A$72:$A$77,FALSE))*(INDEX(职业模板!$N$4:$U$4,MATCH(G$8,职业模板!$N$3:$U$3,FALSE))+$D59*INDEX(职业模板!$C$18:$J$18,MATCH(G$8,职业模板!$N$3:$U$3,FALSE)))*(1+$S59),2),0)</f>
        <v>3372.93</v>
      </c>
      <c r="W59" s="1" cm="1">
        <f t="array" ref="W59">IFERROR(ROUND(INDEX(装备!$C$72:$C$77,MATCH($P59,装备!$A$72:$A$77,FALSE))*(INDEX(装备!$C$47:$G$47,MATCH(W$8,装备!$C$45:$G$45,FALSE))+$R59/MAX(装备!$G$72:$G$77)*INDEX(装备!$C$53:$G$53,MATCH(W$8,装备!$C$51:$G$51,FALSE)))+INDEX(装备!$C$91:$M$91,MATCH(W$8,装备!$C$90:$M$90,FALSE))*INDEX(装备!$I$72:$I$77,MATCH($P59,装备!$A$72:$A$77,FALSE))*(INDEX(职业模板!$N$4:$U$4,MATCH(H$8,职业模板!$N$3:$U$3,FALSE))+$D59*INDEX(职业模板!$C$18:$J$18,MATCH(H$8,职业模板!$N$3:$U$3,FALSE)))*(1+$S59),2),0)</f>
        <v>281.08</v>
      </c>
      <c r="X59" s="1" cm="1">
        <f t="array" ref="X59">IFERROR(ROUND(INDEX(装备!$C$72:$C$77,MATCH($P59,装备!$A$72:$A$77,FALSE))*(INDEX(装备!$C$47:$G$47,MATCH(X$8,装备!$C$45:$G$45,FALSE))+$R59/MAX(装备!$G$72:$G$77)*INDEX(装备!$C$53:$G$53,MATCH(X$8,装备!$C$51:$G$51,FALSE)))+INDEX(装备!$C$91:$M$91,MATCH(X$8,装备!$C$90:$M$90,FALSE))*INDEX(装备!$I$72:$I$77,MATCH($P59,装备!$A$72:$A$77,FALSE))*(INDEX(职业模板!$N$4:$U$4,MATCH(I$8,职业模板!$N$3:$U$3,FALSE))+$D59*INDEX(职业模板!$C$18:$J$18,MATCH(I$8,职业模板!$N$3:$U$3,FALSE)))*(1+$S59),2),0)</f>
        <v>281.08</v>
      </c>
      <c r="Y59" s="1" cm="1">
        <f t="array" ref="Y59">IFERROR(ROUND(INDEX(装备!$C$72:$C$77,MATCH($P59,装备!$A$72:$A$77,FALSE))*(INDEX(装备!$C$47:$G$47,MATCH(Y$8,装备!$C$45:$G$45,FALSE))+$R59/MAX(装备!$G$72:$G$77)*INDEX(装备!$C$53:$G$53,MATCH(Y$8,装备!$C$51:$G$51,FALSE)))+INDEX(装备!$C$91:$M$91,MATCH(Y$8,装备!$C$90:$M$90,FALSE))*INDEX(装备!$I$72:$I$77,MATCH($P59,装备!$A$72:$A$77,FALSE))*(INDEX(职业模板!$N$4:$U$4,MATCH(J$8,职业模板!$N$3:$U$3,FALSE))+$D59*INDEX(职业模板!$C$18:$J$18,MATCH(J$8,职业模板!$N$3:$U$3,FALSE)))*(1+$S59),2),0)</f>
        <v>141.09</v>
      </c>
      <c r="Z59" s="1" cm="1">
        <f t="array" ref="Z59">IFERROR(ROUND(INDEX(装备!$C$72:$C$77,MATCH($P59,装备!$A$72:$A$77,FALSE))*(INDEX(装备!$C$47:$G$47,MATCH(Z$8,装备!$C$45:$G$45,FALSE))+$R59/MAX(装备!$G$72:$G$77)*INDEX(装备!$C$53:$G$53,MATCH(Z$8,装备!$C$51:$G$51,FALSE)))+INDEX(装备!$C$91:$M$91,MATCH(Z$8,装备!$C$90:$M$90,FALSE))*INDEX(装备!$I$72:$I$77,MATCH($P59,装备!$A$72:$A$77,FALSE))*(INDEX(职业模板!$N$4:$U$4,MATCH(K$8,职业模板!$N$3:$U$3,FALSE))+$D59*INDEX(职业模板!$C$18:$J$18,MATCH(K$8,职业模板!$N$3:$U$3,FALSE)))*(1+$S59),2),0)</f>
        <v>141.09</v>
      </c>
      <c r="AA59" s="1" cm="1">
        <f t="array" ref="AA59">IFERROR(INDEX(装备!$C$92:$M$92,MATCH(AA$8,装备!$C$90:$M$90,FALSE))*INDEX(装备!$I$72:$I$77,MATCH($P59,装备!$A$72:$A$77,FALSE))+$S59*INDEX(装备!$C$92:$M$92,MATCH(AA$8,装备!$C$90:$M$90,FALSE))*INDEX(装备!$I$72:$I$77,MATCH($P59,装备!$A$72:$A$77,FALSE)),0)</f>
        <v>270</v>
      </c>
      <c r="AB59" s="1" cm="1">
        <f t="array" ref="AB59">IFERROR(INDEX(装备!$C$92:$M$92,MATCH(AB$8,装备!$C$90:$M$90,FALSE))*INDEX(装备!$I$72:$I$77,MATCH($P59,装备!$A$72:$A$77,FALSE))+$S59*INDEX(装备!$C$92:$M$92,MATCH(AB$8,装备!$C$90:$M$90,FALSE))*INDEX(装备!$I$72:$I$77,MATCH($P59,装备!$A$72:$A$77,FALSE)),0)</f>
        <v>270</v>
      </c>
      <c r="AC59" s="1" cm="1">
        <f t="array" ref="AC59">IFERROR(INDEX(装备!$C$92:$M$92,MATCH(AC$8,装备!$C$90:$M$90,FALSE))*INDEX(装备!$I$72:$I$77,MATCH($P59,装备!$A$72:$A$77,FALSE))+$S59*INDEX(装备!$C$92:$M$92,MATCH(AC$8,装备!$C$90:$M$90,FALSE))*INDEX(装备!$I$72:$I$77,MATCH($P59,装备!$A$72:$A$77,FALSE)),0)</f>
        <v>270</v>
      </c>
      <c r="AD59" s="1" cm="1">
        <f t="array" ref="AD59">IFERROR(INDEX(装备!$C$92:$M$92,MATCH(AD$8,装备!$C$90:$M$90,FALSE))*INDEX(装备!$I$72:$I$77,MATCH($P59,装备!$A$72:$A$77,FALSE))+$S59*INDEX(装备!$C$92:$M$92,MATCH(AD$8,装备!$C$90:$M$90,FALSE))*INDEX(装备!$I$72:$I$77,MATCH($P59,装备!$A$72:$A$77,FALSE)),0)</f>
        <v>270</v>
      </c>
      <c r="AE59" s="1" cm="1">
        <f t="array" ref="AE59">IFERROR(INDEX(装备!$C$92:$M$92,MATCH(AE$8,装备!$C$90:$M$90,FALSE))*INDEX(装备!$I$72:$I$77,MATCH($P59,装备!$A$72:$A$77,FALSE))+$S59*INDEX(装备!$C$92:$M$92,MATCH(AE$8,装备!$C$90:$M$90,FALSE))*INDEX(装备!$I$72:$I$77,MATCH($P59,装备!$A$72:$A$77,FALSE)),0)</f>
        <v>540</v>
      </c>
      <c r="AF59" s="1" cm="1">
        <f t="array" ref="AF59">IFERROR(INDEX(装备!$C$92:$M$92,MATCH(AF$8,装备!$C$90:$M$90,FALSE))*INDEX(装备!$I$72:$I$77,MATCH($P59,装备!$A$72:$A$77,FALSE))+$S59*INDEX(装备!$C$92:$M$92,MATCH(AF$8,装备!$C$90:$M$90,FALSE))*INDEX(装备!$I$72:$I$77,MATCH($P59,装备!$A$72:$A$77,FALSE)),0)</f>
        <v>540</v>
      </c>
      <c r="AR59" s="1">
        <f t="shared" si="41"/>
        <v>5537.73</v>
      </c>
      <c r="AS59" s="1">
        <f t="shared" si="42"/>
        <v>543.48</v>
      </c>
      <c r="AT59" s="1">
        <f t="shared" si="43"/>
        <v>543.48</v>
      </c>
      <c r="AU59" s="1">
        <f t="shared" si="44"/>
        <v>342.69</v>
      </c>
      <c r="AV59" s="1">
        <f t="shared" si="45"/>
        <v>342.69</v>
      </c>
      <c r="AW59" s="1">
        <f t="shared" si="46"/>
        <v>218.95</v>
      </c>
      <c r="AX59" s="1">
        <f t="shared" si="47"/>
        <v>218.95</v>
      </c>
      <c r="AY59" s="1">
        <f t="shared" si="48"/>
        <v>218.95</v>
      </c>
      <c r="BA59" s="1">
        <f t="shared" si="33"/>
        <v>270</v>
      </c>
      <c r="BB59" s="1">
        <f t="shared" si="34"/>
        <v>270</v>
      </c>
      <c r="BC59" s="1">
        <f t="shared" si="35"/>
        <v>270</v>
      </c>
      <c r="BD59" s="1">
        <f t="shared" si="36"/>
        <v>270</v>
      </c>
      <c r="BE59" s="1">
        <f t="shared" si="37"/>
        <v>540</v>
      </c>
      <c r="BF59" s="1">
        <f t="shared" si="38"/>
        <v>540</v>
      </c>
    </row>
    <row r="60" spans="2:58" x14ac:dyDescent="0.15">
      <c r="B60" s="1">
        <f t="shared" ref="B60:B91" si="49">B50+2</f>
        <v>12</v>
      </c>
      <c r="D60" s="1">
        <v>52</v>
      </c>
      <c r="E60" s="1">
        <v>3</v>
      </c>
      <c r="F60" s="1">
        <f t="shared" si="22"/>
        <v>8</v>
      </c>
      <c r="G60" s="1" cm="1">
        <f t="array" ref="G60">ROUND((INDEX(职业模板!$N$4:$U$4,MATCH(G$8,职业模板!$N$3:$U$3,FALSE))+$D60*INDEX(职业模板!$C$18:$J$18,MATCH(G$8,职业模板!$N$3:$U$3,FALSE))+INDEX(职业模板!$C$40:$J$60,MATCH($F60,职业模板!$B$40:$B$60,FALSE),MATCH(G$8,职业模板!$C$39:$J$39,FALSE))*INDEX(职业模板!$N$4:$U$4,MATCH(G$8,职业模板!$N$3:$U$3,FALSE)))*(1+INDEX(职业模板!$C$29:$J$34,MATCH($E60,职业模板!$B$29:$B$34,FALSE),MATCH(G$8,职业模板!$C$28:$J$28,FALSE))),3)</f>
        <v>2184.6</v>
      </c>
      <c r="H60" s="1" cm="1">
        <f t="array" ref="H60">ROUND((INDEX(职业模板!$N$4:$U$4,MATCH(H$8,职业模板!$N$3:$U$3,FALSE))+$D60*INDEX(职业模板!$C$18:$J$18,MATCH(H$8,职业模板!$N$3:$U$3,FALSE))+INDEX(职业模板!$C$40:$J$60,MATCH($F60,职业模板!$B$40:$B$60,FALSE),MATCH(H$8,职业模板!$C$39:$J$39,FALSE))*INDEX(职业模板!$N$4:$U$4,MATCH(H$8,职业模板!$N$3:$U$3,FALSE)))*(1+INDEX(职业模板!$C$29:$J$34,MATCH($E60,职业模板!$B$29:$B$34,FALSE),MATCH(H$8,职业模板!$C$28:$J$28,FALSE))),3)</f>
        <v>264.8</v>
      </c>
      <c r="I60" s="1" cm="1">
        <f t="array" ref="I60">ROUND((INDEX(职业模板!$N$4:$U$4,MATCH(I$8,职业模板!$N$3:$U$3,FALSE))+$D60*INDEX(职业模板!$C$18:$J$18,MATCH(I$8,职业模板!$N$3:$U$3,FALSE))+INDEX(职业模板!$C$40:$J$60,MATCH($F60,职业模板!$B$40:$B$60,FALSE),MATCH(I$8,职业模板!$C$39:$J$39,FALSE))*INDEX(职业模板!$N$4:$U$4,MATCH(I$8,职业模板!$N$3:$U$3,FALSE)))*(1+INDEX(职业模板!$C$29:$J$34,MATCH($E60,职业模板!$B$29:$B$34,FALSE),MATCH(I$8,职业模板!$C$28:$J$28,FALSE))),3)</f>
        <v>264.8</v>
      </c>
      <c r="J60" s="1" cm="1">
        <f t="array" ref="J60">ROUND((INDEX(职业模板!$N$4:$U$4,MATCH(J$8,职业模板!$N$3:$U$3,FALSE))+$D60*INDEX(职业模板!$C$18:$J$18,MATCH(J$8,职业模板!$N$3:$U$3,FALSE))+INDEX(职业模板!$C$40:$J$60,MATCH($F60,职业模板!$B$40:$B$60,FALSE),MATCH(J$8,职业模板!$C$39:$J$39,FALSE))*INDEX(职业模板!$N$4:$U$4,MATCH(J$8,职业模板!$N$3:$U$3,FALSE)))*(1+INDEX(职业模板!$C$29:$J$34,MATCH($E60,职业模板!$B$29:$B$34,FALSE),MATCH(J$8,职业模板!$C$28:$J$28,FALSE))),3)</f>
        <v>203.2</v>
      </c>
      <c r="K60" s="1" cm="1">
        <f t="array" ref="K60">ROUND((INDEX(职业模板!$N$4:$U$4,MATCH(K$8,职业模板!$N$3:$U$3,FALSE))+$D60*INDEX(职业模板!$C$18:$J$18,MATCH(K$8,职业模板!$N$3:$U$3,FALSE))+INDEX(职业模板!$C$40:$J$60,MATCH($F60,职业模板!$B$40:$B$60,FALSE),MATCH(K$8,职业模板!$C$39:$J$39,FALSE))*INDEX(职业模板!$N$4:$U$4,MATCH(K$8,职业模板!$N$3:$U$3,FALSE)))*(1+INDEX(职业模板!$C$29:$J$34,MATCH($E60,职业模板!$B$29:$B$34,FALSE),MATCH(K$8,职业模板!$C$28:$J$28,FALSE))),3)</f>
        <v>203.2</v>
      </c>
      <c r="L60" s="1" cm="1">
        <f t="array" ref="L60">ROUND((INDEX(职业模板!$N$4:$U$4,MATCH(L$8,职业模板!$N$3:$U$3,FALSE))+$D60*INDEX(职业模板!$C$18:$J$18,MATCH(L$8,职业模板!$N$3:$U$3,FALSE))+INDEX(职业模板!$C$40:$J$60,MATCH($F60,职业模板!$B$40:$B$60,FALSE),MATCH(L$8,职业模板!$C$39:$J$39,FALSE))*INDEX(职业模板!$N$4:$U$4,MATCH(L$8,职业模板!$N$3:$U$3,FALSE)))*(1+INDEX(职业模板!$C$29:$J$34,MATCH($E60,职业模板!$B$29:$B$34,FALSE),MATCH(L$8,职业模板!$C$28:$J$28,FALSE))),3)</f>
        <v>220.4</v>
      </c>
      <c r="M60" s="1" cm="1">
        <f t="array" ref="M60">ROUND((INDEX(职业模板!$N$4:$U$4,MATCH(M$8,职业模板!$N$3:$U$3,FALSE))+$D60*INDEX(职业模板!$C$18:$J$18,MATCH(M$8,职业模板!$N$3:$U$3,FALSE))+INDEX(职业模板!$C$40:$J$60,MATCH($F60,职业模板!$B$40:$B$60,FALSE),MATCH(M$8,职业模板!$C$39:$J$39,FALSE))*INDEX(职业模板!$N$4:$U$4,MATCH(M$8,职业模板!$N$3:$U$3,FALSE)))*(1+INDEX(职业模板!$C$29:$J$34,MATCH($E60,职业模板!$B$29:$B$34,FALSE),MATCH(M$8,职业模板!$C$28:$J$28,FALSE))),3)</f>
        <v>220.4</v>
      </c>
      <c r="N60" s="1" cm="1">
        <f t="array" ref="N60">ROUND((INDEX(职业模板!$N$4:$U$4,MATCH(N$8,职业模板!$N$3:$U$3,FALSE))+$D60*INDEX(职业模板!$C$18:$J$18,MATCH(N$8,职业模板!$N$3:$U$3,FALSE))+INDEX(职业模板!$C$40:$J$60,MATCH($F60,职业模板!$B$40:$B$60,FALSE),MATCH(N$8,职业模板!$C$39:$J$39,FALSE))*INDEX(职业模板!$N$4:$U$4,MATCH(N$8,职业模板!$N$3:$U$3,FALSE)))*(1+INDEX(职业模板!$C$29:$J$34,MATCH($E60,职业模板!$B$29:$B$34,FALSE),MATCH(N$8,职业模板!$C$28:$J$28,FALSE))),3)</f>
        <v>220.4</v>
      </c>
      <c r="O60" s="1">
        <v>1.5</v>
      </c>
      <c r="P60" s="1">
        <v>4</v>
      </c>
      <c r="Q60" s="26" t="str" cm="1">
        <f t="array" ref="Q60">INDEX(装备!$B$72:$B$77,MATCH($P60,装备!$A$72:$A$77,FALSE))</f>
        <v>紫</v>
      </c>
      <c r="R60" s="1">
        <v>9</v>
      </c>
      <c r="S60" s="1">
        <f t="shared" si="40"/>
        <v>2</v>
      </c>
      <c r="V60" s="1" cm="1">
        <f t="array" ref="V60">IFERROR(ROUND(INDEX(装备!$C$72:$C$77,MATCH($P60,装备!$A$72:$A$77,FALSE))*(INDEX(装备!$C$47:$G$47,MATCH(V$8,装备!$C$45:$G$45,FALSE))+$R60/MAX(装备!$G$72:$G$77)*INDEX(装备!$C$53:$G$53,MATCH(V$8,装备!$C$51:$G$51,FALSE)))+INDEX(装备!$C$91:$M$91,MATCH(V$8,装备!$C$90:$M$90,FALSE))*INDEX(装备!$I$72:$I$77,MATCH($P60,装备!$A$72:$A$77,FALSE))*(INDEX(职业模板!$N$4:$U$4,MATCH(G$8,职业模板!$N$3:$U$3,FALSE))+$D60*INDEX(职业模板!$C$18:$J$18,MATCH(G$8,职业模板!$N$3:$U$3,FALSE)))*(1+$S60),2),0)</f>
        <v>3591.36</v>
      </c>
      <c r="W60" s="1" cm="1">
        <f t="array" ref="W60">IFERROR(ROUND(INDEX(装备!$C$72:$C$77,MATCH($P60,装备!$A$72:$A$77,FALSE))*(INDEX(装备!$C$47:$G$47,MATCH(W$8,装备!$C$45:$G$45,FALSE))+$R60/MAX(装备!$G$72:$G$77)*INDEX(装备!$C$53:$G$53,MATCH(W$8,装备!$C$51:$G$51,FALSE)))+INDEX(装备!$C$91:$M$91,MATCH(W$8,装备!$C$90:$M$90,FALSE))*INDEX(装备!$I$72:$I$77,MATCH($P60,装备!$A$72:$A$77,FALSE))*(INDEX(职业模板!$N$4:$U$4,MATCH(H$8,职业模板!$N$3:$U$3,FALSE))+$D60*INDEX(职业模板!$C$18:$J$18,MATCH(H$8,职业模板!$N$3:$U$3,FALSE)))*(1+$S60),2),0)</f>
        <v>299.27999999999997</v>
      </c>
      <c r="X60" s="1" cm="1">
        <f t="array" ref="X60">IFERROR(ROUND(INDEX(装备!$C$72:$C$77,MATCH($P60,装备!$A$72:$A$77,FALSE))*(INDEX(装备!$C$47:$G$47,MATCH(X$8,装备!$C$45:$G$45,FALSE))+$R60/MAX(装备!$G$72:$G$77)*INDEX(装备!$C$53:$G$53,MATCH(X$8,装备!$C$51:$G$51,FALSE)))+INDEX(装备!$C$91:$M$91,MATCH(X$8,装备!$C$90:$M$90,FALSE))*INDEX(装备!$I$72:$I$77,MATCH($P60,装备!$A$72:$A$77,FALSE))*(INDEX(职业模板!$N$4:$U$4,MATCH(I$8,职业模板!$N$3:$U$3,FALSE))+$D60*INDEX(职业模板!$C$18:$J$18,MATCH(I$8,职业模板!$N$3:$U$3,FALSE)))*(1+$S60),2),0)</f>
        <v>299.27999999999997</v>
      </c>
      <c r="Y60" s="1" cm="1">
        <f t="array" ref="Y60">IFERROR(ROUND(INDEX(装备!$C$72:$C$77,MATCH($P60,装备!$A$72:$A$77,FALSE))*(INDEX(装备!$C$47:$G$47,MATCH(Y$8,装备!$C$45:$G$45,FALSE))+$R60/MAX(装备!$G$72:$G$77)*INDEX(装备!$C$53:$G$53,MATCH(Y$8,装备!$C$51:$G$51,FALSE)))+INDEX(装备!$C$91:$M$91,MATCH(Y$8,装备!$C$90:$M$90,FALSE))*INDEX(装备!$I$72:$I$77,MATCH($P60,装备!$A$72:$A$77,FALSE))*(INDEX(职业模板!$N$4:$U$4,MATCH(J$8,职业模板!$N$3:$U$3,FALSE))+$D60*INDEX(职业模板!$C$18:$J$18,MATCH(J$8,职业模板!$N$3:$U$3,FALSE)))*(1+$S60),2),0)</f>
        <v>150.18</v>
      </c>
      <c r="Z60" s="1" cm="1">
        <f t="array" ref="Z60">IFERROR(ROUND(INDEX(装备!$C$72:$C$77,MATCH($P60,装备!$A$72:$A$77,FALSE))*(INDEX(装备!$C$47:$G$47,MATCH(Z$8,装备!$C$45:$G$45,FALSE))+$R60/MAX(装备!$G$72:$G$77)*INDEX(装备!$C$53:$G$53,MATCH(Z$8,装备!$C$51:$G$51,FALSE)))+INDEX(装备!$C$91:$M$91,MATCH(Z$8,装备!$C$90:$M$90,FALSE))*INDEX(装备!$I$72:$I$77,MATCH($P60,装备!$A$72:$A$77,FALSE))*(INDEX(职业模板!$N$4:$U$4,MATCH(K$8,职业模板!$N$3:$U$3,FALSE))+$D60*INDEX(职业模板!$C$18:$J$18,MATCH(K$8,职业模板!$N$3:$U$3,FALSE)))*(1+$S60),2),0)</f>
        <v>150.18</v>
      </c>
      <c r="AA60" s="1" cm="1">
        <f t="array" ref="AA60">IFERROR(INDEX(装备!$C$92:$M$92,MATCH(AA$8,装备!$C$90:$M$90,FALSE))*INDEX(装备!$I$72:$I$77,MATCH($P60,装备!$A$72:$A$77,FALSE))+$S60*INDEX(装备!$C$92:$M$92,MATCH(AA$8,装备!$C$90:$M$90,FALSE))*INDEX(装备!$I$72:$I$77,MATCH($P60,装备!$A$72:$A$77,FALSE)),0)</f>
        <v>270</v>
      </c>
      <c r="AB60" s="1" cm="1">
        <f t="array" ref="AB60">IFERROR(INDEX(装备!$C$92:$M$92,MATCH(AB$8,装备!$C$90:$M$90,FALSE))*INDEX(装备!$I$72:$I$77,MATCH($P60,装备!$A$72:$A$77,FALSE))+$S60*INDEX(装备!$C$92:$M$92,MATCH(AB$8,装备!$C$90:$M$90,FALSE))*INDEX(装备!$I$72:$I$77,MATCH($P60,装备!$A$72:$A$77,FALSE)),0)</f>
        <v>270</v>
      </c>
      <c r="AC60" s="1" cm="1">
        <f t="array" ref="AC60">IFERROR(INDEX(装备!$C$92:$M$92,MATCH(AC$8,装备!$C$90:$M$90,FALSE))*INDEX(装备!$I$72:$I$77,MATCH($P60,装备!$A$72:$A$77,FALSE))+$S60*INDEX(装备!$C$92:$M$92,MATCH(AC$8,装备!$C$90:$M$90,FALSE))*INDEX(装备!$I$72:$I$77,MATCH($P60,装备!$A$72:$A$77,FALSE)),0)</f>
        <v>270</v>
      </c>
      <c r="AD60" s="1" cm="1">
        <f t="array" ref="AD60">IFERROR(INDEX(装备!$C$92:$M$92,MATCH(AD$8,装备!$C$90:$M$90,FALSE))*INDEX(装备!$I$72:$I$77,MATCH($P60,装备!$A$72:$A$77,FALSE))+$S60*INDEX(装备!$C$92:$M$92,MATCH(AD$8,装备!$C$90:$M$90,FALSE))*INDEX(装备!$I$72:$I$77,MATCH($P60,装备!$A$72:$A$77,FALSE)),0)</f>
        <v>270</v>
      </c>
      <c r="AE60" s="1" cm="1">
        <f t="array" ref="AE60">IFERROR(INDEX(装备!$C$92:$M$92,MATCH(AE$8,装备!$C$90:$M$90,FALSE))*INDEX(装备!$I$72:$I$77,MATCH($P60,装备!$A$72:$A$77,FALSE))+$S60*INDEX(装备!$C$92:$M$92,MATCH(AE$8,装备!$C$90:$M$90,FALSE))*INDEX(装备!$I$72:$I$77,MATCH($P60,装备!$A$72:$A$77,FALSE)),0)</f>
        <v>540</v>
      </c>
      <c r="AF60" s="1" cm="1">
        <f t="array" ref="AF60">IFERROR(INDEX(装备!$C$92:$M$92,MATCH(AF$8,装备!$C$90:$M$90,FALSE))*INDEX(装备!$I$72:$I$77,MATCH($P60,装备!$A$72:$A$77,FALSE))+$S60*INDEX(装备!$C$92:$M$92,MATCH(AF$8,装备!$C$90:$M$90,FALSE))*INDEX(装备!$I$72:$I$77,MATCH($P60,装备!$A$72:$A$77,FALSE)),0)</f>
        <v>540</v>
      </c>
      <c r="AR60" s="1">
        <f t="shared" si="41"/>
        <v>5775.96</v>
      </c>
      <c r="AS60" s="1">
        <f t="shared" si="42"/>
        <v>564.08000000000004</v>
      </c>
      <c r="AT60" s="1">
        <f t="shared" si="43"/>
        <v>564.08000000000004</v>
      </c>
      <c r="AU60" s="1">
        <f t="shared" si="44"/>
        <v>353.38</v>
      </c>
      <c r="AV60" s="1">
        <f t="shared" si="45"/>
        <v>353.38</v>
      </c>
      <c r="AW60" s="1">
        <f t="shared" si="46"/>
        <v>220.4</v>
      </c>
      <c r="AX60" s="1">
        <f t="shared" si="47"/>
        <v>220.4</v>
      </c>
      <c r="AY60" s="1">
        <f t="shared" si="48"/>
        <v>220.4</v>
      </c>
      <c r="BA60" s="1">
        <f t="shared" si="33"/>
        <v>270</v>
      </c>
      <c r="BB60" s="1">
        <f t="shared" si="34"/>
        <v>270</v>
      </c>
      <c r="BC60" s="1">
        <f t="shared" si="35"/>
        <v>270</v>
      </c>
      <c r="BD60" s="1">
        <f t="shared" si="36"/>
        <v>270</v>
      </c>
      <c r="BE60" s="1">
        <f t="shared" si="37"/>
        <v>540</v>
      </c>
      <c r="BF60" s="1">
        <f t="shared" si="38"/>
        <v>540</v>
      </c>
    </row>
    <row r="61" spans="2:58" x14ac:dyDescent="0.15">
      <c r="B61" s="1">
        <f t="shared" si="49"/>
        <v>12</v>
      </c>
      <c r="D61" s="1">
        <v>53</v>
      </c>
      <c r="E61" s="1">
        <v>3</v>
      </c>
      <c r="F61" s="1">
        <f t="shared" si="22"/>
        <v>8</v>
      </c>
      <c r="G61" s="1" cm="1">
        <f t="array" ref="G61">ROUND((INDEX(职业模板!$N$4:$U$4,MATCH(G$8,职业模板!$N$3:$U$3,FALSE))+$D61*INDEX(职业模板!$C$18:$J$18,MATCH(G$8,职业模板!$N$3:$U$3,FALSE))+INDEX(职业模板!$C$40:$J$60,MATCH($F61,职业模板!$B$40:$B$60,FALSE),MATCH(G$8,职业模板!$C$39:$J$39,FALSE))*INDEX(职业模板!$N$4:$U$4,MATCH(G$8,职业模板!$N$3:$U$3,FALSE)))*(1+INDEX(职业模板!$C$29:$J$34,MATCH($E61,职业模板!$B$29:$B$34,FALSE),MATCH(G$8,职业模板!$C$28:$J$28,FALSE))),3)</f>
        <v>2204.4</v>
      </c>
      <c r="H61" s="1" cm="1">
        <f t="array" ref="H61">ROUND((INDEX(职业模板!$N$4:$U$4,MATCH(H$8,职业模板!$N$3:$U$3,FALSE))+$D61*INDEX(职业模板!$C$18:$J$18,MATCH(H$8,职业模板!$N$3:$U$3,FALSE))+INDEX(职业模板!$C$40:$J$60,MATCH($F61,职业模板!$B$40:$B$60,FALSE),MATCH(H$8,职业模板!$C$39:$J$39,FALSE))*INDEX(职业模板!$N$4:$U$4,MATCH(H$8,职业模板!$N$3:$U$3,FALSE)))*(1+INDEX(职业模板!$C$29:$J$34,MATCH($E61,职业模板!$B$29:$B$34,FALSE),MATCH(H$8,职业模板!$C$28:$J$28,FALSE))),3)</f>
        <v>267.2</v>
      </c>
      <c r="I61" s="1" cm="1">
        <f t="array" ref="I61">ROUND((INDEX(职业模板!$N$4:$U$4,MATCH(I$8,职业模板!$N$3:$U$3,FALSE))+$D61*INDEX(职业模板!$C$18:$J$18,MATCH(I$8,职业模板!$N$3:$U$3,FALSE))+INDEX(职业模板!$C$40:$J$60,MATCH($F61,职业模板!$B$40:$B$60,FALSE),MATCH(I$8,职业模板!$C$39:$J$39,FALSE))*INDEX(职业模板!$N$4:$U$4,MATCH(I$8,职业模板!$N$3:$U$3,FALSE)))*(1+INDEX(职业模板!$C$29:$J$34,MATCH($E61,职业模板!$B$29:$B$34,FALSE),MATCH(I$8,职业模板!$C$28:$J$28,FALSE))),3)</f>
        <v>267.2</v>
      </c>
      <c r="J61" s="1" cm="1">
        <f t="array" ref="J61">ROUND((INDEX(职业模板!$N$4:$U$4,MATCH(J$8,职业模板!$N$3:$U$3,FALSE))+$D61*INDEX(职业模板!$C$18:$J$18,MATCH(J$8,职业模板!$N$3:$U$3,FALSE))+INDEX(职业模板!$C$40:$J$60,MATCH($F61,职业模板!$B$40:$B$60,FALSE),MATCH(J$8,职业模板!$C$39:$J$39,FALSE))*INDEX(职业模板!$N$4:$U$4,MATCH(J$8,职业模板!$N$3:$U$3,FALSE)))*(1+INDEX(职业模板!$C$29:$J$34,MATCH($E61,职业模板!$B$29:$B$34,FALSE),MATCH(J$8,职业模板!$C$28:$J$28,FALSE))),3)</f>
        <v>204.8</v>
      </c>
      <c r="K61" s="1" cm="1">
        <f t="array" ref="K61">ROUND((INDEX(职业模板!$N$4:$U$4,MATCH(K$8,职业模板!$N$3:$U$3,FALSE))+$D61*INDEX(职业模板!$C$18:$J$18,MATCH(K$8,职业模板!$N$3:$U$3,FALSE))+INDEX(职业模板!$C$40:$J$60,MATCH($F61,职业模板!$B$40:$B$60,FALSE),MATCH(K$8,职业模板!$C$39:$J$39,FALSE))*INDEX(职业模板!$N$4:$U$4,MATCH(K$8,职业模板!$N$3:$U$3,FALSE)))*(1+INDEX(职业模板!$C$29:$J$34,MATCH($E61,职业模板!$B$29:$B$34,FALSE),MATCH(K$8,职业模板!$C$28:$J$28,FALSE))),3)</f>
        <v>204.8</v>
      </c>
      <c r="L61" s="1" cm="1">
        <f t="array" ref="L61">ROUND((INDEX(职业模板!$N$4:$U$4,MATCH(L$8,职业模板!$N$3:$U$3,FALSE))+$D61*INDEX(职业模板!$C$18:$J$18,MATCH(L$8,职业模板!$N$3:$U$3,FALSE))+INDEX(职业模板!$C$40:$J$60,MATCH($F61,职业模板!$B$40:$B$60,FALSE),MATCH(L$8,职业模板!$C$39:$J$39,FALSE))*INDEX(职业模板!$N$4:$U$4,MATCH(L$8,职业模板!$N$3:$U$3,FALSE)))*(1+INDEX(职业模板!$C$29:$J$34,MATCH($E61,职业模板!$B$29:$B$34,FALSE),MATCH(L$8,职业模板!$C$28:$J$28,FALSE))),3)</f>
        <v>221.85</v>
      </c>
      <c r="M61" s="1" cm="1">
        <f t="array" ref="M61">ROUND((INDEX(职业模板!$N$4:$U$4,MATCH(M$8,职业模板!$N$3:$U$3,FALSE))+$D61*INDEX(职业模板!$C$18:$J$18,MATCH(M$8,职业模板!$N$3:$U$3,FALSE))+INDEX(职业模板!$C$40:$J$60,MATCH($F61,职业模板!$B$40:$B$60,FALSE),MATCH(M$8,职业模板!$C$39:$J$39,FALSE))*INDEX(职业模板!$N$4:$U$4,MATCH(M$8,职业模板!$N$3:$U$3,FALSE)))*(1+INDEX(职业模板!$C$29:$J$34,MATCH($E61,职业模板!$B$29:$B$34,FALSE),MATCH(M$8,职业模板!$C$28:$J$28,FALSE))),3)</f>
        <v>221.85</v>
      </c>
      <c r="N61" s="1" cm="1">
        <f t="array" ref="N61">ROUND((INDEX(职业模板!$N$4:$U$4,MATCH(N$8,职业模板!$N$3:$U$3,FALSE))+$D61*INDEX(职业模板!$C$18:$J$18,MATCH(N$8,职业模板!$N$3:$U$3,FALSE))+INDEX(职业模板!$C$40:$J$60,MATCH($F61,职业模板!$B$40:$B$60,FALSE),MATCH(N$8,职业模板!$C$39:$J$39,FALSE))*INDEX(职业模板!$N$4:$U$4,MATCH(N$8,职业模板!$N$3:$U$3,FALSE)))*(1+INDEX(职业模板!$C$29:$J$34,MATCH($E61,职业模板!$B$29:$B$34,FALSE),MATCH(N$8,职业模板!$C$28:$J$28,FALSE))),3)</f>
        <v>221.85</v>
      </c>
      <c r="O61" s="1">
        <v>1.5</v>
      </c>
      <c r="P61" s="1">
        <v>4</v>
      </c>
      <c r="Q61" s="26" t="str" cm="1">
        <f t="array" ref="Q61">INDEX(装备!$B$72:$B$77,MATCH($P61,装备!$A$72:$A$77,FALSE))</f>
        <v>紫</v>
      </c>
      <c r="R61" s="1">
        <v>9</v>
      </c>
      <c r="S61" s="1">
        <f t="shared" si="40"/>
        <v>2</v>
      </c>
      <c r="V61" s="1" cm="1">
        <f t="array" ref="V61">IFERROR(ROUND(INDEX(装备!$C$72:$C$77,MATCH($P61,装备!$A$72:$A$77,FALSE))*(INDEX(装备!$C$47:$G$47,MATCH(V$8,装备!$C$45:$G$45,FALSE))+$R61/MAX(装备!$G$72:$G$77)*INDEX(装备!$C$53:$G$53,MATCH(V$8,装备!$C$51:$G$51,FALSE)))+INDEX(装备!$C$91:$M$91,MATCH(V$8,装备!$C$90:$M$90,FALSE))*INDEX(装备!$I$72:$I$77,MATCH($P61,装备!$A$72:$A$77,FALSE))*(INDEX(职业模板!$N$4:$U$4,MATCH(G$8,职业模板!$N$3:$U$3,FALSE))+$D61*INDEX(职业模板!$C$18:$J$18,MATCH(G$8,职业模板!$N$3:$U$3,FALSE)))*(1+$S61),2),0)</f>
        <v>3593.79</v>
      </c>
      <c r="W61" s="1" cm="1">
        <f t="array" ref="W61">IFERROR(ROUND(INDEX(装备!$C$72:$C$77,MATCH($P61,装备!$A$72:$A$77,FALSE))*(INDEX(装备!$C$47:$G$47,MATCH(W$8,装备!$C$45:$G$45,FALSE))+$R61/MAX(装备!$G$72:$G$77)*INDEX(装备!$C$53:$G$53,MATCH(W$8,装备!$C$51:$G$51,FALSE)))+INDEX(装备!$C$91:$M$91,MATCH(W$8,装备!$C$90:$M$90,FALSE))*INDEX(装备!$I$72:$I$77,MATCH($P61,装备!$A$72:$A$77,FALSE))*(INDEX(职业模板!$N$4:$U$4,MATCH(H$8,职业模板!$N$3:$U$3,FALSE))+$D61*INDEX(职业模板!$C$18:$J$18,MATCH(H$8,职业模板!$N$3:$U$3,FALSE)))*(1+$S61),2),0)</f>
        <v>299.48</v>
      </c>
      <c r="X61" s="1" cm="1">
        <f t="array" ref="X61">IFERROR(ROUND(INDEX(装备!$C$72:$C$77,MATCH($P61,装备!$A$72:$A$77,FALSE))*(INDEX(装备!$C$47:$G$47,MATCH(X$8,装备!$C$45:$G$45,FALSE))+$R61/MAX(装备!$G$72:$G$77)*INDEX(装备!$C$53:$G$53,MATCH(X$8,装备!$C$51:$G$51,FALSE)))+INDEX(装备!$C$91:$M$91,MATCH(X$8,装备!$C$90:$M$90,FALSE))*INDEX(装备!$I$72:$I$77,MATCH($P61,装备!$A$72:$A$77,FALSE))*(INDEX(职业模板!$N$4:$U$4,MATCH(I$8,职业模板!$N$3:$U$3,FALSE))+$D61*INDEX(职业模板!$C$18:$J$18,MATCH(I$8,职业模板!$N$3:$U$3,FALSE)))*(1+$S61),2),0)</f>
        <v>299.48</v>
      </c>
      <c r="Y61" s="1" cm="1">
        <f t="array" ref="Y61">IFERROR(ROUND(INDEX(装备!$C$72:$C$77,MATCH($P61,装备!$A$72:$A$77,FALSE))*(INDEX(装备!$C$47:$G$47,MATCH(Y$8,装备!$C$45:$G$45,FALSE))+$R61/MAX(装备!$G$72:$G$77)*INDEX(装备!$C$53:$G$53,MATCH(Y$8,装备!$C$51:$G$51,FALSE)))+INDEX(装备!$C$91:$M$91,MATCH(Y$8,装备!$C$90:$M$90,FALSE))*INDEX(装备!$I$72:$I$77,MATCH($P61,装备!$A$72:$A$77,FALSE))*(INDEX(职业模板!$N$4:$U$4,MATCH(J$8,职业模板!$N$3:$U$3,FALSE))+$D61*INDEX(职业模板!$C$18:$J$18,MATCH(J$8,职业模板!$N$3:$U$3,FALSE)))*(1+$S61),2),0)</f>
        <v>150.27000000000001</v>
      </c>
      <c r="Z61" s="1" cm="1">
        <f t="array" ref="Z61">IFERROR(ROUND(INDEX(装备!$C$72:$C$77,MATCH($P61,装备!$A$72:$A$77,FALSE))*(INDEX(装备!$C$47:$G$47,MATCH(Z$8,装备!$C$45:$G$45,FALSE))+$R61/MAX(装备!$G$72:$G$77)*INDEX(装备!$C$53:$G$53,MATCH(Z$8,装备!$C$51:$G$51,FALSE)))+INDEX(装备!$C$91:$M$91,MATCH(Z$8,装备!$C$90:$M$90,FALSE))*INDEX(装备!$I$72:$I$77,MATCH($P61,装备!$A$72:$A$77,FALSE))*(INDEX(职业模板!$N$4:$U$4,MATCH(K$8,职业模板!$N$3:$U$3,FALSE))+$D61*INDEX(职业模板!$C$18:$J$18,MATCH(K$8,职业模板!$N$3:$U$3,FALSE)))*(1+$S61),2),0)</f>
        <v>150.27000000000001</v>
      </c>
      <c r="AA61" s="1" cm="1">
        <f t="array" ref="AA61">IFERROR(INDEX(装备!$C$92:$M$92,MATCH(AA$8,装备!$C$90:$M$90,FALSE))*INDEX(装备!$I$72:$I$77,MATCH($P61,装备!$A$72:$A$77,FALSE))+$S61*INDEX(装备!$C$92:$M$92,MATCH(AA$8,装备!$C$90:$M$90,FALSE))*INDEX(装备!$I$72:$I$77,MATCH($P61,装备!$A$72:$A$77,FALSE)),0)</f>
        <v>270</v>
      </c>
      <c r="AB61" s="1" cm="1">
        <f t="array" ref="AB61">IFERROR(INDEX(装备!$C$92:$M$92,MATCH(AB$8,装备!$C$90:$M$90,FALSE))*INDEX(装备!$I$72:$I$77,MATCH($P61,装备!$A$72:$A$77,FALSE))+$S61*INDEX(装备!$C$92:$M$92,MATCH(AB$8,装备!$C$90:$M$90,FALSE))*INDEX(装备!$I$72:$I$77,MATCH($P61,装备!$A$72:$A$77,FALSE)),0)</f>
        <v>270</v>
      </c>
      <c r="AC61" s="1" cm="1">
        <f t="array" ref="AC61">IFERROR(INDEX(装备!$C$92:$M$92,MATCH(AC$8,装备!$C$90:$M$90,FALSE))*INDEX(装备!$I$72:$I$77,MATCH($P61,装备!$A$72:$A$77,FALSE))+$S61*INDEX(装备!$C$92:$M$92,MATCH(AC$8,装备!$C$90:$M$90,FALSE))*INDEX(装备!$I$72:$I$77,MATCH($P61,装备!$A$72:$A$77,FALSE)),0)</f>
        <v>270</v>
      </c>
      <c r="AD61" s="1" cm="1">
        <f t="array" ref="AD61">IFERROR(INDEX(装备!$C$92:$M$92,MATCH(AD$8,装备!$C$90:$M$90,FALSE))*INDEX(装备!$I$72:$I$77,MATCH($P61,装备!$A$72:$A$77,FALSE))+$S61*INDEX(装备!$C$92:$M$92,MATCH(AD$8,装备!$C$90:$M$90,FALSE))*INDEX(装备!$I$72:$I$77,MATCH($P61,装备!$A$72:$A$77,FALSE)),0)</f>
        <v>270</v>
      </c>
      <c r="AE61" s="1" cm="1">
        <f t="array" ref="AE61">IFERROR(INDEX(装备!$C$92:$M$92,MATCH(AE$8,装备!$C$90:$M$90,FALSE))*INDEX(装备!$I$72:$I$77,MATCH($P61,装备!$A$72:$A$77,FALSE))+$S61*INDEX(装备!$C$92:$M$92,MATCH(AE$8,装备!$C$90:$M$90,FALSE))*INDEX(装备!$I$72:$I$77,MATCH($P61,装备!$A$72:$A$77,FALSE)),0)</f>
        <v>540</v>
      </c>
      <c r="AF61" s="1" cm="1">
        <f t="array" ref="AF61">IFERROR(INDEX(装备!$C$92:$M$92,MATCH(AF$8,装备!$C$90:$M$90,FALSE))*INDEX(装备!$I$72:$I$77,MATCH($P61,装备!$A$72:$A$77,FALSE))+$S61*INDEX(装备!$C$92:$M$92,MATCH(AF$8,装备!$C$90:$M$90,FALSE))*INDEX(装备!$I$72:$I$77,MATCH($P61,装备!$A$72:$A$77,FALSE)),0)</f>
        <v>540</v>
      </c>
      <c r="AR61" s="1">
        <f t="shared" si="41"/>
        <v>5798.19</v>
      </c>
      <c r="AS61" s="1">
        <f t="shared" si="42"/>
        <v>566.67999999999995</v>
      </c>
      <c r="AT61" s="1">
        <f t="shared" si="43"/>
        <v>566.67999999999995</v>
      </c>
      <c r="AU61" s="1">
        <f t="shared" si="44"/>
        <v>355.07</v>
      </c>
      <c r="AV61" s="1">
        <f t="shared" si="45"/>
        <v>355.07</v>
      </c>
      <c r="AW61" s="1">
        <f t="shared" si="46"/>
        <v>221.85</v>
      </c>
      <c r="AX61" s="1">
        <f t="shared" si="47"/>
        <v>221.85</v>
      </c>
      <c r="AY61" s="1">
        <f t="shared" si="48"/>
        <v>221.85</v>
      </c>
      <c r="BA61" s="1">
        <f t="shared" si="33"/>
        <v>270</v>
      </c>
      <c r="BB61" s="1">
        <f t="shared" si="34"/>
        <v>270</v>
      </c>
      <c r="BC61" s="1">
        <f t="shared" si="35"/>
        <v>270</v>
      </c>
      <c r="BD61" s="1">
        <f t="shared" si="36"/>
        <v>270</v>
      </c>
      <c r="BE61" s="1">
        <f t="shared" si="37"/>
        <v>540</v>
      </c>
      <c r="BF61" s="1">
        <f t="shared" si="38"/>
        <v>540</v>
      </c>
    </row>
    <row r="62" spans="2:58" x14ac:dyDescent="0.15">
      <c r="B62" s="1">
        <f t="shared" si="49"/>
        <v>12</v>
      </c>
      <c r="D62" s="1">
        <v>54</v>
      </c>
      <c r="E62" s="1">
        <v>3</v>
      </c>
      <c r="F62" s="1">
        <f t="shared" si="22"/>
        <v>8</v>
      </c>
      <c r="G62" s="1" cm="1">
        <f t="array" ref="G62">ROUND((INDEX(职业模板!$N$4:$U$4,MATCH(G$8,职业模板!$N$3:$U$3,FALSE))+$D62*INDEX(职业模板!$C$18:$J$18,MATCH(G$8,职业模板!$N$3:$U$3,FALSE))+INDEX(职业模板!$C$40:$J$60,MATCH($F62,职业模板!$B$40:$B$60,FALSE),MATCH(G$8,职业模板!$C$39:$J$39,FALSE))*INDEX(职业模板!$N$4:$U$4,MATCH(G$8,职业模板!$N$3:$U$3,FALSE)))*(1+INDEX(职业模板!$C$29:$J$34,MATCH($E62,职业模板!$B$29:$B$34,FALSE),MATCH(G$8,职业模板!$C$28:$J$28,FALSE))),3)</f>
        <v>2224.1999999999998</v>
      </c>
      <c r="H62" s="1" cm="1">
        <f t="array" ref="H62">ROUND((INDEX(职业模板!$N$4:$U$4,MATCH(H$8,职业模板!$N$3:$U$3,FALSE))+$D62*INDEX(职业模板!$C$18:$J$18,MATCH(H$8,职业模板!$N$3:$U$3,FALSE))+INDEX(职业模板!$C$40:$J$60,MATCH($F62,职业模板!$B$40:$B$60,FALSE),MATCH(H$8,职业模板!$C$39:$J$39,FALSE))*INDEX(职业模板!$N$4:$U$4,MATCH(H$8,职业模板!$N$3:$U$3,FALSE)))*(1+INDEX(职业模板!$C$29:$J$34,MATCH($E62,职业模板!$B$29:$B$34,FALSE),MATCH(H$8,职业模板!$C$28:$J$28,FALSE))),3)</f>
        <v>269.60000000000002</v>
      </c>
      <c r="I62" s="1" cm="1">
        <f t="array" ref="I62">ROUND((INDEX(职业模板!$N$4:$U$4,MATCH(I$8,职业模板!$N$3:$U$3,FALSE))+$D62*INDEX(职业模板!$C$18:$J$18,MATCH(I$8,职业模板!$N$3:$U$3,FALSE))+INDEX(职业模板!$C$40:$J$60,MATCH($F62,职业模板!$B$40:$B$60,FALSE),MATCH(I$8,职业模板!$C$39:$J$39,FALSE))*INDEX(职业模板!$N$4:$U$4,MATCH(I$8,职业模板!$N$3:$U$3,FALSE)))*(1+INDEX(职业模板!$C$29:$J$34,MATCH($E62,职业模板!$B$29:$B$34,FALSE),MATCH(I$8,职业模板!$C$28:$J$28,FALSE))),3)</f>
        <v>269.60000000000002</v>
      </c>
      <c r="J62" s="1" cm="1">
        <f t="array" ref="J62">ROUND((INDEX(职业模板!$N$4:$U$4,MATCH(J$8,职业模板!$N$3:$U$3,FALSE))+$D62*INDEX(职业模板!$C$18:$J$18,MATCH(J$8,职业模板!$N$3:$U$3,FALSE))+INDEX(职业模板!$C$40:$J$60,MATCH($F62,职业模板!$B$40:$B$60,FALSE),MATCH(J$8,职业模板!$C$39:$J$39,FALSE))*INDEX(职业模板!$N$4:$U$4,MATCH(J$8,职业模板!$N$3:$U$3,FALSE)))*(1+INDEX(职业模板!$C$29:$J$34,MATCH($E62,职业模板!$B$29:$B$34,FALSE),MATCH(J$8,职业模板!$C$28:$J$28,FALSE))),3)</f>
        <v>206.4</v>
      </c>
      <c r="K62" s="1" cm="1">
        <f t="array" ref="K62">ROUND((INDEX(职业模板!$N$4:$U$4,MATCH(K$8,职业模板!$N$3:$U$3,FALSE))+$D62*INDEX(职业模板!$C$18:$J$18,MATCH(K$8,职业模板!$N$3:$U$3,FALSE))+INDEX(职业模板!$C$40:$J$60,MATCH($F62,职业模板!$B$40:$B$60,FALSE),MATCH(K$8,职业模板!$C$39:$J$39,FALSE))*INDEX(职业模板!$N$4:$U$4,MATCH(K$8,职业模板!$N$3:$U$3,FALSE)))*(1+INDEX(职业模板!$C$29:$J$34,MATCH($E62,职业模板!$B$29:$B$34,FALSE),MATCH(K$8,职业模板!$C$28:$J$28,FALSE))),3)</f>
        <v>206.4</v>
      </c>
      <c r="L62" s="1" cm="1">
        <f t="array" ref="L62">ROUND((INDEX(职业模板!$N$4:$U$4,MATCH(L$8,职业模板!$N$3:$U$3,FALSE))+$D62*INDEX(职业模板!$C$18:$J$18,MATCH(L$8,职业模板!$N$3:$U$3,FALSE))+INDEX(职业模板!$C$40:$J$60,MATCH($F62,职业模板!$B$40:$B$60,FALSE),MATCH(L$8,职业模板!$C$39:$J$39,FALSE))*INDEX(职业模板!$N$4:$U$4,MATCH(L$8,职业模板!$N$3:$U$3,FALSE)))*(1+INDEX(职业模板!$C$29:$J$34,MATCH($E62,职业模板!$B$29:$B$34,FALSE),MATCH(L$8,职业模板!$C$28:$J$28,FALSE))),3)</f>
        <v>223.3</v>
      </c>
      <c r="M62" s="1" cm="1">
        <f t="array" ref="M62">ROUND((INDEX(职业模板!$N$4:$U$4,MATCH(M$8,职业模板!$N$3:$U$3,FALSE))+$D62*INDEX(职业模板!$C$18:$J$18,MATCH(M$8,职业模板!$N$3:$U$3,FALSE))+INDEX(职业模板!$C$40:$J$60,MATCH($F62,职业模板!$B$40:$B$60,FALSE),MATCH(M$8,职业模板!$C$39:$J$39,FALSE))*INDEX(职业模板!$N$4:$U$4,MATCH(M$8,职业模板!$N$3:$U$3,FALSE)))*(1+INDEX(职业模板!$C$29:$J$34,MATCH($E62,职业模板!$B$29:$B$34,FALSE),MATCH(M$8,职业模板!$C$28:$J$28,FALSE))),3)</f>
        <v>223.3</v>
      </c>
      <c r="N62" s="1" cm="1">
        <f t="array" ref="N62">ROUND((INDEX(职业模板!$N$4:$U$4,MATCH(N$8,职业模板!$N$3:$U$3,FALSE))+$D62*INDEX(职业模板!$C$18:$J$18,MATCH(N$8,职业模板!$N$3:$U$3,FALSE))+INDEX(职业模板!$C$40:$J$60,MATCH($F62,职业模板!$B$40:$B$60,FALSE),MATCH(N$8,职业模板!$C$39:$J$39,FALSE))*INDEX(职业模板!$N$4:$U$4,MATCH(N$8,职业模板!$N$3:$U$3,FALSE)))*(1+INDEX(职业模板!$C$29:$J$34,MATCH($E62,职业模板!$B$29:$B$34,FALSE),MATCH(N$8,职业模板!$C$28:$J$28,FALSE))),3)</f>
        <v>223.3</v>
      </c>
      <c r="O62" s="1">
        <v>1.5</v>
      </c>
      <c r="P62" s="1">
        <v>4</v>
      </c>
      <c r="Q62" s="26" t="str" cm="1">
        <f t="array" ref="Q62">INDEX(装备!$B$72:$B$77,MATCH($P62,装备!$A$72:$A$77,FALSE))</f>
        <v>紫</v>
      </c>
      <c r="R62" s="1">
        <v>9</v>
      </c>
      <c r="S62" s="1">
        <f t="shared" si="40"/>
        <v>2</v>
      </c>
      <c r="V62" s="1" cm="1">
        <f t="array" ref="V62">IFERROR(ROUND(INDEX(装备!$C$72:$C$77,MATCH($P62,装备!$A$72:$A$77,FALSE))*(INDEX(装备!$C$47:$G$47,MATCH(V$8,装备!$C$45:$G$45,FALSE))+$R62/MAX(装备!$G$72:$G$77)*INDEX(装备!$C$53:$G$53,MATCH(V$8,装备!$C$51:$G$51,FALSE)))+INDEX(装备!$C$91:$M$91,MATCH(V$8,装备!$C$90:$M$90,FALSE))*INDEX(装备!$I$72:$I$77,MATCH($P62,装备!$A$72:$A$77,FALSE))*(INDEX(职业模板!$N$4:$U$4,MATCH(G$8,职业模板!$N$3:$U$3,FALSE))+$D62*INDEX(职业模板!$C$18:$J$18,MATCH(G$8,职业模板!$N$3:$U$3,FALSE)))*(1+$S62),2),0)</f>
        <v>3596.22</v>
      </c>
      <c r="W62" s="1" cm="1">
        <f t="array" ref="W62">IFERROR(ROUND(INDEX(装备!$C$72:$C$77,MATCH($P62,装备!$A$72:$A$77,FALSE))*(INDEX(装备!$C$47:$G$47,MATCH(W$8,装备!$C$45:$G$45,FALSE))+$R62/MAX(装备!$G$72:$G$77)*INDEX(装备!$C$53:$G$53,MATCH(W$8,装备!$C$51:$G$51,FALSE)))+INDEX(装备!$C$91:$M$91,MATCH(W$8,装备!$C$90:$M$90,FALSE))*INDEX(装备!$I$72:$I$77,MATCH($P62,装备!$A$72:$A$77,FALSE))*(INDEX(职业模板!$N$4:$U$4,MATCH(H$8,职业模板!$N$3:$U$3,FALSE))+$D62*INDEX(职业模板!$C$18:$J$18,MATCH(H$8,职业模板!$N$3:$U$3,FALSE)))*(1+$S62),2),0)</f>
        <v>299.69</v>
      </c>
      <c r="X62" s="1" cm="1">
        <f t="array" ref="X62">IFERROR(ROUND(INDEX(装备!$C$72:$C$77,MATCH($P62,装备!$A$72:$A$77,FALSE))*(INDEX(装备!$C$47:$G$47,MATCH(X$8,装备!$C$45:$G$45,FALSE))+$R62/MAX(装备!$G$72:$G$77)*INDEX(装备!$C$53:$G$53,MATCH(X$8,装备!$C$51:$G$51,FALSE)))+INDEX(装备!$C$91:$M$91,MATCH(X$8,装备!$C$90:$M$90,FALSE))*INDEX(装备!$I$72:$I$77,MATCH($P62,装备!$A$72:$A$77,FALSE))*(INDEX(职业模板!$N$4:$U$4,MATCH(I$8,职业模板!$N$3:$U$3,FALSE))+$D62*INDEX(职业模板!$C$18:$J$18,MATCH(I$8,职业模板!$N$3:$U$3,FALSE)))*(1+$S62),2),0)</f>
        <v>299.69</v>
      </c>
      <c r="Y62" s="1" cm="1">
        <f t="array" ref="Y62">IFERROR(ROUND(INDEX(装备!$C$72:$C$77,MATCH($P62,装备!$A$72:$A$77,FALSE))*(INDEX(装备!$C$47:$G$47,MATCH(Y$8,装备!$C$45:$G$45,FALSE))+$R62/MAX(装备!$G$72:$G$77)*INDEX(装备!$C$53:$G$53,MATCH(Y$8,装备!$C$51:$G$51,FALSE)))+INDEX(装备!$C$91:$M$91,MATCH(Y$8,装备!$C$90:$M$90,FALSE))*INDEX(装备!$I$72:$I$77,MATCH($P62,装备!$A$72:$A$77,FALSE))*(INDEX(职业模板!$N$4:$U$4,MATCH(J$8,职业模板!$N$3:$U$3,FALSE))+$D62*INDEX(职业模板!$C$18:$J$18,MATCH(J$8,职业模板!$N$3:$U$3,FALSE)))*(1+$S62),2),0)</f>
        <v>150.36000000000001</v>
      </c>
      <c r="Z62" s="1" cm="1">
        <f t="array" ref="Z62">IFERROR(ROUND(INDEX(装备!$C$72:$C$77,MATCH($P62,装备!$A$72:$A$77,FALSE))*(INDEX(装备!$C$47:$G$47,MATCH(Z$8,装备!$C$45:$G$45,FALSE))+$R62/MAX(装备!$G$72:$G$77)*INDEX(装备!$C$53:$G$53,MATCH(Z$8,装备!$C$51:$G$51,FALSE)))+INDEX(装备!$C$91:$M$91,MATCH(Z$8,装备!$C$90:$M$90,FALSE))*INDEX(装备!$I$72:$I$77,MATCH($P62,装备!$A$72:$A$77,FALSE))*(INDEX(职业模板!$N$4:$U$4,MATCH(K$8,职业模板!$N$3:$U$3,FALSE))+$D62*INDEX(职业模板!$C$18:$J$18,MATCH(K$8,职业模板!$N$3:$U$3,FALSE)))*(1+$S62),2),0)</f>
        <v>150.36000000000001</v>
      </c>
      <c r="AA62" s="1" cm="1">
        <f t="array" ref="AA62">IFERROR(INDEX(装备!$C$92:$M$92,MATCH(AA$8,装备!$C$90:$M$90,FALSE))*INDEX(装备!$I$72:$I$77,MATCH($P62,装备!$A$72:$A$77,FALSE))+$S62*INDEX(装备!$C$92:$M$92,MATCH(AA$8,装备!$C$90:$M$90,FALSE))*INDEX(装备!$I$72:$I$77,MATCH($P62,装备!$A$72:$A$77,FALSE)),0)</f>
        <v>270</v>
      </c>
      <c r="AB62" s="1" cm="1">
        <f t="array" ref="AB62">IFERROR(INDEX(装备!$C$92:$M$92,MATCH(AB$8,装备!$C$90:$M$90,FALSE))*INDEX(装备!$I$72:$I$77,MATCH($P62,装备!$A$72:$A$77,FALSE))+$S62*INDEX(装备!$C$92:$M$92,MATCH(AB$8,装备!$C$90:$M$90,FALSE))*INDEX(装备!$I$72:$I$77,MATCH($P62,装备!$A$72:$A$77,FALSE)),0)</f>
        <v>270</v>
      </c>
      <c r="AC62" s="1" cm="1">
        <f t="array" ref="AC62">IFERROR(INDEX(装备!$C$92:$M$92,MATCH(AC$8,装备!$C$90:$M$90,FALSE))*INDEX(装备!$I$72:$I$77,MATCH($P62,装备!$A$72:$A$77,FALSE))+$S62*INDEX(装备!$C$92:$M$92,MATCH(AC$8,装备!$C$90:$M$90,FALSE))*INDEX(装备!$I$72:$I$77,MATCH($P62,装备!$A$72:$A$77,FALSE)),0)</f>
        <v>270</v>
      </c>
      <c r="AD62" s="1" cm="1">
        <f t="array" ref="AD62">IFERROR(INDEX(装备!$C$92:$M$92,MATCH(AD$8,装备!$C$90:$M$90,FALSE))*INDEX(装备!$I$72:$I$77,MATCH($P62,装备!$A$72:$A$77,FALSE))+$S62*INDEX(装备!$C$92:$M$92,MATCH(AD$8,装备!$C$90:$M$90,FALSE))*INDEX(装备!$I$72:$I$77,MATCH($P62,装备!$A$72:$A$77,FALSE)),0)</f>
        <v>270</v>
      </c>
      <c r="AE62" s="1" cm="1">
        <f t="array" ref="AE62">IFERROR(INDEX(装备!$C$92:$M$92,MATCH(AE$8,装备!$C$90:$M$90,FALSE))*INDEX(装备!$I$72:$I$77,MATCH($P62,装备!$A$72:$A$77,FALSE))+$S62*INDEX(装备!$C$92:$M$92,MATCH(AE$8,装备!$C$90:$M$90,FALSE))*INDEX(装备!$I$72:$I$77,MATCH($P62,装备!$A$72:$A$77,FALSE)),0)</f>
        <v>540</v>
      </c>
      <c r="AF62" s="1" cm="1">
        <f t="array" ref="AF62">IFERROR(INDEX(装备!$C$92:$M$92,MATCH(AF$8,装备!$C$90:$M$90,FALSE))*INDEX(装备!$I$72:$I$77,MATCH($P62,装备!$A$72:$A$77,FALSE))+$S62*INDEX(装备!$C$92:$M$92,MATCH(AF$8,装备!$C$90:$M$90,FALSE))*INDEX(装备!$I$72:$I$77,MATCH($P62,装备!$A$72:$A$77,FALSE)),0)</f>
        <v>540</v>
      </c>
      <c r="AR62" s="1">
        <f t="shared" si="41"/>
        <v>5820.42</v>
      </c>
      <c r="AS62" s="1">
        <f t="shared" si="42"/>
        <v>569.29</v>
      </c>
      <c r="AT62" s="1">
        <f t="shared" si="43"/>
        <v>569.29</v>
      </c>
      <c r="AU62" s="1">
        <f t="shared" si="44"/>
        <v>356.76</v>
      </c>
      <c r="AV62" s="1">
        <f t="shared" si="45"/>
        <v>356.76</v>
      </c>
      <c r="AW62" s="1">
        <f t="shared" si="46"/>
        <v>223.3</v>
      </c>
      <c r="AX62" s="1">
        <f t="shared" si="47"/>
        <v>223.3</v>
      </c>
      <c r="AY62" s="1">
        <f t="shared" si="48"/>
        <v>223.3</v>
      </c>
      <c r="BA62" s="1">
        <f t="shared" si="33"/>
        <v>270</v>
      </c>
      <c r="BB62" s="1">
        <f t="shared" si="34"/>
        <v>270</v>
      </c>
      <c r="BC62" s="1">
        <f t="shared" si="35"/>
        <v>270</v>
      </c>
      <c r="BD62" s="1">
        <f t="shared" si="36"/>
        <v>270</v>
      </c>
      <c r="BE62" s="1">
        <f t="shared" si="37"/>
        <v>540</v>
      </c>
      <c r="BF62" s="1">
        <f t="shared" si="38"/>
        <v>540</v>
      </c>
    </row>
    <row r="63" spans="2:58" x14ac:dyDescent="0.15">
      <c r="B63" s="1">
        <f t="shared" si="49"/>
        <v>13</v>
      </c>
      <c r="D63" s="1">
        <v>55</v>
      </c>
      <c r="E63" s="1">
        <v>3</v>
      </c>
      <c r="F63" s="1">
        <f t="shared" si="22"/>
        <v>9</v>
      </c>
      <c r="G63" s="1" cm="1">
        <f t="array" ref="G63">ROUND((INDEX(职业模板!$N$4:$U$4,MATCH(G$8,职业模板!$N$3:$U$3,FALSE))+$D63*INDEX(职业模板!$C$18:$J$18,MATCH(G$8,职业模板!$N$3:$U$3,FALSE))+INDEX(职业模板!$C$40:$J$60,MATCH($F63,职业模板!$B$40:$B$60,FALSE),MATCH(G$8,职业模板!$C$39:$J$39,FALSE))*INDEX(职业模板!$N$4:$U$4,MATCH(G$8,职业模板!$N$3:$U$3,FALSE)))*(1+INDEX(职业模板!$C$29:$J$34,MATCH($E63,职业模板!$B$29:$B$34,FALSE),MATCH(G$8,职业模板!$C$28:$J$28,FALSE))),3)</f>
        <v>2343</v>
      </c>
      <c r="H63" s="1" cm="1">
        <f t="array" ref="H63">ROUND((INDEX(职业模板!$N$4:$U$4,MATCH(H$8,职业模板!$N$3:$U$3,FALSE))+$D63*INDEX(职业模板!$C$18:$J$18,MATCH(H$8,职业模板!$N$3:$U$3,FALSE))+INDEX(职业模板!$C$40:$J$60,MATCH($F63,职业模板!$B$40:$B$60,FALSE),MATCH(H$8,职业模板!$C$39:$J$39,FALSE))*INDEX(职业模板!$N$4:$U$4,MATCH(H$8,职业模板!$N$3:$U$3,FALSE)))*(1+INDEX(职业模板!$C$29:$J$34,MATCH($E63,职业模板!$B$29:$B$34,FALSE),MATCH(H$8,职业模板!$C$28:$J$28,FALSE))),3)</f>
        <v>284</v>
      </c>
      <c r="I63" s="1" cm="1">
        <f t="array" ref="I63">ROUND((INDEX(职业模板!$N$4:$U$4,MATCH(I$8,职业模板!$N$3:$U$3,FALSE))+$D63*INDEX(职业模板!$C$18:$J$18,MATCH(I$8,职业模板!$N$3:$U$3,FALSE))+INDEX(职业模板!$C$40:$J$60,MATCH($F63,职业模板!$B$40:$B$60,FALSE),MATCH(I$8,职业模板!$C$39:$J$39,FALSE))*INDEX(职业模板!$N$4:$U$4,MATCH(I$8,职业模板!$N$3:$U$3,FALSE)))*(1+INDEX(职业模板!$C$29:$J$34,MATCH($E63,职业模板!$B$29:$B$34,FALSE),MATCH(I$8,职业模板!$C$28:$J$28,FALSE))),3)</f>
        <v>284</v>
      </c>
      <c r="J63" s="1" cm="1">
        <f t="array" ref="J63">ROUND((INDEX(职业模板!$N$4:$U$4,MATCH(J$8,职业模板!$N$3:$U$3,FALSE))+$D63*INDEX(职业模板!$C$18:$J$18,MATCH(J$8,职业模板!$N$3:$U$3,FALSE))+INDEX(职业模板!$C$40:$J$60,MATCH($F63,职业模板!$B$40:$B$60,FALSE),MATCH(J$8,职业模板!$C$39:$J$39,FALSE))*INDEX(职业模板!$N$4:$U$4,MATCH(J$8,职业模板!$N$3:$U$3,FALSE)))*(1+INDEX(职业模板!$C$29:$J$34,MATCH($E63,职业模板!$B$29:$B$34,FALSE),MATCH(J$8,职业模板!$C$28:$J$28,FALSE))),3)</f>
        <v>216</v>
      </c>
      <c r="K63" s="1" cm="1">
        <f t="array" ref="K63">ROUND((INDEX(职业模板!$N$4:$U$4,MATCH(K$8,职业模板!$N$3:$U$3,FALSE))+$D63*INDEX(职业模板!$C$18:$J$18,MATCH(K$8,职业模板!$N$3:$U$3,FALSE))+INDEX(职业模板!$C$40:$J$60,MATCH($F63,职业模板!$B$40:$B$60,FALSE),MATCH(K$8,职业模板!$C$39:$J$39,FALSE))*INDEX(职业模板!$N$4:$U$4,MATCH(K$8,职业模板!$N$3:$U$3,FALSE)))*(1+INDEX(职业模板!$C$29:$J$34,MATCH($E63,职业模板!$B$29:$B$34,FALSE),MATCH(K$8,职业模板!$C$28:$J$28,FALSE))),3)</f>
        <v>216</v>
      </c>
      <c r="L63" s="1" cm="1">
        <f t="array" ref="L63">ROUND((INDEX(职业模板!$N$4:$U$4,MATCH(L$8,职业模板!$N$3:$U$3,FALSE))+$D63*INDEX(职业模板!$C$18:$J$18,MATCH(L$8,职业模板!$N$3:$U$3,FALSE))+INDEX(职业模板!$C$40:$J$60,MATCH($F63,职业模板!$B$40:$B$60,FALSE),MATCH(L$8,职业模板!$C$39:$J$39,FALSE))*INDEX(职业模板!$N$4:$U$4,MATCH(L$8,职业模板!$N$3:$U$3,FALSE)))*(1+INDEX(职业模板!$C$29:$J$34,MATCH($E63,职业模板!$B$29:$B$34,FALSE),MATCH(L$8,职业模板!$C$28:$J$28,FALSE))),3)</f>
        <v>224.75</v>
      </c>
      <c r="M63" s="1" cm="1">
        <f t="array" ref="M63">ROUND((INDEX(职业模板!$N$4:$U$4,MATCH(M$8,职业模板!$N$3:$U$3,FALSE))+$D63*INDEX(职业模板!$C$18:$J$18,MATCH(M$8,职业模板!$N$3:$U$3,FALSE))+INDEX(职业模板!$C$40:$J$60,MATCH($F63,职业模板!$B$40:$B$60,FALSE),MATCH(M$8,职业模板!$C$39:$J$39,FALSE))*INDEX(职业模板!$N$4:$U$4,MATCH(M$8,职业模板!$N$3:$U$3,FALSE)))*(1+INDEX(职业模板!$C$29:$J$34,MATCH($E63,职业模板!$B$29:$B$34,FALSE),MATCH(M$8,职业模板!$C$28:$J$28,FALSE))),3)</f>
        <v>224.75</v>
      </c>
      <c r="N63" s="1" cm="1">
        <f t="array" ref="N63">ROUND((INDEX(职业模板!$N$4:$U$4,MATCH(N$8,职业模板!$N$3:$U$3,FALSE))+$D63*INDEX(职业模板!$C$18:$J$18,MATCH(N$8,职业模板!$N$3:$U$3,FALSE))+INDEX(职业模板!$C$40:$J$60,MATCH($F63,职业模板!$B$40:$B$60,FALSE),MATCH(N$8,职业模板!$C$39:$J$39,FALSE))*INDEX(职业模板!$N$4:$U$4,MATCH(N$8,职业模板!$N$3:$U$3,FALSE)))*(1+INDEX(职业模板!$C$29:$J$34,MATCH($E63,职业模板!$B$29:$B$34,FALSE),MATCH(N$8,职业模板!$C$28:$J$28,FALSE))),3)</f>
        <v>224.75</v>
      </c>
      <c r="O63" s="1">
        <v>1.5</v>
      </c>
      <c r="P63" s="1">
        <v>4</v>
      </c>
      <c r="Q63" s="26" t="str" cm="1">
        <f t="array" ref="Q63">INDEX(装备!$B$72:$B$77,MATCH($P63,装备!$A$72:$A$77,FALSE))</f>
        <v>紫</v>
      </c>
      <c r="R63" s="1">
        <v>9</v>
      </c>
      <c r="S63" s="1">
        <f t="shared" si="40"/>
        <v>2</v>
      </c>
      <c r="V63" s="1" cm="1">
        <f t="array" ref="V63">IFERROR(ROUND(INDEX(装备!$C$72:$C$77,MATCH($P63,装备!$A$72:$A$77,FALSE))*(INDEX(装备!$C$47:$G$47,MATCH(V$8,装备!$C$45:$G$45,FALSE))+$R63/MAX(装备!$G$72:$G$77)*INDEX(装备!$C$53:$G$53,MATCH(V$8,装备!$C$51:$G$51,FALSE)))+INDEX(装备!$C$91:$M$91,MATCH(V$8,装备!$C$90:$M$90,FALSE))*INDEX(装备!$I$72:$I$77,MATCH($P63,装备!$A$72:$A$77,FALSE))*(INDEX(职业模板!$N$4:$U$4,MATCH(G$8,职业模板!$N$3:$U$3,FALSE))+$D63*INDEX(职业模板!$C$18:$J$18,MATCH(G$8,职业模板!$N$3:$U$3,FALSE)))*(1+$S63),2),0)</f>
        <v>3598.65</v>
      </c>
      <c r="W63" s="1" cm="1">
        <f t="array" ref="W63">IFERROR(ROUND(INDEX(装备!$C$72:$C$77,MATCH($P63,装备!$A$72:$A$77,FALSE))*(INDEX(装备!$C$47:$G$47,MATCH(W$8,装备!$C$45:$G$45,FALSE))+$R63/MAX(装备!$G$72:$G$77)*INDEX(装备!$C$53:$G$53,MATCH(W$8,装备!$C$51:$G$51,FALSE)))+INDEX(装备!$C$91:$M$91,MATCH(W$8,装备!$C$90:$M$90,FALSE))*INDEX(装备!$I$72:$I$77,MATCH($P63,装备!$A$72:$A$77,FALSE))*(INDEX(职业模板!$N$4:$U$4,MATCH(H$8,职业模板!$N$3:$U$3,FALSE))+$D63*INDEX(职业模板!$C$18:$J$18,MATCH(H$8,职业模板!$N$3:$U$3,FALSE)))*(1+$S63),2),0)</f>
        <v>299.89</v>
      </c>
      <c r="X63" s="1" cm="1">
        <f t="array" ref="X63">IFERROR(ROUND(INDEX(装备!$C$72:$C$77,MATCH($P63,装备!$A$72:$A$77,FALSE))*(INDEX(装备!$C$47:$G$47,MATCH(X$8,装备!$C$45:$G$45,FALSE))+$R63/MAX(装备!$G$72:$G$77)*INDEX(装备!$C$53:$G$53,MATCH(X$8,装备!$C$51:$G$51,FALSE)))+INDEX(装备!$C$91:$M$91,MATCH(X$8,装备!$C$90:$M$90,FALSE))*INDEX(装备!$I$72:$I$77,MATCH($P63,装备!$A$72:$A$77,FALSE))*(INDEX(职业模板!$N$4:$U$4,MATCH(I$8,职业模板!$N$3:$U$3,FALSE))+$D63*INDEX(职业模板!$C$18:$J$18,MATCH(I$8,职业模板!$N$3:$U$3,FALSE)))*(1+$S63),2),0)</f>
        <v>299.89</v>
      </c>
      <c r="Y63" s="1" cm="1">
        <f t="array" ref="Y63">IFERROR(ROUND(INDEX(装备!$C$72:$C$77,MATCH($P63,装备!$A$72:$A$77,FALSE))*(INDEX(装备!$C$47:$G$47,MATCH(Y$8,装备!$C$45:$G$45,FALSE))+$R63/MAX(装备!$G$72:$G$77)*INDEX(装备!$C$53:$G$53,MATCH(Y$8,装备!$C$51:$G$51,FALSE)))+INDEX(装备!$C$91:$M$91,MATCH(Y$8,装备!$C$90:$M$90,FALSE))*INDEX(装备!$I$72:$I$77,MATCH($P63,装备!$A$72:$A$77,FALSE))*(INDEX(职业模板!$N$4:$U$4,MATCH(J$8,职业模板!$N$3:$U$3,FALSE))+$D63*INDEX(职业模板!$C$18:$J$18,MATCH(J$8,职业模板!$N$3:$U$3,FALSE)))*(1+$S63),2),0)</f>
        <v>150.44999999999999</v>
      </c>
      <c r="Z63" s="1" cm="1">
        <f t="array" ref="Z63">IFERROR(ROUND(INDEX(装备!$C$72:$C$77,MATCH($P63,装备!$A$72:$A$77,FALSE))*(INDEX(装备!$C$47:$G$47,MATCH(Z$8,装备!$C$45:$G$45,FALSE))+$R63/MAX(装备!$G$72:$G$77)*INDEX(装备!$C$53:$G$53,MATCH(Z$8,装备!$C$51:$G$51,FALSE)))+INDEX(装备!$C$91:$M$91,MATCH(Z$8,装备!$C$90:$M$90,FALSE))*INDEX(装备!$I$72:$I$77,MATCH($P63,装备!$A$72:$A$77,FALSE))*(INDEX(职业模板!$N$4:$U$4,MATCH(K$8,职业模板!$N$3:$U$3,FALSE))+$D63*INDEX(职业模板!$C$18:$J$18,MATCH(K$8,职业模板!$N$3:$U$3,FALSE)))*(1+$S63),2),0)</f>
        <v>150.44999999999999</v>
      </c>
      <c r="AA63" s="1" cm="1">
        <f t="array" ref="AA63">IFERROR(INDEX(装备!$C$92:$M$92,MATCH(AA$8,装备!$C$90:$M$90,FALSE))*INDEX(装备!$I$72:$I$77,MATCH($P63,装备!$A$72:$A$77,FALSE))+$S63*INDEX(装备!$C$92:$M$92,MATCH(AA$8,装备!$C$90:$M$90,FALSE))*INDEX(装备!$I$72:$I$77,MATCH($P63,装备!$A$72:$A$77,FALSE)),0)</f>
        <v>270</v>
      </c>
      <c r="AB63" s="1" cm="1">
        <f t="array" ref="AB63">IFERROR(INDEX(装备!$C$92:$M$92,MATCH(AB$8,装备!$C$90:$M$90,FALSE))*INDEX(装备!$I$72:$I$77,MATCH($P63,装备!$A$72:$A$77,FALSE))+$S63*INDEX(装备!$C$92:$M$92,MATCH(AB$8,装备!$C$90:$M$90,FALSE))*INDEX(装备!$I$72:$I$77,MATCH($P63,装备!$A$72:$A$77,FALSE)),0)</f>
        <v>270</v>
      </c>
      <c r="AC63" s="1" cm="1">
        <f t="array" ref="AC63">IFERROR(INDEX(装备!$C$92:$M$92,MATCH(AC$8,装备!$C$90:$M$90,FALSE))*INDEX(装备!$I$72:$I$77,MATCH($P63,装备!$A$72:$A$77,FALSE))+$S63*INDEX(装备!$C$92:$M$92,MATCH(AC$8,装备!$C$90:$M$90,FALSE))*INDEX(装备!$I$72:$I$77,MATCH($P63,装备!$A$72:$A$77,FALSE)),0)</f>
        <v>270</v>
      </c>
      <c r="AD63" s="1" cm="1">
        <f t="array" ref="AD63">IFERROR(INDEX(装备!$C$92:$M$92,MATCH(AD$8,装备!$C$90:$M$90,FALSE))*INDEX(装备!$I$72:$I$77,MATCH($P63,装备!$A$72:$A$77,FALSE))+$S63*INDEX(装备!$C$92:$M$92,MATCH(AD$8,装备!$C$90:$M$90,FALSE))*INDEX(装备!$I$72:$I$77,MATCH($P63,装备!$A$72:$A$77,FALSE)),0)</f>
        <v>270</v>
      </c>
      <c r="AE63" s="1" cm="1">
        <f t="array" ref="AE63">IFERROR(INDEX(装备!$C$92:$M$92,MATCH(AE$8,装备!$C$90:$M$90,FALSE))*INDEX(装备!$I$72:$I$77,MATCH($P63,装备!$A$72:$A$77,FALSE))+$S63*INDEX(装备!$C$92:$M$92,MATCH(AE$8,装备!$C$90:$M$90,FALSE))*INDEX(装备!$I$72:$I$77,MATCH($P63,装备!$A$72:$A$77,FALSE)),0)</f>
        <v>540</v>
      </c>
      <c r="AF63" s="1" cm="1">
        <f t="array" ref="AF63">IFERROR(INDEX(装备!$C$92:$M$92,MATCH(AF$8,装备!$C$90:$M$90,FALSE))*INDEX(装备!$I$72:$I$77,MATCH($P63,装备!$A$72:$A$77,FALSE))+$S63*INDEX(装备!$C$92:$M$92,MATCH(AF$8,装备!$C$90:$M$90,FALSE))*INDEX(装备!$I$72:$I$77,MATCH($P63,装备!$A$72:$A$77,FALSE)),0)</f>
        <v>540</v>
      </c>
      <c r="AR63" s="1">
        <f t="shared" si="41"/>
        <v>5941.65</v>
      </c>
      <c r="AS63" s="1">
        <f t="shared" si="42"/>
        <v>583.89</v>
      </c>
      <c r="AT63" s="1">
        <f t="shared" si="43"/>
        <v>583.89</v>
      </c>
      <c r="AU63" s="1">
        <f t="shared" si="44"/>
        <v>366.45</v>
      </c>
      <c r="AV63" s="1">
        <f t="shared" si="45"/>
        <v>366.45</v>
      </c>
      <c r="AW63" s="1">
        <f t="shared" si="46"/>
        <v>224.75</v>
      </c>
      <c r="AX63" s="1">
        <f t="shared" si="47"/>
        <v>224.75</v>
      </c>
      <c r="AY63" s="1">
        <f t="shared" si="48"/>
        <v>224.75</v>
      </c>
      <c r="BA63" s="1">
        <f t="shared" si="33"/>
        <v>270</v>
      </c>
      <c r="BB63" s="1">
        <f t="shared" si="34"/>
        <v>270</v>
      </c>
      <c r="BC63" s="1">
        <f t="shared" si="35"/>
        <v>270</v>
      </c>
      <c r="BD63" s="1">
        <f t="shared" si="36"/>
        <v>270</v>
      </c>
      <c r="BE63" s="1">
        <f t="shared" si="37"/>
        <v>540</v>
      </c>
      <c r="BF63" s="1">
        <f t="shared" si="38"/>
        <v>540</v>
      </c>
    </row>
    <row r="64" spans="2:58" x14ac:dyDescent="0.15">
      <c r="B64" s="1">
        <f t="shared" si="49"/>
        <v>13</v>
      </c>
      <c r="D64" s="1">
        <v>56</v>
      </c>
      <c r="E64" s="1">
        <v>3</v>
      </c>
      <c r="F64" s="1">
        <f t="shared" si="22"/>
        <v>9</v>
      </c>
      <c r="G64" s="1" cm="1">
        <f t="array" ref="G64">ROUND((INDEX(职业模板!$N$4:$U$4,MATCH(G$8,职业模板!$N$3:$U$3,FALSE))+$D64*INDEX(职业模板!$C$18:$J$18,MATCH(G$8,职业模板!$N$3:$U$3,FALSE))+INDEX(职业模板!$C$40:$J$60,MATCH($F64,职业模板!$B$40:$B$60,FALSE),MATCH(G$8,职业模板!$C$39:$J$39,FALSE))*INDEX(职业模板!$N$4:$U$4,MATCH(G$8,职业模板!$N$3:$U$3,FALSE)))*(1+INDEX(职业模板!$C$29:$J$34,MATCH($E64,职业模板!$B$29:$B$34,FALSE),MATCH(G$8,职业模板!$C$28:$J$28,FALSE))),3)</f>
        <v>2362.8000000000002</v>
      </c>
      <c r="H64" s="1" cm="1">
        <f t="array" ref="H64">ROUND((INDEX(职业模板!$N$4:$U$4,MATCH(H$8,职业模板!$N$3:$U$3,FALSE))+$D64*INDEX(职业模板!$C$18:$J$18,MATCH(H$8,职业模板!$N$3:$U$3,FALSE))+INDEX(职业模板!$C$40:$J$60,MATCH($F64,职业模板!$B$40:$B$60,FALSE),MATCH(H$8,职业模板!$C$39:$J$39,FALSE))*INDEX(职业模板!$N$4:$U$4,MATCH(H$8,职业模板!$N$3:$U$3,FALSE)))*(1+INDEX(职业模板!$C$29:$J$34,MATCH($E64,职业模板!$B$29:$B$34,FALSE),MATCH(H$8,职业模板!$C$28:$J$28,FALSE))),3)</f>
        <v>286.39999999999998</v>
      </c>
      <c r="I64" s="1" cm="1">
        <f t="array" ref="I64">ROUND((INDEX(职业模板!$N$4:$U$4,MATCH(I$8,职业模板!$N$3:$U$3,FALSE))+$D64*INDEX(职业模板!$C$18:$J$18,MATCH(I$8,职业模板!$N$3:$U$3,FALSE))+INDEX(职业模板!$C$40:$J$60,MATCH($F64,职业模板!$B$40:$B$60,FALSE),MATCH(I$8,职业模板!$C$39:$J$39,FALSE))*INDEX(职业模板!$N$4:$U$4,MATCH(I$8,职业模板!$N$3:$U$3,FALSE)))*(1+INDEX(职业模板!$C$29:$J$34,MATCH($E64,职业模板!$B$29:$B$34,FALSE),MATCH(I$8,职业模板!$C$28:$J$28,FALSE))),3)</f>
        <v>286.39999999999998</v>
      </c>
      <c r="J64" s="1" cm="1">
        <f t="array" ref="J64">ROUND((INDEX(职业模板!$N$4:$U$4,MATCH(J$8,职业模板!$N$3:$U$3,FALSE))+$D64*INDEX(职业模板!$C$18:$J$18,MATCH(J$8,职业模板!$N$3:$U$3,FALSE))+INDEX(职业模板!$C$40:$J$60,MATCH($F64,职业模板!$B$40:$B$60,FALSE),MATCH(J$8,职业模板!$C$39:$J$39,FALSE))*INDEX(职业模板!$N$4:$U$4,MATCH(J$8,职业模板!$N$3:$U$3,FALSE)))*(1+INDEX(职业模板!$C$29:$J$34,MATCH($E64,职业模板!$B$29:$B$34,FALSE),MATCH(J$8,职业模板!$C$28:$J$28,FALSE))),3)</f>
        <v>217.6</v>
      </c>
      <c r="K64" s="1" cm="1">
        <f t="array" ref="K64">ROUND((INDEX(职业模板!$N$4:$U$4,MATCH(K$8,职业模板!$N$3:$U$3,FALSE))+$D64*INDEX(职业模板!$C$18:$J$18,MATCH(K$8,职业模板!$N$3:$U$3,FALSE))+INDEX(职业模板!$C$40:$J$60,MATCH($F64,职业模板!$B$40:$B$60,FALSE),MATCH(K$8,职业模板!$C$39:$J$39,FALSE))*INDEX(职业模板!$N$4:$U$4,MATCH(K$8,职业模板!$N$3:$U$3,FALSE)))*(1+INDEX(职业模板!$C$29:$J$34,MATCH($E64,职业模板!$B$29:$B$34,FALSE),MATCH(K$8,职业模板!$C$28:$J$28,FALSE))),3)</f>
        <v>217.6</v>
      </c>
      <c r="L64" s="1" cm="1">
        <f t="array" ref="L64">ROUND((INDEX(职业模板!$N$4:$U$4,MATCH(L$8,职业模板!$N$3:$U$3,FALSE))+$D64*INDEX(职业模板!$C$18:$J$18,MATCH(L$8,职业模板!$N$3:$U$3,FALSE))+INDEX(职业模板!$C$40:$J$60,MATCH($F64,职业模板!$B$40:$B$60,FALSE),MATCH(L$8,职业模板!$C$39:$J$39,FALSE))*INDEX(职业模板!$N$4:$U$4,MATCH(L$8,职业模板!$N$3:$U$3,FALSE)))*(1+INDEX(职业模板!$C$29:$J$34,MATCH($E64,职业模板!$B$29:$B$34,FALSE),MATCH(L$8,职业模板!$C$28:$J$28,FALSE))),3)</f>
        <v>226.2</v>
      </c>
      <c r="M64" s="1" cm="1">
        <f t="array" ref="M64">ROUND((INDEX(职业模板!$N$4:$U$4,MATCH(M$8,职业模板!$N$3:$U$3,FALSE))+$D64*INDEX(职业模板!$C$18:$J$18,MATCH(M$8,职业模板!$N$3:$U$3,FALSE))+INDEX(职业模板!$C$40:$J$60,MATCH($F64,职业模板!$B$40:$B$60,FALSE),MATCH(M$8,职业模板!$C$39:$J$39,FALSE))*INDEX(职业模板!$N$4:$U$4,MATCH(M$8,职业模板!$N$3:$U$3,FALSE)))*(1+INDEX(职业模板!$C$29:$J$34,MATCH($E64,职业模板!$B$29:$B$34,FALSE),MATCH(M$8,职业模板!$C$28:$J$28,FALSE))),3)</f>
        <v>226.2</v>
      </c>
      <c r="N64" s="1" cm="1">
        <f t="array" ref="N64">ROUND((INDEX(职业模板!$N$4:$U$4,MATCH(N$8,职业模板!$N$3:$U$3,FALSE))+$D64*INDEX(职业模板!$C$18:$J$18,MATCH(N$8,职业模板!$N$3:$U$3,FALSE))+INDEX(职业模板!$C$40:$J$60,MATCH($F64,职业模板!$B$40:$B$60,FALSE),MATCH(N$8,职业模板!$C$39:$J$39,FALSE))*INDEX(职业模板!$N$4:$U$4,MATCH(N$8,职业模板!$N$3:$U$3,FALSE)))*(1+INDEX(职业模板!$C$29:$J$34,MATCH($E64,职业模板!$B$29:$B$34,FALSE),MATCH(N$8,职业模板!$C$28:$J$28,FALSE))),3)</f>
        <v>226.2</v>
      </c>
      <c r="O64" s="1">
        <v>1.5</v>
      </c>
      <c r="P64" s="1">
        <v>4</v>
      </c>
      <c r="Q64" s="26" t="str" cm="1">
        <f t="array" ref="Q64">INDEX(装备!$B$72:$B$77,MATCH($P64,装备!$A$72:$A$77,FALSE))</f>
        <v>紫</v>
      </c>
      <c r="R64" s="1">
        <v>9</v>
      </c>
      <c r="S64" s="1">
        <f t="shared" si="40"/>
        <v>2</v>
      </c>
      <c r="V64" s="1" cm="1">
        <f t="array" ref="V64">IFERROR(ROUND(INDEX(装备!$C$72:$C$77,MATCH($P64,装备!$A$72:$A$77,FALSE))*(INDEX(装备!$C$47:$G$47,MATCH(V$8,装备!$C$45:$G$45,FALSE))+$R64/MAX(装备!$G$72:$G$77)*INDEX(装备!$C$53:$G$53,MATCH(V$8,装备!$C$51:$G$51,FALSE)))+INDEX(装备!$C$91:$M$91,MATCH(V$8,装备!$C$90:$M$90,FALSE))*INDEX(装备!$I$72:$I$77,MATCH($P64,装备!$A$72:$A$77,FALSE))*(INDEX(职业模板!$N$4:$U$4,MATCH(G$8,职业模板!$N$3:$U$3,FALSE))+$D64*INDEX(职业模板!$C$18:$J$18,MATCH(G$8,职业模板!$N$3:$U$3,FALSE)))*(1+$S64),2),0)</f>
        <v>3601.08</v>
      </c>
      <c r="W64" s="1" cm="1">
        <f t="array" ref="W64">IFERROR(ROUND(INDEX(装备!$C$72:$C$77,MATCH($P64,装备!$A$72:$A$77,FALSE))*(INDEX(装备!$C$47:$G$47,MATCH(W$8,装备!$C$45:$G$45,FALSE))+$R64/MAX(装备!$G$72:$G$77)*INDEX(装备!$C$53:$G$53,MATCH(W$8,装备!$C$51:$G$51,FALSE)))+INDEX(装备!$C$91:$M$91,MATCH(W$8,装备!$C$90:$M$90,FALSE))*INDEX(装备!$I$72:$I$77,MATCH($P64,装备!$A$72:$A$77,FALSE))*(INDEX(职业模板!$N$4:$U$4,MATCH(H$8,职业模板!$N$3:$U$3,FALSE))+$D64*INDEX(职业模板!$C$18:$J$18,MATCH(H$8,职业模板!$N$3:$U$3,FALSE)))*(1+$S64),2),0)</f>
        <v>300.08999999999997</v>
      </c>
      <c r="X64" s="1" cm="1">
        <f t="array" ref="X64">IFERROR(ROUND(INDEX(装备!$C$72:$C$77,MATCH($P64,装备!$A$72:$A$77,FALSE))*(INDEX(装备!$C$47:$G$47,MATCH(X$8,装备!$C$45:$G$45,FALSE))+$R64/MAX(装备!$G$72:$G$77)*INDEX(装备!$C$53:$G$53,MATCH(X$8,装备!$C$51:$G$51,FALSE)))+INDEX(装备!$C$91:$M$91,MATCH(X$8,装备!$C$90:$M$90,FALSE))*INDEX(装备!$I$72:$I$77,MATCH($P64,装备!$A$72:$A$77,FALSE))*(INDEX(职业模板!$N$4:$U$4,MATCH(I$8,职业模板!$N$3:$U$3,FALSE))+$D64*INDEX(职业模板!$C$18:$J$18,MATCH(I$8,职业模板!$N$3:$U$3,FALSE)))*(1+$S64),2),0)</f>
        <v>300.08999999999997</v>
      </c>
      <c r="Y64" s="1" cm="1">
        <f t="array" ref="Y64">IFERROR(ROUND(INDEX(装备!$C$72:$C$77,MATCH($P64,装备!$A$72:$A$77,FALSE))*(INDEX(装备!$C$47:$G$47,MATCH(Y$8,装备!$C$45:$G$45,FALSE))+$R64/MAX(装备!$G$72:$G$77)*INDEX(装备!$C$53:$G$53,MATCH(Y$8,装备!$C$51:$G$51,FALSE)))+INDEX(装备!$C$91:$M$91,MATCH(Y$8,装备!$C$90:$M$90,FALSE))*INDEX(装备!$I$72:$I$77,MATCH($P64,装备!$A$72:$A$77,FALSE))*(INDEX(职业模板!$N$4:$U$4,MATCH(J$8,职业模板!$N$3:$U$3,FALSE))+$D64*INDEX(职业模板!$C$18:$J$18,MATCH(J$8,职业模板!$N$3:$U$3,FALSE)))*(1+$S64),2),0)</f>
        <v>150.54</v>
      </c>
      <c r="Z64" s="1" cm="1">
        <f t="array" ref="Z64">IFERROR(ROUND(INDEX(装备!$C$72:$C$77,MATCH($P64,装备!$A$72:$A$77,FALSE))*(INDEX(装备!$C$47:$G$47,MATCH(Z$8,装备!$C$45:$G$45,FALSE))+$R64/MAX(装备!$G$72:$G$77)*INDEX(装备!$C$53:$G$53,MATCH(Z$8,装备!$C$51:$G$51,FALSE)))+INDEX(装备!$C$91:$M$91,MATCH(Z$8,装备!$C$90:$M$90,FALSE))*INDEX(装备!$I$72:$I$77,MATCH($P64,装备!$A$72:$A$77,FALSE))*(INDEX(职业模板!$N$4:$U$4,MATCH(K$8,职业模板!$N$3:$U$3,FALSE))+$D64*INDEX(职业模板!$C$18:$J$18,MATCH(K$8,职业模板!$N$3:$U$3,FALSE)))*(1+$S64),2),0)</f>
        <v>150.54</v>
      </c>
      <c r="AA64" s="1" cm="1">
        <f t="array" ref="AA64">IFERROR(INDEX(装备!$C$92:$M$92,MATCH(AA$8,装备!$C$90:$M$90,FALSE))*INDEX(装备!$I$72:$I$77,MATCH($P64,装备!$A$72:$A$77,FALSE))+$S64*INDEX(装备!$C$92:$M$92,MATCH(AA$8,装备!$C$90:$M$90,FALSE))*INDEX(装备!$I$72:$I$77,MATCH($P64,装备!$A$72:$A$77,FALSE)),0)</f>
        <v>270</v>
      </c>
      <c r="AB64" s="1" cm="1">
        <f t="array" ref="AB64">IFERROR(INDEX(装备!$C$92:$M$92,MATCH(AB$8,装备!$C$90:$M$90,FALSE))*INDEX(装备!$I$72:$I$77,MATCH($P64,装备!$A$72:$A$77,FALSE))+$S64*INDEX(装备!$C$92:$M$92,MATCH(AB$8,装备!$C$90:$M$90,FALSE))*INDEX(装备!$I$72:$I$77,MATCH($P64,装备!$A$72:$A$77,FALSE)),0)</f>
        <v>270</v>
      </c>
      <c r="AC64" s="1" cm="1">
        <f t="array" ref="AC64">IFERROR(INDEX(装备!$C$92:$M$92,MATCH(AC$8,装备!$C$90:$M$90,FALSE))*INDEX(装备!$I$72:$I$77,MATCH($P64,装备!$A$72:$A$77,FALSE))+$S64*INDEX(装备!$C$92:$M$92,MATCH(AC$8,装备!$C$90:$M$90,FALSE))*INDEX(装备!$I$72:$I$77,MATCH($P64,装备!$A$72:$A$77,FALSE)),0)</f>
        <v>270</v>
      </c>
      <c r="AD64" s="1" cm="1">
        <f t="array" ref="AD64">IFERROR(INDEX(装备!$C$92:$M$92,MATCH(AD$8,装备!$C$90:$M$90,FALSE))*INDEX(装备!$I$72:$I$77,MATCH($P64,装备!$A$72:$A$77,FALSE))+$S64*INDEX(装备!$C$92:$M$92,MATCH(AD$8,装备!$C$90:$M$90,FALSE))*INDEX(装备!$I$72:$I$77,MATCH($P64,装备!$A$72:$A$77,FALSE)),0)</f>
        <v>270</v>
      </c>
      <c r="AE64" s="1" cm="1">
        <f t="array" ref="AE64">IFERROR(INDEX(装备!$C$92:$M$92,MATCH(AE$8,装备!$C$90:$M$90,FALSE))*INDEX(装备!$I$72:$I$77,MATCH($P64,装备!$A$72:$A$77,FALSE))+$S64*INDEX(装备!$C$92:$M$92,MATCH(AE$8,装备!$C$90:$M$90,FALSE))*INDEX(装备!$I$72:$I$77,MATCH($P64,装备!$A$72:$A$77,FALSE)),0)</f>
        <v>540</v>
      </c>
      <c r="AF64" s="1" cm="1">
        <f t="array" ref="AF64">IFERROR(INDEX(装备!$C$92:$M$92,MATCH(AF$8,装备!$C$90:$M$90,FALSE))*INDEX(装备!$I$72:$I$77,MATCH($P64,装备!$A$72:$A$77,FALSE))+$S64*INDEX(装备!$C$92:$M$92,MATCH(AF$8,装备!$C$90:$M$90,FALSE))*INDEX(装备!$I$72:$I$77,MATCH($P64,装备!$A$72:$A$77,FALSE)),0)</f>
        <v>540</v>
      </c>
      <c r="AR64" s="1">
        <f t="shared" si="41"/>
        <v>5963.88</v>
      </c>
      <c r="AS64" s="1">
        <f t="shared" si="42"/>
        <v>586.49</v>
      </c>
      <c r="AT64" s="1">
        <f t="shared" si="43"/>
        <v>586.49</v>
      </c>
      <c r="AU64" s="1">
        <f t="shared" si="44"/>
        <v>368.14</v>
      </c>
      <c r="AV64" s="1">
        <f t="shared" si="45"/>
        <v>368.14</v>
      </c>
      <c r="AW64" s="1">
        <f t="shared" si="46"/>
        <v>226.2</v>
      </c>
      <c r="AX64" s="1">
        <f t="shared" si="47"/>
        <v>226.2</v>
      </c>
      <c r="AY64" s="1">
        <f t="shared" si="48"/>
        <v>226.2</v>
      </c>
      <c r="BA64" s="1">
        <f t="shared" si="33"/>
        <v>270</v>
      </c>
      <c r="BB64" s="1">
        <f t="shared" si="34"/>
        <v>270</v>
      </c>
      <c r="BC64" s="1">
        <f t="shared" si="35"/>
        <v>270</v>
      </c>
      <c r="BD64" s="1">
        <f t="shared" si="36"/>
        <v>270</v>
      </c>
      <c r="BE64" s="1">
        <f t="shared" si="37"/>
        <v>540</v>
      </c>
      <c r="BF64" s="1">
        <f t="shared" si="38"/>
        <v>540</v>
      </c>
    </row>
    <row r="65" spans="2:58" x14ac:dyDescent="0.15">
      <c r="B65" s="1">
        <f t="shared" si="49"/>
        <v>13</v>
      </c>
      <c r="D65" s="1">
        <v>57</v>
      </c>
      <c r="E65" s="1">
        <v>3</v>
      </c>
      <c r="F65" s="1">
        <f t="shared" si="22"/>
        <v>9</v>
      </c>
      <c r="G65" s="1" cm="1">
        <f t="array" ref="G65">ROUND((INDEX(职业模板!$N$4:$U$4,MATCH(G$8,职业模板!$N$3:$U$3,FALSE))+$D65*INDEX(职业模板!$C$18:$J$18,MATCH(G$8,职业模板!$N$3:$U$3,FALSE))+INDEX(职业模板!$C$40:$J$60,MATCH($F65,职业模板!$B$40:$B$60,FALSE),MATCH(G$8,职业模板!$C$39:$J$39,FALSE))*INDEX(职业模板!$N$4:$U$4,MATCH(G$8,职业模板!$N$3:$U$3,FALSE)))*(1+INDEX(职业模板!$C$29:$J$34,MATCH($E65,职业模板!$B$29:$B$34,FALSE),MATCH(G$8,职业模板!$C$28:$J$28,FALSE))),3)</f>
        <v>2382.6</v>
      </c>
      <c r="H65" s="1" cm="1">
        <f t="array" ref="H65">ROUND((INDEX(职业模板!$N$4:$U$4,MATCH(H$8,职业模板!$N$3:$U$3,FALSE))+$D65*INDEX(职业模板!$C$18:$J$18,MATCH(H$8,职业模板!$N$3:$U$3,FALSE))+INDEX(职业模板!$C$40:$J$60,MATCH($F65,职业模板!$B$40:$B$60,FALSE),MATCH(H$8,职业模板!$C$39:$J$39,FALSE))*INDEX(职业模板!$N$4:$U$4,MATCH(H$8,职业模板!$N$3:$U$3,FALSE)))*(1+INDEX(职业模板!$C$29:$J$34,MATCH($E65,职业模板!$B$29:$B$34,FALSE),MATCH(H$8,职业模板!$C$28:$J$28,FALSE))),3)</f>
        <v>288.8</v>
      </c>
      <c r="I65" s="1" cm="1">
        <f t="array" ref="I65">ROUND((INDEX(职业模板!$N$4:$U$4,MATCH(I$8,职业模板!$N$3:$U$3,FALSE))+$D65*INDEX(职业模板!$C$18:$J$18,MATCH(I$8,职业模板!$N$3:$U$3,FALSE))+INDEX(职业模板!$C$40:$J$60,MATCH($F65,职业模板!$B$40:$B$60,FALSE),MATCH(I$8,职业模板!$C$39:$J$39,FALSE))*INDEX(职业模板!$N$4:$U$4,MATCH(I$8,职业模板!$N$3:$U$3,FALSE)))*(1+INDEX(职业模板!$C$29:$J$34,MATCH($E65,职业模板!$B$29:$B$34,FALSE),MATCH(I$8,职业模板!$C$28:$J$28,FALSE))),3)</f>
        <v>288.8</v>
      </c>
      <c r="J65" s="1" cm="1">
        <f t="array" ref="J65">ROUND((INDEX(职业模板!$N$4:$U$4,MATCH(J$8,职业模板!$N$3:$U$3,FALSE))+$D65*INDEX(职业模板!$C$18:$J$18,MATCH(J$8,职业模板!$N$3:$U$3,FALSE))+INDEX(职业模板!$C$40:$J$60,MATCH($F65,职业模板!$B$40:$B$60,FALSE),MATCH(J$8,职业模板!$C$39:$J$39,FALSE))*INDEX(职业模板!$N$4:$U$4,MATCH(J$8,职业模板!$N$3:$U$3,FALSE)))*(1+INDEX(职业模板!$C$29:$J$34,MATCH($E65,职业模板!$B$29:$B$34,FALSE),MATCH(J$8,职业模板!$C$28:$J$28,FALSE))),3)</f>
        <v>219.2</v>
      </c>
      <c r="K65" s="1" cm="1">
        <f t="array" ref="K65">ROUND((INDEX(职业模板!$N$4:$U$4,MATCH(K$8,职业模板!$N$3:$U$3,FALSE))+$D65*INDEX(职业模板!$C$18:$J$18,MATCH(K$8,职业模板!$N$3:$U$3,FALSE))+INDEX(职业模板!$C$40:$J$60,MATCH($F65,职业模板!$B$40:$B$60,FALSE),MATCH(K$8,职业模板!$C$39:$J$39,FALSE))*INDEX(职业模板!$N$4:$U$4,MATCH(K$8,职业模板!$N$3:$U$3,FALSE)))*(1+INDEX(职业模板!$C$29:$J$34,MATCH($E65,职业模板!$B$29:$B$34,FALSE),MATCH(K$8,职业模板!$C$28:$J$28,FALSE))),3)</f>
        <v>219.2</v>
      </c>
      <c r="L65" s="1" cm="1">
        <f t="array" ref="L65">ROUND((INDEX(职业模板!$N$4:$U$4,MATCH(L$8,职业模板!$N$3:$U$3,FALSE))+$D65*INDEX(职业模板!$C$18:$J$18,MATCH(L$8,职业模板!$N$3:$U$3,FALSE))+INDEX(职业模板!$C$40:$J$60,MATCH($F65,职业模板!$B$40:$B$60,FALSE),MATCH(L$8,职业模板!$C$39:$J$39,FALSE))*INDEX(职业模板!$N$4:$U$4,MATCH(L$8,职业模板!$N$3:$U$3,FALSE)))*(1+INDEX(职业模板!$C$29:$J$34,MATCH($E65,职业模板!$B$29:$B$34,FALSE),MATCH(L$8,职业模板!$C$28:$J$28,FALSE))),3)</f>
        <v>227.65</v>
      </c>
      <c r="M65" s="1" cm="1">
        <f t="array" ref="M65">ROUND((INDEX(职业模板!$N$4:$U$4,MATCH(M$8,职业模板!$N$3:$U$3,FALSE))+$D65*INDEX(职业模板!$C$18:$J$18,MATCH(M$8,职业模板!$N$3:$U$3,FALSE))+INDEX(职业模板!$C$40:$J$60,MATCH($F65,职业模板!$B$40:$B$60,FALSE),MATCH(M$8,职业模板!$C$39:$J$39,FALSE))*INDEX(职业模板!$N$4:$U$4,MATCH(M$8,职业模板!$N$3:$U$3,FALSE)))*(1+INDEX(职业模板!$C$29:$J$34,MATCH($E65,职业模板!$B$29:$B$34,FALSE),MATCH(M$8,职业模板!$C$28:$J$28,FALSE))),3)</f>
        <v>227.65</v>
      </c>
      <c r="N65" s="1" cm="1">
        <f t="array" ref="N65">ROUND((INDEX(职业模板!$N$4:$U$4,MATCH(N$8,职业模板!$N$3:$U$3,FALSE))+$D65*INDEX(职业模板!$C$18:$J$18,MATCH(N$8,职业模板!$N$3:$U$3,FALSE))+INDEX(职业模板!$C$40:$J$60,MATCH($F65,职业模板!$B$40:$B$60,FALSE),MATCH(N$8,职业模板!$C$39:$J$39,FALSE))*INDEX(职业模板!$N$4:$U$4,MATCH(N$8,职业模板!$N$3:$U$3,FALSE)))*(1+INDEX(职业模板!$C$29:$J$34,MATCH($E65,职业模板!$B$29:$B$34,FALSE),MATCH(N$8,职业模板!$C$28:$J$28,FALSE))),3)</f>
        <v>227.65</v>
      </c>
      <c r="O65" s="1">
        <v>1.5</v>
      </c>
      <c r="P65" s="1">
        <v>4</v>
      </c>
      <c r="Q65" s="26" t="str" cm="1">
        <f t="array" ref="Q65">INDEX(装备!$B$72:$B$77,MATCH($P65,装备!$A$72:$A$77,FALSE))</f>
        <v>紫</v>
      </c>
      <c r="R65" s="1">
        <v>10</v>
      </c>
      <c r="S65" s="1">
        <f t="shared" si="40"/>
        <v>2</v>
      </c>
      <c r="V65" s="1" cm="1">
        <f t="array" ref="V65">IFERROR(ROUND(INDEX(装备!$C$72:$C$77,MATCH($P65,装备!$A$72:$A$77,FALSE))*(INDEX(装备!$C$47:$G$47,MATCH(V$8,装备!$C$45:$G$45,FALSE))+$R65/MAX(装备!$G$72:$G$77)*INDEX(装备!$C$53:$G$53,MATCH(V$8,装备!$C$51:$G$51,FALSE)))+INDEX(装备!$C$91:$M$91,MATCH(V$8,装备!$C$90:$M$90,FALSE))*INDEX(装备!$I$72:$I$77,MATCH($P65,装备!$A$72:$A$77,FALSE))*(INDEX(职业模板!$N$4:$U$4,MATCH(G$8,职业模板!$N$3:$U$3,FALSE))+$D65*INDEX(职业模板!$C$18:$J$18,MATCH(G$8,职业模板!$N$3:$U$3,FALSE)))*(1+$S65),2),0)</f>
        <v>3819.51</v>
      </c>
      <c r="W65" s="1" cm="1">
        <f t="array" ref="W65">IFERROR(ROUND(INDEX(装备!$C$72:$C$77,MATCH($P65,装备!$A$72:$A$77,FALSE))*(INDEX(装备!$C$47:$G$47,MATCH(W$8,装备!$C$45:$G$45,FALSE))+$R65/MAX(装备!$G$72:$G$77)*INDEX(装备!$C$53:$G$53,MATCH(W$8,装备!$C$51:$G$51,FALSE)))+INDEX(装备!$C$91:$M$91,MATCH(W$8,装备!$C$90:$M$90,FALSE))*INDEX(装备!$I$72:$I$77,MATCH($P65,装备!$A$72:$A$77,FALSE))*(INDEX(职业模板!$N$4:$U$4,MATCH(H$8,职业模板!$N$3:$U$3,FALSE))+$D65*INDEX(职业模板!$C$18:$J$18,MATCH(H$8,职业模板!$N$3:$U$3,FALSE)))*(1+$S65),2),0)</f>
        <v>318.29000000000002</v>
      </c>
      <c r="X65" s="1" cm="1">
        <f t="array" ref="X65">IFERROR(ROUND(INDEX(装备!$C$72:$C$77,MATCH($P65,装备!$A$72:$A$77,FALSE))*(INDEX(装备!$C$47:$G$47,MATCH(X$8,装备!$C$45:$G$45,FALSE))+$R65/MAX(装备!$G$72:$G$77)*INDEX(装备!$C$53:$G$53,MATCH(X$8,装备!$C$51:$G$51,FALSE)))+INDEX(装备!$C$91:$M$91,MATCH(X$8,装备!$C$90:$M$90,FALSE))*INDEX(装备!$I$72:$I$77,MATCH($P65,装备!$A$72:$A$77,FALSE))*(INDEX(职业模板!$N$4:$U$4,MATCH(I$8,职业模板!$N$3:$U$3,FALSE))+$D65*INDEX(职业模板!$C$18:$J$18,MATCH(I$8,职业模板!$N$3:$U$3,FALSE)))*(1+$S65),2),0)</f>
        <v>318.29000000000002</v>
      </c>
      <c r="Y65" s="1" cm="1">
        <f t="array" ref="Y65">IFERROR(ROUND(INDEX(装备!$C$72:$C$77,MATCH($P65,装备!$A$72:$A$77,FALSE))*(INDEX(装备!$C$47:$G$47,MATCH(Y$8,装备!$C$45:$G$45,FALSE))+$R65/MAX(装备!$G$72:$G$77)*INDEX(装备!$C$53:$G$53,MATCH(Y$8,装备!$C$51:$G$51,FALSE)))+INDEX(装备!$C$91:$M$91,MATCH(Y$8,装备!$C$90:$M$90,FALSE))*INDEX(装备!$I$72:$I$77,MATCH($P65,装备!$A$72:$A$77,FALSE))*(INDEX(职业模板!$N$4:$U$4,MATCH(J$8,职业模板!$N$3:$U$3,FALSE))+$D65*INDEX(职业模板!$C$18:$J$18,MATCH(J$8,职业模板!$N$3:$U$3,FALSE)))*(1+$S65),2),0)</f>
        <v>159.63</v>
      </c>
      <c r="Z65" s="1" cm="1">
        <f t="array" ref="Z65">IFERROR(ROUND(INDEX(装备!$C$72:$C$77,MATCH($P65,装备!$A$72:$A$77,FALSE))*(INDEX(装备!$C$47:$G$47,MATCH(Z$8,装备!$C$45:$G$45,FALSE))+$R65/MAX(装备!$G$72:$G$77)*INDEX(装备!$C$53:$G$53,MATCH(Z$8,装备!$C$51:$G$51,FALSE)))+INDEX(装备!$C$91:$M$91,MATCH(Z$8,装备!$C$90:$M$90,FALSE))*INDEX(装备!$I$72:$I$77,MATCH($P65,装备!$A$72:$A$77,FALSE))*(INDEX(职业模板!$N$4:$U$4,MATCH(K$8,职业模板!$N$3:$U$3,FALSE))+$D65*INDEX(职业模板!$C$18:$J$18,MATCH(K$8,职业模板!$N$3:$U$3,FALSE)))*(1+$S65),2),0)</f>
        <v>159.63</v>
      </c>
      <c r="AA65" s="1" cm="1">
        <f t="array" ref="AA65">IFERROR(INDEX(装备!$C$92:$M$92,MATCH(AA$8,装备!$C$90:$M$90,FALSE))*INDEX(装备!$I$72:$I$77,MATCH($P65,装备!$A$72:$A$77,FALSE))+$S65*INDEX(装备!$C$92:$M$92,MATCH(AA$8,装备!$C$90:$M$90,FALSE))*INDEX(装备!$I$72:$I$77,MATCH($P65,装备!$A$72:$A$77,FALSE)),0)</f>
        <v>270</v>
      </c>
      <c r="AB65" s="1" cm="1">
        <f t="array" ref="AB65">IFERROR(INDEX(装备!$C$92:$M$92,MATCH(AB$8,装备!$C$90:$M$90,FALSE))*INDEX(装备!$I$72:$I$77,MATCH($P65,装备!$A$72:$A$77,FALSE))+$S65*INDEX(装备!$C$92:$M$92,MATCH(AB$8,装备!$C$90:$M$90,FALSE))*INDEX(装备!$I$72:$I$77,MATCH($P65,装备!$A$72:$A$77,FALSE)),0)</f>
        <v>270</v>
      </c>
      <c r="AC65" s="1" cm="1">
        <f t="array" ref="AC65">IFERROR(INDEX(装备!$C$92:$M$92,MATCH(AC$8,装备!$C$90:$M$90,FALSE))*INDEX(装备!$I$72:$I$77,MATCH($P65,装备!$A$72:$A$77,FALSE))+$S65*INDEX(装备!$C$92:$M$92,MATCH(AC$8,装备!$C$90:$M$90,FALSE))*INDEX(装备!$I$72:$I$77,MATCH($P65,装备!$A$72:$A$77,FALSE)),0)</f>
        <v>270</v>
      </c>
      <c r="AD65" s="1" cm="1">
        <f t="array" ref="AD65">IFERROR(INDEX(装备!$C$92:$M$92,MATCH(AD$8,装备!$C$90:$M$90,FALSE))*INDEX(装备!$I$72:$I$77,MATCH($P65,装备!$A$72:$A$77,FALSE))+$S65*INDEX(装备!$C$92:$M$92,MATCH(AD$8,装备!$C$90:$M$90,FALSE))*INDEX(装备!$I$72:$I$77,MATCH($P65,装备!$A$72:$A$77,FALSE)),0)</f>
        <v>270</v>
      </c>
      <c r="AE65" s="1" cm="1">
        <f t="array" ref="AE65">IFERROR(INDEX(装备!$C$92:$M$92,MATCH(AE$8,装备!$C$90:$M$90,FALSE))*INDEX(装备!$I$72:$I$77,MATCH($P65,装备!$A$72:$A$77,FALSE))+$S65*INDEX(装备!$C$92:$M$92,MATCH(AE$8,装备!$C$90:$M$90,FALSE))*INDEX(装备!$I$72:$I$77,MATCH($P65,装备!$A$72:$A$77,FALSE)),0)</f>
        <v>540</v>
      </c>
      <c r="AF65" s="1" cm="1">
        <f t="array" ref="AF65">IFERROR(INDEX(装备!$C$92:$M$92,MATCH(AF$8,装备!$C$90:$M$90,FALSE))*INDEX(装备!$I$72:$I$77,MATCH($P65,装备!$A$72:$A$77,FALSE))+$S65*INDEX(装备!$C$92:$M$92,MATCH(AF$8,装备!$C$90:$M$90,FALSE))*INDEX(装备!$I$72:$I$77,MATCH($P65,装备!$A$72:$A$77,FALSE)),0)</f>
        <v>540</v>
      </c>
      <c r="AR65" s="1">
        <f t="shared" si="41"/>
        <v>6202.11</v>
      </c>
      <c r="AS65" s="1">
        <f t="shared" si="42"/>
        <v>607.09</v>
      </c>
      <c r="AT65" s="1">
        <f t="shared" si="43"/>
        <v>607.09</v>
      </c>
      <c r="AU65" s="1">
        <f t="shared" si="44"/>
        <v>378.83</v>
      </c>
      <c r="AV65" s="1">
        <f t="shared" si="45"/>
        <v>378.83</v>
      </c>
      <c r="AW65" s="1">
        <f t="shared" si="46"/>
        <v>227.65</v>
      </c>
      <c r="AX65" s="1">
        <f t="shared" si="47"/>
        <v>227.65</v>
      </c>
      <c r="AY65" s="1">
        <f t="shared" si="48"/>
        <v>227.65</v>
      </c>
      <c r="BA65" s="1">
        <f t="shared" si="33"/>
        <v>270</v>
      </c>
      <c r="BB65" s="1">
        <f t="shared" si="34"/>
        <v>270</v>
      </c>
      <c r="BC65" s="1">
        <f t="shared" si="35"/>
        <v>270</v>
      </c>
      <c r="BD65" s="1">
        <f t="shared" si="36"/>
        <v>270</v>
      </c>
      <c r="BE65" s="1">
        <f t="shared" si="37"/>
        <v>540</v>
      </c>
      <c r="BF65" s="1">
        <f t="shared" si="38"/>
        <v>540</v>
      </c>
    </row>
    <row r="66" spans="2:58" x14ac:dyDescent="0.15">
      <c r="B66" s="1">
        <f t="shared" si="49"/>
        <v>13</v>
      </c>
      <c r="D66" s="1">
        <v>58</v>
      </c>
      <c r="E66" s="1">
        <v>3</v>
      </c>
      <c r="F66" s="1">
        <f t="shared" si="22"/>
        <v>9</v>
      </c>
      <c r="G66" s="1" cm="1">
        <f t="array" ref="G66">ROUND((INDEX(职业模板!$N$4:$U$4,MATCH(G$8,职业模板!$N$3:$U$3,FALSE))+$D66*INDEX(职业模板!$C$18:$J$18,MATCH(G$8,职业模板!$N$3:$U$3,FALSE))+INDEX(职业模板!$C$40:$J$60,MATCH($F66,职业模板!$B$40:$B$60,FALSE),MATCH(G$8,职业模板!$C$39:$J$39,FALSE))*INDEX(职业模板!$N$4:$U$4,MATCH(G$8,职业模板!$N$3:$U$3,FALSE)))*(1+INDEX(职业模板!$C$29:$J$34,MATCH($E66,职业模板!$B$29:$B$34,FALSE),MATCH(G$8,职业模板!$C$28:$J$28,FALSE))),3)</f>
        <v>2402.4</v>
      </c>
      <c r="H66" s="1" cm="1">
        <f t="array" ref="H66">ROUND((INDEX(职业模板!$N$4:$U$4,MATCH(H$8,职业模板!$N$3:$U$3,FALSE))+$D66*INDEX(职业模板!$C$18:$J$18,MATCH(H$8,职业模板!$N$3:$U$3,FALSE))+INDEX(职业模板!$C$40:$J$60,MATCH($F66,职业模板!$B$40:$B$60,FALSE),MATCH(H$8,职业模板!$C$39:$J$39,FALSE))*INDEX(职业模板!$N$4:$U$4,MATCH(H$8,职业模板!$N$3:$U$3,FALSE)))*(1+INDEX(职业模板!$C$29:$J$34,MATCH($E66,职业模板!$B$29:$B$34,FALSE),MATCH(H$8,职业模板!$C$28:$J$28,FALSE))),3)</f>
        <v>291.2</v>
      </c>
      <c r="I66" s="1" cm="1">
        <f t="array" ref="I66">ROUND((INDEX(职业模板!$N$4:$U$4,MATCH(I$8,职业模板!$N$3:$U$3,FALSE))+$D66*INDEX(职业模板!$C$18:$J$18,MATCH(I$8,职业模板!$N$3:$U$3,FALSE))+INDEX(职业模板!$C$40:$J$60,MATCH($F66,职业模板!$B$40:$B$60,FALSE),MATCH(I$8,职业模板!$C$39:$J$39,FALSE))*INDEX(职业模板!$N$4:$U$4,MATCH(I$8,职业模板!$N$3:$U$3,FALSE)))*(1+INDEX(职业模板!$C$29:$J$34,MATCH($E66,职业模板!$B$29:$B$34,FALSE),MATCH(I$8,职业模板!$C$28:$J$28,FALSE))),3)</f>
        <v>291.2</v>
      </c>
      <c r="J66" s="1" cm="1">
        <f t="array" ref="J66">ROUND((INDEX(职业模板!$N$4:$U$4,MATCH(J$8,职业模板!$N$3:$U$3,FALSE))+$D66*INDEX(职业模板!$C$18:$J$18,MATCH(J$8,职业模板!$N$3:$U$3,FALSE))+INDEX(职业模板!$C$40:$J$60,MATCH($F66,职业模板!$B$40:$B$60,FALSE),MATCH(J$8,职业模板!$C$39:$J$39,FALSE))*INDEX(职业模板!$N$4:$U$4,MATCH(J$8,职业模板!$N$3:$U$3,FALSE)))*(1+INDEX(职业模板!$C$29:$J$34,MATCH($E66,职业模板!$B$29:$B$34,FALSE),MATCH(J$8,职业模板!$C$28:$J$28,FALSE))),3)</f>
        <v>220.8</v>
      </c>
      <c r="K66" s="1" cm="1">
        <f t="array" ref="K66">ROUND((INDEX(职业模板!$N$4:$U$4,MATCH(K$8,职业模板!$N$3:$U$3,FALSE))+$D66*INDEX(职业模板!$C$18:$J$18,MATCH(K$8,职业模板!$N$3:$U$3,FALSE))+INDEX(职业模板!$C$40:$J$60,MATCH($F66,职业模板!$B$40:$B$60,FALSE),MATCH(K$8,职业模板!$C$39:$J$39,FALSE))*INDEX(职业模板!$N$4:$U$4,MATCH(K$8,职业模板!$N$3:$U$3,FALSE)))*(1+INDEX(职业模板!$C$29:$J$34,MATCH($E66,职业模板!$B$29:$B$34,FALSE),MATCH(K$8,职业模板!$C$28:$J$28,FALSE))),3)</f>
        <v>220.8</v>
      </c>
      <c r="L66" s="1" cm="1">
        <f t="array" ref="L66">ROUND((INDEX(职业模板!$N$4:$U$4,MATCH(L$8,职业模板!$N$3:$U$3,FALSE))+$D66*INDEX(职业模板!$C$18:$J$18,MATCH(L$8,职业模板!$N$3:$U$3,FALSE))+INDEX(职业模板!$C$40:$J$60,MATCH($F66,职业模板!$B$40:$B$60,FALSE),MATCH(L$8,职业模板!$C$39:$J$39,FALSE))*INDEX(职业模板!$N$4:$U$4,MATCH(L$8,职业模板!$N$3:$U$3,FALSE)))*(1+INDEX(职业模板!$C$29:$J$34,MATCH($E66,职业模板!$B$29:$B$34,FALSE),MATCH(L$8,职业模板!$C$28:$J$28,FALSE))),3)</f>
        <v>229.1</v>
      </c>
      <c r="M66" s="1" cm="1">
        <f t="array" ref="M66">ROUND((INDEX(职业模板!$N$4:$U$4,MATCH(M$8,职业模板!$N$3:$U$3,FALSE))+$D66*INDEX(职业模板!$C$18:$J$18,MATCH(M$8,职业模板!$N$3:$U$3,FALSE))+INDEX(职业模板!$C$40:$J$60,MATCH($F66,职业模板!$B$40:$B$60,FALSE),MATCH(M$8,职业模板!$C$39:$J$39,FALSE))*INDEX(职业模板!$N$4:$U$4,MATCH(M$8,职业模板!$N$3:$U$3,FALSE)))*(1+INDEX(职业模板!$C$29:$J$34,MATCH($E66,职业模板!$B$29:$B$34,FALSE),MATCH(M$8,职业模板!$C$28:$J$28,FALSE))),3)</f>
        <v>229.1</v>
      </c>
      <c r="N66" s="1" cm="1">
        <f t="array" ref="N66">ROUND((INDEX(职业模板!$N$4:$U$4,MATCH(N$8,职业模板!$N$3:$U$3,FALSE))+$D66*INDEX(职业模板!$C$18:$J$18,MATCH(N$8,职业模板!$N$3:$U$3,FALSE))+INDEX(职业模板!$C$40:$J$60,MATCH($F66,职业模板!$B$40:$B$60,FALSE),MATCH(N$8,职业模板!$C$39:$J$39,FALSE))*INDEX(职业模板!$N$4:$U$4,MATCH(N$8,职业模板!$N$3:$U$3,FALSE)))*(1+INDEX(职业模板!$C$29:$J$34,MATCH($E66,职业模板!$B$29:$B$34,FALSE),MATCH(N$8,职业模板!$C$28:$J$28,FALSE))),3)</f>
        <v>229.1</v>
      </c>
      <c r="O66" s="1">
        <v>1.5</v>
      </c>
      <c r="P66" s="1">
        <v>4</v>
      </c>
      <c r="Q66" s="26" t="str" cm="1">
        <f t="array" ref="Q66">INDEX(装备!$B$72:$B$77,MATCH($P66,装备!$A$72:$A$77,FALSE))</f>
        <v>紫</v>
      </c>
      <c r="R66" s="1">
        <v>10</v>
      </c>
      <c r="S66" s="1">
        <f t="shared" si="40"/>
        <v>2</v>
      </c>
      <c r="V66" s="1" cm="1">
        <f t="array" ref="V66">IFERROR(ROUND(INDEX(装备!$C$72:$C$77,MATCH($P66,装备!$A$72:$A$77,FALSE))*(INDEX(装备!$C$47:$G$47,MATCH(V$8,装备!$C$45:$G$45,FALSE))+$R66/MAX(装备!$G$72:$G$77)*INDEX(装备!$C$53:$G$53,MATCH(V$8,装备!$C$51:$G$51,FALSE)))+INDEX(装备!$C$91:$M$91,MATCH(V$8,装备!$C$90:$M$90,FALSE))*INDEX(装备!$I$72:$I$77,MATCH($P66,装备!$A$72:$A$77,FALSE))*(INDEX(职业模板!$N$4:$U$4,MATCH(G$8,职业模板!$N$3:$U$3,FALSE))+$D66*INDEX(职业模板!$C$18:$J$18,MATCH(G$8,职业模板!$N$3:$U$3,FALSE)))*(1+$S66),2),0)</f>
        <v>3821.94</v>
      </c>
      <c r="W66" s="1" cm="1">
        <f t="array" ref="W66">IFERROR(ROUND(INDEX(装备!$C$72:$C$77,MATCH($P66,装备!$A$72:$A$77,FALSE))*(INDEX(装备!$C$47:$G$47,MATCH(W$8,装备!$C$45:$G$45,FALSE))+$R66/MAX(装备!$G$72:$G$77)*INDEX(装备!$C$53:$G$53,MATCH(W$8,装备!$C$51:$G$51,FALSE)))+INDEX(装备!$C$91:$M$91,MATCH(W$8,装备!$C$90:$M$90,FALSE))*INDEX(装备!$I$72:$I$77,MATCH($P66,装备!$A$72:$A$77,FALSE))*(INDEX(职业模板!$N$4:$U$4,MATCH(H$8,职业模板!$N$3:$U$3,FALSE))+$D66*INDEX(职业模板!$C$18:$J$18,MATCH(H$8,职业模板!$N$3:$U$3,FALSE)))*(1+$S66),2),0)</f>
        <v>318.5</v>
      </c>
      <c r="X66" s="1" cm="1">
        <f t="array" ref="X66">IFERROR(ROUND(INDEX(装备!$C$72:$C$77,MATCH($P66,装备!$A$72:$A$77,FALSE))*(INDEX(装备!$C$47:$G$47,MATCH(X$8,装备!$C$45:$G$45,FALSE))+$R66/MAX(装备!$G$72:$G$77)*INDEX(装备!$C$53:$G$53,MATCH(X$8,装备!$C$51:$G$51,FALSE)))+INDEX(装备!$C$91:$M$91,MATCH(X$8,装备!$C$90:$M$90,FALSE))*INDEX(装备!$I$72:$I$77,MATCH($P66,装备!$A$72:$A$77,FALSE))*(INDEX(职业模板!$N$4:$U$4,MATCH(I$8,职业模板!$N$3:$U$3,FALSE))+$D66*INDEX(职业模板!$C$18:$J$18,MATCH(I$8,职业模板!$N$3:$U$3,FALSE)))*(1+$S66),2),0)</f>
        <v>318.5</v>
      </c>
      <c r="Y66" s="1" cm="1">
        <f t="array" ref="Y66">IFERROR(ROUND(INDEX(装备!$C$72:$C$77,MATCH($P66,装备!$A$72:$A$77,FALSE))*(INDEX(装备!$C$47:$G$47,MATCH(Y$8,装备!$C$45:$G$45,FALSE))+$R66/MAX(装备!$G$72:$G$77)*INDEX(装备!$C$53:$G$53,MATCH(Y$8,装备!$C$51:$G$51,FALSE)))+INDEX(装备!$C$91:$M$91,MATCH(Y$8,装备!$C$90:$M$90,FALSE))*INDEX(装备!$I$72:$I$77,MATCH($P66,装备!$A$72:$A$77,FALSE))*(INDEX(职业模板!$N$4:$U$4,MATCH(J$8,职业模板!$N$3:$U$3,FALSE))+$D66*INDEX(职业模板!$C$18:$J$18,MATCH(J$8,职业模板!$N$3:$U$3,FALSE)))*(1+$S66),2),0)</f>
        <v>159.72</v>
      </c>
      <c r="Z66" s="1" cm="1">
        <f t="array" ref="Z66">IFERROR(ROUND(INDEX(装备!$C$72:$C$77,MATCH($P66,装备!$A$72:$A$77,FALSE))*(INDEX(装备!$C$47:$G$47,MATCH(Z$8,装备!$C$45:$G$45,FALSE))+$R66/MAX(装备!$G$72:$G$77)*INDEX(装备!$C$53:$G$53,MATCH(Z$8,装备!$C$51:$G$51,FALSE)))+INDEX(装备!$C$91:$M$91,MATCH(Z$8,装备!$C$90:$M$90,FALSE))*INDEX(装备!$I$72:$I$77,MATCH($P66,装备!$A$72:$A$77,FALSE))*(INDEX(职业模板!$N$4:$U$4,MATCH(K$8,职业模板!$N$3:$U$3,FALSE))+$D66*INDEX(职业模板!$C$18:$J$18,MATCH(K$8,职业模板!$N$3:$U$3,FALSE)))*(1+$S66),2),0)</f>
        <v>159.72</v>
      </c>
      <c r="AA66" s="1" cm="1">
        <f t="array" ref="AA66">IFERROR(INDEX(装备!$C$92:$M$92,MATCH(AA$8,装备!$C$90:$M$90,FALSE))*INDEX(装备!$I$72:$I$77,MATCH($P66,装备!$A$72:$A$77,FALSE))+$S66*INDEX(装备!$C$92:$M$92,MATCH(AA$8,装备!$C$90:$M$90,FALSE))*INDEX(装备!$I$72:$I$77,MATCH($P66,装备!$A$72:$A$77,FALSE)),0)</f>
        <v>270</v>
      </c>
      <c r="AB66" s="1" cm="1">
        <f t="array" ref="AB66">IFERROR(INDEX(装备!$C$92:$M$92,MATCH(AB$8,装备!$C$90:$M$90,FALSE))*INDEX(装备!$I$72:$I$77,MATCH($P66,装备!$A$72:$A$77,FALSE))+$S66*INDEX(装备!$C$92:$M$92,MATCH(AB$8,装备!$C$90:$M$90,FALSE))*INDEX(装备!$I$72:$I$77,MATCH($P66,装备!$A$72:$A$77,FALSE)),0)</f>
        <v>270</v>
      </c>
      <c r="AC66" s="1" cm="1">
        <f t="array" ref="AC66">IFERROR(INDEX(装备!$C$92:$M$92,MATCH(AC$8,装备!$C$90:$M$90,FALSE))*INDEX(装备!$I$72:$I$77,MATCH($P66,装备!$A$72:$A$77,FALSE))+$S66*INDEX(装备!$C$92:$M$92,MATCH(AC$8,装备!$C$90:$M$90,FALSE))*INDEX(装备!$I$72:$I$77,MATCH($P66,装备!$A$72:$A$77,FALSE)),0)</f>
        <v>270</v>
      </c>
      <c r="AD66" s="1" cm="1">
        <f t="array" ref="AD66">IFERROR(INDEX(装备!$C$92:$M$92,MATCH(AD$8,装备!$C$90:$M$90,FALSE))*INDEX(装备!$I$72:$I$77,MATCH($P66,装备!$A$72:$A$77,FALSE))+$S66*INDEX(装备!$C$92:$M$92,MATCH(AD$8,装备!$C$90:$M$90,FALSE))*INDEX(装备!$I$72:$I$77,MATCH($P66,装备!$A$72:$A$77,FALSE)),0)</f>
        <v>270</v>
      </c>
      <c r="AE66" s="1" cm="1">
        <f t="array" ref="AE66">IFERROR(INDEX(装备!$C$92:$M$92,MATCH(AE$8,装备!$C$90:$M$90,FALSE))*INDEX(装备!$I$72:$I$77,MATCH($P66,装备!$A$72:$A$77,FALSE))+$S66*INDEX(装备!$C$92:$M$92,MATCH(AE$8,装备!$C$90:$M$90,FALSE))*INDEX(装备!$I$72:$I$77,MATCH($P66,装备!$A$72:$A$77,FALSE)),0)</f>
        <v>540</v>
      </c>
      <c r="AF66" s="1" cm="1">
        <f t="array" ref="AF66">IFERROR(INDEX(装备!$C$92:$M$92,MATCH(AF$8,装备!$C$90:$M$90,FALSE))*INDEX(装备!$I$72:$I$77,MATCH($P66,装备!$A$72:$A$77,FALSE))+$S66*INDEX(装备!$C$92:$M$92,MATCH(AF$8,装备!$C$90:$M$90,FALSE))*INDEX(装备!$I$72:$I$77,MATCH($P66,装备!$A$72:$A$77,FALSE)),0)</f>
        <v>540</v>
      </c>
      <c r="AR66" s="1">
        <f t="shared" si="41"/>
        <v>6224.34</v>
      </c>
      <c r="AS66" s="1">
        <f t="shared" si="42"/>
        <v>609.70000000000005</v>
      </c>
      <c r="AT66" s="1">
        <f t="shared" si="43"/>
        <v>609.70000000000005</v>
      </c>
      <c r="AU66" s="1">
        <f t="shared" si="44"/>
        <v>380.52</v>
      </c>
      <c r="AV66" s="1">
        <f t="shared" si="45"/>
        <v>380.52</v>
      </c>
      <c r="AW66" s="1">
        <f t="shared" si="46"/>
        <v>229.1</v>
      </c>
      <c r="AX66" s="1">
        <f t="shared" si="47"/>
        <v>229.1</v>
      </c>
      <c r="AY66" s="1">
        <f t="shared" si="48"/>
        <v>229.1</v>
      </c>
      <c r="BA66" s="1">
        <f t="shared" si="33"/>
        <v>270</v>
      </c>
      <c r="BB66" s="1">
        <f t="shared" si="34"/>
        <v>270</v>
      </c>
      <c r="BC66" s="1">
        <f t="shared" si="35"/>
        <v>270</v>
      </c>
      <c r="BD66" s="1">
        <f t="shared" si="36"/>
        <v>270</v>
      </c>
      <c r="BE66" s="1">
        <f t="shared" si="37"/>
        <v>540</v>
      </c>
      <c r="BF66" s="1">
        <f t="shared" si="38"/>
        <v>540</v>
      </c>
    </row>
    <row r="67" spans="2:58" x14ac:dyDescent="0.15">
      <c r="B67" s="1">
        <f t="shared" si="49"/>
        <v>13</v>
      </c>
      <c r="D67" s="1">
        <v>59</v>
      </c>
      <c r="E67" s="1">
        <v>3</v>
      </c>
      <c r="F67" s="1">
        <f t="shared" si="22"/>
        <v>9</v>
      </c>
      <c r="G67" s="1" cm="1">
        <f t="array" ref="G67">ROUND((INDEX(职业模板!$N$4:$U$4,MATCH(G$8,职业模板!$N$3:$U$3,FALSE))+$D67*INDEX(职业模板!$C$18:$J$18,MATCH(G$8,职业模板!$N$3:$U$3,FALSE))+INDEX(职业模板!$C$40:$J$60,MATCH($F67,职业模板!$B$40:$B$60,FALSE),MATCH(G$8,职业模板!$C$39:$J$39,FALSE))*INDEX(职业模板!$N$4:$U$4,MATCH(G$8,职业模板!$N$3:$U$3,FALSE)))*(1+INDEX(职业模板!$C$29:$J$34,MATCH($E67,职业模板!$B$29:$B$34,FALSE),MATCH(G$8,职业模板!$C$28:$J$28,FALSE))),3)</f>
        <v>2422.1999999999998</v>
      </c>
      <c r="H67" s="1" cm="1">
        <f t="array" ref="H67">ROUND((INDEX(职业模板!$N$4:$U$4,MATCH(H$8,职业模板!$N$3:$U$3,FALSE))+$D67*INDEX(职业模板!$C$18:$J$18,MATCH(H$8,职业模板!$N$3:$U$3,FALSE))+INDEX(职业模板!$C$40:$J$60,MATCH($F67,职业模板!$B$40:$B$60,FALSE),MATCH(H$8,职业模板!$C$39:$J$39,FALSE))*INDEX(职业模板!$N$4:$U$4,MATCH(H$8,职业模板!$N$3:$U$3,FALSE)))*(1+INDEX(职业模板!$C$29:$J$34,MATCH($E67,职业模板!$B$29:$B$34,FALSE),MATCH(H$8,职业模板!$C$28:$J$28,FALSE))),3)</f>
        <v>293.60000000000002</v>
      </c>
      <c r="I67" s="1" cm="1">
        <f t="array" ref="I67">ROUND((INDEX(职业模板!$N$4:$U$4,MATCH(I$8,职业模板!$N$3:$U$3,FALSE))+$D67*INDEX(职业模板!$C$18:$J$18,MATCH(I$8,职业模板!$N$3:$U$3,FALSE))+INDEX(职业模板!$C$40:$J$60,MATCH($F67,职业模板!$B$40:$B$60,FALSE),MATCH(I$8,职业模板!$C$39:$J$39,FALSE))*INDEX(职业模板!$N$4:$U$4,MATCH(I$8,职业模板!$N$3:$U$3,FALSE)))*(1+INDEX(职业模板!$C$29:$J$34,MATCH($E67,职业模板!$B$29:$B$34,FALSE),MATCH(I$8,职业模板!$C$28:$J$28,FALSE))),3)</f>
        <v>293.60000000000002</v>
      </c>
      <c r="J67" s="1" cm="1">
        <f t="array" ref="J67">ROUND((INDEX(职业模板!$N$4:$U$4,MATCH(J$8,职业模板!$N$3:$U$3,FALSE))+$D67*INDEX(职业模板!$C$18:$J$18,MATCH(J$8,职业模板!$N$3:$U$3,FALSE))+INDEX(职业模板!$C$40:$J$60,MATCH($F67,职业模板!$B$40:$B$60,FALSE),MATCH(J$8,职业模板!$C$39:$J$39,FALSE))*INDEX(职业模板!$N$4:$U$4,MATCH(J$8,职业模板!$N$3:$U$3,FALSE)))*(1+INDEX(职业模板!$C$29:$J$34,MATCH($E67,职业模板!$B$29:$B$34,FALSE),MATCH(J$8,职业模板!$C$28:$J$28,FALSE))),3)</f>
        <v>222.4</v>
      </c>
      <c r="K67" s="1" cm="1">
        <f t="array" ref="K67">ROUND((INDEX(职业模板!$N$4:$U$4,MATCH(K$8,职业模板!$N$3:$U$3,FALSE))+$D67*INDEX(职业模板!$C$18:$J$18,MATCH(K$8,职业模板!$N$3:$U$3,FALSE))+INDEX(职业模板!$C$40:$J$60,MATCH($F67,职业模板!$B$40:$B$60,FALSE),MATCH(K$8,职业模板!$C$39:$J$39,FALSE))*INDEX(职业模板!$N$4:$U$4,MATCH(K$8,职业模板!$N$3:$U$3,FALSE)))*(1+INDEX(职业模板!$C$29:$J$34,MATCH($E67,职业模板!$B$29:$B$34,FALSE),MATCH(K$8,职业模板!$C$28:$J$28,FALSE))),3)</f>
        <v>222.4</v>
      </c>
      <c r="L67" s="1" cm="1">
        <f t="array" ref="L67">ROUND((INDEX(职业模板!$N$4:$U$4,MATCH(L$8,职业模板!$N$3:$U$3,FALSE))+$D67*INDEX(职业模板!$C$18:$J$18,MATCH(L$8,职业模板!$N$3:$U$3,FALSE))+INDEX(职业模板!$C$40:$J$60,MATCH($F67,职业模板!$B$40:$B$60,FALSE),MATCH(L$8,职业模板!$C$39:$J$39,FALSE))*INDEX(职业模板!$N$4:$U$4,MATCH(L$8,职业模板!$N$3:$U$3,FALSE)))*(1+INDEX(职业模板!$C$29:$J$34,MATCH($E67,职业模板!$B$29:$B$34,FALSE),MATCH(L$8,职业模板!$C$28:$J$28,FALSE))),3)</f>
        <v>230.55</v>
      </c>
      <c r="M67" s="1" cm="1">
        <f t="array" ref="M67">ROUND((INDEX(职业模板!$N$4:$U$4,MATCH(M$8,职业模板!$N$3:$U$3,FALSE))+$D67*INDEX(职业模板!$C$18:$J$18,MATCH(M$8,职业模板!$N$3:$U$3,FALSE))+INDEX(职业模板!$C$40:$J$60,MATCH($F67,职业模板!$B$40:$B$60,FALSE),MATCH(M$8,职业模板!$C$39:$J$39,FALSE))*INDEX(职业模板!$N$4:$U$4,MATCH(M$8,职业模板!$N$3:$U$3,FALSE)))*(1+INDEX(职业模板!$C$29:$J$34,MATCH($E67,职业模板!$B$29:$B$34,FALSE),MATCH(M$8,职业模板!$C$28:$J$28,FALSE))),3)</f>
        <v>230.55</v>
      </c>
      <c r="N67" s="1" cm="1">
        <f t="array" ref="N67">ROUND((INDEX(职业模板!$N$4:$U$4,MATCH(N$8,职业模板!$N$3:$U$3,FALSE))+$D67*INDEX(职业模板!$C$18:$J$18,MATCH(N$8,职业模板!$N$3:$U$3,FALSE))+INDEX(职业模板!$C$40:$J$60,MATCH($F67,职业模板!$B$40:$B$60,FALSE),MATCH(N$8,职业模板!$C$39:$J$39,FALSE))*INDEX(职业模板!$N$4:$U$4,MATCH(N$8,职业模板!$N$3:$U$3,FALSE)))*(1+INDEX(职业模板!$C$29:$J$34,MATCH($E67,职业模板!$B$29:$B$34,FALSE),MATCH(N$8,职业模板!$C$28:$J$28,FALSE))),3)</f>
        <v>230.55</v>
      </c>
      <c r="O67" s="1">
        <v>1.5</v>
      </c>
      <c r="P67" s="1">
        <v>4</v>
      </c>
      <c r="Q67" s="26" t="str" cm="1">
        <f t="array" ref="Q67">INDEX(装备!$B$72:$B$77,MATCH($P67,装备!$A$72:$A$77,FALSE))</f>
        <v>紫</v>
      </c>
      <c r="R67" s="1">
        <v>10</v>
      </c>
      <c r="S67" s="1">
        <f t="shared" si="40"/>
        <v>2</v>
      </c>
      <c r="V67" s="1" cm="1">
        <f t="array" ref="V67">IFERROR(ROUND(INDEX(装备!$C$72:$C$77,MATCH($P67,装备!$A$72:$A$77,FALSE))*(INDEX(装备!$C$47:$G$47,MATCH(V$8,装备!$C$45:$G$45,FALSE))+$R67/MAX(装备!$G$72:$G$77)*INDEX(装备!$C$53:$G$53,MATCH(V$8,装备!$C$51:$G$51,FALSE)))+INDEX(装备!$C$91:$M$91,MATCH(V$8,装备!$C$90:$M$90,FALSE))*INDEX(装备!$I$72:$I$77,MATCH($P67,装备!$A$72:$A$77,FALSE))*(INDEX(职业模板!$N$4:$U$4,MATCH(G$8,职业模板!$N$3:$U$3,FALSE))+$D67*INDEX(职业模板!$C$18:$J$18,MATCH(G$8,职业模板!$N$3:$U$3,FALSE)))*(1+$S67),2),0)</f>
        <v>3824.37</v>
      </c>
      <c r="W67" s="1" cm="1">
        <f t="array" ref="W67">IFERROR(ROUND(INDEX(装备!$C$72:$C$77,MATCH($P67,装备!$A$72:$A$77,FALSE))*(INDEX(装备!$C$47:$G$47,MATCH(W$8,装备!$C$45:$G$45,FALSE))+$R67/MAX(装备!$G$72:$G$77)*INDEX(装备!$C$53:$G$53,MATCH(W$8,装备!$C$51:$G$51,FALSE)))+INDEX(装备!$C$91:$M$91,MATCH(W$8,装备!$C$90:$M$90,FALSE))*INDEX(装备!$I$72:$I$77,MATCH($P67,装备!$A$72:$A$77,FALSE))*(INDEX(职业模板!$N$4:$U$4,MATCH(H$8,职业模板!$N$3:$U$3,FALSE))+$D67*INDEX(职业模板!$C$18:$J$18,MATCH(H$8,职业模板!$N$3:$U$3,FALSE)))*(1+$S67),2),0)</f>
        <v>318.7</v>
      </c>
      <c r="X67" s="1" cm="1">
        <f t="array" ref="X67">IFERROR(ROUND(INDEX(装备!$C$72:$C$77,MATCH($P67,装备!$A$72:$A$77,FALSE))*(INDEX(装备!$C$47:$G$47,MATCH(X$8,装备!$C$45:$G$45,FALSE))+$R67/MAX(装备!$G$72:$G$77)*INDEX(装备!$C$53:$G$53,MATCH(X$8,装备!$C$51:$G$51,FALSE)))+INDEX(装备!$C$91:$M$91,MATCH(X$8,装备!$C$90:$M$90,FALSE))*INDEX(装备!$I$72:$I$77,MATCH($P67,装备!$A$72:$A$77,FALSE))*(INDEX(职业模板!$N$4:$U$4,MATCH(I$8,职业模板!$N$3:$U$3,FALSE))+$D67*INDEX(职业模板!$C$18:$J$18,MATCH(I$8,职业模板!$N$3:$U$3,FALSE)))*(1+$S67),2),0)</f>
        <v>318.7</v>
      </c>
      <c r="Y67" s="1" cm="1">
        <f t="array" ref="Y67">IFERROR(ROUND(INDEX(装备!$C$72:$C$77,MATCH($P67,装备!$A$72:$A$77,FALSE))*(INDEX(装备!$C$47:$G$47,MATCH(Y$8,装备!$C$45:$G$45,FALSE))+$R67/MAX(装备!$G$72:$G$77)*INDEX(装备!$C$53:$G$53,MATCH(Y$8,装备!$C$51:$G$51,FALSE)))+INDEX(装备!$C$91:$M$91,MATCH(Y$8,装备!$C$90:$M$90,FALSE))*INDEX(装备!$I$72:$I$77,MATCH($P67,装备!$A$72:$A$77,FALSE))*(INDEX(职业模板!$N$4:$U$4,MATCH(J$8,职业模板!$N$3:$U$3,FALSE))+$D67*INDEX(职业模板!$C$18:$J$18,MATCH(J$8,职业模板!$N$3:$U$3,FALSE)))*(1+$S67),2),0)</f>
        <v>159.81</v>
      </c>
      <c r="Z67" s="1" cm="1">
        <f t="array" ref="Z67">IFERROR(ROUND(INDEX(装备!$C$72:$C$77,MATCH($P67,装备!$A$72:$A$77,FALSE))*(INDEX(装备!$C$47:$G$47,MATCH(Z$8,装备!$C$45:$G$45,FALSE))+$R67/MAX(装备!$G$72:$G$77)*INDEX(装备!$C$53:$G$53,MATCH(Z$8,装备!$C$51:$G$51,FALSE)))+INDEX(装备!$C$91:$M$91,MATCH(Z$8,装备!$C$90:$M$90,FALSE))*INDEX(装备!$I$72:$I$77,MATCH($P67,装备!$A$72:$A$77,FALSE))*(INDEX(职业模板!$N$4:$U$4,MATCH(K$8,职业模板!$N$3:$U$3,FALSE))+$D67*INDEX(职业模板!$C$18:$J$18,MATCH(K$8,职业模板!$N$3:$U$3,FALSE)))*(1+$S67),2),0)</f>
        <v>159.81</v>
      </c>
      <c r="AA67" s="1" cm="1">
        <f t="array" ref="AA67">IFERROR(INDEX(装备!$C$92:$M$92,MATCH(AA$8,装备!$C$90:$M$90,FALSE))*INDEX(装备!$I$72:$I$77,MATCH($P67,装备!$A$72:$A$77,FALSE))+$S67*INDEX(装备!$C$92:$M$92,MATCH(AA$8,装备!$C$90:$M$90,FALSE))*INDEX(装备!$I$72:$I$77,MATCH($P67,装备!$A$72:$A$77,FALSE)),0)</f>
        <v>270</v>
      </c>
      <c r="AB67" s="1" cm="1">
        <f t="array" ref="AB67">IFERROR(INDEX(装备!$C$92:$M$92,MATCH(AB$8,装备!$C$90:$M$90,FALSE))*INDEX(装备!$I$72:$I$77,MATCH($P67,装备!$A$72:$A$77,FALSE))+$S67*INDEX(装备!$C$92:$M$92,MATCH(AB$8,装备!$C$90:$M$90,FALSE))*INDEX(装备!$I$72:$I$77,MATCH($P67,装备!$A$72:$A$77,FALSE)),0)</f>
        <v>270</v>
      </c>
      <c r="AC67" s="1" cm="1">
        <f t="array" ref="AC67">IFERROR(INDEX(装备!$C$92:$M$92,MATCH(AC$8,装备!$C$90:$M$90,FALSE))*INDEX(装备!$I$72:$I$77,MATCH($P67,装备!$A$72:$A$77,FALSE))+$S67*INDEX(装备!$C$92:$M$92,MATCH(AC$8,装备!$C$90:$M$90,FALSE))*INDEX(装备!$I$72:$I$77,MATCH($P67,装备!$A$72:$A$77,FALSE)),0)</f>
        <v>270</v>
      </c>
      <c r="AD67" s="1" cm="1">
        <f t="array" ref="AD67">IFERROR(INDEX(装备!$C$92:$M$92,MATCH(AD$8,装备!$C$90:$M$90,FALSE))*INDEX(装备!$I$72:$I$77,MATCH($P67,装备!$A$72:$A$77,FALSE))+$S67*INDEX(装备!$C$92:$M$92,MATCH(AD$8,装备!$C$90:$M$90,FALSE))*INDEX(装备!$I$72:$I$77,MATCH($P67,装备!$A$72:$A$77,FALSE)),0)</f>
        <v>270</v>
      </c>
      <c r="AE67" s="1" cm="1">
        <f t="array" ref="AE67">IFERROR(INDEX(装备!$C$92:$M$92,MATCH(AE$8,装备!$C$90:$M$90,FALSE))*INDEX(装备!$I$72:$I$77,MATCH($P67,装备!$A$72:$A$77,FALSE))+$S67*INDEX(装备!$C$92:$M$92,MATCH(AE$8,装备!$C$90:$M$90,FALSE))*INDEX(装备!$I$72:$I$77,MATCH($P67,装备!$A$72:$A$77,FALSE)),0)</f>
        <v>540</v>
      </c>
      <c r="AF67" s="1" cm="1">
        <f t="array" ref="AF67">IFERROR(INDEX(装备!$C$92:$M$92,MATCH(AF$8,装备!$C$90:$M$90,FALSE))*INDEX(装备!$I$72:$I$77,MATCH($P67,装备!$A$72:$A$77,FALSE))+$S67*INDEX(装备!$C$92:$M$92,MATCH(AF$8,装备!$C$90:$M$90,FALSE))*INDEX(装备!$I$72:$I$77,MATCH($P67,装备!$A$72:$A$77,FALSE)),0)</f>
        <v>540</v>
      </c>
      <c r="AR67" s="1">
        <f t="shared" si="41"/>
        <v>6246.57</v>
      </c>
      <c r="AS67" s="1">
        <f t="shared" si="42"/>
        <v>612.29999999999995</v>
      </c>
      <c r="AT67" s="1">
        <f t="shared" si="43"/>
        <v>612.29999999999995</v>
      </c>
      <c r="AU67" s="1">
        <f t="shared" si="44"/>
        <v>382.21</v>
      </c>
      <c r="AV67" s="1">
        <f t="shared" si="45"/>
        <v>382.21</v>
      </c>
      <c r="AW67" s="1">
        <f t="shared" si="46"/>
        <v>230.55</v>
      </c>
      <c r="AX67" s="1">
        <f t="shared" si="47"/>
        <v>230.55</v>
      </c>
      <c r="AY67" s="1">
        <f t="shared" si="48"/>
        <v>230.55</v>
      </c>
      <c r="BA67" s="1">
        <f t="shared" si="33"/>
        <v>270</v>
      </c>
      <c r="BB67" s="1">
        <f t="shared" si="34"/>
        <v>270</v>
      </c>
      <c r="BC67" s="1">
        <f t="shared" si="35"/>
        <v>270</v>
      </c>
      <c r="BD67" s="1">
        <f t="shared" si="36"/>
        <v>270</v>
      </c>
      <c r="BE67" s="1">
        <f t="shared" si="37"/>
        <v>540</v>
      </c>
      <c r="BF67" s="1">
        <f t="shared" si="38"/>
        <v>540</v>
      </c>
    </row>
    <row r="68" spans="2:58" x14ac:dyDescent="0.15">
      <c r="B68" s="2">
        <f t="shared" si="49"/>
        <v>14</v>
      </c>
      <c r="C68" s="2"/>
      <c r="D68" s="2">
        <v>60</v>
      </c>
      <c r="E68" s="2">
        <v>3</v>
      </c>
      <c r="F68" s="1">
        <v>10</v>
      </c>
      <c r="G68" s="1" cm="1">
        <f t="array" ref="G68">ROUND((INDEX(职业模板!$N$4:$U$4,MATCH(G$8,职业模板!$N$3:$U$3,FALSE))+$D68*INDEX(职业模板!$C$18:$J$18,MATCH(G$8,职业模板!$N$3:$U$3,FALSE))+INDEX(职业模板!$C$40:$J$60,MATCH($F68,职业模板!$B$40:$B$60,FALSE),MATCH(G$8,职业模板!$C$39:$J$39,FALSE))*INDEX(职业模板!$N$4:$U$4,MATCH(G$8,职业模板!$N$3:$U$3,FALSE)))*(1+INDEX(职业模板!$C$29:$J$34,MATCH($E68,职业模板!$B$29:$B$34,FALSE),MATCH(G$8,职业模板!$C$28:$J$28,FALSE))),3)</f>
        <v>2541</v>
      </c>
      <c r="H68" s="1" cm="1">
        <f t="array" ref="H68">ROUND((INDEX(职业模板!$N$4:$U$4,MATCH(H$8,职业模板!$N$3:$U$3,FALSE))+$D68*INDEX(职业模板!$C$18:$J$18,MATCH(H$8,职业模板!$N$3:$U$3,FALSE))+INDEX(职业模板!$C$40:$J$60,MATCH($F68,职业模板!$B$40:$B$60,FALSE),MATCH(H$8,职业模板!$C$39:$J$39,FALSE))*INDEX(职业模板!$N$4:$U$4,MATCH(H$8,职业模板!$N$3:$U$3,FALSE)))*(1+INDEX(职业模板!$C$29:$J$34,MATCH($E68,职业模板!$B$29:$B$34,FALSE),MATCH(H$8,职业模板!$C$28:$J$28,FALSE))),3)</f>
        <v>308</v>
      </c>
      <c r="I68" s="1" cm="1">
        <f t="array" ref="I68">ROUND((INDEX(职业模板!$N$4:$U$4,MATCH(I$8,职业模板!$N$3:$U$3,FALSE))+$D68*INDEX(职业模板!$C$18:$J$18,MATCH(I$8,职业模板!$N$3:$U$3,FALSE))+INDEX(职业模板!$C$40:$J$60,MATCH($F68,职业模板!$B$40:$B$60,FALSE),MATCH(I$8,职业模板!$C$39:$J$39,FALSE))*INDEX(职业模板!$N$4:$U$4,MATCH(I$8,职业模板!$N$3:$U$3,FALSE)))*(1+INDEX(职业模板!$C$29:$J$34,MATCH($E68,职业模板!$B$29:$B$34,FALSE),MATCH(I$8,职业模板!$C$28:$J$28,FALSE))),3)</f>
        <v>308</v>
      </c>
      <c r="J68" s="1" cm="1">
        <f t="array" ref="J68">ROUND((INDEX(职业模板!$N$4:$U$4,MATCH(J$8,职业模板!$N$3:$U$3,FALSE))+$D68*INDEX(职业模板!$C$18:$J$18,MATCH(J$8,职业模板!$N$3:$U$3,FALSE))+INDEX(职业模板!$C$40:$J$60,MATCH($F68,职业模板!$B$40:$B$60,FALSE),MATCH(J$8,职业模板!$C$39:$J$39,FALSE))*INDEX(职业模板!$N$4:$U$4,MATCH(J$8,职业模板!$N$3:$U$3,FALSE)))*(1+INDEX(职业模板!$C$29:$J$34,MATCH($E68,职业模板!$B$29:$B$34,FALSE),MATCH(J$8,职业模板!$C$28:$J$28,FALSE))),3)</f>
        <v>232</v>
      </c>
      <c r="K68" s="1" cm="1">
        <f t="array" ref="K68">ROUND((INDEX(职业模板!$N$4:$U$4,MATCH(K$8,职业模板!$N$3:$U$3,FALSE))+$D68*INDEX(职业模板!$C$18:$J$18,MATCH(K$8,职业模板!$N$3:$U$3,FALSE))+INDEX(职业模板!$C$40:$J$60,MATCH($F68,职业模板!$B$40:$B$60,FALSE),MATCH(K$8,职业模板!$C$39:$J$39,FALSE))*INDEX(职业模板!$N$4:$U$4,MATCH(K$8,职业模板!$N$3:$U$3,FALSE)))*(1+INDEX(职业模板!$C$29:$J$34,MATCH($E68,职业模板!$B$29:$B$34,FALSE),MATCH(K$8,职业模板!$C$28:$J$28,FALSE))),3)</f>
        <v>232</v>
      </c>
      <c r="L68" s="1" cm="1">
        <f t="array" ref="L68">ROUND((INDEX(职业模板!$N$4:$U$4,MATCH(L$8,职业模板!$N$3:$U$3,FALSE))+$D68*INDEX(职业模板!$C$18:$J$18,MATCH(L$8,职业模板!$N$3:$U$3,FALSE))+INDEX(职业模板!$C$40:$J$60,MATCH($F68,职业模板!$B$40:$B$60,FALSE),MATCH(L$8,职业模板!$C$39:$J$39,FALSE))*INDEX(职业模板!$N$4:$U$4,MATCH(L$8,职业模板!$N$3:$U$3,FALSE)))*(1+INDEX(职业模板!$C$29:$J$34,MATCH($E68,职业模板!$B$29:$B$34,FALSE),MATCH(L$8,职业模板!$C$28:$J$28,FALSE))),3)</f>
        <v>232</v>
      </c>
      <c r="M68" s="1" cm="1">
        <f t="array" ref="M68">ROUND((INDEX(职业模板!$N$4:$U$4,MATCH(M$8,职业模板!$N$3:$U$3,FALSE))+$D68*INDEX(职业模板!$C$18:$J$18,MATCH(M$8,职业模板!$N$3:$U$3,FALSE))+INDEX(职业模板!$C$40:$J$60,MATCH($F68,职业模板!$B$40:$B$60,FALSE),MATCH(M$8,职业模板!$C$39:$J$39,FALSE))*INDEX(职业模板!$N$4:$U$4,MATCH(M$8,职业模板!$N$3:$U$3,FALSE)))*(1+INDEX(职业模板!$C$29:$J$34,MATCH($E68,职业模板!$B$29:$B$34,FALSE),MATCH(M$8,职业模板!$C$28:$J$28,FALSE))),3)</f>
        <v>232</v>
      </c>
      <c r="N68" s="1" cm="1">
        <f t="array" ref="N68">ROUND((INDEX(职业模板!$N$4:$U$4,MATCH(N$8,职业模板!$N$3:$U$3,FALSE))+$D68*INDEX(职业模板!$C$18:$J$18,MATCH(N$8,职业模板!$N$3:$U$3,FALSE))+INDEX(职业模板!$C$40:$J$60,MATCH($F68,职业模板!$B$40:$B$60,FALSE),MATCH(N$8,职业模板!$C$39:$J$39,FALSE))*INDEX(职业模板!$N$4:$U$4,MATCH(N$8,职业模板!$N$3:$U$3,FALSE)))*(1+INDEX(职业模板!$C$29:$J$34,MATCH($E68,职业模板!$B$29:$B$34,FALSE),MATCH(N$8,职业模板!$C$28:$J$28,FALSE))),3)</f>
        <v>232</v>
      </c>
      <c r="O68" s="1">
        <v>1.5</v>
      </c>
      <c r="P68" s="1">
        <v>4</v>
      </c>
      <c r="Q68" s="26" t="str" cm="1">
        <f t="array" ref="Q68">INDEX(装备!$B$72:$B$77,MATCH($P68,装备!$A$72:$A$77,FALSE))</f>
        <v>紫</v>
      </c>
      <c r="R68" s="1">
        <v>10</v>
      </c>
      <c r="S68" s="1">
        <f t="shared" si="40"/>
        <v>2</v>
      </c>
      <c r="V68" s="1" cm="1">
        <f t="array" ref="V68">IFERROR(ROUND(INDEX(装备!$C$72:$C$77,MATCH($P68,装备!$A$72:$A$77,FALSE))*(INDEX(装备!$C$47:$G$47,MATCH(V$8,装备!$C$45:$G$45,FALSE))+$R68/MAX(装备!$G$72:$G$77)*INDEX(装备!$C$53:$G$53,MATCH(V$8,装备!$C$51:$G$51,FALSE)))+INDEX(装备!$C$91:$M$91,MATCH(V$8,装备!$C$90:$M$90,FALSE))*INDEX(装备!$I$72:$I$77,MATCH($P68,装备!$A$72:$A$77,FALSE))*(INDEX(职业模板!$N$4:$U$4,MATCH(G$8,职业模板!$N$3:$U$3,FALSE))+$D68*INDEX(职业模板!$C$18:$J$18,MATCH(G$8,职业模板!$N$3:$U$3,FALSE)))*(1+$S68),2),0)</f>
        <v>3826.8</v>
      </c>
      <c r="W68" s="1" cm="1">
        <f t="array" ref="W68">IFERROR(ROUND(INDEX(装备!$C$72:$C$77,MATCH($P68,装备!$A$72:$A$77,FALSE))*(INDEX(装备!$C$47:$G$47,MATCH(W$8,装备!$C$45:$G$45,FALSE))+$R68/MAX(装备!$G$72:$G$77)*INDEX(装备!$C$53:$G$53,MATCH(W$8,装备!$C$51:$G$51,FALSE)))+INDEX(装备!$C$91:$M$91,MATCH(W$8,装备!$C$90:$M$90,FALSE))*INDEX(装备!$I$72:$I$77,MATCH($P68,装备!$A$72:$A$77,FALSE))*(INDEX(职业模板!$N$4:$U$4,MATCH(H$8,职业模板!$N$3:$U$3,FALSE))+$D68*INDEX(职业模板!$C$18:$J$18,MATCH(H$8,职业模板!$N$3:$U$3,FALSE)))*(1+$S68),2),0)</f>
        <v>318.89999999999998</v>
      </c>
      <c r="X68" s="1" cm="1">
        <f t="array" ref="X68">IFERROR(ROUND(INDEX(装备!$C$72:$C$77,MATCH($P68,装备!$A$72:$A$77,FALSE))*(INDEX(装备!$C$47:$G$47,MATCH(X$8,装备!$C$45:$G$45,FALSE))+$R68/MAX(装备!$G$72:$G$77)*INDEX(装备!$C$53:$G$53,MATCH(X$8,装备!$C$51:$G$51,FALSE)))+INDEX(装备!$C$91:$M$91,MATCH(X$8,装备!$C$90:$M$90,FALSE))*INDEX(装备!$I$72:$I$77,MATCH($P68,装备!$A$72:$A$77,FALSE))*(INDEX(职业模板!$N$4:$U$4,MATCH(I$8,职业模板!$N$3:$U$3,FALSE))+$D68*INDEX(职业模板!$C$18:$J$18,MATCH(I$8,职业模板!$N$3:$U$3,FALSE)))*(1+$S68),2),0)</f>
        <v>318.89999999999998</v>
      </c>
      <c r="Y68" s="1" cm="1">
        <f t="array" ref="Y68">IFERROR(ROUND(INDEX(装备!$C$72:$C$77,MATCH($P68,装备!$A$72:$A$77,FALSE))*(INDEX(装备!$C$47:$G$47,MATCH(Y$8,装备!$C$45:$G$45,FALSE))+$R68/MAX(装备!$G$72:$G$77)*INDEX(装备!$C$53:$G$53,MATCH(Y$8,装备!$C$51:$G$51,FALSE)))+INDEX(装备!$C$91:$M$91,MATCH(Y$8,装备!$C$90:$M$90,FALSE))*INDEX(装备!$I$72:$I$77,MATCH($P68,装备!$A$72:$A$77,FALSE))*(INDEX(职业模板!$N$4:$U$4,MATCH(J$8,职业模板!$N$3:$U$3,FALSE))+$D68*INDEX(职业模板!$C$18:$J$18,MATCH(J$8,职业模板!$N$3:$U$3,FALSE)))*(1+$S68),2),0)</f>
        <v>159.9</v>
      </c>
      <c r="Z68" s="1" cm="1">
        <f t="array" ref="Z68">IFERROR(ROUND(INDEX(装备!$C$72:$C$77,MATCH($P68,装备!$A$72:$A$77,FALSE))*(INDEX(装备!$C$47:$G$47,MATCH(Z$8,装备!$C$45:$G$45,FALSE))+$R68/MAX(装备!$G$72:$G$77)*INDEX(装备!$C$53:$G$53,MATCH(Z$8,装备!$C$51:$G$51,FALSE)))+INDEX(装备!$C$91:$M$91,MATCH(Z$8,装备!$C$90:$M$90,FALSE))*INDEX(装备!$I$72:$I$77,MATCH($P68,装备!$A$72:$A$77,FALSE))*(INDEX(职业模板!$N$4:$U$4,MATCH(K$8,职业模板!$N$3:$U$3,FALSE))+$D68*INDEX(职业模板!$C$18:$J$18,MATCH(K$8,职业模板!$N$3:$U$3,FALSE)))*(1+$S68),2),0)</f>
        <v>159.9</v>
      </c>
      <c r="AA68" s="1" cm="1">
        <f t="array" ref="AA68">IFERROR(INDEX(装备!$C$92:$M$92,MATCH(AA$8,装备!$C$90:$M$90,FALSE))*INDEX(装备!$I$72:$I$77,MATCH($P68,装备!$A$72:$A$77,FALSE))+$S68*INDEX(装备!$C$92:$M$92,MATCH(AA$8,装备!$C$90:$M$90,FALSE))*INDEX(装备!$I$72:$I$77,MATCH($P68,装备!$A$72:$A$77,FALSE)),0)</f>
        <v>270</v>
      </c>
      <c r="AB68" s="1" cm="1">
        <f t="array" ref="AB68">IFERROR(INDEX(装备!$C$92:$M$92,MATCH(AB$8,装备!$C$90:$M$90,FALSE))*INDEX(装备!$I$72:$I$77,MATCH($P68,装备!$A$72:$A$77,FALSE))+$S68*INDEX(装备!$C$92:$M$92,MATCH(AB$8,装备!$C$90:$M$90,FALSE))*INDEX(装备!$I$72:$I$77,MATCH($P68,装备!$A$72:$A$77,FALSE)),0)</f>
        <v>270</v>
      </c>
      <c r="AC68" s="1" cm="1">
        <f t="array" ref="AC68">IFERROR(INDEX(装备!$C$92:$M$92,MATCH(AC$8,装备!$C$90:$M$90,FALSE))*INDEX(装备!$I$72:$I$77,MATCH($P68,装备!$A$72:$A$77,FALSE))+$S68*INDEX(装备!$C$92:$M$92,MATCH(AC$8,装备!$C$90:$M$90,FALSE))*INDEX(装备!$I$72:$I$77,MATCH($P68,装备!$A$72:$A$77,FALSE)),0)</f>
        <v>270</v>
      </c>
      <c r="AD68" s="1" cm="1">
        <f t="array" ref="AD68">IFERROR(INDEX(装备!$C$92:$M$92,MATCH(AD$8,装备!$C$90:$M$90,FALSE))*INDEX(装备!$I$72:$I$77,MATCH($P68,装备!$A$72:$A$77,FALSE))+$S68*INDEX(装备!$C$92:$M$92,MATCH(AD$8,装备!$C$90:$M$90,FALSE))*INDEX(装备!$I$72:$I$77,MATCH($P68,装备!$A$72:$A$77,FALSE)),0)</f>
        <v>270</v>
      </c>
      <c r="AE68" s="1" cm="1">
        <f t="array" ref="AE68">IFERROR(INDEX(装备!$C$92:$M$92,MATCH(AE$8,装备!$C$90:$M$90,FALSE))*INDEX(装备!$I$72:$I$77,MATCH($P68,装备!$A$72:$A$77,FALSE))+$S68*INDEX(装备!$C$92:$M$92,MATCH(AE$8,装备!$C$90:$M$90,FALSE))*INDEX(装备!$I$72:$I$77,MATCH($P68,装备!$A$72:$A$77,FALSE)),0)</f>
        <v>540</v>
      </c>
      <c r="AF68" s="1" cm="1">
        <f t="array" ref="AF68">IFERROR(INDEX(装备!$C$92:$M$92,MATCH(AF$8,装备!$C$90:$M$90,FALSE))*INDEX(装备!$I$72:$I$77,MATCH($P68,装备!$A$72:$A$77,FALSE))+$S68*INDEX(装备!$C$92:$M$92,MATCH(AF$8,装备!$C$90:$M$90,FALSE))*INDEX(装备!$I$72:$I$77,MATCH($P68,装备!$A$72:$A$77,FALSE)),0)</f>
        <v>540</v>
      </c>
      <c r="AR68" s="1">
        <f t="shared" si="41"/>
        <v>6367.8</v>
      </c>
      <c r="AS68" s="1">
        <f t="shared" si="42"/>
        <v>626.9</v>
      </c>
      <c r="AT68" s="1">
        <f t="shared" si="43"/>
        <v>626.9</v>
      </c>
      <c r="AU68" s="1">
        <f t="shared" si="44"/>
        <v>391.9</v>
      </c>
      <c r="AV68" s="1">
        <f t="shared" si="45"/>
        <v>391.9</v>
      </c>
      <c r="AW68" s="1">
        <f t="shared" si="46"/>
        <v>232</v>
      </c>
      <c r="AX68" s="1">
        <f t="shared" si="47"/>
        <v>232</v>
      </c>
      <c r="AY68" s="1">
        <f t="shared" si="48"/>
        <v>232</v>
      </c>
      <c r="BA68" s="1">
        <f t="shared" si="33"/>
        <v>270</v>
      </c>
      <c r="BB68" s="1">
        <f t="shared" si="34"/>
        <v>270</v>
      </c>
      <c r="BC68" s="1">
        <f t="shared" si="35"/>
        <v>270</v>
      </c>
      <c r="BD68" s="1">
        <f t="shared" si="36"/>
        <v>270</v>
      </c>
      <c r="BE68" s="1">
        <f t="shared" si="37"/>
        <v>540</v>
      </c>
      <c r="BF68" s="1">
        <f t="shared" si="38"/>
        <v>540</v>
      </c>
    </row>
    <row r="69" spans="2:58" x14ac:dyDescent="0.15">
      <c r="B69" s="1">
        <f t="shared" si="49"/>
        <v>14</v>
      </c>
      <c r="D69" s="1">
        <v>61</v>
      </c>
      <c r="E69" s="1">
        <v>3</v>
      </c>
      <c r="F69" s="1">
        <v>10</v>
      </c>
      <c r="G69" s="1" cm="1">
        <f t="array" ref="G69">ROUND((INDEX(职业模板!$N$4:$U$4,MATCH(G$8,职业模板!$N$3:$U$3,FALSE))+$D69*INDEX(职业模板!$C$18:$J$18,MATCH(G$8,职业模板!$N$3:$U$3,FALSE))+INDEX(职业模板!$C$40:$J$60,MATCH($F69,职业模板!$B$40:$B$60,FALSE),MATCH(G$8,职业模板!$C$39:$J$39,FALSE))*INDEX(职业模板!$N$4:$U$4,MATCH(G$8,职业模板!$N$3:$U$3,FALSE)))*(1+INDEX(职业模板!$C$29:$J$34,MATCH($E69,职业模板!$B$29:$B$34,FALSE),MATCH(G$8,职业模板!$C$28:$J$28,FALSE))),3)</f>
        <v>2560.8000000000002</v>
      </c>
      <c r="H69" s="1" cm="1">
        <f t="array" ref="H69">ROUND((INDEX(职业模板!$N$4:$U$4,MATCH(H$8,职业模板!$N$3:$U$3,FALSE))+$D69*INDEX(职业模板!$C$18:$J$18,MATCH(H$8,职业模板!$N$3:$U$3,FALSE))+INDEX(职业模板!$C$40:$J$60,MATCH($F69,职业模板!$B$40:$B$60,FALSE),MATCH(H$8,职业模板!$C$39:$J$39,FALSE))*INDEX(职业模板!$N$4:$U$4,MATCH(H$8,职业模板!$N$3:$U$3,FALSE)))*(1+INDEX(职业模板!$C$29:$J$34,MATCH($E69,职业模板!$B$29:$B$34,FALSE),MATCH(H$8,职业模板!$C$28:$J$28,FALSE))),3)</f>
        <v>310.39999999999998</v>
      </c>
      <c r="I69" s="1" cm="1">
        <f t="array" ref="I69">ROUND((INDEX(职业模板!$N$4:$U$4,MATCH(I$8,职业模板!$N$3:$U$3,FALSE))+$D69*INDEX(职业模板!$C$18:$J$18,MATCH(I$8,职业模板!$N$3:$U$3,FALSE))+INDEX(职业模板!$C$40:$J$60,MATCH($F69,职业模板!$B$40:$B$60,FALSE),MATCH(I$8,职业模板!$C$39:$J$39,FALSE))*INDEX(职业模板!$N$4:$U$4,MATCH(I$8,职业模板!$N$3:$U$3,FALSE)))*(1+INDEX(职业模板!$C$29:$J$34,MATCH($E69,职业模板!$B$29:$B$34,FALSE),MATCH(I$8,职业模板!$C$28:$J$28,FALSE))),3)</f>
        <v>310.39999999999998</v>
      </c>
      <c r="J69" s="1" cm="1">
        <f t="array" ref="J69">ROUND((INDEX(职业模板!$N$4:$U$4,MATCH(J$8,职业模板!$N$3:$U$3,FALSE))+$D69*INDEX(职业模板!$C$18:$J$18,MATCH(J$8,职业模板!$N$3:$U$3,FALSE))+INDEX(职业模板!$C$40:$J$60,MATCH($F69,职业模板!$B$40:$B$60,FALSE),MATCH(J$8,职业模板!$C$39:$J$39,FALSE))*INDEX(职业模板!$N$4:$U$4,MATCH(J$8,职业模板!$N$3:$U$3,FALSE)))*(1+INDEX(职业模板!$C$29:$J$34,MATCH($E69,职业模板!$B$29:$B$34,FALSE),MATCH(J$8,职业模板!$C$28:$J$28,FALSE))),3)</f>
        <v>233.6</v>
      </c>
      <c r="K69" s="1" cm="1">
        <f t="array" ref="K69">ROUND((INDEX(职业模板!$N$4:$U$4,MATCH(K$8,职业模板!$N$3:$U$3,FALSE))+$D69*INDEX(职业模板!$C$18:$J$18,MATCH(K$8,职业模板!$N$3:$U$3,FALSE))+INDEX(职业模板!$C$40:$J$60,MATCH($F69,职业模板!$B$40:$B$60,FALSE),MATCH(K$8,职业模板!$C$39:$J$39,FALSE))*INDEX(职业模板!$N$4:$U$4,MATCH(K$8,职业模板!$N$3:$U$3,FALSE)))*(1+INDEX(职业模板!$C$29:$J$34,MATCH($E69,职业模板!$B$29:$B$34,FALSE),MATCH(K$8,职业模板!$C$28:$J$28,FALSE))),3)</f>
        <v>233.6</v>
      </c>
      <c r="L69" s="1" cm="1">
        <f t="array" ref="L69">ROUND((INDEX(职业模板!$N$4:$U$4,MATCH(L$8,职业模板!$N$3:$U$3,FALSE))+$D69*INDEX(职业模板!$C$18:$J$18,MATCH(L$8,职业模板!$N$3:$U$3,FALSE))+INDEX(职业模板!$C$40:$J$60,MATCH($F69,职业模板!$B$40:$B$60,FALSE),MATCH(L$8,职业模板!$C$39:$J$39,FALSE))*INDEX(职业模板!$N$4:$U$4,MATCH(L$8,职业模板!$N$3:$U$3,FALSE)))*(1+INDEX(职业模板!$C$29:$J$34,MATCH($E69,职业模板!$B$29:$B$34,FALSE),MATCH(L$8,职业模板!$C$28:$J$28,FALSE))),3)</f>
        <v>233.45</v>
      </c>
      <c r="M69" s="1" cm="1">
        <f t="array" ref="M69">ROUND((INDEX(职业模板!$N$4:$U$4,MATCH(M$8,职业模板!$N$3:$U$3,FALSE))+$D69*INDEX(职业模板!$C$18:$J$18,MATCH(M$8,职业模板!$N$3:$U$3,FALSE))+INDEX(职业模板!$C$40:$J$60,MATCH($F69,职业模板!$B$40:$B$60,FALSE),MATCH(M$8,职业模板!$C$39:$J$39,FALSE))*INDEX(职业模板!$N$4:$U$4,MATCH(M$8,职业模板!$N$3:$U$3,FALSE)))*(1+INDEX(职业模板!$C$29:$J$34,MATCH($E69,职业模板!$B$29:$B$34,FALSE),MATCH(M$8,职业模板!$C$28:$J$28,FALSE))),3)</f>
        <v>233.45</v>
      </c>
      <c r="N69" s="1" cm="1">
        <f t="array" ref="N69">ROUND((INDEX(职业模板!$N$4:$U$4,MATCH(N$8,职业模板!$N$3:$U$3,FALSE))+$D69*INDEX(职业模板!$C$18:$J$18,MATCH(N$8,职业模板!$N$3:$U$3,FALSE))+INDEX(职业模板!$C$40:$J$60,MATCH($F69,职业模板!$B$40:$B$60,FALSE),MATCH(N$8,职业模板!$C$39:$J$39,FALSE))*INDEX(职业模板!$N$4:$U$4,MATCH(N$8,职业模板!$N$3:$U$3,FALSE)))*(1+INDEX(职业模板!$C$29:$J$34,MATCH($E69,职业模板!$B$29:$B$34,FALSE),MATCH(N$8,职业模板!$C$28:$J$28,FALSE))),3)</f>
        <v>233.45</v>
      </c>
      <c r="O69" s="1">
        <v>1.5</v>
      </c>
      <c r="P69" s="1">
        <v>4</v>
      </c>
      <c r="Q69" s="26" t="str" cm="1">
        <f t="array" ref="Q69">INDEX(装备!$B$72:$B$77,MATCH($P69,装备!$A$72:$A$77,FALSE))</f>
        <v>紫</v>
      </c>
      <c r="R69" s="1">
        <v>10</v>
      </c>
      <c r="S69" s="1">
        <f t="shared" si="40"/>
        <v>2</v>
      </c>
      <c r="V69" s="1" cm="1">
        <f t="array" ref="V69">IFERROR(ROUND(INDEX(装备!$C$72:$C$77,MATCH($P69,装备!$A$72:$A$77,FALSE))*(INDEX(装备!$C$47:$G$47,MATCH(V$8,装备!$C$45:$G$45,FALSE))+$R69/MAX(装备!$G$72:$G$77)*INDEX(装备!$C$53:$G$53,MATCH(V$8,装备!$C$51:$G$51,FALSE)))+INDEX(装备!$C$91:$M$91,MATCH(V$8,装备!$C$90:$M$90,FALSE))*INDEX(装备!$I$72:$I$77,MATCH($P69,装备!$A$72:$A$77,FALSE))*(INDEX(职业模板!$N$4:$U$4,MATCH(G$8,职业模板!$N$3:$U$3,FALSE))+$D69*INDEX(职业模板!$C$18:$J$18,MATCH(G$8,职业模板!$N$3:$U$3,FALSE)))*(1+$S69),2),0)</f>
        <v>3829.23</v>
      </c>
      <c r="W69" s="1" cm="1">
        <f t="array" ref="W69">IFERROR(ROUND(INDEX(装备!$C$72:$C$77,MATCH($P69,装备!$A$72:$A$77,FALSE))*(INDEX(装备!$C$47:$G$47,MATCH(W$8,装备!$C$45:$G$45,FALSE))+$R69/MAX(装备!$G$72:$G$77)*INDEX(装备!$C$53:$G$53,MATCH(W$8,装备!$C$51:$G$51,FALSE)))+INDEX(装备!$C$91:$M$91,MATCH(W$8,装备!$C$90:$M$90,FALSE))*INDEX(装备!$I$72:$I$77,MATCH($P69,装备!$A$72:$A$77,FALSE))*(INDEX(职业模板!$N$4:$U$4,MATCH(H$8,职业模板!$N$3:$U$3,FALSE))+$D69*INDEX(职业模板!$C$18:$J$18,MATCH(H$8,职业模板!$N$3:$U$3,FALSE)))*(1+$S69),2),0)</f>
        <v>319.10000000000002</v>
      </c>
      <c r="X69" s="1" cm="1">
        <f t="array" ref="X69">IFERROR(ROUND(INDEX(装备!$C$72:$C$77,MATCH($P69,装备!$A$72:$A$77,FALSE))*(INDEX(装备!$C$47:$G$47,MATCH(X$8,装备!$C$45:$G$45,FALSE))+$R69/MAX(装备!$G$72:$G$77)*INDEX(装备!$C$53:$G$53,MATCH(X$8,装备!$C$51:$G$51,FALSE)))+INDEX(装备!$C$91:$M$91,MATCH(X$8,装备!$C$90:$M$90,FALSE))*INDEX(装备!$I$72:$I$77,MATCH($P69,装备!$A$72:$A$77,FALSE))*(INDEX(职业模板!$N$4:$U$4,MATCH(I$8,职业模板!$N$3:$U$3,FALSE))+$D69*INDEX(职业模板!$C$18:$J$18,MATCH(I$8,职业模板!$N$3:$U$3,FALSE)))*(1+$S69),2),0)</f>
        <v>319.10000000000002</v>
      </c>
      <c r="Y69" s="1" cm="1">
        <f t="array" ref="Y69">IFERROR(ROUND(INDEX(装备!$C$72:$C$77,MATCH($P69,装备!$A$72:$A$77,FALSE))*(INDEX(装备!$C$47:$G$47,MATCH(Y$8,装备!$C$45:$G$45,FALSE))+$R69/MAX(装备!$G$72:$G$77)*INDEX(装备!$C$53:$G$53,MATCH(Y$8,装备!$C$51:$G$51,FALSE)))+INDEX(装备!$C$91:$M$91,MATCH(Y$8,装备!$C$90:$M$90,FALSE))*INDEX(装备!$I$72:$I$77,MATCH($P69,装备!$A$72:$A$77,FALSE))*(INDEX(职业模板!$N$4:$U$4,MATCH(J$8,职业模板!$N$3:$U$3,FALSE))+$D69*INDEX(职业模板!$C$18:$J$18,MATCH(J$8,职业模板!$N$3:$U$3,FALSE)))*(1+$S69),2),0)</f>
        <v>159.99</v>
      </c>
      <c r="Z69" s="1" cm="1">
        <f t="array" ref="Z69">IFERROR(ROUND(INDEX(装备!$C$72:$C$77,MATCH($P69,装备!$A$72:$A$77,FALSE))*(INDEX(装备!$C$47:$G$47,MATCH(Z$8,装备!$C$45:$G$45,FALSE))+$R69/MAX(装备!$G$72:$G$77)*INDEX(装备!$C$53:$G$53,MATCH(Z$8,装备!$C$51:$G$51,FALSE)))+INDEX(装备!$C$91:$M$91,MATCH(Z$8,装备!$C$90:$M$90,FALSE))*INDEX(装备!$I$72:$I$77,MATCH($P69,装备!$A$72:$A$77,FALSE))*(INDEX(职业模板!$N$4:$U$4,MATCH(K$8,职业模板!$N$3:$U$3,FALSE))+$D69*INDEX(职业模板!$C$18:$J$18,MATCH(K$8,职业模板!$N$3:$U$3,FALSE)))*(1+$S69),2),0)</f>
        <v>159.99</v>
      </c>
      <c r="AA69" s="1" cm="1">
        <f t="array" ref="AA69">IFERROR(INDEX(装备!$C$92:$M$92,MATCH(AA$8,装备!$C$90:$M$90,FALSE))*INDEX(装备!$I$72:$I$77,MATCH($P69,装备!$A$72:$A$77,FALSE))+$S69*INDEX(装备!$C$92:$M$92,MATCH(AA$8,装备!$C$90:$M$90,FALSE))*INDEX(装备!$I$72:$I$77,MATCH($P69,装备!$A$72:$A$77,FALSE)),0)</f>
        <v>270</v>
      </c>
      <c r="AB69" s="1" cm="1">
        <f t="array" ref="AB69">IFERROR(INDEX(装备!$C$92:$M$92,MATCH(AB$8,装备!$C$90:$M$90,FALSE))*INDEX(装备!$I$72:$I$77,MATCH($P69,装备!$A$72:$A$77,FALSE))+$S69*INDEX(装备!$C$92:$M$92,MATCH(AB$8,装备!$C$90:$M$90,FALSE))*INDEX(装备!$I$72:$I$77,MATCH($P69,装备!$A$72:$A$77,FALSE)),0)</f>
        <v>270</v>
      </c>
      <c r="AC69" s="1" cm="1">
        <f t="array" ref="AC69">IFERROR(INDEX(装备!$C$92:$M$92,MATCH(AC$8,装备!$C$90:$M$90,FALSE))*INDEX(装备!$I$72:$I$77,MATCH($P69,装备!$A$72:$A$77,FALSE))+$S69*INDEX(装备!$C$92:$M$92,MATCH(AC$8,装备!$C$90:$M$90,FALSE))*INDEX(装备!$I$72:$I$77,MATCH($P69,装备!$A$72:$A$77,FALSE)),0)</f>
        <v>270</v>
      </c>
      <c r="AD69" s="1" cm="1">
        <f t="array" ref="AD69">IFERROR(INDEX(装备!$C$92:$M$92,MATCH(AD$8,装备!$C$90:$M$90,FALSE))*INDEX(装备!$I$72:$I$77,MATCH($P69,装备!$A$72:$A$77,FALSE))+$S69*INDEX(装备!$C$92:$M$92,MATCH(AD$8,装备!$C$90:$M$90,FALSE))*INDEX(装备!$I$72:$I$77,MATCH($P69,装备!$A$72:$A$77,FALSE)),0)</f>
        <v>270</v>
      </c>
      <c r="AE69" s="1" cm="1">
        <f t="array" ref="AE69">IFERROR(INDEX(装备!$C$92:$M$92,MATCH(AE$8,装备!$C$90:$M$90,FALSE))*INDEX(装备!$I$72:$I$77,MATCH($P69,装备!$A$72:$A$77,FALSE))+$S69*INDEX(装备!$C$92:$M$92,MATCH(AE$8,装备!$C$90:$M$90,FALSE))*INDEX(装备!$I$72:$I$77,MATCH($P69,装备!$A$72:$A$77,FALSE)),0)</f>
        <v>540</v>
      </c>
      <c r="AF69" s="1" cm="1">
        <f t="array" ref="AF69">IFERROR(INDEX(装备!$C$92:$M$92,MATCH(AF$8,装备!$C$90:$M$90,FALSE))*INDEX(装备!$I$72:$I$77,MATCH($P69,装备!$A$72:$A$77,FALSE))+$S69*INDEX(装备!$C$92:$M$92,MATCH(AF$8,装备!$C$90:$M$90,FALSE))*INDEX(装备!$I$72:$I$77,MATCH($P69,装备!$A$72:$A$77,FALSE)),0)</f>
        <v>540</v>
      </c>
      <c r="AR69" s="1">
        <f t="shared" si="41"/>
        <v>6390.03</v>
      </c>
      <c r="AS69" s="1">
        <f t="shared" si="42"/>
        <v>629.5</v>
      </c>
      <c r="AT69" s="1">
        <f t="shared" si="43"/>
        <v>629.5</v>
      </c>
      <c r="AU69" s="1">
        <f t="shared" si="44"/>
        <v>393.59</v>
      </c>
      <c r="AV69" s="1">
        <f t="shared" si="45"/>
        <v>393.59</v>
      </c>
      <c r="AW69" s="1">
        <f t="shared" si="46"/>
        <v>233.45</v>
      </c>
      <c r="AX69" s="1">
        <f t="shared" si="47"/>
        <v>233.45</v>
      </c>
      <c r="AY69" s="1">
        <f t="shared" si="48"/>
        <v>233.45</v>
      </c>
      <c r="BA69" s="1">
        <f t="shared" si="33"/>
        <v>270</v>
      </c>
      <c r="BB69" s="1">
        <f t="shared" si="34"/>
        <v>270</v>
      </c>
      <c r="BC69" s="1">
        <f t="shared" si="35"/>
        <v>270</v>
      </c>
      <c r="BD69" s="1">
        <f t="shared" si="36"/>
        <v>270</v>
      </c>
      <c r="BE69" s="1">
        <f t="shared" si="37"/>
        <v>540</v>
      </c>
      <c r="BF69" s="1">
        <f t="shared" si="38"/>
        <v>540</v>
      </c>
    </row>
    <row r="70" spans="2:58" x14ac:dyDescent="0.15">
      <c r="B70" s="1">
        <f t="shared" si="49"/>
        <v>14</v>
      </c>
      <c r="D70" s="1">
        <v>62</v>
      </c>
      <c r="E70" s="1">
        <v>3</v>
      </c>
      <c r="F70" s="1">
        <v>10</v>
      </c>
      <c r="G70" s="1" cm="1">
        <f t="array" ref="G70">ROUND((INDEX(职业模板!$N$4:$U$4,MATCH(G$8,职业模板!$N$3:$U$3,FALSE))+$D70*INDEX(职业模板!$C$18:$J$18,MATCH(G$8,职业模板!$N$3:$U$3,FALSE))+INDEX(职业模板!$C$40:$J$60,MATCH($F70,职业模板!$B$40:$B$60,FALSE),MATCH(G$8,职业模板!$C$39:$J$39,FALSE))*INDEX(职业模板!$N$4:$U$4,MATCH(G$8,职业模板!$N$3:$U$3,FALSE)))*(1+INDEX(职业模板!$C$29:$J$34,MATCH($E70,职业模板!$B$29:$B$34,FALSE),MATCH(G$8,职业模板!$C$28:$J$28,FALSE))),3)</f>
        <v>2580.6</v>
      </c>
      <c r="H70" s="1" cm="1">
        <f t="array" ref="H70">ROUND((INDEX(职业模板!$N$4:$U$4,MATCH(H$8,职业模板!$N$3:$U$3,FALSE))+$D70*INDEX(职业模板!$C$18:$J$18,MATCH(H$8,职业模板!$N$3:$U$3,FALSE))+INDEX(职业模板!$C$40:$J$60,MATCH($F70,职业模板!$B$40:$B$60,FALSE),MATCH(H$8,职业模板!$C$39:$J$39,FALSE))*INDEX(职业模板!$N$4:$U$4,MATCH(H$8,职业模板!$N$3:$U$3,FALSE)))*(1+INDEX(职业模板!$C$29:$J$34,MATCH($E70,职业模板!$B$29:$B$34,FALSE),MATCH(H$8,职业模板!$C$28:$J$28,FALSE))),3)</f>
        <v>312.8</v>
      </c>
      <c r="I70" s="1" cm="1">
        <f t="array" ref="I70">ROUND((INDEX(职业模板!$N$4:$U$4,MATCH(I$8,职业模板!$N$3:$U$3,FALSE))+$D70*INDEX(职业模板!$C$18:$J$18,MATCH(I$8,职业模板!$N$3:$U$3,FALSE))+INDEX(职业模板!$C$40:$J$60,MATCH($F70,职业模板!$B$40:$B$60,FALSE),MATCH(I$8,职业模板!$C$39:$J$39,FALSE))*INDEX(职业模板!$N$4:$U$4,MATCH(I$8,职业模板!$N$3:$U$3,FALSE)))*(1+INDEX(职业模板!$C$29:$J$34,MATCH($E70,职业模板!$B$29:$B$34,FALSE),MATCH(I$8,职业模板!$C$28:$J$28,FALSE))),3)</f>
        <v>312.8</v>
      </c>
      <c r="J70" s="1" cm="1">
        <f t="array" ref="J70">ROUND((INDEX(职业模板!$N$4:$U$4,MATCH(J$8,职业模板!$N$3:$U$3,FALSE))+$D70*INDEX(职业模板!$C$18:$J$18,MATCH(J$8,职业模板!$N$3:$U$3,FALSE))+INDEX(职业模板!$C$40:$J$60,MATCH($F70,职业模板!$B$40:$B$60,FALSE),MATCH(J$8,职业模板!$C$39:$J$39,FALSE))*INDEX(职业模板!$N$4:$U$4,MATCH(J$8,职业模板!$N$3:$U$3,FALSE)))*(1+INDEX(职业模板!$C$29:$J$34,MATCH($E70,职业模板!$B$29:$B$34,FALSE),MATCH(J$8,职业模板!$C$28:$J$28,FALSE))),3)</f>
        <v>235.2</v>
      </c>
      <c r="K70" s="1" cm="1">
        <f t="array" ref="K70">ROUND((INDEX(职业模板!$N$4:$U$4,MATCH(K$8,职业模板!$N$3:$U$3,FALSE))+$D70*INDEX(职业模板!$C$18:$J$18,MATCH(K$8,职业模板!$N$3:$U$3,FALSE))+INDEX(职业模板!$C$40:$J$60,MATCH($F70,职业模板!$B$40:$B$60,FALSE),MATCH(K$8,职业模板!$C$39:$J$39,FALSE))*INDEX(职业模板!$N$4:$U$4,MATCH(K$8,职业模板!$N$3:$U$3,FALSE)))*(1+INDEX(职业模板!$C$29:$J$34,MATCH($E70,职业模板!$B$29:$B$34,FALSE),MATCH(K$8,职业模板!$C$28:$J$28,FALSE))),3)</f>
        <v>235.2</v>
      </c>
      <c r="L70" s="1" cm="1">
        <f t="array" ref="L70">ROUND((INDEX(职业模板!$N$4:$U$4,MATCH(L$8,职业模板!$N$3:$U$3,FALSE))+$D70*INDEX(职业模板!$C$18:$J$18,MATCH(L$8,职业模板!$N$3:$U$3,FALSE))+INDEX(职业模板!$C$40:$J$60,MATCH($F70,职业模板!$B$40:$B$60,FALSE),MATCH(L$8,职业模板!$C$39:$J$39,FALSE))*INDEX(职业模板!$N$4:$U$4,MATCH(L$8,职业模板!$N$3:$U$3,FALSE)))*(1+INDEX(职业模板!$C$29:$J$34,MATCH($E70,职业模板!$B$29:$B$34,FALSE),MATCH(L$8,职业模板!$C$28:$J$28,FALSE))),3)</f>
        <v>234.9</v>
      </c>
      <c r="M70" s="1" cm="1">
        <f t="array" ref="M70">ROUND((INDEX(职业模板!$N$4:$U$4,MATCH(M$8,职业模板!$N$3:$U$3,FALSE))+$D70*INDEX(职业模板!$C$18:$J$18,MATCH(M$8,职业模板!$N$3:$U$3,FALSE))+INDEX(职业模板!$C$40:$J$60,MATCH($F70,职业模板!$B$40:$B$60,FALSE),MATCH(M$8,职业模板!$C$39:$J$39,FALSE))*INDEX(职业模板!$N$4:$U$4,MATCH(M$8,职业模板!$N$3:$U$3,FALSE)))*(1+INDEX(职业模板!$C$29:$J$34,MATCH($E70,职业模板!$B$29:$B$34,FALSE),MATCH(M$8,职业模板!$C$28:$J$28,FALSE))),3)</f>
        <v>234.9</v>
      </c>
      <c r="N70" s="1" cm="1">
        <f t="array" ref="N70">ROUND((INDEX(职业模板!$N$4:$U$4,MATCH(N$8,职业模板!$N$3:$U$3,FALSE))+$D70*INDEX(职业模板!$C$18:$J$18,MATCH(N$8,职业模板!$N$3:$U$3,FALSE))+INDEX(职业模板!$C$40:$J$60,MATCH($F70,职业模板!$B$40:$B$60,FALSE),MATCH(N$8,职业模板!$C$39:$J$39,FALSE))*INDEX(职业模板!$N$4:$U$4,MATCH(N$8,职业模板!$N$3:$U$3,FALSE)))*(1+INDEX(职业模板!$C$29:$J$34,MATCH($E70,职业模板!$B$29:$B$34,FALSE),MATCH(N$8,职业模板!$C$28:$J$28,FALSE))),3)</f>
        <v>234.9</v>
      </c>
      <c r="O70" s="1">
        <v>1.5</v>
      </c>
      <c r="P70" s="1">
        <v>4</v>
      </c>
      <c r="Q70" s="26" t="str" cm="1">
        <f t="array" ref="Q70">INDEX(装备!$B$72:$B$77,MATCH($P70,装备!$A$72:$A$77,FALSE))</f>
        <v>紫</v>
      </c>
      <c r="R70" s="1">
        <v>10</v>
      </c>
      <c r="S70" s="1">
        <f t="shared" si="40"/>
        <v>2</v>
      </c>
      <c r="V70" s="1" cm="1">
        <f t="array" ref="V70">IFERROR(ROUND(INDEX(装备!$C$72:$C$77,MATCH($P70,装备!$A$72:$A$77,FALSE))*(INDEX(装备!$C$47:$G$47,MATCH(V$8,装备!$C$45:$G$45,FALSE))+$R70/MAX(装备!$G$72:$G$77)*INDEX(装备!$C$53:$G$53,MATCH(V$8,装备!$C$51:$G$51,FALSE)))+INDEX(装备!$C$91:$M$91,MATCH(V$8,装备!$C$90:$M$90,FALSE))*INDEX(装备!$I$72:$I$77,MATCH($P70,装备!$A$72:$A$77,FALSE))*(INDEX(职业模板!$N$4:$U$4,MATCH(G$8,职业模板!$N$3:$U$3,FALSE))+$D70*INDEX(职业模板!$C$18:$J$18,MATCH(G$8,职业模板!$N$3:$U$3,FALSE)))*(1+$S70),2),0)</f>
        <v>3831.66</v>
      </c>
      <c r="W70" s="1" cm="1">
        <f t="array" ref="W70">IFERROR(ROUND(INDEX(装备!$C$72:$C$77,MATCH($P70,装备!$A$72:$A$77,FALSE))*(INDEX(装备!$C$47:$G$47,MATCH(W$8,装备!$C$45:$G$45,FALSE))+$R70/MAX(装备!$G$72:$G$77)*INDEX(装备!$C$53:$G$53,MATCH(W$8,装备!$C$51:$G$51,FALSE)))+INDEX(装备!$C$91:$M$91,MATCH(W$8,装备!$C$90:$M$90,FALSE))*INDEX(装备!$I$72:$I$77,MATCH($P70,装备!$A$72:$A$77,FALSE))*(INDEX(职业模板!$N$4:$U$4,MATCH(H$8,职业模板!$N$3:$U$3,FALSE))+$D70*INDEX(职业模板!$C$18:$J$18,MATCH(H$8,职业模板!$N$3:$U$3,FALSE)))*(1+$S70),2),0)</f>
        <v>319.31</v>
      </c>
      <c r="X70" s="1" cm="1">
        <f t="array" ref="X70">IFERROR(ROUND(INDEX(装备!$C$72:$C$77,MATCH($P70,装备!$A$72:$A$77,FALSE))*(INDEX(装备!$C$47:$G$47,MATCH(X$8,装备!$C$45:$G$45,FALSE))+$R70/MAX(装备!$G$72:$G$77)*INDEX(装备!$C$53:$G$53,MATCH(X$8,装备!$C$51:$G$51,FALSE)))+INDEX(装备!$C$91:$M$91,MATCH(X$8,装备!$C$90:$M$90,FALSE))*INDEX(装备!$I$72:$I$77,MATCH($P70,装备!$A$72:$A$77,FALSE))*(INDEX(职业模板!$N$4:$U$4,MATCH(I$8,职业模板!$N$3:$U$3,FALSE))+$D70*INDEX(职业模板!$C$18:$J$18,MATCH(I$8,职业模板!$N$3:$U$3,FALSE)))*(1+$S70),2),0)</f>
        <v>319.31</v>
      </c>
      <c r="Y70" s="1" cm="1">
        <f t="array" ref="Y70">IFERROR(ROUND(INDEX(装备!$C$72:$C$77,MATCH($P70,装备!$A$72:$A$77,FALSE))*(INDEX(装备!$C$47:$G$47,MATCH(Y$8,装备!$C$45:$G$45,FALSE))+$R70/MAX(装备!$G$72:$G$77)*INDEX(装备!$C$53:$G$53,MATCH(Y$8,装备!$C$51:$G$51,FALSE)))+INDEX(装备!$C$91:$M$91,MATCH(Y$8,装备!$C$90:$M$90,FALSE))*INDEX(装备!$I$72:$I$77,MATCH($P70,装备!$A$72:$A$77,FALSE))*(INDEX(职业模板!$N$4:$U$4,MATCH(J$8,职业模板!$N$3:$U$3,FALSE))+$D70*INDEX(职业模板!$C$18:$J$18,MATCH(J$8,职业模板!$N$3:$U$3,FALSE)))*(1+$S70),2),0)</f>
        <v>160.08000000000001</v>
      </c>
      <c r="Z70" s="1" cm="1">
        <f t="array" ref="Z70">IFERROR(ROUND(INDEX(装备!$C$72:$C$77,MATCH($P70,装备!$A$72:$A$77,FALSE))*(INDEX(装备!$C$47:$G$47,MATCH(Z$8,装备!$C$45:$G$45,FALSE))+$R70/MAX(装备!$G$72:$G$77)*INDEX(装备!$C$53:$G$53,MATCH(Z$8,装备!$C$51:$G$51,FALSE)))+INDEX(装备!$C$91:$M$91,MATCH(Z$8,装备!$C$90:$M$90,FALSE))*INDEX(装备!$I$72:$I$77,MATCH($P70,装备!$A$72:$A$77,FALSE))*(INDEX(职业模板!$N$4:$U$4,MATCH(K$8,职业模板!$N$3:$U$3,FALSE))+$D70*INDEX(职业模板!$C$18:$J$18,MATCH(K$8,职业模板!$N$3:$U$3,FALSE)))*(1+$S70),2),0)</f>
        <v>160.08000000000001</v>
      </c>
      <c r="AA70" s="1" cm="1">
        <f t="array" ref="AA70">IFERROR(INDEX(装备!$C$92:$M$92,MATCH(AA$8,装备!$C$90:$M$90,FALSE))*INDEX(装备!$I$72:$I$77,MATCH($P70,装备!$A$72:$A$77,FALSE))+$S70*INDEX(装备!$C$92:$M$92,MATCH(AA$8,装备!$C$90:$M$90,FALSE))*INDEX(装备!$I$72:$I$77,MATCH($P70,装备!$A$72:$A$77,FALSE)),0)</f>
        <v>270</v>
      </c>
      <c r="AB70" s="1" cm="1">
        <f t="array" ref="AB70">IFERROR(INDEX(装备!$C$92:$M$92,MATCH(AB$8,装备!$C$90:$M$90,FALSE))*INDEX(装备!$I$72:$I$77,MATCH($P70,装备!$A$72:$A$77,FALSE))+$S70*INDEX(装备!$C$92:$M$92,MATCH(AB$8,装备!$C$90:$M$90,FALSE))*INDEX(装备!$I$72:$I$77,MATCH($P70,装备!$A$72:$A$77,FALSE)),0)</f>
        <v>270</v>
      </c>
      <c r="AC70" s="1" cm="1">
        <f t="array" ref="AC70">IFERROR(INDEX(装备!$C$92:$M$92,MATCH(AC$8,装备!$C$90:$M$90,FALSE))*INDEX(装备!$I$72:$I$77,MATCH($P70,装备!$A$72:$A$77,FALSE))+$S70*INDEX(装备!$C$92:$M$92,MATCH(AC$8,装备!$C$90:$M$90,FALSE))*INDEX(装备!$I$72:$I$77,MATCH($P70,装备!$A$72:$A$77,FALSE)),0)</f>
        <v>270</v>
      </c>
      <c r="AD70" s="1" cm="1">
        <f t="array" ref="AD70">IFERROR(INDEX(装备!$C$92:$M$92,MATCH(AD$8,装备!$C$90:$M$90,FALSE))*INDEX(装备!$I$72:$I$77,MATCH($P70,装备!$A$72:$A$77,FALSE))+$S70*INDEX(装备!$C$92:$M$92,MATCH(AD$8,装备!$C$90:$M$90,FALSE))*INDEX(装备!$I$72:$I$77,MATCH($P70,装备!$A$72:$A$77,FALSE)),0)</f>
        <v>270</v>
      </c>
      <c r="AE70" s="1" cm="1">
        <f t="array" ref="AE70">IFERROR(INDEX(装备!$C$92:$M$92,MATCH(AE$8,装备!$C$90:$M$90,FALSE))*INDEX(装备!$I$72:$I$77,MATCH($P70,装备!$A$72:$A$77,FALSE))+$S70*INDEX(装备!$C$92:$M$92,MATCH(AE$8,装备!$C$90:$M$90,FALSE))*INDEX(装备!$I$72:$I$77,MATCH($P70,装备!$A$72:$A$77,FALSE)),0)</f>
        <v>540</v>
      </c>
      <c r="AF70" s="1" cm="1">
        <f t="array" ref="AF70">IFERROR(INDEX(装备!$C$92:$M$92,MATCH(AF$8,装备!$C$90:$M$90,FALSE))*INDEX(装备!$I$72:$I$77,MATCH($P70,装备!$A$72:$A$77,FALSE))+$S70*INDEX(装备!$C$92:$M$92,MATCH(AF$8,装备!$C$90:$M$90,FALSE))*INDEX(装备!$I$72:$I$77,MATCH($P70,装备!$A$72:$A$77,FALSE)),0)</f>
        <v>540</v>
      </c>
      <c r="AR70" s="1">
        <f t="shared" si="41"/>
        <v>6412.26</v>
      </c>
      <c r="AS70" s="1">
        <f t="shared" si="42"/>
        <v>632.11</v>
      </c>
      <c r="AT70" s="1">
        <f t="shared" si="43"/>
        <v>632.11</v>
      </c>
      <c r="AU70" s="1">
        <f t="shared" si="44"/>
        <v>395.28</v>
      </c>
      <c r="AV70" s="1">
        <f t="shared" si="45"/>
        <v>395.28</v>
      </c>
      <c r="AW70" s="1">
        <f t="shared" si="46"/>
        <v>234.9</v>
      </c>
      <c r="AX70" s="1">
        <f t="shared" si="47"/>
        <v>234.9</v>
      </c>
      <c r="AY70" s="1">
        <f t="shared" si="48"/>
        <v>234.9</v>
      </c>
      <c r="BA70" s="1">
        <f t="shared" si="33"/>
        <v>270</v>
      </c>
      <c r="BB70" s="1">
        <f t="shared" si="34"/>
        <v>270</v>
      </c>
      <c r="BC70" s="1">
        <f t="shared" si="35"/>
        <v>270</v>
      </c>
      <c r="BD70" s="1">
        <f t="shared" si="36"/>
        <v>270</v>
      </c>
      <c r="BE70" s="1">
        <f t="shared" si="37"/>
        <v>540</v>
      </c>
      <c r="BF70" s="1">
        <f t="shared" si="38"/>
        <v>540</v>
      </c>
    </row>
    <row r="71" spans="2:58" x14ac:dyDescent="0.15">
      <c r="B71" s="1">
        <f t="shared" si="49"/>
        <v>14</v>
      </c>
      <c r="D71" s="1">
        <v>63</v>
      </c>
      <c r="E71" s="1">
        <v>3</v>
      </c>
      <c r="F71" s="1">
        <v>10</v>
      </c>
      <c r="G71" s="1" cm="1">
        <f t="array" ref="G71">ROUND((INDEX(职业模板!$N$4:$U$4,MATCH(G$8,职业模板!$N$3:$U$3,FALSE))+$D71*INDEX(职业模板!$C$18:$J$18,MATCH(G$8,职业模板!$N$3:$U$3,FALSE))+INDEX(职业模板!$C$40:$J$60,MATCH($F71,职业模板!$B$40:$B$60,FALSE),MATCH(G$8,职业模板!$C$39:$J$39,FALSE))*INDEX(职业模板!$N$4:$U$4,MATCH(G$8,职业模板!$N$3:$U$3,FALSE)))*(1+INDEX(职业模板!$C$29:$J$34,MATCH($E71,职业模板!$B$29:$B$34,FALSE),MATCH(G$8,职业模板!$C$28:$J$28,FALSE))),3)</f>
        <v>2600.4</v>
      </c>
      <c r="H71" s="1" cm="1">
        <f t="array" ref="H71">ROUND((INDEX(职业模板!$N$4:$U$4,MATCH(H$8,职业模板!$N$3:$U$3,FALSE))+$D71*INDEX(职业模板!$C$18:$J$18,MATCH(H$8,职业模板!$N$3:$U$3,FALSE))+INDEX(职业模板!$C$40:$J$60,MATCH($F71,职业模板!$B$40:$B$60,FALSE),MATCH(H$8,职业模板!$C$39:$J$39,FALSE))*INDEX(职业模板!$N$4:$U$4,MATCH(H$8,职业模板!$N$3:$U$3,FALSE)))*(1+INDEX(职业模板!$C$29:$J$34,MATCH($E71,职业模板!$B$29:$B$34,FALSE),MATCH(H$8,职业模板!$C$28:$J$28,FALSE))),3)</f>
        <v>315.2</v>
      </c>
      <c r="I71" s="1" cm="1">
        <f t="array" ref="I71">ROUND((INDEX(职业模板!$N$4:$U$4,MATCH(I$8,职业模板!$N$3:$U$3,FALSE))+$D71*INDEX(职业模板!$C$18:$J$18,MATCH(I$8,职业模板!$N$3:$U$3,FALSE))+INDEX(职业模板!$C$40:$J$60,MATCH($F71,职业模板!$B$40:$B$60,FALSE),MATCH(I$8,职业模板!$C$39:$J$39,FALSE))*INDEX(职业模板!$N$4:$U$4,MATCH(I$8,职业模板!$N$3:$U$3,FALSE)))*(1+INDEX(职业模板!$C$29:$J$34,MATCH($E71,职业模板!$B$29:$B$34,FALSE),MATCH(I$8,职业模板!$C$28:$J$28,FALSE))),3)</f>
        <v>315.2</v>
      </c>
      <c r="J71" s="1" cm="1">
        <f t="array" ref="J71">ROUND((INDEX(职业模板!$N$4:$U$4,MATCH(J$8,职业模板!$N$3:$U$3,FALSE))+$D71*INDEX(职业模板!$C$18:$J$18,MATCH(J$8,职业模板!$N$3:$U$3,FALSE))+INDEX(职业模板!$C$40:$J$60,MATCH($F71,职业模板!$B$40:$B$60,FALSE),MATCH(J$8,职业模板!$C$39:$J$39,FALSE))*INDEX(职业模板!$N$4:$U$4,MATCH(J$8,职业模板!$N$3:$U$3,FALSE)))*(1+INDEX(职业模板!$C$29:$J$34,MATCH($E71,职业模板!$B$29:$B$34,FALSE),MATCH(J$8,职业模板!$C$28:$J$28,FALSE))),3)</f>
        <v>236.8</v>
      </c>
      <c r="K71" s="1" cm="1">
        <f t="array" ref="K71">ROUND((INDEX(职业模板!$N$4:$U$4,MATCH(K$8,职业模板!$N$3:$U$3,FALSE))+$D71*INDEX(职业模板!$C$18:$J$18,MATCH(K$8,职业模板!$N$3:$U$3,FALSE))+INDEX(职业模板!$C$40:$J$60,MATCH($F71,职业模板!$B$40:$B$60,FALSE),MATCH(K$8,职业模板!$C$39:$J$39,FALSE))*INDEX(职业模板!$N$4:$U$4,MATCH(K$8,职业模板!$N$3:$U$3,FALSE)))*(1+INDEX(职业模板!$C$29:$J$34,MATCH($E71,职业模板!$B$29:$B$34,FALSE),MATCH(K$8,职业模板!$C$28:$J$28,FALSE))),3)</f>
        <v>236.8</v>
      </c>
      <c r="L71" s="1" cm="1">
        <f t="array" ref="L71">ROUND((INDEX(职业模板!$N$4:$U$4,MATCH(L$8,职业模板!$N$3:$U$3,FALSE))+$D71*INDEX(职业模板!$C$18:$J$18,MATCH(L$8,职业模板!$N$3:$U$3,FALSE))+INDEX(职业模板!$C$40:$J$60,MATCH($F71,职业模板!$B$40:$B$60,FALSE),MATCH(L$8,职业模板!$C$39:$J$39,FALSE))*INDEX(职业模板!$N$4:$U$4,MATCH(L$8,职业模板!$N$3:$U$3,FALSE)))*(1+INDEX(职业模板!$C$29:$J$34,MATCH($E71,职业模板!$B$29:$B$34,FALSE),MATCH(L$8,职业模板!$C$28:$J$28,FALSE))),3)</f>
        <v>236.35</v>
      </c>
      <c r="M71" s="1" cm="1">
        <f t="array" ref="M71">ROUND((INDEX(职业模板!$N$4:$U$4,MATCH(M$8,职业模板!$N$3:$U$3,FALSE))+$D71*INDEX(职业模板!$C$18:$J$18,MATCH(M$8,职业模板!$N$3:$U$3,FALSE))+INDEX(职业模板!$C$40:$J$60,MATCH($F71,职业模板!$B$40:$B$60,FALSE),MATCH(M$8,职业模板!$C$39:$J$39,FALSE))*INDEX(职业模板!$N$4:$U$4,MATCH(M$8,职业模板!$N$3:$U$3,FALSE)))*(1+INDEX(职业模板!$C$29:$J$34,MATCH($E71,职业模板!$B$29:$B$34,FALSE),MATCH(M$8,职业模板!$C$28:$J$28,FALSE))),3)</f>
        <v>236.35</v>
      </c>
      <c r="N71" s="1" cm="1">
        <f t="array" ref="N71">ROUND((INDEX(职业模板!$N$4:$U$4,MATCH(N$8,职业模板!$N$3:$U$3,FALSE))+$D71*INDEX(职业模板!$C$18:$J$18,MATCH(N$8,职业模板!$N$3:$U$3,FALSE))+INDEX(职业模板!$C$40:$J$60,MATCH($F71,职业模板!$B$40:$B$60,FALSE),MATCH(N$8,职业模板!$C$39:$J$39,FALSE))*INDEX(职业模板!$N$4:$U$4,MATCH(N$8,职业模板!$N$3:$U$3,FALSE)))*(1+INDEX(职业模板!$C$29:$J$34,MATCH($E71,职业模板!$B$29:$B$34,FALSE),MATCH(N$8,职业模板!$C$28:$J$28,FALSE))),3)</f>
        <v>236.35</v>
      </c>
      <c r="O71" s="1">
        <v>1.5</v>
      </c>
      <c r="P71" s="1">
        <v>4</v>
      </c>
      <c r="Q71" s="26" t="str" cm="1">
        <f t="array" ref="Q71">INDEX(装备!$B$72:$B$77,MATCH($P71,装备!$A$72:$A$77,FALSE))</f>
        <v>紫</v>
      </c>
      <c r="R71" s="1">
        <v>10</v>
      </c>
      <c r="S71" s="1">
        <f t="shared" si="40"/>
        <v>2</v>
      </c>
      <c r="V71" s="1" cm="1">
        <f t="array" ref="V71">IFERROR(ROUND(INDEX(装备!$C$72:$C$77,MATCH($P71,装备!$A$72:$A$77,FALSE))*(INDEX(装备!$C$47:$G$47,MATCH(V$8,装备!$C$45:$G$45,FALSE))+$R71/MAX(装备!$G$72:$G$77)*INDEX(装备!$C$53:$G$53,MATCH(V$8,装备!$C$51:$G$51,FALSE)))+INDEX(装备!$C$91:$M$91,MATCH(V$8,装备!$C$90:$M$90,FALSE))*INDEX(装备!$I$72:$I$77,MATCH($P71,装备!$A$72:$A$77,FALSE))*(INDEX(职业模板!$N$4:$U$4,MATCH(G$8,职业模板!$N$3:$U$3,FALSE))+$D71*INDEX(职业模板!$C$18:$J$18,MATCH(G$8,职业模板!$N$3:$U$3,FALSE)))*(1+$S71),2),0)</f>
        <v>3834.09</v>
      </c>
      <c r="W71" s="1" cm="1">
        <f t="array" ref="W71">IFERROR(ROUND(INDEX(装备!$C$72:$C$77,MATCH($P71,装备!$A$72:$A$77,FALSE))*(INDEX(装备!$C$47:$G$47,MATCH(W$8,装备!$C$45:$G$45,FALSE))+$R71/MAX(装备!$G$72:$G$77)*INDEX(装备!$C$53:$G$53,MATCH(W$8,装备!$C$51:$G$51,FALSE)))+INDEX(装备!$C$91:$M$91,MATCH(W$8,装备!$C$90:$M$90,FALSE))*INDEX(装备!$I$72:$I$77,MATCH($P71,装备!$A$72:$A$77,FALSE))*(INDEX(职业模板!$N$4:$U$4,MATCH(H$8,职业模板!$N$3:$U$3,FALSE))+$D71*INDEX(职业模板!$C$18:$J$18,MATCH(H$8,职业模板!$N$3:$U$3,FALSE)))*(1+$S71),2),0)</f>
        <v>319.51</v>
      </c>
      <c r="X71" s="1" cm="1">
        <f t="array" ref="X71">IFERROR(ROUND(INDEX(装备!$C$72:$C$77,MATCH($P71,装备!$A$72:$A$77,FALSE))*(INDEX(装备!$C$47:$G$47,MATCH(X$8,装备!$C$45:$G$45,FALSE))+$R71/MAX(装备!$G$72:$G$77)*INDEX(装备!$C$53:$G$53,MATCH(X$8,装备!$C$51:$G$51,FALSE)))+INDEX(装备!$C$91:$M$91,MATCH(X$8,装备!$C$90:$M$90,FALSE))*INDEX(装备!$I$72:$I$77,MATCH($P71,装备!$A$72:$A$77,FALSE))*(INDEX(职业模板!$N$4:$U$4,MATCH(I$8,职业模板!$N$3:$U$3,FALSE))+$D71*INDEX(职业模板!$C$18:$J$18,MATCH(I$8,职业模板!$N$3:$U$3,FALSE)))*(1+$S71),2),0)</f>
        <v>319.51</v>
      </c>
      <c r="Y71" s="1" cm="1">
        <f t="array" ref="Y71">IFERROR(ROUND(INDEX(装备!$C$72:$C$77,MATCH($P71,装备!$A$72:$A$77,FALSE))*(INDEX(装备!$C$47:$G$47,MATCH(Y$8,装备!$C$45:$G$45,FALSE))+$R71/MAX(装备!$G$72:$G$77)*INDEX(装备!$C$53:$G$53,MATCH(Y$8,装备!$C$51:$G$51,FALSE)))+INDEX(装备!$C$91:$M$91,MATCH(Y$8,装备!$C$90:$M$90,FALSE))*INDEX(装备!$I$72:$I$77,MATCH($P71,装备!$A$72:$A$77,FALSE))*(INDEX(职业模板!$N$4:$U$4,MATCH(J$8,职业模板!$N$3:$U$3,FALSE))+$D71*INDEX(职业模板!$C$18:$J$18,MATCH(J$8,职业模板!$N$3:$U$3,FALSE)))*(1+$S71),2),0)</f>
        <v>160.16999999999999</v>
      </c>
      <c r="Z71" s="1" cm="1">
        <f t="array" ref="Z71">IFERROR(ROUND(INDEX(装备!$C$72:$C$77,MATCH($P71,装备!$A$72:$A$77,FALSE))*(INDEX(装备!$C$47:$G$47,MATCH(Z$8,装备!$C$45:$G$45,FALSE))+$R71/MAX(装备!$G$72:$G$77)*INDEX(装备!$C$53:$G$53,MATCH(Z$8,装备!$C$51:$G$51,FALSE)))+INDEX(装备!$C$91:$M$91,MATCH(Z$8,装备!$C$90:$M$90,FALSE))*INDEX(装备!$I$72:$I$77,MATCH($P71,装备!$A$72:$A$77,FALSE))*(INDEX(职业模板!$N$4:$U$4,MATCH(K$8,职业模板!$N$3:$U$3,FALSE))+$D71*INDEX(职业模板!$C$18:$J$18,MATCH(K$8,职业模板!$N$3:$U$3,FALSE)))*(1+$S71),2),0)</f>
        <v>160.16999999999999</v>
      </c>
      <c r="AA71" s="1" cm="1">
        <f t="array" ref="AA71">IFERROR(INDEX(装备!$C$92:$M$92,MATCH(AA$8,装备!$C$90:$M$90,FALSE))*INDEX(装备!$I$72:$I$77,MATCH($P71,装备!$A$72:$A$77,FALSE))+$S71*INDEX(装备!$C$92:$M$92,MATCH(AA$8,装备!$C$90:$M$90,FALSE))*INDEX(装备!$I$72:$I$77,MATCH($P71,装备!$A$72:$A$77,FALSE)),0)</f>
        <v>270</v>
      </c>
      <c r="AB71" s="1" cm="1">
        <f t="array" ref="AB71">IFERROR(INDEX(装备!$C$92:$M$92,MATCH(AB$8,装备!$C$90:$M$90,FALSE))*INDEX(装备!$I$72:$I$77,MATCH($P71,装备!$A$72:$A$77,FALSE))+$S71*INDEX(装备!$C$92:$M$92,MATCH(AB$8,装备!$C$90:$M$90,FALSE))*INDEX(装备!$I$72:$I$77,MATCH($P71,装备!$A$72:$A$77,FALSE)),0)</f>
        <v>270</v>
      </c>
      <c r="AC71" s="1" cm="1">
        <f t="array" ref="AC71">IFERROR(INDEX(装备!$C$92:$M$92,MATCH(AC$8,装备!$C$90:$M$90,FALSE))*INDEX(装备!$I$72:$I$77,MATCH($P71,装备!$A$72:$A$77,FALSE))+$S71*INDEX(装备!$C$92:$M$92,MATCH(AC$8,装备!$C$90:$M$90,FALSE))*INDEX(装备!$I$72:$I$77,MATCH($P71,装备!$A$72:$A$77,FALSE)),0)</f>
        <v>270</v>
      </c>
      <c r="AD71" s="1" cm="1">
        <f t="array" ref="AD71">IFERROR(INDEX(装备!$C$92:$M$92,MATCH(AD$8,装备!$C$90:$M$90,FALSE))*INDEX(装备!$I$72:$I$77,MATCH($P71,装备!$A$72:$A$77,FALSE))+$S71*INDEX(装备!$C$92:$M$92,MATCH(AD$8,装备!$C$90:$M$90,FALSE))*INDEX(装备!$I$72:$I$77,MATCH($P71,装备!$A$72:$A$77,FALSE)),0)</f>
        <v>270</v>
      </c>
      <c r="AE71" s="1" cm="1">
        <f t="array" ref="AE71">IFERROR(INDEX(装备!$C$92:$M$92,MATCH(AE$8,装备!$C$90:$M$90,FALSE))*INDEX(装备!$I$72:$I$77,MATCH($P71,装备!$A$72:$A$77,FALSE))+$S71*INDEX(装备!$C$92:$M$92,MATCH(AE$8,装备!$C$90:$M$90,FALSE))*INDEX(装备!$I$72:$I$77,MATCH($P71,装备!$A$72:$A$77,FALSE)),0)</f>
        <v>540</v>
      </c>
      <c r="AF71" s="1" cm="1">
        <f t="array" ref="AF71">IFERROR(INDEX(装备!$C$92:$M$92,MATCH(AF$8,装备!$C$90:$M$90,FALSE))*INDEX(装备!$I$72:$I$77,MATCH($P71,装备!$A$72:$A$77,FALSE))+$S71*INDEX(装备!$C$92:$M$92,MATCH(AF$8,装备!$C$90:$M$90,FALSE))*INDEX(装备!$I$72:$I$77,MATCH($P71,装备!$A$72:$A$77,FALSE)),0)</f>
        <v>540</v>
      </c>
      <c r="AR71" s="1">
        <f t="shared" si="41"/>
        <v>6434.49</v>
      </c>
      <c r="AS71" s="1">
        <f t="shared" si="42"/>
        <v>634.71</v>
      </c>
      <c r="AT71" s="1">
        <f t="shared" si="43"/>
        <v>634.71</v>
      </c>
      <c r="AU71" s="1">
        <f t="shared" si="44"/>
        <v>396.97</v>
      </c>
      <c r="AV71" s="1">
        <f t="shared" si="45"/>
        <v>396.97</v>
      </c>
      <c r="AW71" s="1">
        <f t="shared" si="46"/>
        <v>236.35</v>
      </c>
      <c r="AX71" s="1">
        <f t="shared" si="47"/>
        <v>236.35</v>
      </c>
      <c r="AY71" s="1">
        <f t="shared" si="48"/>
        <v>236.35</v>
      </c>
      <c r="BA71" s="1">
        <f t="shared" si="33"/>
        <v>270</v>
      </c>
      <c r="BB71" s="1">
        <f t="shared" si="34"/>
        <v>270</v>
      </c>
      <c r="BC71" s="1">
        <f t="shared" si="35"/>
        <v>270</v>
      </c>
      <c r="BD71" s="1">
        <f t="shared" si="36"/>
        <v>270</v>
      </c>
      <c r="BE71" s="1">
        <f t="shared" si="37"/>
        <v>540</v>
      </c>
      <c r="BF71" s="1">
        <f t="shared" si="38"/>
        <v>540</v>
      </c>
    </row>
    <row r="72" spans="2:58" x14ac:dyDescent="0.15">
      <c r="B72" s="1">
        <f t="shared" si="49"/>
        <v>14</v>
      </c>
      <c r="D72" s="1">
        <v>64</v>
      </c>
      <c r="E72" s="1">
        <v>3</v>
      </c>
      <c r="F72" s="63">
        <f>F68+1</f>
        <v>11</v>
      </c>
      <c r="G72" s="1" cm="1">
        <f t="array" ref="G72">ROUND((INDEX(职业模板!$N$4:$U$4,MATCH(G$8,职业模板!$N$3:$U$3,FALSE))+$D72*INDEX(职业模板!$C$18:$J$18,MATCH(G$8,职业模板!$N$3:$U$3,FALSE))+INDEX(职业模板!$C$40:$J$60,MATCH($F72,职业模板!$B$40:$B$60,FALSE),MATCH(G$8,职业模板!$C$39:$J$39,FALSE))*INDEX(职业模板!$N$4:$U$4,MATCH(G$8,职业模板!$N$3:$U$3,FALSE)))*(1+INDEX(职业模板!$C$29:$J$34,MATCH($E72,职业模板!$B$29:$B$34,FALSE),MATCH(G$8,职业模板!$C$28:$J$28,FALSE))),3)</f>
        <v>2719.2</v>
      </c>
      <c r="H72" s="1" cm="1">
        <f t="array" ref="H72">ROUND((INDEX(职业模板!$N$4:$U$4,MATCH(H$8,职业模板!$N$3:$U$3,FALSE))+$D72*INDEX(职业模板!$C$18:$J$18,MATCH(H$8,职业模板!$N$3:$U$3,FALSE))+INDEX(职业模板!$C$40:$J$60,MATCH($F72,职业模板!$B$40:$B$60,FALSE),MATCH(H$8,职业模板!$C$39:$J$39,FALSE))*INDEX(职业模板!$N$4:$U$4,MATCH(H$8,职业模板!$N$3:$U$3,FALSE)))*(1+INDEX(职业模板!$C$29:$J$34,MATCH($E72,职业模板!$B$29:$B$34,FALSE),MATCH(H$8,职业模板!$C$28:$J$28,FALSE))),3)</f>
        <v>329.6</v>
      </c>
      <c r="I72" s="1" cm="1">
        <f t="array" ref="I72">ROUND((INDEX(职业模板!$N$4:$U$4,MATCH(I$8,职业模板!$N$3:$U$3,FALSE))+$D72*INDEX(职业模板!$C$18:$J$18,MATCH(I$8,职业模板!$N$3:$U$3,FALSE))+INDEX(职业模板!$C$40:$J$60,MATCH($F72,职业模板!$B$40:$B$60,FALSE),MATCH(I$8,职业模板!$C$39:$J$39,FALSE))*INDEX(职业模板!$N$4:$U$4,MATCH(I$8,职业模板!$N$3:$U$3,FALSE)))*(1+INDEX(职业模板!$C$29:$J$34,MATCH($E72,职业模板!$B$29:$B$34,FALSE),MATCH(I$8,职业模板!$C$28:$J$28,FALSE))),3)</f>
        <v>329.6</v>
      </c>
      <c r="J72" s="1" cm="1">
        <f t="array" ref="J72">ROUND((INDEX(职业模板!$N$4:$U$4,MATCH(J$8,职业模板!$N$3:$U$3,FALSE))+$D72*INDEX(职业模板!$C$18:$J$18,MATCH(J$8,职业模板!$N$3:$U$3,FALSE))+INDEX(职业模板!$C$40:$J$60,MATCH($F72,职业模板!$B$40:$B$60,FALSE),MATCH(J$8,职业模板!$C$39:$J$39,FALSE))*INDEX(职业模板!$N$4:$U$4,MATCH(J$8,职业模板!$N$3:$U$3,FALSE)))*(1+INDEX(职业模板!$C$29:$J$34,MATCH($E72,职业模板!$B$29:$B$34,FALSE),MATCH(J$8,职业模板!$C$28:$J$28,FALSE))),3)</f>
        <v>246.4</v>
      </c>
      <c r="K72" s="1" cm="1">
        <f t="array" ref="K72">ROUND((INDEX(职业模板!$N$4:$U$4,MATCH(K$8,职业模板!$N$3:$U$3,FALSE))+$D72*INDEX(职业模板!$C$18:$J$18,MATCH(K$8,职业模板!$N$3:$U$3,FALSE))+INDEX(职业模板!$C$40:$J$60,MATCH($F72,职业模板!$B$40:$B$60,FALSE),MATCH(K$8,职业模板!$C$39:$J$39,FALSE))*INDEX(职业模板!$N$4:$U$4,MATCH(K$8,职业模板!$N$3:$U$3,FALSE)))*(1+INDEX(职业模板!$C$29:$J$34,MATCH($E72,职业模板!$B$29:$B$34,FALSE),MATCH(K$8,职业模板!$C$28:$J$28,FALSE))),3)</f>
        <v>246.4</v>
      </c>
      <c r="L72" s="1" cm="1">
        <f t="array" ref="L72">ROUND((INDEX(职业模板!$N$4:$U$4,MATCH(L$8,职业模板!$N$3:$U$3,FALSE))+$D72*INDEX(职业模板!$C$18:$J$18,MATCH(L$8,职业模板!$N$3:$U$3,FALSE))+INDEX(职业模板!$C$40:$J$60,MATCH($F72,职业模板!$B$40:$B$60,FALSE),MATCH(L$8,职业模板!$C$39:$J$39,FALSE))*INDEX(职业模板!$N$4:$U$4,MATCH(L$8,职业模板!$N$3:$U$3,FALSE)))*(1+INDEX(职业模板!$C$29:$J$34,MATCH($E72,职业模板!$B$29:$B$34,FALSE),MATCH(L$8,职业模板!$C$28:$J$28,FALSE))),3)</f>
        <v>237.8</v>
      </c>
      <c r="M72" s="1" cm="1">
        <f t="array" ref="M72">ROUND((INDEX(职业模板!$N$4:$U$4,MATCH(M$8,职业模板!$N$3:$U$3,FALSE))+$D72*INDEX(职业模板!$C$18:$J$18,MATCH(M$8,职业模板!$N$3:$U$3,FALSE))+INDEX(职业模板!$C$40:$J$60,MATCH($F72,职业模板!$B$40:$B$60,FALSE),MATCH(M$8,职业模板!$C$39:$J$39,FALSE))*INDEX(职业模板!$N$4:$U$4,MATCH(M$8,职业模板!$N$3:$U$3,FALSE)))*(1+INDEX(职业模板!$C$29:$J$34,MATCH($E72,职业模板!$B$29:$B$34,FALSE),MATCH(M$8,职业模板!$C$28:$J$28,FALSE))),3)</f>
        <v>237.8</v>
      </c>
      <c r="N72" s="1" cm="1">
        <f t="array" ref="N72">ROUND((INDEX(职业模板!$N$4:$U$4,MATCH(N$8,职业模板!$N$3:$U$3,FALSE))+$D72*INDEX(职业模板!$C$18:$J$18,MATCH(N$8,职业模板!$N$3:$U$3,FALSE))+INDEX(职业模板!$C$40:$J$60,MATCH($F72,职业模板!$B$40:$B$60,FALSE),MATCH(N$8,职业模板!$C$39:$J$39,FALSE))*INDEX(职业模板!$N$4:$U$4,MATCH(N$8,职业模板!$N$3:$U$3,FALSE)))*(1+INDEX(职业模板!$C$29:$J$34,MATCH($E72,职业模板!$B$29:$B$34,FALSE),MATCH(N$8,职业模板!$C$28:$J$28,FALSE))),3)</f>
        <v>237.8</v>
      </c>
      <c r="O72" s="1">
        <v>1.5</v>
      </c>
      <c r="P72" s="1">
        <v>4</v>
      </c>
      <c r="Q72" s="26" t="str" cm="1">
        <f t="array" ref="Q72">INDEX(装备!$B$72:$B$77,MATCH($P72,装备!$A$72:$A$77,FALSE))</f>
        <v>紫</v>
      </c>
      <c r="R72" s="1">
        <v>10</v>
      </c>
      <c r="S72" s="1">
        <f t="shared" si="40"/>
        <v>2</v>
      </c>
      <c r="V72" s="1" cm="1">
        <f t="array" ref="V72">IFERROR(ROUND(INDEX(装备!$C$72:$C$77,MATCH($P72,装备!$A$72:$A$77,FALSE))*(INDEX(装备!$C$47:$G$47,MATCH(V$8,装备!$C$45:$G$45,FALSE))+$R72/MAX(装备!$G$72:$G$77)*INDEX(装备!$C$53:$G$53,MATCH(V$8,装备!$C$51:$G$51,FALSE)))+INDEX(装备!$C$91:$M$91,MATCH(V$8,装备!$C$90:$M$90,FALSE))*INDEX(装备!$I$72:$I$77,MATCH($P72,装备!$A$72:$A$77,FALSE))*(INDEX(职业模板!$N$4:$U$4,MATCH(G$8,职业模板!$N$3:$U$3,FALSE))+$D72*INDEX(职业模板!$C$18:$J$18,MATCH(G$8,职业模板!$N$3:$U$3,FALSE)))*(1+$S72),2),0)</f>
        <v>3836.52</v>
      </c>
      <c r="W72" s="1" cm="1">
        <f t="array" ref="W72">IFERROR(ROUND(INDEX(装备!$C$72:$C$77,MATCH($P72,装备!$A$72:$A$77,FALSE))*(INDEX(装备!$C$47:$G$47,MATCH(W$8,装备!$C$45:$G$45,FALSE))+$R72/MAX(装备!$G$72:$G$77)*INDEX(装备!$C$53:$G$53,MATCH(W$8,装备!$C$51:$G$51,FALSE)))+INDEX(装备!$C$91:$M$91,MATCH(W$8,装备!$C$90:$M$90,FALSE))*INDEX(装备!$I$72:$I$77,MATCH($P72,装备!$A$72:$A$77,FALSE))*(INDEX(职业模板!$N$4:$U$4,MATCH(H$8,职业模板!$N$3:$U$3,FALSE))+$D72*INDEX(职业模板!$C$18:$J$18,MATCH(H$8,职业模板!$N$3:$U$3,FALSE)))*(1+$S72),2),0)</f>
        <v>319.70999999999998</v>
      </c>
      <c r="X72" s="1" cm="1">
        <f t="array" ref="X72">IFERROR(ROUND(INDEX(装备!$C$72:$C$77,MATCH($P72,装备!$A$72:$A$77,FALSE))*(INDEX(装备!$C$47:$G$47,MATCH(X$8,装备!$C$45:$G$45,FALSE))+$R72/MAX(装备!$G$72:$G$77)*INDEX(装备!$C$53:$G$53,MATCH(X$8,装备!$C$51:$G$51,FALSE)))+INDEX(装备!$C$91:$M$91,MATCH(X$8,装备!$C$90:$M$90,FALSE))*INDEX(装备!$I$72:$I$77,MATCH($P72,装备!$A$72:$A$77,FALSE))*(INDEX(职业模板!$N$4:$U$4,MATCH(I$8,职业模板!$N$3:$U$3,FALSE))+$D72*INDEX(职业模板!$C$18:$J$18,MATCH(I$8,职业模板!$N$3:$U$3,FALSE)))*(1+$S72),2),0)</f>
        <v>319.70999999999998</v>
      </c>
      <c r="Y72" s="1" cm="1">
        <f t="array" ref="Y72">IFERROR(ROUND(INDEX(装备!$C$72:$C$77,MATCH($P72,装备!$A$72:$A$77,FALSE))*(INDEX(装备!$C$47:$G$47,MATCH(Y$8,装备!$C$45:$G$45,FALSE))+$R72/MAX(装备!$G$72:$G$77)*INDEX(装备!$C$53:$G$53,MATCH(Y$8,装备!$C$51:$G$51,FALSE)))+INDEX(装备!$C$91:$M$91,MATCH(Y$8,装备!$C$90:$M$90,FALSE))*INDEX(装备!$I$72:$I$77,MATCH($P72,装备!$A$72:$A$77,FALSE))*(INDEX(职业模板!$N$4:$U$4,MATCH(J$8,职业模板!$N$3:$U$3,FALSE))+$D72*INDEX(职业模板!$C$18:$J$18,MATCH(J$8,职业模板!$N$3:$U$3,FALSE)))*(1+$S72),2),0)</f>
        <v>160.26</v>
      </c>
      <c r="Z72" s="1" cm="1">
        <f t="array" ref="Z72">IFERROR(ROUND(INDEX(装备!$C$72:$C$77,MATCH($P72,装备!$A$72:$A$77,FALSE))*(INDEX(装备!$C$47:$G$47,MATCH(Z$8,装备!$C$45:$G$45,FALSE))+$R72/MAX(装备!$G$72:$G$77)*INDEX(装备!$C$53:$G$53,MATCH(Z$8,装备!$C$51:$G$51,FALSE)))+INDEX(装备!$C$91:$M$91,MATCH(Z$8,装备!$C$90:$M$90,FALSE))*INDEX(装备!$I$72:$I$77,MATCH($P72,装备!$A$72:$A$77,FALSE))*(INDEX(职业模板!$N$4:$U$4,MATCH(K$8,职业模板!$N$3:$U$3,FALSE))+$D72*INDEX(职业模板!$C$18:$J$18,MATCH(K$8,职业模板!$N$3:$U$3,FALSE)))*(1+$S72),2),0)</f>
        <v>160.26</v>
      </c>
      <c r="AA72" s="1" cm="1">
        <f t="array" ref="AA72">IFERROR(INDEX(装备!$C$92:$M$92,MATCH(AA$8,装备!$C$90:$M$90,FALSE))*INDEX(装备!$I$72:$I$77,MATCH($P72,装备!$A$72:$A$77,FALSE))+$S72*INDEX(装备!$C$92:$M$92,MATCH(AA$8,装备!$C$90:$M$90,FALSE))*INDEX(装备!$I$72:$I$77,MATCH($P72,装备!$A$72:$A$77,FALSE)),0)</f>
        <v>270</v>
      </c>
      <c r="AB72" s="1" cm="1">
        <f t="array" ref="AB72">IFERROR(INDEX(装备!$C$92:$M$92,MATCH(AB$8,装备!$C$90:$M$90,FALSE))*INDEX(装备!$I$72:$I$77,MATCH($P72,装备!$A$72:$A$77,FALSE))+$S72*INDEX(装备!$C$92:$M$92,MATCH(AB$8,装备!$C$90:$M$90,FALSE))*INDEX(装备!$I$72:$I$77,MATCH($P72,装备!$A$72:$A$77,FALSE)),0)</f>
        <v>270</v>
      </c>
      <c r="AC72" s="1" cm="1">
        <f t="array" ref="AC72">IFERROR(INDEX(装备!$C$92:$M$92,MATCH(AC$8,装备!$C$90:$M$90,FALSE))*INDEX(装备!$I$72:$I$77,MATCH($P72,装备!$A$72:$A$77,FALSE))+$S72*INDEX(装备!$C$92:$M$92,MATCH(AC$8,装备!$C$90:$M$90,FALSE))*INDEX(装备!$I$72:$I$77,MATCH($P72,装备!$A$72:$A$77,FALSE)),0)</f>
        <v>270</v>
      </c>
      <c r="AD72" s="1" cm="1">
        <f t="array" ref="AD72">IFERROR(INDEX(装备!$C$92:$M$92,MATCH(AD$8,装备!$C$90:$M$90,FALSE))*INDEX(装备!$I$72:$I$77,MATCH($P72,装备!$A$72:$A$77,FALSE))+$S72*INDEX(装备!$C$92:$M$92,MATCH(AD$8,装备!$C$90:$M$90,FALSE))*INDEX(装备!$I$72:$I$77,MATCH($P72,装备!$A$72:$A$77,FALSE)),0)</f>
        <v>270</v>
      </c>
      <c r="AE72" s="1" cm="1">
        <f t="array" ref="AE72">IFERROR(INDEX(装备!$C$92:$M$92,MATCH(AE$8,装备!$C$90:$M$90,FALSE))*INDEX(装备!$I$72:$I$77,MATCH($P72,装备!$A$72:$A$77,FALSE))+$S72*INDEX(装备!$C$92:$M$92,MATCH(AE$8,装备!$C$90:$M$90,FALSE))*INDEX(装备!$I$72:$I$77,MATCH($P72,装备!$A$72:$A$77,FALSE)),0)</f>
        <v>540</v>
      </c>
      <c r="AF72" s="1" cm="1">
        <f t="array" ref="AF72">IFERROR(INDEX(装备!$C$92:$M$92,MATCH(AF$8,装备!$C$90:$M$90,FALSE))*INDEX(装备!$I$72:$I$77,MATCH($P72,装备!$A$72:$A$77,FALSE))+$S72*INDEX(装备!$C$92:$M$92,MATCH(AF$8,装备!$C$90:$M$90,FALSE))*INDEX(装备!$I$72:$I$77,MATCH($P72,装备!$A$72:$A$77,FALSE)),0)</f>
        <v>540</v>
      </c>
      <c r="AR72" s="1">
        <f t="shared" si="41"/>
        <v>6555.72</v>
      </c>
      <c r="AS72" s="1">
        <f t="shared" si="42"/>
        <v>649.30999999999995</v>
      </c>
      <c r="AT72" s="1">
        <f t="shared" si="43"/>
        <v>649.30999999999995</v>
      </c>
      <c r="AU72" s="1">
        <f t="shared" si="44"/>
        <v>406.66</v>
      </c>
      <c r="AV72" s="1">
        <f t="shared" si="45"/>
        <v>406.66</v>
      </c>
      <c r="AW72" s="1">
        <f t="shared" si="46"/>
        <v>237.8</v>
      </c>
      <c r="AX72" s="1">
        <f t="shared" si="47"/>
        <v>237.8</v>
      </c>
      <c r="AY72" s="1">
        <f t="shared" si="48"/>
        <v>237.8</v>
      </c>
      <c r="BA72" s="1">
        <f t="shared" si="33"/>
        <v>270</v>
      </c>
      <c r="BB72" s="1">
        <f t="shared" si="34"/>
        <v>270</v>
      </c>
      <c r="BC72" s="1">
        <f t="shared" si="35"/>
        <v>270</v>
      </c>
      <c r="BD72" s="1">
        <f t="shared" si="36"/>
        <v>270</v>
      </c>
      <c r="BE72" s="1">
        <f t="shared" si="37"/>
        <v>540</v>
      </c>
      <c r="BF72" s="1">
        <f t="shared" si="38"/>
        <v>540</v>
      </c>
    </row>
    <row r="73" spans="2:58" x14ac:dyDescent="0.15">
      <c r="B73" s="1">
        <f t="shared" si="49"/>
        <v>15</v>
      </c>
      <c r="D73" s="1">
        <v>65</v>
      </c>
      <c r="E73" s="1">
        <v>3</v>
      </c>
      <c r="F73" s="1">
        <f t="shared" ref="F73:F76" si="50">F69+1</f>
        <v>11</v>
      </c>
      <c r="G73" s="1" cm="1">
        <f t="array" ref="G73">ROUND((INDEX(职业模板!$N$4:$U$4,MATCH(G$8,职业模板!$N$3:$U$3,FALSE))+$D73*INDEX(职业模板!$C$18:$J$18,MATCH(G$8,职业模板!$N$3:$U$3,FALSE))+INDEX(职业模板!$C$40:$J$60,MATCH($F73,职业模板!$B$40:$B$60,FALSE),MATCH(G$8,职业模板!$C$39:$J$39,FALSE))*INDEX(职业模板!$N$4:$U$4,MATCH(G$8,职业模板!$N$3:$U$3,FALSE)))*(1+INDEX(职业模板!$C$29:$J$34,MATCH($E73,职业模板!$B$29:$B$34,FALSE),MATCH(G$8,职业模板!$C$28:$J$28,FALSE))),3)</f>
        <v>2739</v>
      </c>
      <c r="H73" s="1" cm="1">
        <f t="array" ref="H73">ROUND((INDEX(职业模板!$N$4:$U$4,MATCH(H$8,职业模板!$N$3:$U$3,FALSE))+$D73*INDEX(职业模板!$C$18:$J$18,MATCH(H$8,职业模板!$N$3:$U$3,FALSE))+INDEX(职业模板!$C$40:$J$60,MATCH($F73,职业模板!$B$40:$B$60,FALSE),MATCH(H$8,职业模板!$C$39:$J$39,FALSE))*INDEX(职业模板!$N$4:$U$4,MATCH(H$8,职业模板!$N$3:$U$3,FALSE)))*(1+INDEX(职业模板!$C$29:$J$34,MATCH($E73,职业模板!$B$29:$B$34,FALSE),MATCH(H$8,职业模板!$C$28:$J$28,FALSE))),3)</f>
        <v>332</v>
      </c>
      <c r="I73" s="1" cm="1">
        <f t="array" ref="I73">ROUND((INDEX(职业模板!$N$4:$U$4,MATCH(I$8,职业模板!$N$3:$U$3,FALSE))+$D73*INDEX(职业模板!$C$18:$J$18,MATCH(I$8,职业模板!$N$3:$U$3,FALSE))+INDEX(职业模板!$C$40:$J$60,MATCH($F73,职业模板!$B$40:$B$60,FALSE),MATCH(I$8,职业模板!$C$39:$J$39,FALSE))*INDEX(职业模板!$N$4:$U$4,MATCH(I$8,职业模板!$N$3:$U$3,FALSE)))*(1+INDEX(职业模板!$C$29:$J$34,MATCH($E73,职业模板!$B$29:$B$34,FALSE),MATCH(I$8,职业模板!$C$28:$J$28,FALSE))),3)</f>
        <v>332</v>
      </c>
      <c r="J73" s="1" cm="1">
        <f t="array" ref="J73">ROUND((INDEX(职业模板!$N$4:$U$4,MATCH(J$8,职业模板!$N$3:$U$3,FALSE))+$D73*INDEX(职业模板!$C$18:$J$18,MATCH(J$8,职业模板!$N$3:$U$3,FALSE))+INDEX(职业模板!$C$40:$J$60,MATCH($F73,职业模板!$B$40:$B$60,FALSE),MATCH(J$8,职业模板!$C$39:$J$39,FALSE))*INDEX(职业模板!$N$4:$U$4,MATCH(J$8,职业模板!$N$3:$U$3,FALSE)))*(1+INDEX(职业模板!$C$29:$J$34,MATCH($E73,职业模板!$B$29:$B$34,FALSE),MATCH(J$8,职业模板!$C$28:$J$28,FALSE))),3)</f>
        <v>248</v>
      </c>
      <c r="K73" s="1" cm="1">
        <f t="array" ref="K73">ROUND((INDEX(职业模板!$N$4:$U$4,MATCH(K$8,职业模板!$N$3:$U$3,FALSE))+$D73*INDEX(职业模板!$C$18:$J$18,MATCH(K$8,职业模板!$N$3:$U$3,FALSE))+INDEX(职业模板!$C$40:$J$60,MATCH($F73,职业模板!$B$40:$B$60,FALSE),MATCH(K$8,职业模板!$C$39:$J$39,FALSE))*INDEX(职业模板!$N$4:$U$4,MATCH(K$8,职业模板!$N$3:$U$3,FALSE)))*(1+INDEX(职业模板!$C$29:$J$34,MATCH($E73,职业模板!$B$29:$B$34,FALSE),MATCH(K$8,职业模板!$C$28:$J$28,FALSE))),3)</f>
        <v>248</v>
      </c>
      <c r="L73" s="1" cm="1">
        <f t="array" ref="L73">ROUND((INDEX(职业模板!$N$4:$U$4,MATCH(L$8,职业模板!$N$3:$U$3,FALSE))+$D73*INDEX(职业模板!$C$18:$J$18,MATCH(L$8,职业模板!$N$3:$U$3,FALSE))+INDEX(职业模板!$C$40:$J$60,MATCH($F73,职业模板!$B$40:$B$60,FALSE),MATCH(L$8,职业模板!$C$39:$J$39,FALSE))*INDEX(职业模板!$N$4:$U$4,MATCH(L$8,职业模板!$N$3:$U$3,FALSE)))*(1+INDEX(职业模板!$C$29:$J$34,MATCH($E73,职业模板!$B$29:$B$34,FALSE),MATCH(L$8,职业模板!$C$28:$J$28,FALSE))),3)</f>
        <v>239.25</v>
      </c>
      <c r="M73" s="1" cm="1">
        <f t="array" ref="M73">ROUND((INDEX(职业模板!$N$4:$U$4,MATCH(M$8,职业模板!$N$3:$U$3,FALSE))+$D73*INDEX(职业模板!$C$18:$J$18,MATCH(M$8,职业模板!$N$3:$U$3,FALSE))+INDEX(职业模板!$C$40:$J$60,MATCH($F73,职业模板!$B$40:$B$60,FALSE),MATCH(M$8,职业模板!$C$39:$J$39,FALSE))*INDEX(职业模板!$N$4:$U$4,MATCH(M$8,职业模板!$N$3:$U$3,FALSE)))*(1+INDEX(职业模板!$C$29:$J$34,MATCH($E73,职业模板!$B$29:$B$34,FALSE),MATCH(M$8,职业模板!$C$28:$J$28,FALSE))),3)</f>
        <v>239.25</v>
      </c>
      <c r="N73" s="1" cm="1">
        <f t="array" ref="N73">ROUND((INDEX(职业模板!$N$4:$U$4,MATCH(N$8,职业模板!$N$3:$U$3,FALSE))+$D73*INDEX(职业模板!$C$18:$J$18,MATCH(N$8,职业模板!$N$3:$U$3,FALSE))+INDEX(职业模板!$C$40:$J$60,MATCH($F73,职业模板!$B$40:$B$60,FALSE),MATCH(N$8,职业模板!$C$39:$J$39,FALSE))*INDEX(职业模板!$N$4:$U$4,MATCH(N$8,职业模板!$N$3:$U$3,FALSE)))*(1+INDEX(职业模板!$C$29:$J$34,MATCH($E73,职业模板!$B$29:$B$34,FALSE),MATCH(N$8,职业模板!$C$28:$J$28,FALSE))),3)</f>
        <v>239.25</v>
      </c>
      <c r="O73" s="1">
        <v>1.5</v>
      </c>
      <c r="P73" s="1">
        <v>4</v>
      </c>
      <c r="Q73" s="26" t="str" cm="1">
        <f t="array" ref="Q73">INDEX(装备!$B$72:$B$77,MATCH($P73,装备!$A$72:$A$77,FALSE))</f>
        <v>紫</v>
      </c>
      <c r="R73" s="1">
        <v>10</v>
      </c>
      <c r="S73" s="1">
        <f t="shared" si="40"/>
        <v>2</v>
      </c>
      <c r="V73" s="1" cm="1">
        <f t="array" ref="V73">IFERROR(ROUND(INDEX(装备!$C$72:$C$77,MATCH($P73,装备!$A$72:$A$77,FALSE))*(INDEX(装备!$C$47:$G$47,MATCH(V$8,装备!$C$45:$G$45,FALSE))+$R73/MAX(装备!$G$72:$G$77)*INDEX(装备!$C$53:$G$53,MATCH(V$8,装备!$C$51:$G$51,FALSE)))+INDEX(装备!$C$91:$M$91,MATCH(V$8,装备!$C$90:$M$90,FALSE))*INDEX(装备!$I$72:$I$77,MATCH($P73,装备!$A$72:$A$77,FALSE))*(INDEX(职业模板!$N$4:$U$4,MATCH(G$8,职业模板!$N$3:$U$3,FALSE))+$D73*INDEX(职业模板!$C$18:$J$18,MATCH(G$8,职业模板!$N$3:$U$3,FALSE)))*(1+$S73),2),0)</f>
        <v>3838.95</v>
      </c>
      <c r="W73" s="1" cm="1">
        <f t="array" ref="W73">IFERROR(ROUND(INDEX(装备!$C$72:$C$77,MATCH($P73,装备!$A$72:$A$77,FALSE))*(INDEX(装备!$C$47:$G$47,MATCH(W$8,装备!$C$45:$G$45,FALSE))+$R73/MAX(装备!$G$72:$G$77)*INDEX(装备!$C$53:$G$53,MATCH(W$8,装备!$C$51:$G$51,FALSE)))+INDEX(装备!$C$91:$M$91,MATCH(W$8,装备!$C$90:$M$90,FALSE))*INDEX(装备!$I$72:$I$77,MATCH($P73,装备!$A$72:$A$77,FALSE))*(INDEX(职业模板!$N$4:$U$4,MATCH(H$8,职业模板!$N$3:$U$3,FALSE))+$D73*INDEX(职业模板!$C$18:$J$18,MATCH(H$8,职业模板!$N$3:$U$3,FALSE)))*(1+$S73),2),0)</f>
        <v>319.91000000000003</v>
      </c>
      <c r="X73" s="1" cm="1">
        <f t="array" ref="X73">IFERROR(ROUND(INDEX(装备!$C$72:$C$77,MATCH($P73,装备!$A$72:$A$77,FALSE))*(INDEX(装备!$C$47:$G$47,MATCH(X$8,装备!$C$45:$G$45,FALSE))+$R73/MAX(装备!$G$72:$G$77)*INDEX(装备!$C$53:$G$53,MATCH(X$8,装备!$C$51:$G$51,FALSE)))+INDEX(装备!$C$91:$M$91,MATCH(X$8,装备!$C$90:$M$90,FALSE))*INDEX(装备!$I$72:$I$77,MATCH($P73,装备!$A$72:$A$77,FALSE))*(INDEX(职业模板!$N$4:$U$4,MATCH(I$8,职业模板!$N$3:$U$3,FALSE))+$D73*INDEX(职业模板!$C$18:$J$18,MATCH(I$8,职业模板!$N$3:$U$3,FALSE)))*(1+$S73),2),0)</f>
        <v>319.91000000000003</v>
      </c>
      <c r="Y73" s="1" cm="1">
        <f t="array" ref="Y73">IFERROR(ROUND(INDEX(装备!$C$72:$C$77,MATCH($P73,装备!$A$72:$A$77,FALSE))*(INDEX(装备!$C$47:$G$47,MATCH(Y$8,装备!$C$45:$G$45,FALSE))+$R73/MAX(装备!$G$72:$G$77)*INDEX(装备!$C$53:$G$53,MATCH(Y$8,装备!$C$51:$G$51,FALSE)))+INDEX(装备!$C$91:$M$91,MATCH(Y$8,装备!$C$90:$M$90,FALSE))*INDEX(装备!$I$72:$I$77,MATCH($P73,装备!$A$72:$A$77,FALSE))*(INDEX(职业模板!$N$4:$U$4,MATCH(J$8,职业模板!$N$3:$U$3,FALSE))+$D73*INDEX(职业模板!$C$18:$J$18,MATCH(J$8,职业模板!$N$3:$U$3,FALSE)))*(1+$S73),2),0)</f>
        <v>160.35</v>
      </c>
      <c r="Z73" s="1" cm="1">
        <f t="array" ref="Z73">IFERROR(ROUND(INDEX(装备!$C$72:$C$77,MATCH($P73,装备!$A$72:$A$77,FALSE))*(INDEX(装备!$C$47:$G$47,MATCH(Z$8,装备!$C$45:$G$45,FALSE))+$R73/MAX(装备!$G$72:$G$77)*INDEX(装备!$C$53:$G$53,MATCH(Z$8,装备!$C$51:$G$51,FALSE)))+INDEX(装备!$C$91:$M$91,MATCH(Z$8,装备!$C$90:$M$90,FALSE))*INDEX(装备!$I$72:$I$77,MATCH($P73,装备!$A$72:$A$77,FALSE))*(INDEX(职业模板!$N$4:$U$4,MATCH(K$8,职业模板!$N$3:$U$3,FALSE))+$D73*INDEX(职业模板!$C$18:$J$18,MATCH(K$8,职业模板!$N$3:$U$3,FALSE)))*(1+$S73),2),0)</f>
        <v>160.35</v>
      </c>
      <c r="AA73" s="1" cm="1">
        <f t="array" ref="AA73">IFERROR(INDEX(装备!$C$92:$M$92,MATCH(AA$8,装备!$C$90:$M$90,FALSE))*INDEX(装备!$I$72:$I$77,MATCH($P73,装备!$A$72:$A$77,FALSE))+$S73*INDEX(装备!$C$92:$M$92,MATCH(AA$8,装备!$C$90:$M$90,FALSE))*INDEX(装备!$I$72:$I$77,MATCH($P73,装备!$A$72:$A$77,FALSE)),0)</f>
        <v>270</v>
      </c>
      <c r="AB73" s="1" cm="1">
        <f t="array" ref="AB73">IFERROR(INDEX(装备!$C$92:$M$92,MATCH(AB$8,装备!$C$90:$M$90,FALSE))*INDEX(装备!$I$72:$I$77,MATCH($P73,装备!$A$72:$A$77,FALSE))+$S73*INDEX(装备!$C$92:$M$92,MATCH(AB$8,装备!$C$90:$M$90,FALSE))*INDEX(装备!$I$72:$I$77,MATCH($P73,装备!$A$72:$A$77,FALSE)),0)</f>
        <v>270</v>
      </c>
      <c r="AC73" s="1" cm="1">
        <f t="array" ref="AC73">IFERROR(INDEX(装备!$C$92:$M$92,MATCH(AC$8,装备!$C$90:$M$90,FALSE))*INDEX(装备!$I$72:$I$77,MATCH($P73,装备!$A$72:$A$77,FALSE))+$S73*INDEX(装备!$C$92:$M$92,MATCH(AC$8,装备!$C$90:$M$90,FALSE))*INDEX(装备!$I$72:$I$77,MATCH($P73,装备!$A$72:$A$77,FALSE)),0)</f>
        <v>270</v>
      </c>
      <c r="AD73" s="1" cm="1">
        <f t="array" ref="AD73">IFERROR(INDEX(装备!$C$92:$M$92,MATCH(AD$8,装备!$C$90:$M$90,FALSE))*INDEX(装备!$I$72:$I$77,MATCH($P73,装备!$A$72:$A$77,FALSE))+$S73*INDEX(装备!$C$92:$M$92,MATCH(AD$8,装备!$C$90:$M$90,FALSE))*INDEX(装备!$I$72:$I$77,MATCH($P73,装备!$A$72:$A$77,FALSE)),0)</f>
        <v>270</v>
      </c>
      <c r="AE73" s="1" cm="1">
        <f t="array" ref="AE73">IFERROR(INDEX(装备!$C$92:$M$92,MATCH(AE$8,装备!$C$90:$M$90,FALSE))*INDEX(装备!$I$72:$I$77,MATCH($P73,装备!$A$72:$A$77,FALSE))+$S73*INDEX(装备!$C$92:$M$92,MATCH(AE$8,装备!$C$90:$M$90,FALSE))*INDEX(装备!$I$72:$I$77,MATCH($P73,装备!$A$72:$A$77,FALSE)),0)</f>
        <v>540</v>
      </c>
      <c r="AF73" s="1" cm="1">
        <f t="array" ref="AF73">IFERROR(INDEX(装备!$C$92:$M$92,MATCH(AF$8,装备!$C$90:$M$90,FALSE))*INDEX(装备!$I$72:$I$77,MATCH($P73,装备!$A$72:$A$77,FALSE))+$S73*INDEX(装备!$C$92:$M$92,MATCH(AF$8,装备!$C$90:$M$90,FALSE))*INDEX(装备!$I$72:$I$77,MATCH($P73,装备!$A$72:$A$77,FALSE)),0)</f>
        <v>540</v>
      </c>
      <c r="AR73" s="1">
        <f t="shared" si="41"/>
        <v>6577.95</v>
      </c>
      <c r="AS73" s="1">
        <f t="shared" si="42"/>
        <v>651.91</v>
      </c>
      <c r="AT73" s="1">
        <f t="shared" si="43"/>
        <v>651.91</v>
      </c>
      <c r="AU73" s="1">
        <f t="shared" si="44"/>
        <v>408.35</v>
      </c>
      <c r="AV73" s="1">
        <f t="shared" si="45"/>
        <v>408.35</v>
      </c>
      <c r="AW73" s="1">
        <f t="shared" si="46"/>
        <v>239.25</v>
      </c>
      <c r="AX73" s="1">
        <f t="shared" si="47"/>
        <v>239.25</v>
      </c>
      <c r="AY73" s="1">
        <f t="shared" si="48"/>
        <v>239.25</v>
      </c>
      <c r="BA73" s="1">
        <f t="shared" si="33"/>
        <v>270</v>
      </c>
      <c r="BB73" s="1">
        <f t="shared" si="34"/>
        <v>270</v>
      </c>
      <c r="BC73" s="1">
        <f t="shared" si="35"/>
        <v>270</v>
      </c>
      <c r="BD73" s="1">
        <f t="shared" si="36"/>
        <v>270</v>
      </c>
      <c r="BE73" s="1">
        <f t="shared" si="37"/>
        <v>540</v>
      </c>
      <c r="BF73" s="1">
        <f t="shared" si="38"/>
        <v>540</v>
      </c>
    </row>
    <row r="74" spans="2:58" x14ac:dyDescent="0.15">
      <c r="B74" s="1">
        <f t="shared" si="49"/>
        <v>15</v>
      </c>
      <c r="D74" s="1">
        <v>66</v>
      </c>
      <c r="E74" s="1">
        <v>3</v>
      </c>
      <c r="F74" s="1">
        <f t="shared" si="50"/>
        <v>11</v>
      </c>
      <c r="G74" s="1" cm="1">
        <f t="array" ref="G74">ROUND((INDEX(职业模板!$N$4:$U$4,MATCH(G$8,职业模板!$N$3:$U$3,FALSE))+$D74*INDEX(职业模板!$C$18:$J$18,MATCH(G$8,职业模板!$N$3:$U$3,FALSE))+INDEX(职业模板!$C$40:$J$60,MATCH($F74,职业模板!$B$40:$B$60,FALSE),MATCH(G$8,职业模板!$C$39:$J$39,FALSE))*INDEX(职业模板!$N$4:$U$4,MATCH(G$8,职业模板!$N$3:$U$3,FALSE)))*(1+INDEX(职业模板!$C$29:$J$34,MATCH($E74,职业模板!$B$29:$B$34,FALSE),MATCH(G$8,职业模板!$C$28:$J$28,FALSE))),3)</f>
        <v>2758.8</v>
      </c>
      <c r="H74" s="1" cm="1">
        <f t="array" ref="H74">ROUND((INDEX(职业模板!$N$4:$U$4,MATCH(H$8,职业模板!$N$3:$U$3,FALSE))+$D74*INDEX(职业模板!$C$18:$J$18,MATCH(H$8,职业模板!$N$3:$U$3,FALSE))+INDEX(职业模板!$C$40:$J$60,MATCH($F74,职业模板!$B$40:$B$60,FALSE),MATCH(H$8,职业模板!$C$39:$J$39,FALSE))*INDEX(职业模板!$N$4:$U$4,MATCH(H$8,职业模板!$N$3:$U$3,FALSE)))*(1+INDEX(职业模板!$C$29:$J$34,MATCH($E74,职业模板!$B$29:$B$34,FALSE),MATCH(H$8,职业模板!$C$28:$J$28,FALSE))),3)</f>
        <v>334.4</v>
      </c>
      <c r="I74" s="1" cm="1">
        <f t="array" ref="I74">ROUND((INDEX(职业模板!$N$4:$U$4,MATCH(I$8,职业模板!$N$3:$U$3,FALSE))+$D74*INDEX(职业模板!$C$18:$J$18,MATCH(I$8,职业模板!$N$3:$U$3,FALSE))+INDEX(职业模板!$C$40:$J$60,MATCH($F74,职业模板!$B$40:$B$60,FALSE),MATCH(I$8,职业模板!$C$39:$J$39,FALSE))*INDEX(职业模板!$N$4:$U$4,MATCH(I$8,职业模板!$N$3:$U$3,FALSE)))*(1+INDEX(职业模板!$C$29:$J$34,MATCH($E74,职业模板!$B$29:$B$34,FALSE),MATCH(I$8,职业模板!$C$28:$J$28,FALSE))),3)</f>
        <v>334.4</v>
      </c>
      <c r="J74" s="1" cm="1">
        <f t="array" ref="J74">ROUND((INDEX(职业模板!$N$4:$U$4,MATCH(J$8,职业模板!$N$3:$U$3,FALSE))+$D74*INDEX(职业模板!$C$18:$J$18,MATCH(J$8,职业模板!$N$3:$U$3,FALSE))+INDEX(职业模板!$C$40:$J$60,MATCH($F74,职业模板!$B$40:$B$60,FALSE),MATCH(J$8,职业模板!$C$39:$J$39,FALSE))*INDEX(职业模板!$N$4:$U$4,MATCH(J$8,职业模板!$N$3:$U$3,FALSE)))*(1+INDEX(职业模板!$C$29:$J$34,MATCH($E74,职业模板!$B$29:$B$34,FALSE),MATCH(J$8,职业模板!$C$28:$J$28,FALSE))),3)</f>
        <v>249.6</v>
      </c>
      <c r="K74" s="1" cm="1">
        <f t="array" ref="K74">ROUND((INDEX(职业模板!$N$4:$U$4,MATCH(K$8,职业模板!$N$3:$U$3,FALSE))+$D74*INDEX(职业模板!$C$18:$J$18,MATCH(K$8,职业模板!$N$3:$U$3,FALSE))+INDEX(职业模板!$C$40:$J$60,MATCH($F74,职业模板!$B$40:$B$60,FALSE),MATCH(K$8,职业模板!$C$39:$J$39,FALSE))*INDEX(职业模板!$N$4:$U$4,MATCH(K$8,职业模板!$N$3:$U$3,FALSE)))*(1+INDEX(职业模板!$C$29:$J$34,MATCH($E74,职业模板!$B$29:$B$34,FALSE),MATCH(K$8,职业模板!$C$28:$J$28,FALSE))),3)</f>
        <v>249.6</v>
      </c>
      <c r="L74" s="1" cm="1">
        <f t="array" ref="L74">ROUND((INDEX(职业模板!$N$4:$U$4,MATCH(L$8,职业模板!$N$3:$U$3,FALSE))+$D74*INDEX(职业模板!$C$18:$J$18,MATCH(L$8,职业模板!$N$3:$U$3,FALSE))+INDEX(职业模板!$C$40:$J$60,MATCH($F74,职业模板!$B$40:$B$60,FALSE),MATCH(L$8,职业模板!$C$39:$J$39,FALSE))*INDEX(职业模板!$N$4:$U$4,MATCH(L$8,职业模板!$N$3:$U$3,FALSE)))*(1+INDEX(职业模板!$C$29:$J$34,MATCH($E74,职业模板!$B$29:$B$34,FALSE),MATCH(L$8,职业模板!$C$28:$J$28,FALSE))),3)</f>
        <v>240.7</v>
      </c>
      <c r="M74" s="1" cm="1">
        <f t="array" ref="M74">ROUND((INDEX(职业模板!$N$4:$U$4,MATCH(M$8,职业模板!$N$3:$U$3,FALSE))+$D74*INDEX(职业模板!$C$18:$J$18,MATCH(M$8,职业模板!$N$3:$U$3,FALSE))+INDEX(职业模板!$C$40:$J$60,MATCH($F74,职业模板!$B$40:$B$60,FALSE),MATCH(M$8,职业模板!$C$39:$J$39,FALSE))*INDEX(职业模板!$N$4:$U$4,MATCH(M$8,职业模板!$N$3:$U$3,FALSE)))*(1+INDEX(职业模板!$C$29:$J$34,MATCH($E74,职业模板!$B$29:$B$34,FALSE),MATCH(M$8,职业模板!$C$28:$J$28,FALSE))),3)</f>
        <v>240.7</v>
      </c>
      <c r="N74" s="1" cm="1">
        <f t="array" ref="N74">ROUND((INDEX(职业模板!$N$4:$U$4,MATCH(N$8,职业模板!$N$3:$U$3,FALSE))+$D74*INDEX(职业模板!$C$18:$J$18,MATCH(N$8,职业模板!$N$3:$U$3,FALSE))+INDEX(职业模板!$C$40:$J$60,MATCH($F74,职业模板!$B$40:$B$60,FALSE),MATCH(N$8,职业模板!$C$39:$J$39,FALSE))*INDEX(职业模板!$N$4:$U$4,MATCH(N$8,职业模板!$N$3:$U$3,FALSE)))*(1+INDEX(职业模板!$C$29:$J$34,MATCH($E74,职业模板!$B$29:$B$34,FALSE),MATCH(N$8,职业模板!$C$28:$J$28,FALSE))),3)</f>
        <v>240.7</v>
      </c>
      <c r="O74" s="1">
        <v>1.5</v>
      </c>
      <c r="P74" s="1">
        <v>4</v>
      </c>
      <c r="Q74" s="26" t="str" cm="1">
        <f t="array" ref="Q74">INDEX(装备!$B$72:$B$77,MATCH($P74,装备!$A$72:$A$77,FALSE))</f>
        <v>紫</v>
      </c>
      <c r="R74" s="1">
        <v>11</v>
      </c>
      <c r="S74" s="1">
        <f t="shared" si="40"/>
        <v>2</v>
      </c>
      <c r="V74" s="1" cm="1">
        <f t="array" ref="V74">IFERROR(ROUND(INDEX(装备!$C$72:$C$77,MATCH($P74,装备!$A$72:$A$77,FALSE))*(INDEX(装备!$C$47:$G$47,MATCH(V$8,装备!$C$45:$G$45,FALSE))+$R74/MAX(装备!$G$72:$G$77)*INDEX(装备!$C$53:$G$53,MATCH(V$8,装备!$C$51:$G$51,FALSE)))+INDEX(装备!$C$91:$M$91,MATCH(V$8,装备!$C$90:$M$90,FALSE))*INDEX(装备!$I$72:$I$77,MATCH($P74,装备!$A$72:$A$77,FALSE))*(INDEX(职业模板!$N$4:$U$4,MATCH(G$8,职业模板!$N$3:$U$3,FALSE))+$D74*INDEX(职业模板!$C$18:$J$18,MATCH(G$8,职业模板!$N$3:$U$3,FALSE)))*(1+$S74),2),0)</f>
        <v>4057.38</v>
      </c>
      <c r="W74" s="1" cm="1">
        <f t="array" ref="W74">IFERROR(ROUND(INDEX(装备!$C$72:$C$77,MATCH($P74,装备!$A$72:$A$77,FALSE))*(INDEX(装备!$C$47:$G$47,MATCH(W$8,装备!$C$45:$G$45,FALSE))+$R74/MAX(装备!$G$72:$G$77)*INDEX(装备!$C$53:$G$53,MATCH(W$8,装备!$C$51:$G$51,FALSE)))+INDEX(装备!$C$91:$M$91,MATCH(W$8,装备!$C$90:$M$90,FALSE))*INDEX(装备!$I$72:$I$77,MATCH($P74,装备!$A$72:$A$77,FALSE))*(INDEX(职业模板!$N$4:$U$4,MATCH(H$8,职业模板!$N$3:$U$3,FALSE))+$D74*INDEX(职业模板!$C$18:$J$18,MATCH(H$8,职业模板!$N$3:$U$3,FALSE)))*(1+$S74),2),0)</f>
        <v>338.12</v>
      </c>
      <c r="X74" s="1" cm="1">
        <f t="array" ref="X74">IFERROR(ROUND(INDEX(装备!$C$72:$C$77,MATCH($P74,装备!$A$72:$A$77,FALSE))*(INDEX(装备!$C$47:$G$47,MATCH(X$8,装备!$C$45:$G$45,FALSE))+$R74/MAX(装备!$G$72:$G$77)*INDEX(装备!$C$53:$G$53,MATCH(X$8,装备!$C$51:$G$51,FALSE)))+INDEX(装备!$C$91:$M$91,MATCH(X$8,装备!$C$90:$M$90,FALSE))*INDEX(装备!$I$72:$I$77,MATCH($P74,装备!$A$72:$A$77,FALSE))*(INDEX(职业模板!$N$4:$U$4,MATCH(I$8,职业模板!$N$3:$U$3,FALSE))+$D74*INDEX(职业模板!$C$18:$J$18,MATCH(I$8,职业模板!$N$3:$U$3,FALSE)))*(1+$S74),2),0)</f>
        <v>338.12</v>
      </c>
      <c r="Y74" s="1" cm="1">
        <f t="array" ref="Y74">IFERROR(ROUND(INDEX(装备!$C$72:$C$77,MATCH($P74,装备!$A$72:$A$77,FALSE))*(INDEX(装备!$C$47:$G$47,MATCH(Y$8,装备!$C$45:$G$45,FALSE))+$R74/MAX(装备!$G$72:$G$77)*INDEX(装备!$C$53:$G$53,MATCH(Y$8,装备!$C$51:$G$51,FALSE)))+INDEX(装备!$C$91:$M$91,MATCH(Y$8,装备!$C$90:$M$90,FALSE))*INDEX(装备!$I$72:$I$77,MATCH($P74,装备!$A$72:$A$77,FALSE))*(INDEX(职业模板!$N$4:$U$4,MATCH(J$8,职业模板!$N$3:$U$3,FALSE))+$D74*INDEX(职业模板!$C$18:$J$18,MATCH(J$8,职业模板!$N$3:$U$3,FALSE)))*(1+$S74),2),0)</f>
        <v>169.44</v>
      </c>
      <c r="Z74" s="1" cm="1">
        <f t="array" ref="Z74">IFERROR(ROUND(INDEX(装备!$C$72:$C$77,MATCH($P74,装备!$A$72:$A$77,FALSE))*(INDEX(装备!$C$47:$G$47,MATCH(Z$8,装备!$C$45:$G$45,FALSE))+$R74/MAX(装备!$G$72:$G$77)*INDEX(装备!$C$53:$G$53,MATCH(Z$8,装备!$C$51:$G$51,FALSE)))+INDEX(装备!$C$91:$M$91,MATCH(Z$8,装备!$C$90:$M$90,FALSE))*INDEX(装备!$I$72:$I$77,MATCH($P74,装备!$A$72:$A$77,FALSE))*(INDEX(职业模板!$N$4:$U$4,MATCH(K$8,职业模板!$N$3:$U$3,FALSE))+$D74*INDEX(职业模板!$C$18:$J$18,MATCH(K$8,职业模板!$N$3:$U$3,FALSE)))*(1+$S74),2),0)</f>
        <v>169.44</v>
      </c>
      <c r="AA74" s="1" cm="1">
        <f t="array" ref="AA74">IFERROR(INDEX(装备!$C$92:$M$92,MATCH(AA$8,装备!$C$90:$M$90,FALSE))*INDEX(装备!$I$72:$I$77,MATCH($P74,装备!$A$72:$A$77,FALSE))+$S74*INDEX(装备!$C$92:$M$92,MATCH(AA$8,装备!$C$90:$M$90,FALSE))*INDEX(装备!$I$72:$I$77,MATCH($P74,装备!$A$72:$A$77,FALSE)),0)</f>
        <v>270</v>
      </c>
      <c r="AB74" s="1" cm="1">
        <f t="array" ref="AB74">IFERROR(INDEX(装备!$C$92:$M$92,MATCH(AB$8,装备!$C$90:$M$90,FALSE))*INDEX(装备!$I$72:$I$77,MATCH($P74,装备!$A$72:$A$77,FALSE))+$S74*INDEX(装备!$C$92:$M$92,MATCH(AB$8,装备!$C$90:$M$90,FALSE))*INDEX(装备!$I$72:$I$77,MATCH($P74,装备!$A$72:$A$77,FALSE)),0)</f>
        <v>270</v>
      </c>
      <c r="AC74" s="1" cm="1">
        <f t="array" ref="AC74">IFERROR(INDEX(装备!$C$92:$M$92,MATCH(AC$8,装备!$C$90:$M$90,FALSE))*INDEX(装备!$I$72:$I$77,MATCH($P74,装备!$A$72:$A$77,FALSE))+$S74*INDEX(装备!$C$92:$M$92,MATCH(AC$8,装备!$C$90:$M$90,FALSE))*INDEX(装备!$I$72:$I$77,MATCH($P74,装备!$A$72:$A$77,FALSE)),0)</f>
        <v>270</v>
      </c>
      <c r="AD74" s="1" cm="1">
        <f t="array" ref="AD74">IFERROR(INDEX(装备!$C$92:$M$92,MATCH(AD$8,装备!$C$90:$M$90,FALSE))*INDEX(装备!$I$72:$I$77,MATCH($P74,装备!$A$72:$A$77,FALSE))+$S74*INDEX(装备!$C$92:$M$92,MATCH(AD$8,装备!$C$90:$M$90,FALSE))*INDEX(装备!$I$72:$I$77,MATCH($P74,装备!$A$72:$A$77,FALSE)),0)</f>
        <v>270</v>
      </c>
      <c r="AE74" s="1" cm="1">
        <f t="array" ref="AE74">IFERROR(INDEX(装备!$C$92:$M$92,MATCH(AE$8,装备!$C$90:$M$90,FALSE))*INDEX(装备!$I$72:$I$77,MATCH($P74,装备!$A$72:$A$77,FALSE))+$S74*INDEX(装备!$C$92:$M$92,MATCH(AE$8,装备!$C$90:$M$90,FALSE))*INDEX(装备!$I$72:$I$77,MATCH($P74,装备!$A$72:$A$77,FALSE)),0)</f>
        <v>540</v>
      </c>
      <c r="AF74" s="1" cm="1">
        <f t="array" ref="AF74">IFERROR(INDEX(装备!$C$92:$M$92,MATCH(AF$8,装备!$C$90:$M$90,FALSE))*INDEX(装备!$I$72:$I$77,MATCH($P74,装备!$A$72:$A$77,FALSE))+$S74*INDEX(装备!$C$92:$M$92,MATCH(AF$8,装备!$C$90:$M$90,FALSE))*INDEX(装备!$I$72:$I$77,MATCH($P74,装备!$A$72:$A$77,FALSE)),0)</f>
        <v>540</v>
      </c>
      <c r="AR74" s="1">
        <f t="shared" si="41"/>
        <v>6816.18</v>
      </c>
      <c r="AS74" s="1">
        <f t="shared" si="42"/>
        <v>672.52</v>
      </c>
      <c r="AT74" s="1">
        <f t="shared" si="43"/>
        <v>672.52</v>
      </c>
      <c r="AU74" s="1">
        <f t="shared" si="44"/>
        <v>419.04</v>
      </c>
      <c r="AV74" s="1">
        <f t="shared" si="45"/>
        <v>419.04</v>
      </c>
      <c r="AW74" s="1">
        <f t="shared" si="46"/>
        <v>240.7</v>
      </c>
      <c r="AX74" s="1">
        <f t="shared" si="47"/>
        <v>240.7</v>
      </c>
      <c r="AY74" s="1">
        <f t="shared" si="48"/>
        <v>240.7</v>
      </c>
      <c r="BA74" s="1">
        <f t="shared" ref="BA74:BA108" si="51">AA74</f>
        <v>270</v>
      </c>
      <c r="BB74" s="1">
        <f t="shared" ref="BB74:BB108" si="52">AB74</f>
        <v>270</v>
      </c>
      <c r="BC74" s="1">
        <f t="shared" ref="BC74:BC108" si="53">AC74</f>
        <v>270</v>
      </c>
      <c r="BD74" s="1">
        <f t="shared" ref="BD74:BD108" si="54">AD74</f>
        <v>270</v>
      </c>
      <c r="BE74" s="1">
        <f t="shared" ref="BE74:BE108" si="55">AE74</f>
        <v>540</v>
      </c>
      <c r="BF74" s="1">
        <f t="shared" ref="BF74:BF108" si="56">AF74</f>
        <v>540</v>
      </c>
    </row>
    <row r="75" spans="2:58" x14ac:dyDescent="0.15">
      <c r="B75" s="1">
        <f t="shared" si="49"/>
        <v>15</v>
      </c>
      <c r="D75" s="1">
        <v>67</v>
      </c>
      <c r="E75" s="1">
        <v>3</v>
      </c>
      <c r="F75" s="1">
        <f t="shared" si="50"/>
        <v>11</v>
      </c>
      <c r="G75" s="1" cm="1">
        <f t="array" ref="G75">ROUND((INDEX(职业模板!$N$4:$U$4,MATCH(G$8,职业模板!$N$3:$U$3,FALSE))+$D75*INDEX(职业模板!$C$18:$J$18,MATCH(G$8,职业模板!$N$3:$U$3,FALSE))+INDEX(职业模板!$C$40:$J$60,MATCH($F75,职业模板!$B$40:$B$60,FALSE),MATCH(G$8,职业模板!$C$39:$J$39,FALSE))*INDEX(职业模板!$N$4:$U$4,MATCH(G$8,职业模板!$N$3:$U$3,FALSE)))*(1+INDEX(职业模板!$C$29:$J$34,MATCH($E75,职业模板!$B$29:$B$34,FALSE),MATCH(G$8,职业模板!$C$28:$J$28,FALSE))),3)</f>
        <v>2778.6</v>
      </c>
      <c r="H75" s="1" cm="1">
        <f t="array" ref="H75">ROUND((INDEX(职业模板!$N$4:$U$4,MATCH(H$8,职业模板!$N$3:$U$3,FALSE))+$D75*INDEX(职业模板!$C$18:$J$18,MATCH(H$8,职业模板!$N$3:$U$3,FALSE))+INDEX(职业模板!$C$40:$J$60,MATCH($F75,职业模板!$B$40:$B$60,FALSE),MATCH(H$8,职业模板!$C$39:$J$39,FALSE))*INDEX(职业模板!$N$4:$U$4,MATCH(H$8,职业模板!$N$3:$U$3,FALSE)))*(1+INDEX(职业模板!$C$29:$J$34,MATCH($E75,职业模板!$B$29:$B$34,FALSE),MATCH(H$8,职业模板!$C$28:$J$28,FALSE))),3)</f>
        <v>336.8</v>
      </c>
      <c r="I75" s="1" cm="1">
        <f t="array" ref="I75">ROUND((INDEX(职业模板!$N$4:$U$4,MATCH(I$8,职业模板!$N$3:$U$3,FALSE))+$D75*INDEX(职业模板!$C$18:$J$18,MATCH(I$8,职业模板!$N$3:$U$3,FALSE))+INDEX(职业模板!$C$40:$J$60,MATCH($F75,职业模板!$B$40:$B$60,FALSE),MATCH(I$8,职业模板!$C$39:$J$39,FALSE))*INDEX(职业模板!$N$4:$U$4,MATCH(I$8,职业模板!$N$3:$U$3,FALSE)))*(1+INDEX(职业模板!$C$29:$J$34,MATCH($E75,职业模板!$B$29:$B$34,FALSE),MATCH(I$8,职业模板!$C$28:$J$28,FALSE))),3)</f>
        <v>336.8</v>
      </c>
      <c r="J75" s="1" cm="1">
        <f t="array" ref="J75">ROUND((INDEX(职业模板!$N$4:$U$4,MATCH(J$8,职业模板!$N$3:$U$3,FALSE))+$D75*INDEX(职业模板!$C$18:$J$18,MATCH(J$8,职业模板!$N$3:$U$3,FALSE))+INDEX(职业模板!$C$40:$J$60,MATCH($F75,职业模板!$B$40:$B$60,FALSE),MATCH(J$8,职业模板!$C$39:$J$39,FALSE))*INDEX(职业模板!$N$4:$U$4,MATCH(J$8,职业模板!$N$3:$U$3,FALSE)))*(1+INDEX(职业模板!$C$29:$J$34,MATCH($E75,职业模板!$B$29:$B$34,FALSE),MATCH(J$8,职业模板!$C$28:$J$28,FALSE))),3)</f>
        <v>251.2</v>
      </c>
      <c r="K75" s="1" cm="1">
        <f t="array" ref="K75">ROUND((INDEX(职业模板!$N$4:$U$4,MATCH(K$8,职业模板!$N$3:$U$3,FALSE))+$D75*INDEX(职业模板!$C$18:$J$18,MATCH(K$8,职业模板!$N$3:$U$3,FALSE))+INDEX(职业模板!$C$40:$J$60,MATCH($F75,职业模板!$B$40:$B$60,FALSE),MATCH(K$8,职业模板!$C$39:$J$39,FALSE))*INDEX(职业模板!$N$4:$U$4,MATCH(K$8,职业模板!$N$3:$U$3,FALSE)))*(1+INDEX(职业模板!$C$29:$J$34,MATCH($E75,职业模板!$B$29:$B$34,FALSE),MATCH(K$8,职业模板!$C$28:$J$28,FALSE))),3)</f>
        <v>251.2</v>
      </c>
      <c r="L75" s="1" cm="1">
        <f t="array" ref="L75">ROUND((INDEX(职业模板!$N$4:$U$4,MATCH(L$8,职业模板!$N$3:$U$3,FALSE))+$D75*INDEX(职业模板!$C$18:$J$18,MATCH(L$8,职业模板!$N$3:$U$3,FALSE))+INDEX(职业模板!$C$40:$J$60,MATCH($F75,职业模板!$B$40:$B$60,FALSE),MATCH(L$8,职业模板!$C$39:$J$39,FALSE))*INDEX(职业模板!$N$4:$U$4,MATCH(L$8,职业模板!$N$3:$U$3,FALSE)))*(1+INDEX(职业模板!$C$29:$J$34,MATCH($E75,职业模板!$B$29:$B$34,FALSE),MATCH(L$8,职业模板!$C$28:$J$28,FALSE))),3)</f>
        <v>242.15</v>
      </c>
      <c r="M75" s="1" cm="1">
        <f t="array" ref="M75">ROUND((INDEX(职业模板!$N$4:$U$4,MATCH(M$8,职业模板!$N$3:$U$3,FALSE))+$D75*INDEX(职业模板!$C$18:$J$18,MATCH(M$8,职业模板!$N$3:$U$3,FALSE))+INDEX(职业模板!$C$40:$J$60,MATCH($F75,职业模板!$B$40:$B$60,FALSE),MATCH(M$8,职业模板!$C$39:$J$39,FALSE))*INDEX(职业模板!$N$4:$U$4,MATCH(M$8,职业模板!$N$3:$U$3,FALSE)))*(1+INDEX(职业模板!$C$29:$J$34,MATCH($E75,职业模板!$B$29:$B$34,FALSE),MATCH(M$8,职业模板!$C$28:$J$28,FALSE))),3)</f>
        <v>242.15</v>
      </c>
      <c r="N75" s="1" cm="1">
        <f t="array" ref="N75">ROUND((INDEX(职业模板!$N$4:$U$4,MATCH(N$8,职业模板!$N$3:$U$3,FALSE))+$D75*INDEX(职业模板!$C$18:$J$18,MATCH(N$8,职业模板!$N$3:$U$3,FALSE))+INDEX(职业模板!$C$40:$J$60,MATCH($F75,职业模板!$B$40:$B$60,FALSE),MATCH(N$8,职业模板!$C$39:$J$39,FALSE))*INDEX(职业模板!$N$4:$U$4,MATCH(N$8,职业模板!$N$3:$U$3,FALSE)))*(1+INDEX(职业模板!$C$29:$J$34,MATCH($E75,职业模板!$B$29:$B$34,FALSE),MATCH(N$8,职业模板!$C$28:$J$28,FALSE))),3)</f>
        <v>242.15</v>
      </c>
      <c r="O75" s="1">
        <v>1.5</v>
      </c>
      <c r="P75" s="1">
        <v>5</v>
      </c>
      <c r="Q75" s="26" t="str" cm="1">
        <f t="array" ref="Q75">INDEX(装备!$B$72:$B$77,MATCH($P75,装备!$A$72:$A$77,FALSE))</f>
        <v>橙</v>
      </c>
      <c r="R75" s="1">
        <v>11</v>
      </c>
      <c r="S75" s="1">
        <f t="shared" si="40"/>
        <v>2</v>
      </c>
      <c r="V75" s="1" cm="1">
        <f t="array" ref="V75">IFERROR(ROUND(INDEX(装备!$C$72:$C$77,MATCH($P75,装备!$A$72:$A$77,FALSE))*(INDEX(装备!$C$47:$G$47,MATCH(V$8,装备!$C$45:$G$45,FALSE))+$R75/MAX(装备!$G$72:$G$77)*INDEX(装备!$C$53:$G$53,MATCH(V$8,装备!$C$51:$G$51,FALSE)))+INDEX(装备!$C$91:$M$91,MATCH(V$8,装备!$C$90:$M$90,FALSE))*INDEX(装备!$I$72:$I$77,MATCH($P75,装备!$A$72:$A$77,FALSE))*(INDEX(职业模板!$N$4:$U$4,MATCH(G$8,职业模板!$N$3:$U$3,FALSE))+$D75*INDEX(职业模板!$C$18:$J$18,MATCH(G$8,职业模板!$N$3:$U$3,FALSE)))*(1+$S75),2),0)</f>
        <v>5413.08</v>
      </c>
      <c r="W75" s="1" cm="1">
        <f t="array" ref="W75">IFERROR(ROUND(INDEX(装备!$C$72:$C$77,MATCH($P75,装备!$A$72:$A$77,FALSE))*(INDEX(装备!$C$47:$G$47,MATCH(W$8,装备!$C$45:$G$45,FALSE))+$R75/MAX(装备!$G$72:$G$77)*INDEX(装备!$C$53:$G$53,MATCH(W$8,装备!$C$51:$G$51,FALSE)))+INDEX(装备!$C$91:$M$91,MATCH(W$8,装备!$C$90:$M$90,FALSE))*INDEX(装备!$I$72:$I$77,MATCH($P75,装备!$A$72:$A$77,FALSE))*(INDEX(职业模板!$N$4:$U$4,MATCH(H$8,职业模板!$N$3:$U$3,FALSE))+$D75*INDEX(职业模板!$C$18:$J$18,MATCH(H$8,职业模板!$N$3:$U$3,FALSE)))*(1+$S75),2),0)</f>
        <v>451.09</v>
      </c>
      <c r="X75" s="1" cm="1">
        <f t="array" ref="X75">IFERROR(ROUND(INDEX(装备!$C$72:$C$77,MATCH($P75,装备!$A$72:$A$77,FALSE))*(INDEX(装备!$C$47:$G$47,MATCH(X$8,装备!$C$45:$G$45,FALSE))+$R75/MAX(装备!$G$72:$G$77)*INDEX(装备!$C$53:$G$53,MATCH(X$8,装备!$C$51:$G$51,FALSE)))+INDEX(装备!$C$91:$M$91,MATCH(X$8,装备!$C$90:$M$90,FALSE))*INDEX(装备!$I$72:$I$77,MATCH($P75,装备!$A$72:$A$77,FALSE))*(INDEX(职业模板!$N$4:$U$4,MATCH(I$8,职业模板!$N$3:$U$3,FALSE))+$D75*INDEX(职业模板!$C$18:$J$18,MATCH(I$8,职业模板!$N$3:$U$3,FALSE)))*(1+$S75),2),0)</f>
        <v>451.09</v>
      </c>
      <c r="Y75" s="1" cm="1">
        <f t="array" ref="Y75">IFERROR(ROUND(INDEX(装备!$C$72:$C$77,MATCH($P75,装备!$A$72:$A$77,FALSE))*(INDEX(装备!$C$47:$G$47,MATCH(Y$8,装备!$C$45:$G$45,FALSE))+$R75/MAX(装备!$G$72:$G$77)*INDEX(装备!$C$53:$G$53,MATCH(Y$8,装备!$C$51:$G$51,FALSE)))+INDEX(装备!$C$91:$M$91,MATCH(Y$8,装备!$C$90:$M$90,FALSE))*INDEX(装备!$I$72:$I$77,MATCH($P75,装备!$A$72:$A$77,FALSE))*(INDEX(职业模板!$N$4:$U$4,MATCH(J$8,职业模板!$N$3:$U$3,FALSE))+$D75*INDEX(职业模板!$C$18:$J$18,MATCH(J$8,职业模板!$N$3:$U$3,FALSE)))*(1+$S75),2),0)</f>
        <v>226.04</v>
      </c>
      <c r="Z75" s="1" cm="1">
        <f t="array" ref="Z75">IFERROR(ROUND(INDEX(装备!$C$72:$C$77,MATCH($P75,装备!$A$72:$A$77,FALSE))*(INDEX(装备!$C$47:$G$47,MATCH(Z$8,装备!$C$45:$G$45,FALSE))+$R75/MAX(装备!$G$72:$G$77)*INDEX(装备!$C$53:$G$53,MATCH(Z$8,装备!$C$51:$G$51,FALSE)))+INDEX(装备!$C$91:$M$91,MATCH(Z$8,装备!$C$90:$M$90,FALSE))*INDEX(装备!$I$72:$I$77,MATCH($P75,装备!$A$72:$A$77,FALSE))*(INDEX(职业模板!$N$4:$U$4,MATCH(K$8,职业模板!$N$3:$U$3,FALSE))+$D75*INDEX(职业模板!$C$18:$J$18,MATCH(K$8,职业模板!$N$3:$U$3,FALSE)))*(1+$S75),2),0)</f>
        <v>226.04</v>
      </c>
      <c r="AA75" s="1" cm="1">
        <f t="array" ref="AA75">IFERROR(INDEX(装备!$C$92:$M$92,MATCH(AA$8,装备!$C$90:$M$90,FALSE))*INDEX(装备!$I$72:$I$77,MATCH($P75,装备!$A$72:$A$77,FALSE))+$S75*INDEX(装备!$C$92:$M$92,MATCH(AA$8,装备!$C$90:$M$90,FALSE))*INDEX(装备!$I$72:$I$77,MATCH($P75,装备!$A$72:$A$77,FALSE)),0)</f>
        <v>360</v>
      </c>
      <c r="AB75" s="1" cm="1">
        <f t="array" ref="AB75">IFERROR(INDEX(装备!$C$92:$M$92,MATCH(AB$8,装备!$C$90:$M$90,FALSE))*INDEX(装备!$I$72:$I$77,MATCH($P75,装备!$A$72:$A$77,FALSE))+$S75*INDEX(装备!$C$92:$M$92,MATCH(AB$8,装备!$C$90:$M$90,FALSE))*INDEX(装备!$I$72:$I$77,MATCH($P75,装备!$A$72:$A$77,FALSE)),0)</f>
        <v>360</v>
      </c>
      <c r="AC75" s="1" cm="1">
        <f t="array" ref="AC75">IFERROR(INDEX(装备!$C$92:$M$92,MATCH(AC$8,装备!$C$90:$M$90,FALSE))*INDEX(装备!$I$72:$I$77,MATCH($P75,装备!$A$72:$A$77,FALSE))+$S75*INDEX(装备!$C$92:$M$92,MATCH(AC$8,装备!$C$90:$M$90,FALSE))*INDEX(装备!$I$72:$I$77,MATCH($P75,装备!$A$72:$A$77,FALSE)),0)</f>
        <v>360</v>
      </c>
      <c r="AD75" s="1" cm="1">
        <f t="array" ref="AD75">IFERROR(INDEX(装备!$C$92:$M$92,MATCH(AD$8,装备!$C$90:$M$90,FALSE))*INDEX(装备!$I$72:$I$77,MATCH($P75,装备!$A$72:$A$77,FALSE))+$S75*INDEX(装备!$C$92:$M$92,MATCH(AD$8,装备!$C$90:$M$90,FALSE))*INDEX(装备!$I$72:$I$77,MATCH($P75,装备!$A$72:$A$77,FALSE)),0)</f>
        <v>360</v>
      </c>
      <c r="AE75" s="1" cm="1">
        <f t="array" ref="AE75">IFERROR(INDEX(装备!$C$92:$M$92,MATCH(AE$8,装备!$C$90:$M$90,FALSE))*INDEX(装备!$I$72:$I$77,MATCH($P75,装备!$A$72:$A$77,FALSE))+$S75*INDEX(装备!$C$92:$M$92,MATCH(AE$8,装备!$C$90:$M$90,FALSE))*INDEX(装备!$I$72:$I$77,MATCH($P75,装备!$A$72:$A$77,FALSE)),0)</f>
        <v>720</v>
      </c>
      <c r="AF75" s="1" cm="1">
        <f t="array" ref="AF75">IFERROR(INDEX(装备!$C$92:$M$92,MATCH(AF$8,装备!$C$90:$M$90,FALSE))*INDEX(装备!$I$72:$I$77,MATCH($P75,装备!$A$72:$A$77,FALSE))+$S75*INDEX(装备!$C$92:$M$92,MATCH(AF$8,装备!$C$90:$M$90,FALSE))*INDEX(装备!$I$72:$I$77,MATCH($P75,装备!$A$72:$A$77,FALSE)),0)</f>
        <v>720</v>
      </c>
      <c r="AR75" s="1">
        <f t="shared" si="41"/>
        <v>8191.68</v>
      </c>
      <c r="AS75" s="1">
        <f t="shared" si="42"/>
        <v>787.89</v>
      </c>
      <c r="AT75" s="1">
        <f t="shared" si="43"/>
        <v>787.89</v>
      </c>
      <c r="AU75" s="1">
        <f t="shared" si="44"/>
        <v>477.24</v>
      </c>
      <c r="AV75" s="1">
        <f t="shared" si="45"/>
        <v>477.24</v>
      </c>
      <c r="AW75" s="1">
        <f t="shared" si="46"/>
        <v>242.15</v>
      </c>
      <c r="AX75" s="1">
        <f t="shared" si="47"/>
        <v>242.15</v>
      </c>
      <c r="AY75" s="1">
        <f t="shared" si="48"/>
        <v>242.15</v>
      </c>
      <c r="BA75" s="1">
        <f t="shared" si="51"/>
        <v>360</v>
      </c>
      <c r="BB75" s="1">
        <f t="shared" si="52"/>
        <v>360</v>
      </c>
      <c r="BC75" s="1">
        <f t="shared" si="53"/>
        <v>360</v>
      </c>
      <c r="BD75" s="1">
        <f t="shared" si="54"/>
        <v>360</v>
      </c>
      <c r="BE75" s="1">
        <f t="shared" si="55"/>
        <v>720</v>
      </c>
      <c r="BF75" s="1">
        <f t="shared" si="56"/>
        <v>720</v>
      </c>
    </row>
    <row r="76" spans="2:58" x14ac:dyDescent="0.15">
      <c r="B76" s="1">
        <f t="shared" si="49"/>
        <v>15</v>
      </c>
      <c r="D76" s="1">
        <v>68</v>
      </c>
      <c r="E76" s="1">
        <v>3</v>
      </c>
      <c r="F76" s="1">
        <f t="shared" si="50"/>
        <v>12</v>
      </c>
      <c r="G76" s="1" cm="1">
        <f t="array" ref="G76">ROUND((INDEX(职业模板!$N$4:$U$4,MATCH(G$8,职业模板!$N$3:$U$3,FALSE))+$D76*INDEX(职业模板!$C$18:$J$18,MATCH(G$8,职业模板!$N$3:$U$3,FALSE))+INDEX(职业模板!$C$40:$J$60,MATCH($F76,职业模板!$B$40:$B$60,FALSE),MATCH(G$8,职业模板!$C$39:$J$39,FALSE))*INDEX(职业模板!$N$4:$U$4,MATCH(G$8,职业模板!$N$3:$U$3,FALSE)))*(1+INDEX(职业模板!$C$29:$J$34,MATCH($E76,职业模板!$B$29:$B$34,FALSE),MATCH(G$8,职业模板!$C$28:$J$28,FALSE))),3)</f>
        <v>2897.4</v>
      </c>
      <c r="H76" s="1" cm="1">
        <f t="array" ref="H76">ROUND((INDEX(职业模板!$N$4:$U$4,MATCH(H$8,职业模板!$N$3:$U$3,FALSE))+$D76*INDEX(职业模板!$C$18:$J$18,MATCH(H$8,职业模板!$N$3:$U$3,FALSE))+INDEX(职业模板!$C$40:$J$60,MATCH($F76,职业模板!$B$40:$B$60,FALSE),MATCH(H$8,职业模板!$C$39:$J$39,FALSE))*INDEX(职业模板!$N$4:$U$4,MATCH(H$8,职业模板!$N$3:$U$3,FALSE)))*(1+INDEX(职业模板!$C$29:$J$34,MATCH($E76,职业模板!$B$29:$B$34,FALSE),MATCH(H$8,职业模板!$C$28:$J$28,FALSE))),3)</f>
        <v>351.2</v>
      </c>
      <c r="I76" s="1" cm="1">
        <f t="array" ref="I76">ROUND((INDEX(职业模板!$N$4:$U$4,MATCH(I$8,职业模板!$N$3:$U$3,FALSE))+$D76*INDEX(职业模板!$C$18:$J$18,MATCH(I$8,职业模板!$N$3:$U$3,FALSE))+INDEX(职业模板!$C$40:$J$60,MATCH($F76,职业模板!$B$40:$B$60,FALSE),MATCH(I$8,职业模板!$C$39:$J$39,FALSE))*INDEX(职业模板!$N$4:$U$4,MATCH(I$8,职业模板!$N$3:$U$3,FALSE)))*(1+INDEX(职业模板!$C$29:$J$34,MATCH($E76,职业模板!$B$29:$B$34,FALSE),MATCH(I$8,职业模板!$C$28:$J$28,FALSE))),3)</f>
        <v>351.2</v>
      </c>
      <c r="J76" s="1" cm="1">
        <f t="array" ref="J76">ROUND((INDEX(职业模板!$N$4:$U$4,MATCH(J$8,职业模板!$N$3:$U$3,FALSE))+$D76*INDEX(职业模板!$C$18:$J$18,MATCH(J$8,职业模板!$N$3:$U$3,FALSE))+INDEX(职业模板!$C$40:$J$60,MATCH($F76,职业模板!$B$40:$B$60,FALSE),MATCH(J$8,职业模板!$C$39:$J$39,FALSE))*INDEX(职业模板!$N$4:$U$4,MATCH(J$8,职业模板!$N$3:$U$3,FALSE)))*(1+INDEX(职业模板!$C$29:$J$34,MATCH($E76,职业模板!$B$29:$B$34,FALSE),MATCH(J$8,职业模板!$C$28:$J$28,FALSE))),3)</f>
        <v>260.8</v>
      </c>
      <c r="K76" s="1" cm="1">
        <f t="array" ref="K76">ROUND((INDEX(职业模板!$N$4:$U$4,MATCH(K$8,职业模板!$N$3:$U$3,FALSE))+$D76*INDEX(职业模板!$C$18:$J$18,MATCH(K$8,职业模板!$N$3:$U$3,FALSE))+INDEX(职业模板!$C$40:$J$60,MATCH($F76,职业模板!$B$40:$B$60,FALSE),MATCH(K$8,职业模板!$C$39:$J$39,FALSE))*INDEX(职业模板!$N$4:$U$4,MATCH(K$8,职业模板!$N$3:$U$3,FALSE)))*(1+INDEX(职业模板!$C$29:$J$34,MATCH($E76,职业模板!$B$29:$B$34,FALSE),MATCH(K$8,职业模板!$C$28:$J$28,FALSE))),3)</f>
        <v>260.8</v>
      </c>
      <c r="L76" s="1" cm="1">
        <f t="array" ref="L76">ROUND((INDEX(职业模板!$N$4:$U$4,MATCH(L$8,职业模板!$N$3:$U$3,FALSE))+$D76*INDEX(职业模板!$C$18:$J$18,MATCH(L$8,职业模板!$N$3:$U$3,FALSE))+INDEX(职业模板!$C$40:$J$60,MATCH($F76,职业模板!$B$40:$B$60,FALSE),MATCH(L$8,职业模板!$C$39:$J$39,FALSE))*INDEX(职业模板!$N$4:$U$4,MATCH(L$8,职业模板!$N$3:$U$3,FALSE)))*(1+INDEX(职业模板!$C$29:$J$34,MATCH($E76,职业模板!$B$29:$B$34,FALSE),MATCH(L$8,职业模板!$C$28:$J$28,FALSE))),3)</f>
        <v>243.6</v>
      </c>
      <c r="M76" s="1" cm="1">
        <f t="array" ref="M76">ROUND((INDEX(职业模板!$N$4:$U$4,MATCH(M$8,职业模板!$N$3:$U$3,FALSE))+$D76*INDEX(职业模板!$C$18:$J$18,MATCH(M$8,职业模板!$N$3:$U$3,FALSE))+INDEX(职业模板!$C$40:$J$60,MATCH($F76,职业模板!$B$40:$B$60,FALSE),MATCH(M$8,职业模板!$C$39:$J$39,FALSE))*INDEX(职业模板!$N$4:$U$4,MATCH(M$8,职业模板!$N$3:$U$3,FALSE)))*(1+INDEX(职业模板!$C$29:$J$34,MATCH($E76,职业模板!$B$29:$B$34,FALSE),MATCH(M$8,职业模板!$C$28:$J$28,FALSE))),3)</f>
        <v>243.6</v>
      </c>
      <c r="N76" s="1" cm="1">
        <f t="array" ref="N76">ROUND((INDEX(职业模板!$N$4:$U$4,MATCH(N$8,职业模板!$N$3:$U$3,FALSE))+$D76*INDEX(职业模板!$C$18:$J$18,MATCH(N$8,职业模板!$N$3:$U$3,FALSE))+INDEX(职业模板!$C$40:$J$60,MATCH($F76,职业模板!$B$40:$B$60,FALSE),MATCH(N$8,职业模板!$C$39:$J$39,FALSE))*INDEX(职业模板!$N$4:$U$4,MATCH(N$8,职业模板!$N$3:$U$3,FALSE)))*(1+INDEX(职业模板!$C$29:$J$34,MATCH($E76,职业模板!$B$29:$B$34,FALSE),MATCH(N$8,职业模板!$C$28:$J$28,FALSE))),3)</f>
        <v>243.6</v>
      </c>
      <c r="O76" s="1">
        <v>1.5</v>
      </c>
      <c r="P76" s="1">
        <v>5</v>
      </c>
      <c r="Q76" s="26" t="str" cm="1">
        <f t="array" ref="Q76">INDEX(装备!$B$72:$B$77,MATCH($P76,装备!$A$72:$A$77,FALSE))</f>
        <v>橙</v>
      </c>
      <c r="R76" s="1">
        <v>11</v>
      </c>
      <c r="S76" s="1">
        <f t="shared" si="40"/>
        <v>2</v>
      </c>
      <c r="V76" s="1" cm="1">
        <f t="array" ref="V76">IFERROR(ROUND(INDEX(装备!$C$72:$C$77,MATCH($P76,装备!$A$72:$A$77,FALSE))*(INDEX(装备!$C$47:$G$47,MATCH(V$8,装备!$C$45:$G$45,FALSE))+$R76/MAX(装备!$G$72:$G$77)*INDEX(装备!$C$53:$G$53,MATCH(V$8,装备!$C$51:$G$51,FALSE)))+INDEX(装备!$C$91:$M$91,MATCH(V$8,装备!$C$90:$M$90,FALSE))*INDEX(装备!$I$72:$I$77,MATCH($P76,装备!$A$72:$A$77,FALSE))*(INDEX(职业模板!$N$4:$U$4,MATCH(G$8,职业模板!$N$3:$U$3,FALSE))+$D76*INDEX(职业模板!$C$18:$J$18,MATCH(G$8,职业模板!$N$3:$U$3,FALSE)))*(1+$S76),2),0)</f>
        <v>5416.32</v>
      </c>
      <c r="W76" s="1" cm="1">
        <f t="array" ref="W76">IFERROR(ROUND(INDEX(装备!$C$72:$C$77,MATCH($P76,装备!$A$72:$A$77,FALSE))*(INDEX(装备!$C$47:$G$47,MATCH(W$8,装备!$C$45:$G$45,FALSE))+$R76/MAX(装备!$G$72:$G$77)*INDEX(装备!$C$53:$G$53,MATCH(W$8,装备!$C$51:$G$51,FALSE)))+INDEX(装备!$C$91:$M$91,MATCH(W$8,装备!$C$90:$M$90,FALSE))*INDEX(装备!$I$72:$I$77,MATCH($P76,装备!$A$72:$A$77,FALSE))*(INDEX(职业模板!$N$4:$U$4,MATCH(H$8,职业模板!$N$3:$U$3,FALSE))+$D76*INDEX(职业模板!$C$18:$J$18,MATCH(H$8,职业模板!$N$3:$U$3,FALSE)))*(1+$S76),2),0)</f>
        <v>451.36</v>
      </c>
      <c r="X76" s="1" cm="1">
        <f t="array" ref="X76">IFERROR(ROUND(INDEX(装备!$C$72:$C$77,MATCH($P76,装备!$A$72:$A$77,FALSE))*(INDEX(装备!$C$47:$G$47,MATCH(X$8,装备!$C$45:$G$45,FALSE))+$R76/MAX(装备!$G$72:$G$77)*INDEX(装备!$C$53:$G$53,MATCH(X$8,装备!$C$51:$G$51,FALSE)))+INDEX(装备!$C$91:$M$91,MATCH(X$8,装备!$C$90:$M$90,FALSE))*INDEX(装备!$I$72:$I$77,MATCH($P76,装备!$A$72:$A$77,FALSE))*(INDEX(职业模板!$N$4:$U$4,MATCH(I$8,职业模板!$N$3:$U$3,FALSE))+$D76*INDEX(职业模板!$C$18:$J$18,MATCH(I$8,职业模板!$N$3:$U$3,FALSE)))*(1+$S76),2),0)</f>
        <v>451.36</v>
      </c>
      <c r="Y76" s="1" cm="1">
        <f t="array" ref="Y76">IFERROR(ROUND(INDEX(装备!$C$72:$C$77,MATCH($P76,装备!$A$72:$A$77,FALSE))*(INDEX(装备!$C$47:$G$47,MATCH(Y$8,装备!$C$45:$G$45,FALSE))+$R76/MAX(装备!$G$72:$G$77)*INDEX(装备!$C$53:$G$53,MATCH(Y$8,装备!$C$51:$G$51,FALSE)))+INDEX(装备!$C$91:$M$91,MATCH(Y$8,装备!$C$90:$M$90,FALSE))*INDEX(装备!$I$72:$I$77,MATCH($P76,装备!$A$72:$A$77,FALSE))*(INDEX(职业模板!$N$4:$U$4,MATCH(J$8,职业模板!$N$3:$U$3,FALSE))+$D76*INDEX(职业模板!$C$18:$J$18,MATCH(J$8,职业模板!$N$3:$U$3,FALSE)))*(1+$S76),2),0)</f>
        <v>226.16</v>
      </c>
      <c r="Z76" s="1" cm="1">
        <f t="array" ref="Z76">IFERROR(ROUND(INDEX(装备!$C$72:$C$77,MATCH($P76,装备!$A$72:$A$77,FALSE))*(INDEX(装备!$C$47:$G$47,MATCH(Z$8,装备!$C$45:$G$45,FALSE))+$R76/MAX(装备!$G$72:$G$77)*INDEX(装备!$C$53:$G$53,MATCH(Z$8,装备!$C$51:$G$51,FALSE)))+INDEX(装备!$C$91:$M$91,MATCH(Z$8,装备!$C$90:$M$90,FALSE))*INDEX(装备!$I$72:$I$77,MATCH($P76,装备!$A$72:$A$77,FALSE))*(INDEX(职业模板!$N$4:$U$4,MATCH(K$8,职业模板!$N$3:$U$3,FALSE))+$D76*INDEX(职业模板!$C$18:$J$18,MATCH(K$8,职业模板!$N$3:$U$3,FALSE)))*(1+$S76),2),0)</f>
        <v>226.16</v>
      </c>
      <c r="AA76" s="1" cm="1">
        <f t="array" ref="AA76">IFERROR(INDEX(装备!$C$92:$M$92,MATCH(AA$8,装备!$C$90:$M$90,FALSE))*INDEX(装备!$I$72:$I$77,MATCH($P76,装备!$A$72:$A$77,FALSE))+$S76*INDEX(装备!$C$92:$M$92,MATCH(AA$8,装备!$C$90:$M$90,FALSE))*INDEX(装备!$I$72:$I$77,MATCH($P76,装备!$A$72:$A$77,FALSE)),0)</f>
        <v>360</v>
      </c>
      <c r="AB76" s="1" cm="1">
        <f t="array" ref="AB76">IFERROR(INDEX(装备!$C$92:$M$92,MATCH(AB$8,装备!$C$90:$M$90,FALSE))*INDEX(装备!$I$72:$I$77,MATCH($P76,装备!$A$72:$A$77,FALSE))+$S76*INDEX(装备!$C$92:$M$92,MATCH(AB$8,装备!$C$90:$M$90,FALSE))*INDEX(装备!$I$72:$I$77,MATCH($P76,装备!$A$72:$A$77,FALSE)),0)</f>
        <v>360</v>
      </c>
      <c r="AC76" s="1" cm="1">
        <f t="array" ref="AC76">IFERROR(INDEX(装备!$C$92:$M$92,MATCH(AC$8,装备!$C$90:$M$90,FALSE))*INDEX(装备!$I$72:$I$77,MATCH($P76,装备!$A$72:$A$77,FALSE))+$S76*INDEX(装备!$C$92:$M$92,MATCH(AC$8,装备!$C$90:$M$90,FALSE))*INDEX(装备!$I$72:$I$77,MATCH($P76,装备!$A$72:$A$77,FALSE)),0)</f>
        <v>360</v>
      </c>
      <c r="AD76" s="1" cm="1">
        <f t="array" ref="AD76">IFERROR(INDEX(装备!$C$92:$M$92,MATCH(AD$8,装备!$C$90:$M$90,FALSE))*INDEX(装备!$I$72:$I$77,MATCH($P76,装备!$A$72:$A$77,FALSE))+$S76*INDEX(装备!$C$92:$M$92,MATCH(AD$8,装备!$C$90:$M$90,FALSE))*INDEX(装备!$I$72:$I$77,MATCH($P76,装备!$A$72:$A$77,FALSE)),0)</f>
        <v>360</v>
      </c>
      <c r="AE76" s="1" cm="1">
        <f t="array" ref="AE76">IFERROR(INDEX(装备!$C$92:$M$92,MATCH(AE$8,装备!$C$90:$M$90,FALSE))*INDEX(装备!$I$72:$I$77,MATCH($P76,装备!$A$72:$A$77,FALSE))+$S76*INDEX(装备!$C$92:$M$92,MATCH(AE$8,装备!$C$90:$M$90,FALSE))*INDEX(装备!$I$72:$I$77,MATCH($P76,装备!$A$72:$A$77,FALSE)),0)</f>
        <v>720</v>
      </c>
      <c r="AF76" s="1" cm="1">
        <f t="array" ref="AF76">IFERROR(INDEX(装备!$C$92:$M$92,MATCH(AF$8,装备!$C$90:$M$90,FALSE))*INDEX(装备!$I$72:$I$77,MATCH($P76,装备!$A$72:$A$77,FALSE))+$S76*INDEX(装备!$C$92:$M$92,MATCH(AF$8,装备!$C$90:$M$90,FALSE))*INDEX(装备!$I$72:$I$77,MATCH($P76,装备!$A$72:$A$77,FALSE)),0)</f>
        <v>720</v>
      </c>
      <c r="AR76" s="1">
        <f t="shared" si="41"/>
        <v>8313.7199999999993</v>
      </c>
      <c r="AS76" s="1">
        <f t="shared" si="42"/>
        <v>802.56</v>
      </c>
      <c r="AT76" s="1">
        <f t="shared" si="43"/>
        <v>802.56</v>
      </c>
      <c r="AU76" s="1">
        <f t="shared" si="44"/>
        <v>486.96</v>
      </c>
      <c r="AV76" s="1">
        <f t="shared" si="45"/>
        <v>486.96</v>
      </c>
      <c r="AW76" s="1">
        <f t="shared" si="46"/>
        <v>243.6</v>
      </c>
      <c r="AX76" s="1">
        <f t="shared" si="47"/>
        <v>243.6</v>
      </c>
      <c r="AY76" s="1">
        <f t="shared" si="48"/>
        <v>243.6</v>
      </c>
      <c r="BA76" s="1">
        <f t="shared" si="51"/>
        <v>360</v>
      </c>
      <c r="BB76" s="1">
        <f t="shared" si="52"/>
        <v>360</v>
      </c>
      <c r="BC76" s="1">
        <f t="shared" si="53"/>
        <v>360</v>
      </c>
      <c r="BD76" s="1">
        <f t="shared" si="54"/>
        <v>360</v>
      </c>
      <c r="BE76" s="1">
        <f t="shared" si="55"/>
        <v>720</v>
      </c>
      <c r="BF76" s="1">
        <f t="shared" si="56"/>
        <v>720</v>
      </c>
    </row>
    <row r="77" spans="2:58" x14ac:dyDescent="0.15">
      <c r="B77" s="1">
        <f t="shared" si="49"/>
        <v>15</v>
      </c>
      <c r="D77" s="1">
        <v>69</v>
      </c>
      <c r="E77" s="1">
        <v>4</v>
      </c>
      <c r="F77" s="1">
        <f t="shared" ref="F77:F108" si="57">F73+1</f>
        <v>12</v>
      </c>
      <c r="G77" s="1" cm="1">
        <f t="array" ref="G77">ROUND((INDEX(职业模板!$N$4:$U$4,MATCH(G$8,职业模板!$N$3:$U$3,FALSE))+$D77*INDEX(职业模板!$C$18:$J$18,MATCH(G$8,职业模板!$N$3:$U$3,FALSE))+INDEX(职业模板!$C$40:$J$60,MATCH($F77,职业模板!$B$40:$B$60,FALSE),MATCH(G$8,职业模板!$C$39:$J$39,FALSE))*INDEX(职业模板!$N$4:$U$4,MATCH(G$8,职业模板!$N$3:$U$3,FALSE)))*(1+INDEX(职业模板!$C$29:$J$34,MATCH($E77,职业模板!$B$29:$B$34,FALSE),MATCH(G$8,职业模板!$C$28:$J$28,FALSE))),3)</f>
        <v>3447.6</v>
      </c>
      <c r="H77" s="1" cm="1">
        <f t="array" ref="H77">ROUND((INDEX(职业模板!$N$4:$U$4,MATCH(H$8,职业模板!$N$3:$U$3,FALSE))+$D77*INDEX(职业模板!$C$18:$J$18,MATCH(H$8,职业模板!$N$3:$U$3,FALSE))+INDEX(职业模板!$C$40:$J$60,MATCH($F77,职业模板!$B$40:$B$60,FALSE),MATCH(H$8,职业模板!$C$39:$J$39,FALSE))*INDEX(职业模板!$N$4:$U$4,MATCH(H$8,职业模板!$N$3:$U$3,FALSE)))*(1+INDEX(职业模板!$C$29:$J$34,MATCH($E77,职业模板!$B$29:$B$34,FALSE),MATCH(H$8,职业模板!$C$28:$J$28,FALSE))),3)</f>
        <v>397.8</v>
      </c>
      <c r="I77" s="1" cm="1">
        <f t="array" ref="I77">ROUND((INDEX(职业模板!$N$4:$U$4,MATCH(I$8,职业模板!$N$3:$U$3,FALSE))+$D77*INDEX(职业模板!$C$18:$J$18,MATCH(I$8,职业模板!$N$3:$U$3,FALSE))+INDEX(职业模板!$C$40:$J$60,MATCH($F77,职业模板!$B$40:$B$60,FALSE),MATCH(I$8,职业模板!$C$39:$J$39,FALSE))*INDEX(职业模板!$N$4:$U$4,MATCH(I$8,职业模板!$N$3:$U$3,FALSE)))*(1+INDEX(职业模板!$C$29:$J$34,MATCH($E77,职业模板!$B$29:$B$34,FALSE),MATCH(I$8,职业模板!$C$28:$J$28,FALSE))),3)</f>
        <v>397.8</v>
      </c>
      <c r="J77" s="1" cm="1">
        <f t="array" ref="J77">ROUND((INDEX(职业模板!$N$4:$U$4,MATCH(J$8,职业模板!$N$3:$U$3,FALSE))+$D77*INDEX(职业模板!$C$18:$J$18,MATCH(J$8,职业模板!$N$3:$U$3,FALSE))+INDEX(职业模板!$C$40:$J$60,MATCH($F77,职业模板!$B$40:$B$60,FALSE),MATCH(J$8,职业模板!$C$39:$J$39,FALSE))*INDEX(职业模板!$N$4:$U$4,MATCH(J$8,职业模板!$N$3:$U$3,FALSE)))*(1+INDEX(职业模板!$C$29:$J$34,MATCH($E77,职业模板!$B$29:$B$34,FALSE),MATCH(J$8,职业模板!$C$28:$J$28,FALSE))),3)</f>
        <v>295.2</v>
      </c>
      <c r="K77" s="1" cm="1">
        <f t="array" ref="K77">ROUND((INDEX(职业模板!$N$4:$U$4,MATCH(K$8,职业模板!$N$3:$U$3,FALSE))+$D77*INDEX(职业模板!$C$18:$J$18,MATCH(K$8,职业模板!$N$3:$U$3,FALSE))+INDEX(职业模板!$C$40:$J$60,MATCH($F77,职业模板!$B$40:$B$60,FALSE),MATCH(K$8,职业模板!$C$39:$J$39,FALSE))*INDEX(职业模板!$N$4:$U$4,MATCH(K$8,职业模板!$N$3:$U$3,FALSE)))*(1+INDEX(职业模板!$C$29:$J$34,MATCH($E77,职业模板!$B$29:$B$34,FALSE),MATCH(K$8,职业模板!$C$28:$J$28,FALSE))),3)</f>
        <v>295.2</v>
      </c>
      <c r="L77" s="1" cm="1">
        <f t="array" ref="L77">ROUND((INDEX(职业模板!$N$4:$U$4,MATCH(L$8,职业模板!$N$3:$U$3,FALSE))+$D77*INDEX(职业模板!$C$18:$J$18,MATCH(L$8,职业模板!$N$3:$U$3,FALSE))+INDEX(职业模板!$C$40:$J$60,MATCH($F77,职业模板!$B$40:$B$60,FALSE),MATCH(L$8,职业模板!$C$39:$J$39,FALSE))*INDEX(职业模板!$N$4:$U$4,MATCH(L$8,职业模板!$N$3:$U$3,FALSE)))*(1+INDEX(职业模板!$C$29:$J$34,MATCH($E77,职业模板!$B$29:$B$34,FALSE),MATCH(L$8,职业模板!$C$28:$J$28,FALSE))),3)</f>
        <v>270.39999999999998</v>
      </c>
      <c r="M77" s="1" cm="1">
        <f t="array" ref="M77">ROUND((INDEX(职业模板!$N$4:$U$4,MATCH(M$8,职业模板!$N$3:$U$3,FALSE))+$D77*INDEX(职业模板!$C$18:$J$18,MATCH(M$8,职业模板!$N$3:$U$3,FALSE))+INDEX(职业模板!$C$40:$J$60,MATCH($F77,职业模板!$B$40:$B$60,FALSE),MATCH(M$8,职业模板!$C$39:$J$39,FALSE))*INDEX(职业模板!$N$4:$U$4,MATCH(M$8,职业模板!$N$3:$U$3,FALSE)))*(1+INDEX(职业模板!$C$29:$J$34,MATCH($E77,职业模板!$B$29:$B$34,FALSE),MATCH(M$8,职业模板!$C$28:$J$28,FALSE))),3)</f>
        <v>270.39999999999998</v>
      </c>
      <c r="N77" s="1" cm="1">
        <f t="array" ref="N77">ROUND((INDEX(职业模板!$N$4:$U$4,MATCH(N$8,职业模板!$N$3:$U$3,FALSE))+$D77*INDEX(职业模板!$C$18:$J$18,MATCH(N$8,职业模板!$N$3:$U$3,FALSE))+INDEX(职业模板!$C$40:$J$60,MATCH($F77,职业模板!$B$40:$B$60,FALSE),MATCH(N$8,职业模板!$C$39:$J$39,FALSE))*INDEX(职业模板!$N$4:$U$4,MATCH(N$8,职业模板!$N$3:$U$3,FALSE)))*(1+INDEX(职业模板!$C$29:$J$34,MATCH($E77,职业模板!$B$29:$B$34,FALSE),MATCH(N$8,职业模板!$C$28:$J$28,FALSE))),3)</f>
        <v>270.39999999999998</v>
      </c>
      <c r="O77" s="1">
        <v>1.5</v>
      </c>
      <c r="P77" s="1">
        <v>5</v>
      </c>
      <c r="Q77" s="26" t="str" cm="1">
        <f t="array" ref="Q77">INDEX(装备!$B$72:$B$77,MATCH($P77,装备!$A$72:$A$77,FALSE))</f>
        <v>橙</v>
      </c>
      <c r="R77" s="1">
        <v>11</v>
      </c>
      <c r="S77" s="1">
        <f t="shared" si="40"/>
        <v>2</v>
      </c>
      <c r="V77" s="1" cm="1">
        <f t="array" ref="V77">IFERROR(ROUND(INDEX(装备!$C$72:$C$77,MATCH($P77,装备!$A$72:$A$77,FALSE))*(INDEX(装备!$C$47:$G$47,MATCH(V$8,装备!$C$45:$G$45,FALSE))+$R77/MAX(装备!$G$72:$G$77)*INDEX(装备!$C$53:$G$53,MATCH(V$8,装备!$C$51:$G$51,FALSE)))+INDEX(装备!$C$91:$M$91,MATCH(V$8,装备!$C$90:$M$90,FALSE))*INDEX(装备!$I$72:$I$77,MATCH($P77,装备!$A$72:$A$77,FALSE))*(INDEX(职业模板!$N$4:$U$4,MATCH(G$8,职业模板!$N$3:$U$3,FALSE))+$D77*INDEX(职业模板!$C$18:$J$18,MATCH(G$8,职业模板!$N$3:$U$3,FALSE)))*(1+$S77),2),0)</f>
        <v>5419.56</v>
      </c>
      <c r="W77" s="1" cm="1">
        <f t="array" ref="W77">IFERROR(ROUND(INDEX(装备!$C$72:$C$77,MATCH($P77,装备!$A$72:$A$77,FALSE))*(INDEX(装备!$C$47:$G$47,MATCH(W$8,装备!$C$45:$G$45,FALSE))+$R77/MAX(装备!$G$72:$G$77)*INDEX(装备!$C$53:$G$53,MATCH(W$8,装备!$C$51:$G$51,FALSE)))+INDEX(装备!$C$91:$M$91,MATCH(W$8,装备!$C$90:$M$90,FALSE))*INDEX(装备!$I$72:$I$77,MATCH($P77,装备!$A$72:$A$77,FALSE))*(INDEX(职业模板!$N$4:$U$4,MATCH(H$8,职业模板!$N$3:$U$3,FALSE))+$D77*INDEX(职业模板!$C$18:$J$18,MATCH(H$8,职业模板!$N$3:$U$3,FALSE)))*(1+$S77),2),0)</f>
        <v>451.63</v>
      </c>
      <c r="X77" s="1" cm="1">
        <f t="array" ref="X77">IFERROR(ROUND(INDEX(装备!$C$72:$C$77,MATCH($P77,装备!$A$72:$A$77,FALSE))*(INDEX(装备!$C$47:$G$47,MATCH(X$8,装备!$C$45:$G$45,FALSE))+$R77/MAX(装备!$G$72:$G$77)*INDEX(装备!$C$53:$G$53,MATCH(X$8,装备!$C$51:$G$51,FALSE)))+INDEX(装备!$C$91:$M$91,MATCH(X$8,装备!$C$90:$M$90,FALSE))*INDEX(装备!$I$72:$I$77,MATCH($P77,装备!$A$72:$A$77,FALSE))*(INDEX(职业模板!$N$4:$U$4,MATCH(I$8,职业模板!$N$3:$U$3,FALSE))+$D77*INDEX(职业模板!$C$18:$J$18,MATCH(I$8,职业模板!$N$3:$U$3,FALSE)))*(1+$S77),2),0)</f>
        <v>451.63</v>
      </c>
      <c r="Y77" s="1" cm="1">
        <f t="array" ref="Y77">IFERROR(ROUND(INDEX(装备!$C$72:$C$77,MATCH($P77,装备!$A$72:$A$77,FALSE))*(INDEX(装备!$C$47:$G$47,MATCH(Y$8,装备!$C$45:$G$45,FALSE))+$R77/MAX(装备!$G$72:$G$77)*INDEX(装备!$C$53:$G$53,MATCH(Y$8,装备!$C$51:$G$51,FALSE)))+INDEX(装备!$C$91:$M$91,MATCH(Y$8,装备!$C$90:$M$90,FALSE))*INDEX(装备!$I$72:$I$77,MATCH($P77,装备!$A$72:$A$77,FALSE))*(INDEX(职业模板!$N$4:$U$4,MATCH(J$8,职业模板!$N$3:$U$3,FALSE))+$D77*INDEX(职业模板!$C$18:$J$18,MATCH(J$8,职业模板!$N$3:$U$3,FALSE)))*(1+$S77),2),0)</f>
        <v>226.28</v>
      </c>
      <c r="Z77" s="1" cm="1">
        <f t="array" ref="Z77">IFERROR(ROUND(INDEX(装备!$C$72:$C$77,MATCH($P77,装备!$A$72:$A$77,FALSE))*(INDEX(装备!$C$47:$G$47,MATCH(Z$8,装备!$C$45:$G$45,FALSE))+$R77/MAX(装备!$G$72:$G$77)*INDEX(装备!$C$53:$G$53,MATCH(Z$8,装备!$C$51:$G$51,FALSE)))+INDEX(装备!$C$91:$M$91,MATCH(Z$8,装备!$C$90:$M$90,FALSE))*INDEX(装备!$I$72:$I$77,MATCH($P77,装备!$A$72:$A$77,FALSE))*(INDEX(职业模板!$N$4:$U$4,MATCH(K$8,职业模板!$N$3:$U$3,FALSE))+$D77*INDEX(职业模板!$C$18:$J$18,MATCH(K$8,职业模板!$N$3:$U$3,FALSE)))*(1+$S77),2),0)</f>
        <v>226.28</v>
      </c>
      <c r="AA77" s="1" cm="1">
        <f t="array" ref="AA77">IFERROR(INDEX(装备!$C$92:$M$92,MATCH(AA$8,装备!$C$90:$M$90,FALSE))*INDEX(装备!$I$72:$I$77,MATCH($P77,装备!$A$72:$A$77,FALSE))+$S77*INDEX(装备!$C$92:$M$92,MATCH(AA$8,装备!$C$90:$M$90,FALSE))*INDEX(装备!$I$72:$I$77,MATCH($P77,装备!$A$72:$A$77,FALSE)),0)</f>
        <v>360</v>
      </c>
      <c r="AB77" s="1" cm="1">
        <f t="array" ref="AB77">IFERROR(INDEX(装备!$C$92:$M$92,MATCH(AB$8,装备!$C$90:$M$90,FALSE))*INDEX(装备!$I$72:$I$77,MATCH($P77,装备!$A$72:$A$77,FALSE))+$S77*INDEX(装备!$C$92:$M$92,MATCH(AB$8,装备!$C$90:$M$90,FALSE))*INDEX(装备!$I$72:$I$77,MATCH($P77,装备!$A$72:$A$77,FALSE)),0)</f>
        <v>360</v>
      </c>
      <c r="AC77" s="1" cm="1">
        <f t="array" ref="AC77">IFERROR(INDEX(装备!$C$92:$M$92,MATCH(AC$8,装备!$C$90:$M$90,FALSE))*INDEX(装备!$I$72:$I$77,MATCH($P77,装备!$A$72:$A$77,FALSE))+$S77*INDEX(装备!$C$92:$M$92,MATCH(AC$8,装备!$C$90:$M$90,FALSE))*INDEX(装备!$I$72:$I$77,MATCH($P77,装备!$A$72:$A$77,FALSE)),0)</f>
        <v>360</v>
      </c>
      <c r="AD77" s="1" cm="1">
        <f t="array" ref="AD77">IFERROR(INDEX(装备!$C$92:$M$92,MATCH(AD$8,装备!$C$90:$M$90,FALSE))*INDEX(装备!$I$72:$I$77,MATCH($P77,装备!$A$72:$A$77,FALSE))+$S77*INDEX(装备!$C$92:$M$92,MATCH(AD$8,装备!$C$90:$M$90,FALSE))*INDEX(装备!$I$72:$I$77,MATCH($P77,装备!$A$72:$A$77,FALSE)),0)</f>
        <v>360</v>
      </c>
      <c r="AE77" s="1" cm="1">
        <f t="array" ref="AE77">IFERROR(INDEX(装备!$C$92:$M$92,MATCH(AE$8,装备!$C$90:$M$90,FALSE))*INDEX(装备!$I$72:$I$77,MATCH($P77,装备!$A$72:$A$77,FALSE))+$S77*INDEX(装备!$C$92:$M$92,MATCH(AE$8,装备!$C$90:$M$90,FALSE))*INDEX(装备!$I$72:$I$77,MATCH($P77,装备!$A$72:$A$77,FALSE)),0)</f>
        <v>720</v>
      </c>
      <c r="AF77" s="1" cm="1">
        <f t="array" ref="AF77">IFERROR(INDEX(装备!$C$92:$M$92,MATCH(AF$8,装备!$C$90:$M$90,FALSE))*INDEX(装备!$I$72:$I$77,MATCH($P77,装备!$A$72:$A$77,FALSE))+$S77*INDEX(装备!$C$92:$M$92,MATCH(AF$8,装备!$C$90:$M$90,FALSE))*INDEX(装备!$I$72:$I$77,MATCH($P77,装备!$A$72:$A$77,FALSE)),0)</f>
        <v>720</v>
      </c>
      <c r="AR77" s="1">
        <f t="shared" si="41"/>
        <v>8867.16</v>
      </c>
      <c r="AS77" s="1">
        <f t="shared" si="42"/>
        <v>849.43</v>
      </c>
      <c r="AT77" s="1">
        <f t="shared" si="43"/>
        <v>849.43</v>
      </c>
      <c r="AU77" s="1">
        <f t="shared" si="44"/>
        <v>521.48</v>
      </c>
      <c r="AV77" s="1">
        <f t="shared" si="45"/>
        <v>521.48</v>
      </c>
      <c r="AW77" s="1">
        <f t="shared" si="46"/>
        <v>270.39999999999998</v>
      </c>
      <c r="AX77" s="1">
        <f t="shared" si="47"/>
        <v>270.39999999999998</v>
      </c>
      <c r="AY77" s="1">
        <f t="shared" si="48"/>
        <v>270.39999999999998</v>
      </c>
      <c r="BA77" s="1">
        <f t="shared" si="51"/>
        <v>360</v>
      </c>
      <c r="BB77" s="1">
        <f t="shared" si="52"/>
        <v>360</v>
      </c>
      <c r="BC77" s="1">
        <f t="shared" si="53"/>
        <v>360</v>
      </c>
      <c r="BD77" s="1">
        <f t="shared" si="54"/>
        <v>360</v>
      </c>
      <c r="BE77" s="1">
        <f t="shared" si="55"/>
        <v>720</v>
      </c>
      <c r="BF77" s="1">
        <f t="shared" si="56"/>
        <v>720</v>
      </c>
    </row>
    <row r="78" spans="2:58" x14ac:dyDescent="0.15">
      <c r="B78" s="1">
        <f t="shared" si="49"/>
        <v>16</v>
      </c>
      <c r="D78" s="1">
        <v>70</v>
      </c>
      <c r="E78" s="1">
        <v>4</v>
      </c>
      <c r="F78" s="1">
        <f t="shared" si="57"/>
        <v>12</v>
      </c>
      <c r="G78" s="1" cm="1">
        <f t="array" ref="G78">ROUND((INDEX(职业模板!$N$4:$U$4,MATCH(G$8,职业模板!$N$3:$U$3,FALSE))+$D78*INDEX(职业模板!$C$18:$J$18,MATCH(G$8,职业模板!$N$3:$U$3,FALSE))+INDEX(职业模板!$C$40:$J$60,MATCH($F78,职业模板!$B$40:$B$60,FALSE),MATCH(G$8,职业模板!$C$39:$J$39,FALSE))*INDEX(职业模板!$N$4:$U$4,MATCH(G$8,职业模板!$N$3:$U$3,FALSE)))*(1+INDEX(职业模板!$C$29:$J$34,MATCH($E78,职业模板!$B$29:$B$34,FALSE),MATCH(G$8,职业模板!$C$28:$J$28,FALSE))),3)</f>
        <v>3471</v>
      </c>
      <c r="H78" s="1" cm="1">
        <f t="array" ref="H78">ROUND((INDEX(职业模板!$N$4:$U$4,MATCH(H$8,职业模板!$N$3:$U$3,FALSE))+$D78*INDEX(职业模板!$C$18:$J$18,MATCH(H$8,职业模板!$N$3:$U$3,FALSE))+INDEX(职业模板!$C$40:$J$60,MATCH($F78,职业模板!$B$40:$B$60,FALSE),MATCH(H$8,职业模板!$C$39:$J$39,FALSE))*INDEX(职业模板!$N$4:$U$4,MATCH(H$8,职业模板!$N$3:$U$3,FALSE)))*(1+INDEX(职业模板!$C$29:$J$34,MATCH($E78,职业模板!$B$29:$B$34,FALSE),MATCH(H$8,职业模板!$C$28:$J$28,FALSE))),3)</f>
        <v>400.5</v>
      </c>
      <c r="I78" s="1" cm="1">
        <f t="array" ref="I78">ROUND((INDEX(职业模板!$N$4:$U$4,MATCH(I$8,职业模板!$N$3:$U$3,FALSE))+$D78*INDEX(职业模板!$C$18:$J$18,MATCH(I$8,职业模板!$N$3:$U$3,FALSE))+INDEX(职业模板!$C$40:$J$60,MATCH($F78,职业模板!$B$40:$B$60,FALSE),MATCH(I$8,职业模板!$C$39:$J$39,FALSE))*INDEX(职业模板!$N$4:$U$4,MATCH(I$8,职业模板!$N$3:$U$3,FALSE)))*(1+INDEX(职业模板!$C$29:$J$34,MATCH($E78,职业模板!$B$29:$B$34,FALSE),MATCH(I$8,职业模板!$C$28:$J$28,FALSE))),3)</f>
        <v>400.5</v>
      </c>
      <c r="J78" s="1" cm="1">
        <f t="array" ref="J78">ROUND((INDEX(职业模板!$N$4:$U$4,MATCH(J$8,职业模板!$N$3:$U$3,FALSE))+$D78*INDEX(职业模板!$C$18:$J$18,MATCH(J$8,职业模板!$N$3:$U$3,FALSE))+INDEX(职业模板!$C$40:$J$60,MATCH($F78,职业模板!$B$40:$B$60,FALSE),MATCH(J$8,职业模板!$C$39:$J$39,FALSE))*INDEX(职业模板!$N$4:$U$4,MATCH(J$8,职业模板!$N$3:$U$3,FALSE)))*(1+INDEX(职业模板!$C$29:$J$34,MATCH($E78,职业模板!$B$29:$B$34,FALSE),MATCH(J$8,职业模板!$C$28:$J$28,FALSE))),3)</f>
        <v>297</v>
      </c>
      <c r="K78" s="1" cm="1">
        <f t="array" ref="K78">ROUND((INDEX(职业模板!$N$4:$U$4,MATCH(K$8,职业模板!$N$3:$U$3,FALSE))+$D78*INDEX(职业模板!$C$18:$J$18,MATCH(K$8,职业模板!$N$3:$U$3,FALSE))+INDEX(职业模板!$C$40:$J$60,MATCH($F78,职业模板!$B$40:$B$60,FALSE),MATCH(K$8,职业模板!$C$39:$J$39,FALSE))*INDEX(职业模板!$N$4:$U$4,MATCH(K$8,职业模板!$N$3:$U$3,FALSE)))*(1+INDEX(职业模板!$C$29:$J$34,MATCH($E78,职业模板!$B$29:$B$34,FALSE),MATCH(K$8,职业模板!$C$28:$J$28,FALSE))),3)</f>
        <v>297</v>
      </c>
      <c r="L78" s="1" cm="1">
        <f t="array" ref="L78">ROUND((INDEX(职业模板!$N$4:$U$4,MATCH(L$8,职业模板!$N$3:$U$3,FALSE))+$D78*INDEX(职业模板!$C$18:$J$18,MATCH(L$8,职业模板!$N$3:$U$3,FALSE))+INDEX(职业模板!$C$40:$J$60,MATCH($F78,职业模板!$B$40:$B$60,FALSE),MATCH(L$8,职业模板!$C$39:$J$39,FALSE))*INDEX(职业模板!$N$4:$U$4,MATCH(L$8,职业模板!$N$3:$U$3,FALSE)))*(1+INDEX(职业模板!$C$29:$J$34,MATCH($E78,职业模板!$B$29:$B$34,FALSE),MATCH(L$8,职业模板!$C$28:$J$28,FALSE))),3)</f>
        <v>272</v>
      </c>
      <c r="M78" s="1" cm="1">
        <f t="array" ref="M78">ROUND((INDEX(职业模板!$N$4:$U$4,MATCH(M$8,职业模板!$N$3:$U$3,FALSE))+$D78*INDEX(职业模板!$C$18:$J$18,MATCH(M$8,职业模板!$N$3:$U$3,FALSE))+INDEX(职业模板!$C$40:$J$60,MATCH($F78,职业模板!$B$40:$B$60,FALSE),MATCH(M$8,职业模板!$C$39:$J$39,FALSE))*INDEX(职业模板!$N$4:$U$4,MATCH(M$8,职业模板!$N$3:$U$3,FALSE)))*(1+INDEX(职业模板!$C$29:$J$34,MATCH($E78,职业模板!$B$29:$B$34,FALSE),MATCH(M$8,职业模板!$C$28:$J$28,FALSE))),3)</f>
        <v>272</v>
      </c>
      <c r="N78" s="1" cm="1">
        <f t="array" ref="N78">ROUND((INDEX(职业模板!$N$4:$U$4,MATCH(N$8,职业模板!$N$3:$U$3,FALSE))+$D78*INDEX(职业模板!$C$18:$J$18,MATCH(N$8,职业模板!$N$3:$U$3,FALSE))+INDEX(职业模板!$C$40:$J$60,MATCH($F78,职业模板!$B$40:$B$60,FALSE),MATCH(N$8,职业模板!$C$39:$J$39,FALSE))*INDEX(职业模板!$N$4:$U$4,MATCH(N$8,职业模板!$N$3:$U$3,FALSE)))*(1+INDEX(职业模板!$C$29:$J$34,MATCH($E78,职业模板!$B$29:$B$34,FALSE),MATCH(N$8,职业模板!$C$28:$J$28,FALSE))),3)</f>
        <v>272</v>
      </c>
      <c r="O78" s="1">
        <v>1.5</v>
      </c>
      <c r="P78" s="1">
        <v>5</v>
      </c>
      <c r="Q78" s="26" t="str" cm="1">
        <f t="array" ref="Q78">INDEX(装备!$B$72:$B$77,MATCH($P78,装备!$A$72:$A$77,FALSE))</f>
        <v>橙</v>
      </c>
      <c r="R78" s="1">
        <v>11</v>
      </c>
      <c r="S78" s="1">
        <f t="shared" si="40"/>
        <v>2</v>
      </c>
      <c r="V78" s="1" cm="1">
        <f t="array" ref="V78">IFERROR(ROUND(INDEX(装备!$C$72:$C$77,MATCH($P78,装备!$A$72:$A$77,FALSE))*(INDEX(装备!$C$47:$G$47,MATCH(V$8,装备!$C$45:$G$45,FALSE))+$R78/MAX(装备!$G$72:$G$77)*INDEX(装备!$C$53:$G$53,MATCH(V$8,装备!$C$51:$G$51,FALSE)))+INDEX(装备!$C$91:$M$91,MATCH(V$8,装备!$C$90:$M$90,FALSE))*INDEX(装备!$I$72:$I$77,MATCH($P78,装备!$A$72:$A$77,FALSE))*(INDEX(职业模板!$N$4:$U$4,MATCH(G$8,职业模板!$N$3:$U$3,FALSE))+$D78*INDEX(职业模板!$C$18:$J$18,MATCH(G$8,职业模板!$N$3:$U$3,FALSE)))*(1+$S78),2),0)</f>
        <v>5422.8</v>
      </c>
      <c r="W78" s="1" cm="1">
        <f t="array" ref="W78">IFERROR(ROUND(INDEX(装备!$C$72:$C$77,MATCH($P78,装备!$A$72:$A$77,FALSE))*(INDEX(装备!$C$47:$G$47,MATCH(W$8,装备!$C$45:$G$45,FALSE))+$R78/MAX(装备!$G$72:$G$77)*INDEX(装备!$C$53:$G$53,MATCH(W$8,装备!$C$51:$G$51,FALSE)))+INDEX(装备!$C$91:$M$91,MATCH(W$8,装备!$C$90:$M$90,FALSE))*INDEX(装备!$I$72:$I$77,MATCH($P78,装备!$A$72:$A$77,FALSE))*(INDEX(职业模板!$N$4:$U$4,MATCH(H$8,职业模板!$N$3:$U$3,FALSE))+$D78*INDEX(职业模板!$C$18:$J$18,MATCH(H$8,职业模板!$N$3:$U$3,FALSE)))*(1+$S78),2),0)</f>
        <v>451.9</v>
      </c>
      <c r="X78" s="1" cm="1">
        <f t="array" ref="X78">IFERROR(ROUND(INDEX(装备!$C$72:$C$77,MATCH($P78,装备!$A$72:$A$77,FALSE))*(INDEX(装备!$C$47:$G$47,MATCH(X$8,装备!$C$45:$G$45,FALSE))+$R78/MAX(装备!$G$72:$G$77)*INDEX(装备!$C$53:$G$53,MATCH(X$8,装备!$C$51:$G$51,FALSE)))+INDEX(装备!$C$91:$M$91,MATCH(X$8,装备!$C$90:$M$90,FALSE))*INDEX(装备!$I$72:$I$77,MATCH($P78,装备!$A$72:$A$77,FALSE))*(INDEX(职业模板!$N$4:$U$4,MATCH(I$8,职业模板!$N$3:$U$3,FALSE))+$D78*INDEX(职业模板!$C$18:$J$18,MATCH(I$8,职业模板!$N$3:$U$3,FALSE)))*(1+$S78),2),0)</f>
        <v>451.9</v>
      </c>
      <c r="Y78" s="1" cm="1">
        <f t="array" ref="Y78">IFERROR(ROUND(INDEX(装备!$C$72:$C$77,MATCH($P78,装备!$A$72:$A$77,FALSE))*(INDEX(装备!$C$47:$G$47,MATCH(Y$8,装备!$C$45:$G$45,FALSE))+$R78/MAX(装备!$G$72:$G$77)*INDEX(装备!$C$53:$G$53,MATCH(Y$8,装备!$C$51:$G$51,FALSE)))+INDEX(装备!$C$91:$M$91,MATCH(Y$8,装备!$C$90:$M$90,FALSE))*INDEX(装备!$I$72:$I$77,MATCH($P78,装备!$A$72:$A$77,FALSE))*(INDEX(职业模板!$N$4:$U$4,MATCH(J$8,职业模板!$N$3:$U$3,FALSE))+$D78*INDEX(职业模板!$C$18:$J$18,MATCH(J$8,职业模板!$N$3:$U$3,FALSE)))*(1+$S78),2),0)</f>
        <v>226.4</v>
      </c>
      <c r="Z78" s="1" cm="1">
        <f t="array" ref="Z78">IFERROR(ROUND(INDEX(装备!$C$72:$C$77,MATCH($P78,装备!$A$72:$A$77,FALSE))*(INDEX(装备!$C$47:$G$47,MATCH(Z$8,装备!$C$45:$G$45,FALSE))+$R78/MAX(装备!$G$72:$G$77)*INDEX(装备!$C$53:$G$53,MATCH(Z$8,装备!$C$51:$G$51,FALSE)))+INDEX(装备!$C$91:$M$91,MATCH(Z$8,装备!$C$90:$M$90,FALSE))*INDEX(装备!$I$72:$I$77,MATCH($P78,装备!$A$72:$A$77,FALSE))*(INDEX(职业模板!$N$4:$U$4,MATCH(K$8,职业模板!$N$3:$U$3,FALSE))+$D78*INDEX(职业模板!$C$18:$J$18,MATCH(K$8,职业模板!$N$3:$U$3,FALSE)))*(1+$S78),2),0)</f>
        <v>226.4</v>
      </c>
      <c r="AA78" s="1" cm="1">
        <f t="array" ref="AA78">IFERROR(INDEX(装备!$C$92:$M$92,MATCH(AA$8,装备!$C$90:$M$90,FALSE))*INDEX(装备!$I$72:$I$77,MATCH($P78,装备!$A$72:$A$77,FALSE))+$S78*INDEX(装备!$C$92:$M$92,MATCH(AA$8,装备!$C$90:$M$90,FALSE))*INDEX(装备!$I$72:$I$77,MATCH($P78,装备!$A$72:$A$77,FALSE)),0)</f>
        <v>360</v>
      </c>
      <c r="AB78" s="1" cm="1">
        <f t="array" ref="AB78">IFERROR(INDEX(装备!$C$92:$M$92,MATCH(AB$8,装备!$C$90:$M$90,FALSE))*INDEX(装备!$I$72:$I$77,MATCH($P78,装备!$A$72:$A$77,FALSE))+$S78*INDEX(装备!$C$92:$M$92,MATCH(AB$8,装备!$C$90:$M$90,FALSE))*INDEX(装备!$I$72:$I$77,MATCH($P78,装备!$A$72:$A$77,FALSE)),0)</f>
        <v>360</v>
      </c>
      <c r="AC78" s="1" cm="1">
        <f t="array" ref="AC78">IFERROR(INDEX(装备!$C$92:$M$92,MATCH(AC$8,装备!$C$90:$M$90,FALSE))*INDEX(装备!$I$72:$I$77,MATCH($P78,装备!$A$72:$A$77,FALSE))+$S78*INDEX(装备!$C$92:$M$92,MATCH(AC$8,装备!$C$90:$M$90,FALSE))*INDEX(装备!$I$72:$I$77,MATCH($P78,装备!$A$72:$A$77,FALSE)),0)</f>
        <v>360</v>
      </c>
      <c r="AD78" s="1" cm="1">
        <f t="array" ref="AD78">IFERROR(INDEX(装备!$C$92:$M$92,MATCH(AD$8,装备!$C$90:$M$90,FALSE))*INDEX(装备!$I$72:$I$77,MATCH($P78,装备!$A$72:$A$77,FALSE))+$S78*INDEX(装备!$C$92:$M$92,MATCH(AD$8,装备!$C$90:$M$90,FALSE))*INDEX(装备!$I$72:$I$77,MATCH($P78,装备!$A$72:$A$77,FALSE)),0)</f>
        <v>360</v>
      </c>
      <c r="AE78" s="1" cm="1">
        <f t="array" ref="AE78">IFERROR(INDEX(装备!$C$92:$M$92,MATCH(AE$8,装备!$C$90:$M$90,FALSE))*INDEX(装备!$I$72:$I$77,MATCH($P78,装备!$A$72:$A$77,FALSE))+$S78*INDEX(装备!$C$92:$M$92,MATCH(AE$8,装备!$C$90:$M$90,FALSE))*INDEX(装备!$I$72:$I$77,MATCH($P78,装备!$A$72:$A$77,FALSE)),0)</f>
        <v>720</v>
      </c>
      <c r="AF78" s="1" cm="1">
        <f t="array" ref="AF78">IFERROR(INDEX(装备!$C$92:$M$92,MATCH(AF$8,装备!$C$90:$M$90,FALSE))*INDEX(装备!$I$72:$I$77,MATCH($P78,装备!$A$72:$A$77,FALSE))+$S78*INDEX(装备!$C$92:$M$92,MATCH(AF$8,装备!$C$90:$M$90,FALSE))*INDEX(装备!$I$72:$I$77,MATCH($P78,装备!$A$72:$A$77,FALSE)),0)</f>
        <v>720</v>
      </c>
      <c r="AR78" s="1">
        <f t="shared" si="41"/>
        <v>8893.7999999999993</v>
      </c>
      <c r="AS78" s="1">
        <f t="shared" si="42"/>
        <v>852.4</v>
      </c>
      <c r="AT78" s="1">
        <f t="shared" si="43"/>
        <v>852.4</v>
      </c>
      <c r="AU78" s="1">
        <f t="shared" si="44"/>
        <v>523.4</v>
      </c>
      <c r="AV78" s="1">
        <f t="shared" si="45"/>
        <v>523.4</v>
      </c>
      <c r="AW78" s="1">
        <f t="shared" si="46"/>
        <v>272</v>
      </c>
      <c r="AX78" s="1">
        <f t="shared" si="47"/>
        <v>272</v>
      </c>
      <c r="AY78" s="1">
        <f t="shared" si="48"/>
        <v>272</v>
      </c>
      <c r="BA78" s="1">
        <f t="shared" si="51"/>
        <v>360</v>
      </c>
      <c r="BB78" s="1">
        <f t="shared" si="52"/>
        <v>360</v>
      </c>
      <c r="BC78" s="1">
        <f t="shared" si="53"/>
        <v>360</v>
      </c>
      <c r="BD78" s="1">
        <f t="shared" si="54"/>
        <v>360</v>
      </c>
      <c r="BE78" s="1">
        <f t="shared" si="55"/>
        <v>720</v>
      </c>
      <c r="BF78" s="1">
        <f t="shared" si="56"/>
        <v>720</v>
      </c>
    </row>
    <row r="79" spans="2:58" x14ac:dyDescent="0.15">
      <c r="B79" s="1">
        <f t="shared" si="49"/>
        <v>16</v>
      </c>
      <c r="D79" s="1">
        <v>71</v>
      </c>
      <c r="E79" s="1">
        <v>4</v>
      </c>
      <c r="F79" s="1">
        <f t="shared" si="57"/>
        <v>12</v>
      </c>
      <c r="G79" s="1" cm="1">
        <f t="array" ref="G79">ROUND((INDEX(职业模板!$N$4:$U$4,MATCH(G$8,职业模板!$N$3:$U$3,FALSE))+$D79*INDEX(职业模板!$C$18:$J$18,MATCH(G$8,职业模板!$N$3:$U$3,FALSE))+INDEX(职业模板!$C$40:$J$60,MATCH($F79,职业模板!$B$40:$B$60,FALSE),MATCH(G$8,职业模板!$C$39:$J$39,FALSE))*INDEX(职业模板!$N$4:$U$4,MATCH(G$8,职业模板!$N$3:$U$3,FALSE)))*(1+INDEX(职业模板!$C$29:$J$34,MATCH($E79,职业模板!$B$29:$B$34,FALSE),MATCH(G$8,职业模板!$C$28:$J$28,FALSE))),3)</f>
        <v>3494.4</v>
      </c>
      <c r="H79" s="1" cm="1">
        <f t="array" ref="H79">ROUND((INDEX(职业模板!$N$4:$U$4,MATCH(H$8,职业模板!$N$3:$U$3,FALSE))+$D79*INDEX(职业模板!$C$18:$J$18,MATCH(H$8,职业模板!$N$3:$U$3,FALSE))+INDEX(职业模板!$C$40:$J$60,MATCH($F79,职业模板!$B$40:$B$60,FALSE),MATCH(H$8,职业模板!$C$39:$J$39,FALSE))*INDEX(职业模板!$N$4:$U$4,MATCH(H$8,职业模板!$N$3:$U$3,FALSE)))*(1+INDEX(职业模板!$C$29:$J$34,MATCH($E79,职业模板!$B$29:$B$34,FALSE),MATCH(H$8,职业模板!$C$28:$J$28,FALSE))),3)</f>
        <v>403.2</v>
      </c>
      <c r="I79" s="1" cm="1">
        <f t="array" ref="I79">ROUND((INDEX(职业模板!$N$4:$U$4,MATCH(I$8,职业模板!$N$3:$U$3,FALSE))+$D79*INDEX(职业模板!$C$18:$J$18,MATCH(I$8,职业模板!$N$3:$U$3,FALSE))+INDEX(职业模板!$C$40:$J$60,MATCH($F79,职业模板!$B$40:$B$60,FALSE),MATCH(I$8,职业模板!$C$39:$J$39,FALSE))*INDEX(职业模板!$N$4:$U$4,MATCH(I$8,职业模板!$N$3:$U$3,FALSE)))*(1+INDEX(职业模板!$C$29:$J$34,MATCH($E79,职业模板!$B$29:$B$34,FALSE),MATCH(I$8,职业模板!$C$28:$J$28,FALSE))),3)</f>
        <v>403.2</v>
      </c>
      <c r="J79" s="1" cm="1">
        <f t="array" ref="J79">ROUND((INDEX(职业模板!$N$4:$U$4,MATCH(J$8,职业模板!$N$3:$U$3,FALSE))+$D79*INDEX(职业模板!$C$18:$J$18,MATCH(J$8,职业模板!$N$3:$U$3,FALSE))+INDEX(职业模板!$C$40:$J$60,MATCH($F79,职业模板!$B$40:$B$60,FALSE),MATCH(J$8,职业模板!$C$39:$J$39,FALSE))*INDEX(职业模板!$N$4:$U$4,MATCH(J$8,职业模板!$N$3:$U$3,FALSE)))*(1+INDEX(职业模板!$C$29:$J$34,MATCH($E79,职业模板!$B$29:$B$34,FALSE),MATCH(J$8,职业模板!$C$28:$J$28,FALSE))),3)</f>
        <v>298.8</v>
      </c>
      <c r="K79" s="1" cm="1">
        <f t="array" ref="K79">ROUND((INDEX(职业模板!$N$4:$U$4,MATCH(K$8,职业模板!$N$3:$U$3,FALSE))+$D79*INDEX(职业模板!$C$18:$J$18,MATCH(K$8,职业模板!$N$3:$U$3,FALSE))+INDEX(职业模板!$C$40:$J$60,MATCH($F79,职业模板!$B$40:$B$60,FALSE),MATCH(K$8,职业模板!$C$39:$J$39,FALSE))*INDEX(职业模板!$N$4:$U$4,MATCH(K$8,职业模板!$N$3:$U$3,FALSE)))*(1+INDEX(职业模板!$C$29:$J$34,MATCH($E79,职业模板!$B$29:$B$34,FALSE),MATCH(K$8,职业模板!$C$28:$J$28,FALSE))),3)</f>
        <v>298.8</v>
      </c>
      <c r="L79" s="1" cm="1">
        <f t="array" ref="L79">ROUND((INDEX(职业模板!$N$4:$U$4,MATCH(L$8,职业模板!$N$3:$U$3,FALSE))+$D79*INDEX(职业模板!$C$18:$J$18,MATCH(L$8,职业模板!$N$3:$U$3,FALSE))+INDEX(职业模板!$C$40:$J$60,MATCH($F79,职业模板!$B$40:$B$60,FALSE),MATCH(L$8,职业模板!$C$39:$J$39,FALSE))*INDEX(职业模板!$N$4:$U$4,MATCH(L$8,职业模板!$N$3:$U$3,FALSE)))*(1+INDEX(职业模板!$C$29:$J$34,MATCH($E79,职业模板!$B$29:$B$34,FALSE),MATCH(L$8,职业模板!$C$28:$J$28,FALSE))),3)</f>
        <v>273.60000000000002</v>
      </c>
      <c r="M79" s="1" cm="1">
        <f t="array" ref="M79">ROUND((INDEX(职业模板!$N$4:$U$4,MATCH(M$8,职业模板!$N$3:$U$3,FALSE))+$D79*INDEX(职业模板!$C$18:$J$18,MATCH(M$8,职业模板!$N$3:$U$3,FALSE))+INDEX(职业模板!$C$40:$J$60,MATCH($F79,职业模板!$B$40:$B$60,FALSE),MATCH(M$8,职业模板!$C$39:$J$39,FALSE))*INDEX(职业模板!$N$4:$U$4,MATCH(M$8,职业模板!$N$3:$U$3,FALSE)))*(1+INDEX(职业模板!$C$29:$J$34,MATCH($E79,职业模板!$B$29:$B$34,FALSE),MATCH(M$8,职业模板!$C$28:$J$28,FALSE))),3)</f>
        <v>273.60000000000002</v>
      </c>
      <c r="N79" s="1" cm="1">
        <f t="array" ref="N79">ROUND((INDEX(职业模板!$N$4:$U$4,MATCH(N$8,职业模板!$N$3:$U$3,FALSE))+$D79*INDEX(职业模板!$C$18:$J$18,MATCH(N$8,职业模板!$N$3:$U$3,FALSE))+INDEX(职业模板!$C$40:$J$60,MATCH($F79,职业模板!$B$40:$B$60,FALSE),MATCH(N$8,职业模板!$C$39:$J$39,FALSE))*INDEX(职业模板!$N$4:$U$4,MATCH(N$8,职业模板!$N$3:$U$3,FALSE)))*(1+INDEX(职业模板!$C$29:$J$34,MATCH($E79,职业模板!$B$29:$B$34,FALSE),MATCH(N$8,职业模板!$C$28:$J$28,FALSE))),3)</f>
        <v>273.60000000000002</v>
      </c>
      <c r="O79" s="1">
        <v>1.5</v>
      </c>
      <c r="P79" s="1">
        <v>5</v>
      </c>
      <c r="Q79" s="26" t="str" cm="1">
        <f t="array" ref="Q79">INDEX(装备!$B$72:$B$77,MATCH($P79,装备!$A$72:$A$77,FALSE))</f>
        <v>橙</v>
      </c>
      <c r="R79" s="1">
        <v>11</v>
      </c>
      <c r="S79" s="1">
        <f t="shared" si="40"/>
        <v>2</v>
      </c>
      <c r="V79" s="1" cm="1">
        <f t="array" ref="V79">IFERROR(ROUND(INDEX(装备!$C$72:$C$77,MATCH($P79,装备!$A$72:$A$77,FALSE))*(INDEX(装备!$C$47:$G$47,MATCH(V$8,装备!$C$45:$G$45,FALSE))+$R79/MAX(装备!$G$72:$G$77)*INDEX(装备!$C$53:$G$53,MATCH(V$8,装备!$C$51:$G$51,FALSE)))+INDEX(装备!$C$91:$M$91,MATCH(V$8,装备!$C$90:$M$90,FALSE))*INDEX(装备!$I$72:$I$77,MATCH($P79,装备!$A$72:$A$77,FALSE))*(INDEX(职业模板!$N$4:$U$4,MATCH(G$8,职业模板!$N$3:$U$3,FALSE))+$D79*INDEX(职业模板!$C$18:$J$18,MATCH(G$8,职业模板!$N$3:$U$3,FALSE)))*(1+$S79),2),0)</f>
        <v>5426.04</v>
      </c>
      <c r="W79" s="1" cm="1">
        <f t="array" ref="W79">IFERROR(ROUND(INDEX(装备!$C$72:$C$77,MATCH($P79,装备!$A$72:$A$77,FALSE))*(INDEX(装备!$C$47:$G$47,MATCH(W$8,装备!$C$45:$G$45,FALSE))+$R79/MAX(装备!$G$72:$G$77)*INDEX(装备!$C$53:$G$53,MATCH(W$8,装备!$C$51:$G$51,FALSE)))+INDEX(装备!$C$91:$M$91,MATCH(W$8,装备!$C$90:$M$90,FALSE))*INDEX(装备!$I$72:$I$77,MATCH($P79,装备!$A$72:$A$77,FALSE))*(INDEX(职业模板!$N$4:$U$4,MATCH(H$8,职业模板!$N$3:$U$3,FALSE))+$D79*INDEX(职业模板!$C$18:$J$18,MATCH(H$8,职业模板!$N$3:$U$3,FALSE)))*(1+$S79),2),0)</f>
        <v>452.17</v>
      </c>
      <c r="X79" s="1" cm="1">
        <f t="array" ref="X79">IFERROR(ROUND(INDEX(装备!$C$72:$C$77,MATCH($P79,装备!$A$72:$A$77,FALSE))*(INDEX(装备!$C$47:$G$47,MATCH(X$8,装备!$C$45:$G$45,FALSE))+$R79/MAX(装备!$G$72:$G$77)*INDEX(装备!$C$53:$G$53,MATCH(X$8,装备!$C$51:$G$51,FALSE)))+INDEX(装备!$C$91:$M$91,MATCH(X$8,装备!$C$90:$M$90,FALSE))*INDEX(装备!$I$72:$I$77,MATCH($P79,装备!$A$72:$A$77,FALSE))*(INDEX(职业模板!$N$4:$U$4,MATCH(I$8,职业模板!$N$3:$U$3,FALSE))+$D79*INDEX(职业模板!$C$18:$J$18,MATCH(I$8,职业模板!$N$3:$U$3,FALSE)))*(1+$S79),2),0)</f>
        <v>452.17</v>
      </c>
      <c r="Y79" s="1" cm="1">
        <f t="array" ref="Y79">IFERROR(ROUND(INDEX(装备!$C$72:$C$77,MATCH($P79,装备!$A$72:$A$77,FALSE))*(INDEX(装备!$C$47:$G$47,MATCH(Y$8,装备!$C$45:$G$45,FALSE))+$R79/MAX(装备!$G$72:$G$77)*INDEX(装备!$C$53:$G$53,MATCH(Y$8,装备!$C$51:$G$51,FALSE)))+INDEX(装备!$C$91:$M$91,MATCH(Y$8,装备!$C$90:$M$90,FALSE))*INDEX(装备!$I$72:$I$77,MATCH($P79,装备!$A$72:$A$77,FALSE))*(INDEX(职业模板!$N$4:$U$4,MATCH(J$8,职业模板!$N$3:$U$3,FALSE))+$D79*INDEX(职业模板!$C$18:$J$18,MATCH(J$8,职业模板!$N$3:$U$3,FALSE)))*(1+$S79),2),0)</f>
        <v>226.52</v>
      </c>
      <c r="Z79" s="1" cm="1">
        <f t="array" ref="Z79">IFERROR(ROUND(INDEX(装备!$C$72:$C$77,MATCH($P79,装备!$A$72:$A$77,FALSE))*(INDEX(装备!$C$47:$G$47,MATCH(Z$8,装备!$C$45:$G$45,FALSE))+$R79/MAX(装备!$G$72:$G$77)*INDEX(装备!$C$53:$G$53,MATCH(Z$8,装备!$C$51:$G$51,FALSE)))+INDEX(装备!$C$91:$M$91,MATCH(Z$8,装备!$C$90:$M$90,FALSE))*INDEX(装备!$I$72:$I$77,MATCH($P79,装备!$A$72:$A$77,FALSE))*(INDEX(职业模板!$N$4:$U$4,MATCH(K$8,职业模板!$N$3:$U$3,FALSE))+$D79*INDEX(职业模板!$C$18:$J$18,MATCH(K$8,职业模板!$N$3:$U$3,FALSE)))*(1+$S79),2),0)</f>
        <v>226.52</v>
      </c>
      <c r="AA79" s="1" cm="1">
        <f t="array" ref="AA79">IFERROR(INDEX(装备!$C$92:$M$92,MATCH(AA$8,装备!$C$90:$M$90,FALSE))*INDEX(装备!$I$72:$I$77,MATCH($P79,装备!$A$72:$A$77,FALSE))+$S79*INDEX(装备!$C$92:$M$92,MATCH(AA$8,装备!$C$90:$M$90,FALSE))*INDEX(装备!$I$72:$I$77,MATCH($P79,装备!$A$72:$A$77,FALSE)),0)</f>
        <v>360</v>
      </c>
      <c r="AB79" s="1" cm="1">
        <f t="array" ref="AB79">IFERROR(INDEX(装备!$C$92:$M$92,MATCH(AB$8,装备!$C$90:$M$90,FALSE))*INDEX(装备!$I$72:$I$77,MATCH($P79,装备!$A$72:$A$77,FALSE))+$S79*INDEX(装备!$C$92:$M$92,MATCH(AB$8,装备!$C$90:$M$90,FALSE))*INDEX(装备!$I$72:$I$77,MATCH($P79,装备!$A$72:$A$77,FALSE)),0)</f>
        <v>360</v>
      </c>
      <c r="AC79" s="1" cm="1">
        <f t="array" ref="AC79">IFERROR(INDEX(装备!$C$92:$M$92,MATCH(AC$8,装备!$C$90:$M$90,FALSE))*INDEX(装备!$I$72:$I$77,MATCH($P79,装备!$A$72:$A$77,FALSE))+$S79*INDEX(装备!$C$92:$M$92,MATCH(AC$8,装备!$C$90:$M$90,FALSE))*INDEX(装备!$I$72:$I$77,MATCH($P79,装备!$A$72:$A$77,FALSE)),0)</f>
        <v>360</v>
      </c>
      <c r="AD79" s="1" cm="1">
        <f t="array" ref="AD79">IFERROR(INDEX(装备!$C$92:$M$92,MATCH(AD$8,装备!$C$90:$M$90,FALSE))*INDEX(装备!$I$72:$I$77,MATCH($P79,装备!$A$72:$A$77,FALSE))+$S79*INDEX(装备!$C$92:$M$92,MATCH(AD$8,装备!$C$90:$M$90,FALSE))*INDEX(装备!$I$72:$I$77,MATCH($P79,装备!$A$72:$A$77,FALSE)),0)</f>
        <v>360</v>
      </c>
      <c r="AE79" s="1" cm="1">
        <f t="array" ref="AE79">IFERROR(INDEX(装备!$C$92:$M$92,MATCH(AE$8,装备!$C$90:$M$90,FALSE))*INDEX(装备!$I$72:$I$77,MATCH($P79,装备!$A$72:$A$77,FALSE))+$S79*INDEX(装备!$C$92:$M$92,MATCH(AE$8,装备!$C$90:$M$90,FALSE))*INDEX(装备!$I$72:$I$77,MATCH($P79,装备!$A$72:$A$77,FALSE)),0)</f>
        <v>720</v>
      </c>
      <c r="AF79" s="1" cm="1">
        <f t="array" ref="AF79">IFERROR(INDEX(装备!$C$92:$M$92,MATCH(AF$8,装备!$C$90:$M$90,FALSE))*INDEX(装备!$I$72:$I$77,MATCH($P79,装备!$A$72:$A$77,FALSE))+$S79*INDEX(装备!$C$92:$M$92,MATCH(AF$8,装备!$C$90:$M$90,FALSE))*INDEX(装备!$I$72:$I$77,MATCH($P79,装备!$A$72:$A$77,FALSE)),0)</f>
        <v>720</v>
      </c>
      <c r="AR79" s="1">
        <f t="shared" si="41"/>
        <v>8920.44</v>
      </c>
      <c r="AS79" s="1">
        <f t="shared" si="42"/>
        <v>855.37</v>
      </c>
      <c r="AT79" s="1">
        <f t="shared" si="43"/>
        <v>855.37</v>
      </c>
      <c r="AU79" s="1">
        <f t="shared" si="44"/>
        <v>525.32000000000005</v>
      </c>
      <c r="AV79" s="1">
        <f t="shared" si="45"/>
        <v>525.32000000000005</v>
      </c>
      <c r="AW79" s="1">
        <f t="shared" si="46"/>
        <v>273.60000000000002</v>
      </c>
      <c r="AX79" s="1">
        <f t="shared" si="47"/>
        <v>273.60000000000002</v>
      </c>
      <c r="AY79" s="1">
        <f t="shared" si="48"/>
        <v>273.60000000000002</v>
      </c>
      <c r="BA79" s="1">
        <f t="shared" si="51"/>
        <v>360</v>
      </c>
      <c r="BB79" s="1">
        <f t="shared" si="52"/>
        <v>360</v>
      </c>
      <c r="BC79" s="1">
        <f t="shared" si="53"/>
        <v>360</v>
      </c>
      <c r="BD79" s="1">
        <f t="shared" si="54"/>
        <v>360</v>
      </c>
      <c r="BE79" s="1">
        <f t="shared" si="55"/>
        <v>720</v>
      </c>
      <c r="BF79" s="1">
        <f t="shared" si="56"/>
        <v>720</v>
      </c>
    </row>
    <row r="80" spans="2:58" x14ac:dyDescent="0.15">
      <c r="B80" s="1">
        <f t="shared" si="49"/>
        <v>16</v>
      </c>
      <c r="D80" s="1">
        <v>72</v>
      </c>
      <c r="E80" s="1">
        <v>4</v>
      </c>
      <c r="F80" s="1">
        <f t="shared" si="57"/>
        <v>13</v>
      </c>
      <c r="G80" s="1" cm="1">
        <f t="array" ref="G80">ROUND((INDEX(职业模板!$N$4:$U$4,MATCH(G$8,职业模板!$N$3:$U$3,FALSE))+$D80*INDEX(职业模板!$C$18:$J$18,MATCH(G$8,职业模板!$N$3:$U$3,FALSE))+INDEX(职业模板!$C$40:$J$60,MATCH($F80,职业模板!$B$40:$B$60,FALSE),MATCH(G$8,职业模板!$C$39:$J$39,FALSE))*INDEX(职业模板!$N$4:$U$4,MATCH(G$8,职业模板!$N$3:$U$3,FALSE)))*(1+INDEX(职业模板!$C$29:$J$34,MATCH($E80,职业模板!$B$29:$B$34,FALSE),MATCH(G$8,职业模板!$C$28:$J$28,FALSE))),3)</f>
        <v>3658.2</v>
      </c>
      <c r="H80" s="1" cm="1">
        <f t="array" ref="H80">ROUND((INDEX(职业模板!$N$4:$U$4,MATCH(H$8,职业模板!$N$3:$U$3,FALSE))+$D80*INDEX(职业模板!$C$18:$J$18,MATCH(H$8,职业模板!$N$3:$U$3,FALSE))+INDEX(职业模板!$C$40:$J$60,MATCH($F80,职业模板!$B$40:$B$60,FALSE),MATCH(H$8,职业模板!$C$39:$J$39,FALSE))*INDEX(职业模板!$N$4:$U$4,MATCH(H$8,职业模板!$N$3:$U$3,FALSE)))*(1+INDEX(职业模板!$C$29:$J$34,MATCH($E80,职业模板!$B$29:$B$34,FALSE),MATCH(H$8,职业模板!$C$28:$J$28,FALSE))),3)</f>
        <v>422.1</v>
      </c>
      <c r="I80" s="1" cm="1">
        <f t="array" ref="I80">ROUND((INDEX(职业模板!$N$4:$U$4,MATCH(I$8,职业模板!$N$3:$U$3,FALSE))+$D80*INDEX(职业模板!$C$18:$J$18,MATCH(I$8,职业模板!$N$3:$U$3,FALSE))+INDEX(职业模板!$C$40:$J$60,MATCH($F80,职业模板!$B$40:$B$60,FALSE),MATCH(I$8,职业模板!$C$39:$J$39,FALSE))*INDEX(职业模板!$N$4:$U$4,MATCH(I$8,职业模板!$N$3:$U$3,FALSE)))*(1+INDEX(职业模板!$C$29:$J$34,MATCH($E80,职业模板!$B$29:$B$34,FALSE),MATCH(I$8,职业模板!$C$28:$J$28,FALSE))),3)</f>
        <v>422.1</v>
      </c>
      <c r="J80" s="1" cm="1">
        <f t="array" ref="J80">ROUND((INDEX(职业模板!$N$4:$U$4,MATCH(J$8,职业模板!$N$3:$U$3,FALSE))+$D80*INDEX(职业模板!$C$18:$J$18,MATCH(J$8,职业模板!$N$3:$U$3,FALSE))+INDEX(职业模板!$C$40:$J$60,MATCH($F80,职业模板!$B$40:$B$60,FALSE),MATCH(J$8,职业模板!$C$39:$J$39,FALSE))*INDEX(职业模板!$N$4:$U$4,MATCH(J$8,职业模板!$N$3:$U$3,FALSE)))*(1+INDEX(职业模板!$C$29:$J$34,MATCH($E80,职业模板!$B$29:$B$34,FALSE),MATCH(J$8,职业模板!$C$28:$J$28,FALSE))),3)</f>
        <v>311.39999999999998</v>
      </c>
      <c r="K80" s="1" cm="1">
        <f t="array" ref="K80">ROUND((INDEX(职业模板!$N$4:$U$4,MATCH(K$8,职业模板!$N$3:$U$3,FALSE))+$D80*INDEX(职业模板!$C$18:$J$18,MATCH(K$8,职业模板!$N$3:$U$3,FALSE))+INDEX(职业模板!$C$40:$J$60,MATCH($F80,职业模板!$B$40:$B$60,FALSE),MATCH(K$8,职业模板!$C$39:$J$39,FALSE))*INDEX(职业模板!$N$4:$U$4,MATCH(K$8,职业模板!$N$3:$U$3,FALSE)))*(1+INDEX(职业模板!$C$29:$J$34,MATCH($E80,职业模板!$B$29:$B$34,FALSE),MATCH(K$8,职业模板!$C$28:$J$28,FALSE))),3)</f>
        <v>311.39999999999998</v>
      </c>
      <c r="L80" s="1" cm="1">
        <f t="array" ref="L80">ROUND((INDEX(职业模板!$N$4:$U$4,MATCH(L$8,职业模板!$N$3:$U$3,FALSE))+$D80*INDEX(职业模板!$C$18:$J$18,MATCH(L$8,职业模板!$N$3:$U$3,FALSE))+INDEX(职业模板!$C$40:$J$60,MATCH($F80,职业模板!$B$40:$B$60,FALSE),MATCH(L$8,职业模板!$C$39:$J$39,FALSE))*INDEX(职业模板!$N$4:$U$4,MATCH(L$8,职业模板!$N$3:$U$3,FALSE)))*(1+INDEX(职业模板!$C$29:$J$34,MATCH($E80,职业模板!$B$29:$B$34,FALSE),MATCH(L$8,职业模板!$C$28:$J$28,FALSE))),3)</f>
        <v>275.2</v>
      </c>
      <c r="M80" s="1" cm="1">
        <f t="array" ref="M80">ROUND((INDEX(职业模板!$N$4:$U$4,MATCH(M$8,职业模板!$N$3:$U$3,FALSE))+$D80*INDEX(职业模板!$C$18:$J$18,MATCH(M$8,职业模板!$N$3:$U$3,FALSE))+INDEX(职业模板!$C$40:$J$60,MATCH($F80,职业模板!$B$40:$B$60,FALSE),MATCH(M$8,职业模板!$C$39:$J$39,FALSE))*INDEX(职业模板!$N$4:$U$4,MATCH(M$8,职业模板!$N$3:$U$3,FALSE)))*(1+INDEX(职业模板!$C$29:$J$34,MATCH($E80,职业模板!$B$29:$B$34,FALSE),MATCH(M$8,职业模板!$C$28:$J$28,FALSE))),3)</f>
        <v>275.2</v>
      </c>
      <c r="N80" s="1" cm="1">
        <f t="array" ref="N80">ROUND((INDEX(职业模板!$N$4:$U$4,MATCH(N$8,职业模板!$N$3:$U$3,FALSE))+$D80*INDEX(职业模板!$C$18:$J$18,MATCH(N$8,职业模板!$N$3:$U$3,FALSE))+INDEX(职业模板!$C$40:$J$60,MATCH($F80,职业模板!$B$40:$B$60,FALSE),MATCH(N$8,职业模板!$C$39:$J$39,FALSE))*INDEX(职业模板!$N$4:$U$4,MATCH(N$8,职业模板!$N$3:$U$3,FALSE)))*(1+INDEX(职业模板!$C$29:$J$34,MATCH($E80,职业模板!$B$29:$B$34,FALSE),MATCH(N$8,职业模板!$C$28:$J$28,FALSE))),3)</f>
        <v>275.2</v>
      </c>
      <c r="O80" s="1">
        <v>1.5</v>
      </c>
      <c r="P80" s="1">
        <v>5</v>
      </c>
      <c r="Q80" s="26" t="str" cm="1">
        <f t="array" ref="Q80">INDEX(装备!$B$72:$B$77,MATCH($P80,装备!$A$72:$A$77,FALSE))</f>
        <v>橙</v>
      </c>
      <c r="R80" s="1">
        <v>11</v>
      </c>
      <c r="S80" s="1">
        <f t="shared" ref="S80:S108" si="58">INT(R80/4)</f>
        <v>2</v>
      </c>
      <c r="V80" s="1" cm="1">
        <f t="array" ref="V80">IFERROR(ROUND(INDEX(装备!$C$72:$C$77,MATCH($P80,装备!$A$72:$A$77,FALSE))*(INDEX(装备!$C$47:$G$47,MATCH(V$8,装备!$C$45:$G$45,FALSE))+$R80/MAX(装备!$G$72:$G$77)*INDEX(装备!$C$53:$G$53,MATCH(V$8,装备!$C$51:$G$51,FALSE)))+INDEX(装备!$C$91:$M$91,MATCH(V$8,装备!$C$90:$M$90,FALSE))*INDEX(装备!$I$72:$I$77,MATCH($P80,装备!$A$72:$A$77,FALSE))*(INDEX(职业模板!$N$4:$U$4,MATCH(G$8,职业模板!$N$3:$U$3,FALSE))+$D80*INDEX(职业模板!$C$18:$J$18,MATCH(G$8,职业模板!$N$3:$U$3,FALSE)))*(1+$S80),2),0)</f>
        <v>5429.28</v>
      </c>
      <c r="W80" s="1" cm="1">
        <f t="array" ref="W80">IFERROR(ROUND(INDEX(装备!$C$72:$C$77,MATCH($P80,装备!$A$72:$A$77,FALSE))*(INDEX(装备!$C$47:$G$47,MATCH(W$8,装备!$C$45:$G$45,FALSE))+$R80/MAX(装备!$G$72:$G$77)*INDEX(装备!$C$53:$G$53,MATCH(W$8,装备!$C$51:$G$51,FALSE)))+INDEX(装备!$C$91:$M$91,MATCH(W$8,装备!$C$90:$M$90,FALSE))*INDEX(装备!$I$72:$I$77,MATCH($P80,装备!$A$72:$A$77,FALSE))*(INDEX(职业模板!$N$4:$U$4,MATCH(H$8,职业模板!$N$3:$U$3,FALSE))+$D80*INDEX(职业模板!$C$18:$J$18,MATCH(H$8,职业模板!$N$3:$U$3,FALSE)))*(1+$S80),2),0)</f>
        <v>452.44</v>
      </c>
      <c r="X80" s="1" cm="1">
        <f t="array" ref="X80">IFERROR(ROUND(INDEX(装备!$C$72:$C$77,MATCH($P80,装备!$A$72:$A$77,FALSE))*(INDEX(装备!$C$47:$G$47,MATCH(X$8,装备!$C$45:$G$45,FALSE))+$R80/MAX(装备!$G$72:$G$77)*INDEX(装备!$C$53:$G$53,MATCH(X$8,装备!$C$51:$G$51,FALSE)))+INDEX(装备!$C$91:$M$91,MATCH(X$8,装备!$C$90:$M$90,FALSE))*INDEX(装备!$I$72:$I$77,MATCH($P80,装备!$A$72:$A$77,FALSE))*(INDEX(职业模板!$N$4:$U$4,MATCH(I$8,职业模板!$N$3:$U$3,FALSE))+$D80*INDEX(职业模板!$C$18:$J$18,MATCH(I$8,职业模板!$N$3:$U$3,FALSE)))*(1+$S80),2),0)</f>
        <v>452.44</v>
      </c>
      <c r="Y80" s="1" cm="1">
        <f t="array" ref="Y80">IFERROR(ROUND(INDEX(装备!$C$72:$C$77,MATCH($P80,装备!$A$72:$A$77,FALSE))*(INDEX(装备!$C$47:$G$47,MATCH(Y$8,装备!$C$45:$G$45,FALSE))+$R80/MAX(装备!$G$72:$G$77)*INDEX(装备!$C$53:$G$53,MATCH(Y$8,装备!$C$51:$G$51,FALSE)))+INDEX(装备!$C$91:$M$91,MATCH(Y$8,装备!$C$90:$M$90,FALSE))*INDEX(装备!$I$72:$I$77,MATCH($P80,装备!$A$72:$A$77,FALSE))*(INDEX(职业模板!$N$4:$U$4,MATCH(J$8,职业模板!$N$3:$U$3,FALSE))+$D80*INDEX(职业模板!$C$18:$J$18,MATCH(J$8,职业模板!$N$3:$U$3,FALSE)))*(1+$S80),2),0)</f>
        <v>226.64</v>
      </c>
      <c r="Z80" s="1" cm="1">
        <f t="array" ref="Z80">IFERROR(ROUND(INDEX(装备!$C$72:$C$77,MATCH($P80,装备!$A$72:$A$77,FALSE))*(INDEX(装备!$C$47:$G$47,MATCH(Z$8,装备!$C$45:$G$45,FALSE))+$R80/MAX(装备!$G$72:$G$77)*INDEX(装备!$C$53:$G$53,MATCH(Z$8,装备!$C$51:$G$51,FALSE)))+INDEX(装备!$C$91:$M$91,MATCH(Z$8,装备!$C$90:$M$90,FALSE))*INDEX(装备!$I$72:$I$77,MATCH($P80,装备!$A$72:$A$77,FALSE))*(INDEX(职业模板!$N$4:$U$4,MATCH(K$8,职业模板!$N$3:$U$3,FALSE))+$D80*INDEX(职业模板!$C$18:$J$18,MATCH(K$8,职业模板!$N$3:$U$3,FALSE)))*(1+$S80),2),0)</f>
        <v>226.64</v>
      </c>
      <c r="AA80" s="1" cm="1">
        <f t="array" ref="AA80">IFERROR(INDEX(装备!$C$92:$M$92,MATCH(AA$8,装备!$C$90:$M$90,FALSE))*INDEX(装备!$I$72:$I$77,MATCH($P80,装备!$A$72:$A$77,FALSE))+$S80*INDEX(装备!$C$92:$M$92,MATCH(AA$8,装备!$C$90:$M$90,FALSE))*INDEX(装备!$I$72:$I$77,MATCH($P80,装备!$A$72:$A$77,FALSE)),0)</f>
        <v>360</v>
      </c>
      <c r="AB80" s="1" cm="1">
        <f t="array" ref="AB80">IFERROR(INDEX(装备!$C$92:$M$92,MATCH(AB$8,装备!$C$90:$M$90,FALSE))*INDEX(装备!$I$72:$I$77,MATCH($P80,装备!$A$72:$A$77,FALSE))+$S80*INDEX(装备!$C$92:$M$92,MATCH(AB$8,装备!$C$90:$M$90,FALSE))*INDEX(装备!$I$72:$I$77,MATCH($P80,装备!$A$72:$A$77,FALSE)),0)</f>
        <v>360</v>
      </c>
      <c r="AC80" s="1" cm="1">
        <f t="array" ref="AC80">IFERROR(INDEX(装备!$C$92:$M$92,MATCH(AC$8,装备!$C$90:$M$90,FALSE))*INDEX(装备!$I$72:$I$77,MATCH($P80,装备!$A$72:$A$77,FALSE))+$S80*INDEX(装备!$C$92:$M$92,MATCH(AC$8,装备!$C$90:$M$90,FALSE))*INDEX(装备!$I$72:$I$77,MATCH($P80,装备!$A$72:$A$77,FALSE)),0)</f>
        <v>360</v>
      </c>
      <c r="AD80" s="1" cm="1">
        <f t="array" ref="AD80">IFERROR(INDEX(装备!$C$92:$M$92,MATCH(AD$8,装备!$C$90:$M$90,FALSE))*INDEX(装备!$I$72:$I$77,MATCH($P80,装备!$A$72:$A$77,FALSE))+$S80*INDEX(装备!$C$92:$M$92,MATCH(AD$8,装备!$C$90:$M$90,FALSE))*INDEX(装备!$I$72:$I$77,MATCH($P80,装备!$A$72:$A$77,FALSE)),0)</f>
        <v>360</v>
      </c>
      <c r="AE80" s="1" cm="1">
        <f t="array" ref="AE80">IFERROR(INDEX(装备!$C$92:$M$92,MATCH(AE$8,装备!$C$90:$M$90,FALSE))*INDEX(装备!$I$72:$I$77,MATCH($P80,装备!$A$72:$A$77,FALSE))+$S80*INDEX(装备!$C$92:$M$92,MATCH(AE$8,装备!$C$90:$M$90,FALSE))*INDEX(装备!$I$72:$I$77,MATCH($P80,装备!$A$72:$A$77,FALSE)),0)</f>
        <v>720</v>
      </c>
      <c r="AF80" s="1" cm="1">
        <f t="array" ref="AF80">IFERROR(INDEX(装备!$C$92:$M$92,MATCH(AF$8,装备!$C$90:$M$90,FALSE))*INDEX(装备!$I$72:$I$77,MATCH($P80,装备!$A$72:$A$77,FALSE))+$S80*INDEX(装备!$C$92:$M$92,MATCH(AF$8,装备!$C$90:$M$90,FALSE))*INDEX(装备!$I$72:$I$77,MATCH($P80,装备!$A$72:$A$77,FALSE)),0)</f>
        <v>720</v>
      </c>
      <c r="AR80" s="1">
        <f t="shared" si="41"/>
        <v>9087.48</v>
      </c>
      <c r="AS80" s="1">
        <f t="shared" si="42"/>
        <v>874.54</v>
      </c>
      <c r="AT80" s="1">
        <f t="shared" si="43"/>
        <v>874.54</v>
      </c>
      <c r="AU80" s="1">
        <f t="shared" si="44"/>
        <v>538.04</v>
      </c>
      <c r="AV80" s="1">
        <f t="shared" si="45"/>
        <v>538.04</v>
      </c>
      <c r="AW80" s="1">
        <f t="shared" si="46"/>
        <v>275.2</v>
      </c>
      <c r="AX80" s="1">
        <f t="shared" si="47"/>
        <v>275.2</v>
      </c>
      <c r="AY80" s="1">
        <f t="shared" si="48"/>
        <v>275.2</v>
      </c>
      <c r="BA80" s="1">
        <f t="shared" si="51"/>
        <v>360</v>
      </c>
      <c r="BB80" s="1">
        <f t="shared" si="52"/>
        <v>360</v>
      </c>
      <c r="BC80" s="1">
        <f t="shared" si="53"/>
        <v>360</v>
      </c>
      <c r="BD80" s="1">
        <f t="shared" si="54"/>
        <v>360</v>
      </c>
      <c r="BE80" s="1">
        <f t="shared" si="55"/>
        <v>720</v>
      </c>
      <c r="BF80" s="1">
        <f t="shared" si="56"/>
        <v>720</v>
      </c>
    </row>
    <row r="81" spans="2:58" x14ac:dyDescent="0.15">
      <c r="B81" s="1">
        <f t="shared" si="49"/>
        <v>16</v>
      </c>
      <c r="D81" s="1">
        <v>73</v>
      </c>
      <c r="E81" s="1">
        <v>4</v>
      </c>
      <c r="F81" s="1">
        <f t="shared" si="57"/>
        <v>13</v>
      </c>
      <c r="G81" s="1" cm="1">
        <f t="array" ref="G81">ROUND((INDEX(职业模板!$N$4:$U$4,MATCH(G$8,职业模板!$N$3:$U$3,FALSE))+$D81*INDEX(职业模板!$C$18:$J$18,MATCH(G$8,职业模板!$N$3:$U$3,FALSE))+INDEX(职业模板!$C$40:$J$60,MATCH($F81,职业模板!$B$40:$B$60,FALSE),MATCH(G$8,职业模板!$C$39:$J$39,FALSE))*INDEX(职业模板!$N$4:$U$4,MATCH(G$8,职业模板!$N$3:$U$3,FALSE)))*(1+INDEX(职业模板!$C$29:$J$34,MATCH($E81,职业模板!$B$29:$B$34,FALSE),MATCH(G$8,职业模板!$C$28:$J$28,FALSE))),3)</f>
        <v>3681.6</v>
      </c>
      <c r="H81" s="1" cm="1">
        <f t="array" ref="H81">ROUND((INDEX(职业模板!$N$4:$U$4,MATCH(H$8,职业模板!$N$3:$U$3,FALSE))+$D81*INDEX(职业模板!$C$18:$J$18,MATCH(H$8,职业模板!$N$3:$U$3,FALSE))+INDEX(职业模板!$C$40:$J$60,MATCH($F81,职业模板!$B$40:$B$60,FALSE),MATCH(H$8,职业模板!$C$39:$J$39,FALSE))*INDEX(职业模板!$N$4:$U$4,MATCH(H$8,职业模板!$N$3:$U$3,FALSE)))*(1+INDEX(职业模板!$C$29:$J$34,MATCH($E81,职业模板!$B$29:$B$34,FALSE),MATCH(H$8,职业模板!$C$28:$J$28,FALSE))),3)</f>
        <v>424.8</v>
      </c>
      <c r="I81" s="1" cm="1">
        <f t="array" ref="I81">ROUND((INDEX(职业模板!$N$4:$U$4,MATCH(I$8,职业模板!$N$3:$U$3,FALSE))+$D81*INDEX(职业模板!$C$18:$J$18,MATCH(I$8,职业模板!$N$3:$U$3,FALSE))+INDEX(职业模板!$C$40:$J$60,MATCH($F81,职业模板!$B$40:$B$60,FALSE),MATCH(I$8,职业模板!$C$39:$J$39,FALSE))*INDEX(职业模板!$N$4:$U$4,MATCH(I$8,职业模板!$N$3:$U$3,FALSE)))*(1+INDEX(职业模板!$C$29:$J$34,MATCH($E81,职业模板!$B$29:$B$34,FALSE),MATCH(I$8,职业模板!$C$28:$J$28,FALSE))),3)</f>
        <v>424.8</v>
      </c>
      <c r="J81" s="1" cm="1">
        <f t="array" ref="J81">ROUND((INDEX(职业模板!$N$4:$U$4,MATCH(J$8,职业模板!$N$3:$U$3,FALSE))+$D81*INDEX(职业模板!$C$18:$J$18,MATCH(J$8,职业模板!$N$3:$U$3,FALSE))+INDEX(职业模板!$C$40:$J$60,MATCH($F81,职业模板!$B$40:$B$60,FALSE),MATCH(J$8,职业模板!$C$39:$J$39,FALSE))*INDEX(职业模板!$N$4:$U$4,MATCH(J$8,职业模板!$N$3:$U$3,FALSE)))*(1+INDEX(职业模板!$C$29:$J$34,MATCH($E81,职业模板!$B$29:$B$34,FALSE),MATCH(J$8,职业模板!$C$28:$J$28,FALSE))),3)</f>
        <v>313.2</v>
      </c>
      <c r="K81" s="1" cm="1">
        <f t="array" ref="K81">ROUND((INDEX(职业模板!$N$4:$U$4,MATCH(K$8,职业模板!$N$3:$U$3,FALSE))+$D81*INDEX(职业模板!$C$18:$J$18,MATCH(K$8,职业模板!$N$3:$U$3,FALSE))+INDEX(职业模板!$C$40:$J$60,MATCH($F81,职业模板!$B$40:$B$60,FALSE),MATCH(K$8,职业模板!$C$39:$J$39,FALSE))*INDEX(职业模板!$N$4:$U$4,MATCH(K$8,职业模板!$N$3:$U$3,FALSE)))*(1+INDEX(职业模板!$C$29:$J$34,MATCH($E81,职业模板!$B$29:$B$34,FALSE),MATCH(K$8,职业模板!$C$28:$J$28,FALSE))),3)</f>
        <v>313.2</v>
      </c>
      <c r="L81" s="1" cm="1">
        <f t="array" ref="L81">ROUND((INDEX(职业模板!$N$4:$U$4,MATCH(L$8,职业模板!$N$3:$U$3,FALSE))+$D81*INDEX(职业模板!$C$18:$J$18,MATCH(L$8,职业模板!$N$3:$U$3,FALSE))+INDEX(职业模板!$C$40:$J$60,MATCH($F81,职业模板!$B$40:$B$60,FALSE),MATCH(L$8,职业模板!$C$39:$J$39,FALSE))*INDEX(职业模板!$N$4:$U$4,MATCH(L$8,职业模板!$N$3:$U$3,FALSE)))*(1+INDEX(职业模板!$C$29:$J$34,MATCH($E81,职业模板!$B$29:$B$34,FALSE),MATCH(L$8,职业模板!$C$28:$J$28,FALSE))),3)</f>
        <v>276.8</v>
      </c>
      <c r="M81" s="1" cm="1">
        <f t="array" ref="M81">ROUND((INDEX(职业模板!$N$4:$U$4,MATCH(M$8,职业模板!$N$3:$U$3,FALSE))+$D81*INDEX(职业模板!$C$18:$J$18,MATCH(M$8,职业模板!$N$3:$U$3,FALSE))+INDEX(职业模板!$C$40:$J$60,MATCH($F81,职业模板!$B$40:$B$60,FALSE),MATCH(M$8,职业模板!$C$39:$J$39,FALSE))*INDEX(职业模板!$N$4:$U$4,MATCH(M$8,职业模板!$N$3:$U$3,FALSE)))*(1+INDEX(职业模板!$C$29:$J$34,MATCH($E81,职业模板!$B$29:$B$34,FALSE),MATCH(M$8,职业模板!$C$28:$J$28,FALSE))),3)</f>
        <v>276.8</v>
      </c>
      <c r="N81" s="1" cm="1">
        <f t="array" ref="N81">ROUND((INDEX(职业模板!$N$4:$U$4,MATCH(N$8,职业模板!$N$3:$U$3,FALSE))+$D81*INDEX(职业模板!$C$18:$J$18,MATCH(N$8,职业模板!$N$3:$U$3,FALSE))+INDEX(职业模板!$C$40:$J$60,MATCH($F81,职业模板!$B$40:$B$60,FALSE),MATCH(N$8,职业模板!$C$39:$J$39,FALSE))*INDEX(职业模板!$N$4:$U$4,MATCH(N$8,职业模板!$N$3:$U$3,FALSE)))*(1+INDEX(职业模板!$C$29:$J$34,MATCH($E81,职业模板!$B$29:$B$34,FALSE),MATCH(N$8,职业模板!$C$28:$J$28,FALSE))),3)</f>
        <v>276.8</v>
      </c>
      <c r="O81" s="1">
        <v>1.5</v>
      </c>
      <c r="P81" s="1">
        <v>5</v>
      </c>
      <c r="Q81" s="26" t="str" cm="1">
        <f t="array" ref="Q81">INDEX(装备!$B$72:$B$77,MATCH($P81,装备!$A$72:$A$77,FALSE))</f>
        <v>橙</v>
      </c>
      <c r="R81" s="1">
        <v>11</v>
      </c>
      <c r="S81" s="1">
        <f t="shared" si="58"/>
        <v>2</v>
      </c>
      <c r="V81" s="1" cm="1">
        <f t="array" ref="V81">IFERROR(ROUND(INDEX(装备!$C$72:$C$77,MATCH($P81,装备!$A$72:$A$77,FALSE))*(INDEX(装备!$C$47:$G$47,MATCH(V$8,装备!$C$45:$G$45,FALSE))+$R81/MAX(装备!$G$72:$G$77)*INDEX(装备!$C$53:$G$53,MATCH(V$8,装备!$C$51:$G$51,FALSE)))+INDEX(装备!$C$91:$M$91,MATCH(V$8,装备!$C$90:$M$90,FALSE))*INDEX(装备!$I$72:$I$77,MATCH($P81,装备!$A$72:$A$77,FALSE))*(INDEX(职业模板!$N$4:$U$4,MATCH(G$8,职业模板!$N$3:$U$3,FALSE))+$D81*INDEX(职业模板!$C$18:$J$18,MATCH(G$8,职业模板!$N$3:$U$3,FALSE)))*(1+$S81),2),0)</f>
        <v>5432.52</v>
      </c>
      <c r="W81" s="1" cm="1">
        <f t="array" ref="W81">IFERROR(ROUND(INDEX(装备!$C$72:$C$77,MATCH($P81,装备!$A$72:$A$77,FALSE))*(INDEX(装备!$C$47:$G$47,MATCH(W$8,装备!$C$45:$G$45,FALSE))+$R81/MAX(装备!$G$72:$G$77)*INDEX(装备!$C$53:$G$53,MATCH(W$8,装备!$C$51:$G$51,FALSE)))+INDEX(装备!$C$91:$M$91,MATCH(W$8,装备!$C$90:$M$90,FALSE))*INDEX(装备!$I$72:$I$77,MATCH($P81,装备!$A$72:$A$77,FALSE))*(INDEX(职业模板!$N$4:$U$4,MATCH(H$8,职业模板!$N$3:$U$3,FALSE))+$D81*INDEX(职业模板!$C$18:$J$18,MATCH(H$8,职业模板!$N$3:$U$3,FALSE)))*(1+$S81),2),0)</f>
        <v>452.71</v>
      </c>
      <c r="X81" s="1" cm="1">
        <f t="array" ref="X81">IFERROR(ROUND(INDEX(装备!$C$72:$C$77,MATCH($P81,装备!$A$72:$A$77,FALSE))*(INDEX(装备!$C$47:$G$47,MATCH(X$8,装备!$C$45:$G$45,FALSE))+$R81/MAX(装备!$G$72:$G$77)*INDEX(装备!$C$53:$G$53,MATCH(X$8,装备!$C$51:$G$51,FALSE)))+INDEX(装备!$C$91:$M$91,MATCH(X$8,装备!$C$90:$M$90,FALSE))*INDEX(装备!$I$72:$I$77,MATCH($P81,装备!$A$72:$A$77,FALSE))*(INDEX(职业模板!$N$4:$U$4,MATCH(I$8,职业模板!$N$3:$U$3,FALSE))+$D81*INDEX(职业模板!$C$18:$J$18,MATCH(I$8,职业模板!$N$3:$U$3,FALSE)))*(1+$S81),2),0)</f>
        <v>452.71</v>
      </c>
      <c r="Y81" s="1" cm="1">
        <f t="array" ref="Y81">IFERROR(ROUND(INDEX(装备!$C$72:$C$77,MATCH($P81,装备!$A$72:$A$77,FALSE))*(INDEX(装备!$C$47:$G$47,MATCH(Y$8,装备!$C$45:$G$45,FALSE))+$R81/MAX(装备!$G$72:$G$77)*INDEX(装备!$C$53:$G$53,MATCH(Y$8,装备!$C$51:$G$51,FALSE)))+INDEX(装备!$C$91:$M$91,MATCH(Y$8,装备!$C$90:$M$90,FALSE))*INDEX(装备!$I$72:$I$77,MATCH($P81,装备!$A$72:$A$77,FALSE))*(INDEX(职业模板!$N$4:$U$4,MATCH(J$8,职业模板!$N$3:$U$3,FALSE))+$D81*INDEX(职业模板!$C$18:$J$18,MATCH(J$8,职业模板!$N$3:$U$3,FALSE)))*(1+$S81),2),0)</f>
        <v>226.76</v>
      </c>
      <c r="Z81" s="1" cm="1">
        <f t="array" ref="Z81">IFERROR(ROUND(INDEX(装备!$C$72:$C$77,MATCH($P81,装备!$A$72:$A$77,FALSE))*(INDEX(装备!$C$47:$G$47,MATCH(Z$8,装备!$C$45:$G$45,FALSE))+$R81/MAX(装备!$G$72:$G$77)*INDEX(装备!$C$53:$G$53,MATCH(Z$8,装备!$C$51:$G$51,FALSE)))+INDEX(装备!$C$91:$M$91,MATCH(Z$8,装备!$C$90:$M$90,FALSE))*INDEX(装备!$I$72:$I$77,MATCH($P81,装备!$A$72:$A$77,FALSE))*(INDEX(职业模板!$N$4:$U$4,MATCH(K$8,职业模板!$N$3:$U$3,FALSE))+$D81*INDEX(职业模板!$C$18:$J$18,MATCH(K$8,职业模板!$N$3:$U$3,FALSE)))*(1+$S81),2),0)</f>
        <v>226.76</v>
      </c>
      <c r="AA81" s="1" cm="1">
        <f t="array" ref="AA81">IFERROR(INDEX(装备!$C$92:$M$92,MATCH(AA$8,装备!$C$90:$M$90,FALSE))*INDEX(装备!$I$72:$I$77,MATCH($P81,装备!$A$72:$A$77,FALSE))+$S81*INDEX(装备!$C$92:$M$92,MATCH(AA$8,装备!$C$90:$M$90,FALSE))*INDEX(装备!$I$72:$I$77,MATCH($P81,装备!$A$72:$A$77,FALSE)),0)</f>
        <v>360</v>
      </c>
      <c r="AB81" s="1" cm="1">
        <f t="array" ref="AB81">IFERROR(INDEX(装备!$C$92:$M$92,MATCH(AB$8,装备!$C$90:$M$90,FALSE))*INDEX(装备!$I$72:$I$77,MATCH($P81,装备!$A$72:$A$77,FALSE))+$S81*INDEX(装备!$C$92:$M$92,MATCH(AB$8,装备!$C$90:$M$90,FALSE))*INDEX(装备!$I$72:$I$77,MATCH($P81,装备!$A$72:$A$77,FALSE)),0)</f>
        <v>360</v>
      </c>
      <c r="AC81" s="1" cm="1">
        <f t="array" ref="AC81">IFERROR(INDEX(装备!$C$92:$M$92,MATCH(AC$8,装备!$C$90:$M$90,FALSE))*INDEX(装备!$I$72:$I$77,MATCH($P81,装备!$A$72:$A$77,FALSE))+$S81*INDEX(装备!$C$92:$M$92,MATCH(AC$8,装备!$C$90:$M$90,FALSE))*INDEX(装备!$I$72:$I$77,MATCH($P81,装备!$A$72:$A$77,FALSE)),0)</f>
        <v>360</v>
      </c>
      <c r="AD81" s="1" cm="1">
        <f t="array" ref="AD81">IFERROR(INDEX(装备!$C$92:$M$92,MATCH(AD$8,装备!$C$90:$M$90,FALSE))*INDEX(装备!$I$72:$I$77,MATCH($P81,装备!$A$72:$A$77,FALSE))+$S81*INDEX(装备!$C$92:$M$92,MATCH(AD$8,装备!$C$90:$M$90,FALSE))*INDEX(装备!$I$72:$I$77,MATCH($P81,装备!$A$72:$A$77,FALSE)),0)</f>
        <v>360</v>
      </c>
      <c r="AE81" s="1" cm="1">
        <f t="array" ref="AE81">IFERROR(INDEX(装备!$C$92:$M$92,MATCH(AE$8,装备!$C$90:$M$90,FALSE))*INDEX(装备!$I$72:$I$77,MATCH($P81,装备!$A$72:$A$77,FALSE))+$S81*INDEX(装备!$C$92:$M$92,MATCH(AE$8,装备!$C$90:$M$90,FALSE))*INDEX(装备!$I$72:$I$77,MATCH($P81,装备!$A$72:$A$77,FALSE)),0)</f>
        <v>720</v>
      </c>
      <c r="AF81" s="1" cm="1">
        <f t="array" ref="AF81">IFERROR(INDEX(装备!$C$92:$M$92,MATCH(AF$8,装备!$C$90:$M$90,FALSE))*INDEX(装备!$I$72:$I$77,MATCH($P81,装备!$A$72:$A$77,FALSE))+$S81*INDEX(装备!$C$92:$M$92,MATCH(AF$8,装备!$C$90:$M$90,FALSE))*INDEX(装备!$I$72:$I$77,MATCH($P81,装备!$A$72:$A$77,FALSE)),0)</f>
        <v>720</v>
      </c>
      <c r="AR81" s="1">
        <f t="shared" si="41"/>
        <v>9114.1200000000008</v>
      </c>
      <c r="AS81" s="1">
        <f t="shared" si="42"/>
        <v>877.51</v>
      </c>
      <c r="AT81" s="1">
        <f t="shared" si="43"/>
        <v>877.51</v>
      </c>
      <c r="AU81" s="1">
        <f t="shared" si="44"/>
        <v>539.96</v>
      </c>
      <c r="AV81" s="1">
        <f t="shared" si="45"/>
        <v>539.96</v>
      </c>
      <c r="AW81" s="1">
        <f t="shared" si="46"/>
        <v>276.8</v>
      </c>
      <c r="AX81" s="1">
        <f t="shared" si="47"/>
        <v>276.8</v>
      </c>
      <c r="AY81" s="1">
        <f t="shared" si="48"/>
        <v>276.8</v>
      </c>
      <c r="BA81" s="1">
        <f t="shared" si="51"/>
        <v>360</v>
      </c>
      <c r="BB81" s="1">
        <f t="shared" si="52"/>
        <v>360</v>
      </c>
      <c r="BC81" s="1">
        <f t="shared" si="53"/>
        <v>360</v>
      </c>
      <c r="BD81" s="1">
        <f t="shared" si="54"/>
        <v>360</v>
      </c>
      <c r="BE81" s="1">
        <f t="shared" si="55"/>
        <v>720</v>
      </c>
      <c r="BF81" s="1">
        <f t="shared" si="56"/>
        <v>720</v>
      </c>
    </row>
    <row r="82" spans="2:58" x14ac:dyDescent="0.15">
      <c r="B82" s="1">
        <f t="shared" si="49"/>
        <v>16</v>
      </c>
      <c r="D82" s="1">
        <v>74</v>
      </c>
      <c r="E82" s="1">
        <v>4</v>
      </c>
      <c r="F82" s="1">
        <f t="shared" si="57"/>
        <v>13</v>
      </c>
      <c r="G82" s="1" cm="1">
        <f t="array" ref="G82">ROUND((INDEX(职业模板!$N$4:$U$4,MATCH(G$8,职业模板!$N$3:$U$3,FALSE))+$D82*INDEX(职业模板!$C$18:$J$18,MATCH(G$8,职业模板!$N$3:$U$3,FALSE))+INDEX(职业模板!$C$40:$J$60,MATCH($F82,职业模板!$B$40:$B$60,FALSE),MATCH(G$8,职业模板!$C$39:$J$39,FALSE))*INDEX(职业模板!$N$4:$U$4,MATCH(G$8,职业模板!$N$3:$U$3,FALSE)))*(1+INDEX(职业模板!$C$29:$J$34,MATCH($E82,职业模板!$B$29:$B$34,FALSE),MATCH(G$8,职业模板!$C$28:$J$28,FALSE))),3)</f>
        <v>3705</v>
      </c>
      <c r="H82" s="1" cm="1">
        <f t="array" ref="H82">ROUND((INDEX(职业模板!$N$4:$U$4,MATCH(H$8,职业模板!$N$3:$U$3,FALSE))+$D82*INDEX(职业模板!$C$18:$J$18,MATCH(H$8,职业模板!$N$3:$U$3,FALSE))+INDEX(职业模板!$C$40:$J$60,MATCH($F82,职业模板!$B$40:$B$60,FALSE),MATCH(H$8,职业模板!$C$39:$J$39,FALSE))*INDEX(职业模板!$N$4:$U$4,MATCH(H$8,职业模板!$N$3:$U$3,FALSE)))*(1+INDEX(职业模板!$C$29:$J$34,MATCH($E82,职业模板!$B$29:$B$34,FALSE),MATCH(H$8,职业模板!$C$28:$J$28,FALSE))),3)</f>
        <v>427.5</v>
      </c>
      <c r="I82" s="1" cm="1">
        <f t="array" ref="I82">ROUND((INDEX(职业模板!$N$4:$U$4,MATCH(I$8,职业模板!$N$3:$U$3,FALSE))+$D82*INDEX(职业模板!$C$18:$J$18,MATCH(I$8,职业模板!$N$3:$U$3,FALSE))+INDEX(职业模板!$C$40:$J$60,MATCH($F82,职业模板!$B$40:$B$60,FALSE),MATCH(I$8,职业模板!$C$39:$J$39,FALSE))*INDEX(职业模板!$N$4:$U$4,MATCH(I$8,职业模板!$N$3:$U$3,FALSE)))*(1+INDEX(职业模板!$C$29:$J$34,MATCH($E82,职业模板!$B$29:$B$34,FALSE),MATCH(I$8,职业模板!$C$28:$J$28,FALSE))),3)</f>
        <v>427.5</v>
      </c>
      <c r="J82" s="1" cm="1">
        <f t="array" ref="J82">ROUND((INDEX(职业模板!$N$4:$U$4,MATCH(J$8,职业模板!$N$3:$U$3,FALSE))+$D82*INDEX(职业模板!$C$18:$J$18,MATCH(J$8,职业模板!$N$3:$U$3,FALSE))+INDEX(职业模板!$C$40:$J$60,MATCH($F82,职业模板!$B$40:$B$60,FALSE),MATCH(J$8,职业模板!$C$39:$J$39,FALSE))*INDEX(职业模板!$N$4:$U$4,MATCH(J$8,职业模板!$N$3:$U$3,FALSE)))*(1+INDEX(职业模板!$C$29:$J$34,MATCH($E82,职业模板!$B$29:$B$34,FALSE),MATCH(J$8,职业模板!$C$28:$J$28,FALSE))),3)</f>
        <v>315</v>
      </c>
      <c r="K82" s="1" cm="1">
        <f t="array" ref="K82">ROUND((INDEX(职业模板!$N$4:$U$4,MATCH(K$8,职业模板!$N$3:$U$3,FALSE))+$D82*INDEX(职业模板!$C$18:$J$18,MATCH(K$8,职业模板!$N$3:$U$3,FALSE))+INDEX(职业模板!$C$40:$J$60,MATCH($F82,职业模板!$B$40:$B$60,FALSE),MATCH(K$8,职业模板!$C$39:$J$39,FALSE))*INDEX(职业模板!$N$4:$U$4,MATCH(K$8,职业模板!$N$3:$U$3,FALSE)))*(1+INDEX(职业模板!$C$29:$J$34,MATCH($E82,职业模板!$B$29:$B$34,FALSE),MATCH(K$8,职业模板!$C$28:$J$28,FALSE))),3)</f>
        <v>315</v>
      </c>
      <c r="L82" s="1" cm="1">
        <f t="array" ref="L82">ROUND((INDEX(职业模板!$N$4:$U$4,MATCH(L$8,职业模板!$N$3:$U$3,FALSE))+$D82*INDEX(职业模板!$C$18:$J$18,MATCH(L$8,职业模板!$N$3:$U$3,FALSE))+INDEX(职业模板!$C$40:$J$60,MATCH($F82,职业模板!$B$40:$B$60,FALSE),MATCH(L$8,职业模板!$C$39:$J$39,FALSE))*INDEX(职业模板!$N$4:$U$4,MATCH(L$8,职业模板!$N$3:$U$3,FALSE)))*(1+INDEX(职业模板!$C$29:$J$34,MATCH($E82,职业模板!$B$29:$B$34,FALSE),MATCH(L$8,职业模板!$C$28:$J$28,FALSE))),3)</f>
        <v>278.39999999999998</v>
      </c>
      <c r="M82" s="1" cm="1">
        <f t="array" ref="M82">ROUND((INDEX(职业模板!$N$4:$U$4,MATCH(M$8,职业模板!$N$3:$U$3,FALSE))+$D82*INDEX(职业模板!$C$18:$J$18,MATCH(M$8,职业模板!$N$3:$U$3,FALSE))+INDEX(职业模板!$C$40:$J$60,MATCH($F82,职业模板!$B$40:$B$60,FALSE),MATCH(M$8,职业模板!$C$39:$J$39,FALSE))*INDEX(职业模板!$N$4:$U$4,MATCH(M$8,职业模板!$N$3:$U$3,FALSE)))*(1+INDEX(职业模板!$C$29:$J$34,MATCH($E82,职业模板!$B$29:$B$34,FALSE),MATCH(M$8,职业模板!$C$28:$J$28,FALSE))),3)</f>
        <v>278.39999999999998</v>
      </c>
      <c r="N82" s="1" cm="1">
        <f t="array" ref="N82">ROUND((INDEX(职业模板!$N$4:$U$4,MATCH(N$8,职业模板!$N$3:$U$3,FALSE))+$D82*INDEX(职业模板!$C$18:$J$18,MATCH(N$8,职业模板!$N$3:$U$3,FALSE))+INDEX(职业模板!$C$40:$J$60,MATCH($F82,职业模板!$B$40:$B$60,FALSE),MATCH(N$8,职业模板!$C$39:$J$39,FALSE))*INDEX(职业模板!$N$4:$U$4,MATCH(N$8,职业模板!$N$3:$U$3,FALSE)))*(1+INDEX(职业模板!$C$29:$J$34,MATCH($E82,职业模板!$B$29:$B$34,FALSE),MATCH(N$8,职业模板!$C$28:$J$28,FALSE))),3)</f>
        <v>278.39999999999998</v>
      </c>
      <c r="O82" s="1">
        <v>1.5</v>
      </c>
      <c r="P82" s="1">
        <v>5</v>
      </c>
      <c r="Q82" s="26" t="str" cm="1">
        <f t="array" ref="Q82">INDEX(装备!$B$72:$B$77,MATCH($P82,装备!$A$72:$A$77,FALSE))</f>
        <v>橙</v>
      </c>
      <c r="R82" s="1">
        <v>11</v>
      </c>
      <c r="S82" s="1">
        <f t="shared" si="58"/>
        <v>2</v>
      </c>
      <c r="V82" s="1" cm="1">
        <f t="array" ref="V82">IFERROR(ROUND(INDEX(装备!$C$72:$C$77,MATCH($P82,装备!$A$72:$A$77,FALSE))*(INDEX(装备!$C$47:$G$47,MATCH(V$8,装备!$C$45:$G$45,FALSE))+$R82/MAX(装备!$G$72:$G$77)*INDEX(装备!$C$53:$G$53,MATCH(V$8,装备!$C$51:$G$51,FALSE)))+INDEX(装备!$C$91:$M$91,MATCH(V$8,装备!$C$90:$M$90,FALSE))*INDEX(装备!$I$72:$I$77,MATCH($P82,装备!$A$72:$A$77,FALSE))*(INDEX(职业模板!$N$4:$U$4,MATCH(G$8,职业模板!$N$3:$U$3,FALSE))+$D82*INDEX(职业模板!$C$18:$J$18,MATCH(G$8,职业模板!$N$3:$U$3,FALSE)))*(1+$S82),2),0)</f>
        <v>5435.76</v>
      </c>
      <c r="W82" s="1" cm="1">
        <f t="array" ref="W82">IFERROR(ROUND(INDEX(装备!$C$72:$C$77,MATCH($P82,装备!$A$72:$A$77,FALSE))*(INDEX(装备!$C$47:$G$47,MATCH(W$8,装备!$C$45:$G$45,FALSE))+$R82/MAX(装备!$G$72:$G$77)*INDEX(装备!$C$53:$G$53,MATCH(W$8,装备!$C$51:$G$51,FALSE)))+INDEX(装备!$C$91:$M$91,MATCH(W$8,装备!$C$90:$M$90,FALSE))*INDEX(装备!$I$72:$I$77,MATCH($P82,装备!$A$72:$A$77,FALSE))*(INDEX(职业模板!$N$4:$U$4,MATCH(H$8,职业模板!$N$3:$U$3,FALSE))+$D82*INDEX(职业模板!$C$18:$J$18,MATCH(H$8,职业模板!$N$3:$U$3,FALSE)))*(1+$S82),2),0)</f>
        <v>452.98</v>
      </c>
      <c r="X82" s="1" cm="1">
        <f t="array" ref="X82">IFERROR(ROUND(INDEX(装备!$C$72:$C$77,MATCH($P82,装备!$A$72:$A$77,FALSE))*(INDEX(装备!$C$47:$G$47,MATCH(X$8,装备!$C$45:$G$45,FALSE))+$R82/MAX(装备!$G$72:$G$77)*INDEX(装备!$C$53:$G$53,MATCH(X$8,装备!$C$51:$G$51,FALSE)))+INDEX(装备!$C$91:$M$91,MATCH(X$8,装备!$C$90:$M$90,FALSE))*INDEX(装备!$I$72:$I$77,MATCH($P82,装备!$A$72:$A$77,FALSE))*(INDEX(职业模板!$N$4:$U$4,MATCH(I$8,职业模板!$N$3:$U$3,FALSE))+$D82*INDEX(职业模板!$C$18:$J$18,MATCH(I$8,职业模板!$N$3:$U$3,FALSE)))*(1+$S82),2),0)</f>
        <v>452.98</v>
      </c>
      <c r="Y82" s="1" cm="1">
        <f t="array" ref="Y82">IFERROR(ROUND(INDEX(装备!$C$72:$C$77,MATCH($P82,装备!$A$72:$A$77,FALSE))*(INDEX(装备!$C$47:$G$47,MATCH(Y$8,装备!$C$45:$G$45,FALSE))+$R82/MAX(装备!$G$72:$G$77)*INDEX(装备!$C$53:$G$53,MATCH(Y$8,装备!$C$51:$G$51,FALSE)))+INDEX(装备!$C$91:$M$91,MATCH(Y$8,装备!$C$90:$M$90,FALSE))*INDEX(装备!$I$72:$I$77,MATCH($P82,装备!$A$72:$A$77,FALSE))*(INDEX(职业模板!$N$4:$U$4,MATCH(J$8,职业模板!$N$3:$U$3,FALSE))+$D82*INDEX(职业模板!$C$18:$J$18,MATCH(J$8,职业模板!$N$3:$U$3,FALSE)))*(1+$S82),2),0)</f>
        <v>226.88</v>
      </c>
      <c r="Z82" s="1" cm="1">
        <f t="array" ref="Z82">IFERROR(ROUND(INDEX(装备!$C$72:$C$77,MATCH($P82,装备!$A$72:$A$77,FALSE))*(INDEX(装备!$C$47:$G$47,MATCH(Z$8,装备!$C$45:$G$45,FALSE))+$R82/MAX(装备!$G$72:$G$77)*INDEX(装备!$C$53:$G$53,MATCH(Z$8,装备!$C$51:$G$51,FALSE)))+INDEX(装备!$C$91:$M$91,MATCH(Z$8,装备!$C$90:$M$90,FALSE))*INDEX(装备!$I$72:$I$77,MATCH($P82,装备!$A$72:$A$77,FALSE))*(INDEX(职业模板!$N$4:$U$4,MATCH(K$8,职业模板!$N$3:$U$3,FALSE))+$D82*INDEX(职业模板!$C$18:$J$18,MATCH(K$8,职业模板!$N$3:$U$3,FALSE)))*(1+$S82),2),0)</f>
        <v>226.88</v>
      </c>
      <c r="AA82" s="1" cm="1">
        <f t="array" ref="AA82">IFERROR(INDEX(装备!$C$92:$M$92,MATCH(AA$8,装备!$C$90:$M$90,FALSE))*INDEX(装备!$I$72:$I$77,MATCH($P82,装备!$A$72:$A$77,FALSE))+$S82*INDEX(装备!$C$92:$M$92,MATCH(AA$8,装备!$C$90:$M$90,FALSE))*INDEX(装备!$I$72:$I$77,MATCH($P82,装备!$A$72:$A$77,FALSE)),0)</f>
        <v>360</v>
      </c>
      <c r="AB82" s="1" cm="1">
        <f t="array" ref="AB82">IFERROR(INDEX(装备!$C$92:$M$92,MATCH(AB$8,装备!$C$90:$M$90,FALSE))*INDEX(装备!$I$72:$I$77,MATCH($P82,装备!$A$72:$A$77,FALSE))+$S82*INDEX(装备!$C$92:$M$92,MATCH(AB$8,装备!$C$90:$M$90,FALSE))*INDEX(装备!$I$72:$I$77,MATCH($P82,装备!$A$72:$A$77,FALSE)),0)</f>
        <v>360</v>
      </c>
      <c r="AC82" s="1" cm="1">
        <f t="array" ref="AC82">IFERROR(INDEX(装备!$C$92:$M$92,MATCH(AC$8,装备!$C$90:$M$90,FALSE))*INDEX(装备!$I$72:$I$77,MATCH($P82,装备!$A$72:$A$77,FALSE))+$S82*INDEX(装备!$C$92:$M$92,MATCH(AC$8,装备!$C$90:$M$90,FALSE))*INDEX(装备!$I$72:$I$77,MATCH($P82,装备!$A$72:$A$77,FALSE)),0)</f>
        <v>360</v>
      </c>
      <c r="AD82" s="1" cm="1">
        <f t="array" ref="AD82">IFERROR(INDEX(装备!$C$92:$M$92,MATCH(AD$8,装备!$C$90:$M$90,FALSE))*INDEX(装备!$I$72:$I$77,MATCH($P82,装备!$A$72:$A$77,FALSE))+$S82*INDEX(装备!$C$92:$M$92,MATCH(AD$8,装备!$C$90:$M$90,FALSE))*INDEX(装备!$I$72:$I$77,MATCH($P82,装备!$A$72:$A$77,FALSE)),0)</f>
        <v>360</v>
      </c>
      <c r="AE82" s="1" cm="1">
        <f t="array" ref="AE82">IFERROR(INDEX(装备!$C$92:$M$92,MATCH(AE$8,装备!$C$90:$M$90,FALSE))*INDEX(装备!$I$72:$I$77,MATCH($P82,装备!$A$72:$A$77,FALSE))+$S82*INDEX(装备!$C$92:$M$92,MATCH(AE$8,装备!$C$90:$M$90,FALSE))*INDEX(装备!$I$72:$I$77,MATCH($P82,装备!$A$72:$A$77,FALSE)),0)</f>
        <v>720</v>
      </c>
      <c r="AF82" s="1" cm="1">
        <f t="array" ref="AF82">IFERROR(INDEX(装备!$C$92:$M$92,MATCH(AF$8,装备!$C$90:$M$90,FALSE))*INDEX(装备!$I$72:$I$77,MATCH($P82,装备!$A$72:$A$77,FALSE))+$S82*INDEX(装备!$C$92:$M$92,MATCH(AF$8,装备!$C$90:$M$90,FALSE))*INDEX(装备!$I$72:$I$77,MATCH($P82,装备!$A$72:$A$77,FALSE)),0)</f>
        <v>720</v>
      </c>
      <c r="AR82" s="1">
        <f t="shared" si="41"/>
        <v>9140.76</v>
      </c>
      <c r="AS82" s="1">
        <f t="shared" si="42"/>
        <v>880.48</v>
      </c>
      <c r="AT82" s="1">
        <f t="shared" si="43"/>
        <v>880.48</v>
      </c>
      <c r="AU82" s="1">
        <f t="shared" si="44"/>
        <v>541.88</v>
      </c>
      <c r="AV82" s="1">
        <f t="shared" si="45"/>
        <v>541.88</v>
      </c>
      <c r="AW82" s="1">
        <f t="shared" si="46"/>
        <v>278.39999999999998</v>
      </c>
      <c r="AX82" s="1">
        <f t="shared" si="47"/>
        <v>278.39999999999998</v>
      </c>
      <c r="AY82" s="1">
        <f t="shared" si="48"/>
        <v>278.39999999999998</v>
      </c>
      <c r="BA82" s="1">
        <f t="shared" si="51"/>
        <v>360</v>
      </c>
      <c r="BB82" s="1">
        <f t="shared" si="52"/>
        <v>360</v>
      </c>
      <c r="BC82" s="1">
        <f t="shared" si="53"/>
        <v>360</v>
      </c>
      <c r="BD82" s="1">
        <f t="shared" si="54"/>
        <v>360</v>
      </c>
      <c r="BE82" s="1">
        <f t="shared" si="55"/>
        <v>720</v>
      </c>
      <c r="BF82" s="1">
        <f t="shared" si="56"/>
        <v>720</v>
      </c>
    </row>
    <row r="83" spans="2:58" x14ac:dyDescent="0.15">
      <c r="B83" s="1">
        <f t="shared" si="49"/>
        <v>17</v>
      </c>
      <c r="D83" s="1">
        <v>75</v>
      </c>
      <c r="E83" s="1">
        <v>4</v>
      </c>
      <c r="F83" s="1">
        <f t="shared" si="57"/>
        <v>13</v>
      </c>
      <c r="G83" s="1" cm="1">
        <f t="array" ref="G83">ROUND((INDEX(职业模板!$N$4:$U$4,MATCH(G$8,职业模板!$N$3:$U$3,FALSE))+$D83*INDEX(职业模板!$C$18:$J$18,MATCH(G$8,职业模板!$N$3:$U$3,FALSE))+INDEX(职业模板!$C$40:$J$60,MATCH($F83,职业模板!$B$40:$B$60,FALSE),MATCH(G$8,职业模板!$C$39:$J$39,FALSE))*INDEX(职业模板!$N$4:$U$4,MATCH(G$8,职业模板!$N$3:$U$3,FALSE)))*(1+INDEX(职业模板!$C$29:$J$34,MATCH($E83,职业模板!$B$29:$B$34,FALSE),MATCH(G$8,职业模板!$C$28:$J$28,FALSE))),3)</f>
        <v>3728.4</v>
      </c>
      <c r="H83" s="1" cm="1">
        <f t="array" ref="H83">ROUND((INDEX(职业模板!$N$4:$U$4,MATCH(H$8,职业模板!$N$3:$U$3,FALSE))+$D83*INDEX(职业模板!$C$18:$J$18,MATCH(H$8,职业模板!$N$3:$U$3,FALSE))+INDEX(职业模板!$C$40:$J$60,MATCH($F83,职业模板!$B$40:$B$60,FALSE),MATCH(H$8,职业模板!$C$39:$J$39,FALSE))*INDEX(职业模板!$N$4:$U$4,MATCH(H$8,职业模板!$N$3:$U$3,FALSE)))*(1+INDEX(职业模板!$C$29:$J$34,MATCH($E83,职业模板!$B$29:$B$34,FALSE),MATCH(H$8,职业模板!$C$28:$J$28,FALSE))),3)</f>
        <v>430.2</v>
      </c>
      <c r="I83" s="1" cm="1">
        <f t="array" ref="I83">ROUND((INDEX(职业模板!$N$4:$U$4,MATCH(I$8,职业模板!$N$3:$U$3,FALSE))+$D83*INDEX(职业模板!$C$18:$J$18,MATCH(I$8,职业模板!$N$3:$U$3,FALSE))+INDEX(职业模板!$C$40:$J$60,MATCH($F83,职业模板!$B$40:$B$60,FALSE),MATCH(I$8,职业模板!$C$39:$J$39,FALSE))*INDEX(职业模板!$N$4:$U$4,MATCH(I$8,职业模板!$N$3:$U$3,FALSE)))*(1+INDEX(职业模板!$C$29:$J$34,MATCH($E83,职业模板!$B$29:$B$34,FALSE),MATCH(I$8,职业模板!$C$28:$J$28,FALSE))),3)</f>
        <v>430.2</v>
      </c>
      <c r="J83" s="1" cm="1">
        <f t="array" ref="J83">ROUND((INDEX(职业模板!$N$4:$U$4,MATCH(J$8,职业模板!$N$3:$U$3,FALSE))+$D83*INDEX(职业模板!$C$18:$J$18,MATCH(J$8,职业模板!$N$3:$U$3,FALSE))+INDEX(职业模板!$C$40:$J$60,MATCH($F83,职业模板!$B$40:$B$60,FALSE),MATCH(J$8,职业模板!$C$39:$J$39,FALSE))*INDEX(职业模板!$N$4:$U$4,MATCH(J$8,职业模板!$N$3:$U$3,FALSE)))*(1+INDEX(职业模板!$C$29:$J$34,MATCH($E83,职业模板!$B$29:$B$34,FALSE),MATCH(J$8,职业模板!$C$28:$J$28,FALSE))),3)</f>
        <v>316.8</v>
      </c>
      <c r="K83" s="1" cm="1">
        <f t="array" ref="K83">ROUND((INDEX(职业模板!$N$4:$U$4,MATCH(K$8,职业模板!$N$3:$U$3,FALSE))+$D83*INDEX(职业模板!$C$18:$J$18,MATCH(K$8,职业模板!$N$3:$U$3,FALSE))+INDEX(职业模板!$C$40:$J$60,MATCH($F83,职业模板!$B$40:$B$60,FALSE),MATCH(K$8,职业模板!$C$39:$J$39,FALSE))*INDEX(职业模板!$N$4:$U$4,MATCH(K$8,职业模板!$N$3:$U$3,FALSE)))*(1+INDEX(职业模板!$C$29:$J$34,MATCH($E83,职业模板!$B$29:$B$34,FALSE),MATCH(K$8,职业模板!$C$28:$J$28,FALSE))),3)</f>
        <v>316.8</v>
      </c>
      <c r="L83" s="1" cm="1">
        <f t="array" ref="L83">ROUND((INDEX(职业模板!$N$4:$U$4,MATCH(L$8,职业模板!$N$3:$U$3,FALSE))+$D83*INDEX(职业模板!$C$18:$J$18,MATCH(L$8,职业模板!$N$3:$U$3,FALSE))+INDEX(职业模板!$C$40:$J$60,MATCH($F83,职业模板!$B$40:$B$60,FALSE),MATCH(L$8,职业模板!$C$39:$J$39,FALSE))*INDEX(职业模板!$N$4:$U$4,MATCH(L$8,职业模板!$N$3:$U$3,FALSE)))*(1+INDEX(职业模板!$C$29:$J$34,MATCH($E83,职业模板!$B$29:$B$34,FALSE),MATCH(L$8,职业模板!$C$28:$J$28,FALSE))),3)</f>
        <v>280</v>
      </c>
      <c r="M83" s="1" cm="1">
        <f t="array" ref="M83">ROUND((INDEX(职业模板!$N$4:$U$4,MATCH(M$8,职业模板!$N$3:$U$3,FALSE))+$D83*INDEX(职业模板!$C$18:$J$18,MATCH(M$8,职业模板!$N$3:$U$3,FALSE))+INDEX(职业模板!$C$40:$J$60,MATCH($F83,职业模板!$B$40:$B$60,FALSE),MATCH(M$8,职业模板!$C$39:$J$39,FALSE))*INDEX(职业模板!$N$4:$U$4,MATCH(M$8,职业模板!$N$3:$U$3,FALSE)))*(1+INDEX(职业模板!$C$29:$J$34,MATCH($E83,职业模板!$B$29:$B$34,FALSE),MATCH(M$8,职业模板!$C$28:$J$28,FALSE))),3)</f>
        <v>280</v>
      </c>
      <c r="N83" s="1" cm="1">
        <f t="array" ref="N83">ROUND((INDEX(职业模板!$N$4:$U$4,MATCH(N$8,职业模板!$N$3:$U$3,FALSE))+$D83*INDEX(职业模板!$C$18:$J$18,MATCH(N$8,职业模板!$N$3:$U$3,FALSE))+INDEX(职业模板!$C$40:$J$60,MATCH($F83,职业模板!$B$40:$B$60,FALSE),MATCH(N$8,职业模板!$C$39:$J$39,FALSE))*INDEX(职业模板!$N$4:$U$4,MATCH(N$8,职业模板!$N$3:$U$3,FALSE)))*(1+INDEX(职业模板!$C$29:$J$34,MATCH($E83,职业模板!$B$29:$B$34,FALSE),MATCH(N$8,职业模板!$C$28:$J$28,FALSE))),3)</f>
        <v>280</v>
      </c>
      <c r="O83" s="1">
        <v>1.5</v>
      </c>
      <c r="P83" s="1">
        <v>5</v>
      </c>
      <c r="Q83" s="26" t="str" cm="1">
        <f t="array" ref="Q83">INDEX(装备!$B$72:$B$77,MATCH($P83,装备!$A$72:$A$77,FALSE))</f>
        <v>橙</v>
      </c>
      <c r="R83" s="1">
        <v>12</v>
      </c>
      <c r="S83" s="1">
        <f t="shared" si="58"/>
        <v>3</v>
      </c>
      <c r="V83" s="1" cm="1">
        <f t="array" ref="V83">IFERROR(ROUND(INDEX(装备!$C$72:$C$77,MATCH($P83,装备!$A$72:$A$77,FALSE))*(INDEX(装备!$C$47:$G$47,MATCH(V$8,装备!$C$45:$G$45,FALSE))+$R83/MAX(装备!$G$72:$G$77)*INDEX(装备!$C$53:$G$53,MATCH(V$8,装备!$C$51:$G$51,FALSE)))+INDEX(装备!$C$91:$M$91,MATCH(V$8,装备!$C$90:$M$90,FALSE))*INDEX(装备!$I$72:$I$77,MATCH($P83,装备!$A$72:$A$77,FALSE))*(INDEX(职业模板!$N$4:$U$4,MATCH(G$8,职业模板!$N$3:$U$3,FALSE))+$D83*INDEX(职业模板!$C$18:$J$18,MATCH(G$8,职业模板!$N$3:$U$3,FALSE)))*(1+$S83),2),0)</f>
        <v>5844</v>
      </c>
      <c r="W83" s="1" cm="1">
        <f t="array" ref="W83">IFERROR(ROUND(INDEX(装备!$C$72:$C$77,MATCH($P83,装备!$A$72:$A$77,FALSE))*(INDEX(装备!$C$47:$G$47,MATCH(W$8,装备!$C$45:$G$45,FALSE))+$R83/MAX(装备!$G$72:$G$77)*INDEX(装备!$C$53:$G$53,MATCH(W$8,装备!$C$51:$G$51,FALSE)))+INDEX(装备!$C$91:$M$91,MATCH(W$8,装备!$C$90:$M$90,FALSE))*INDEX(装备!$I$72:$I$77,MATCH($P83,装备!$A$72:$A$77,FALSE))*(INDEX(职业模板!$N$4:$U$4,MATCH(H$8,职业模板!$N$3:$U$3,FALSE))+$D83*INDEX(职业模板!$C$18:$J$18,MATCH(H$8,职业模板!$N$3:$U$3,FALSE)))*(1+$S83),2),0)</f>
        <v>487</v>
      </c>
      <c r="X83" s="1" cm="1">
        <f t="array" ref="X83">IFERROR(ROUND(INDEX(装备!$C$72:$C$77,MATCH($P83,装备!$A$72:$A$77,FALSE))*(INDEX(装备!$C$47:$G$47,MATCH(X$8,装备!$C$45:$G$45,FALSE))+$R83/MAX(装备!$G$72:$G$77)*INDEX(装备!$C$53:$G$53,MATCH(X$8,装备!$C$51:$G$51,FALSE)))+INDEX(装备!$C$91:$M$91,MATCH(X$8,装备!$C$90:$M$90,FALSE))*INDEX(装备!$I$72:$I$77,MATCH($P83,装备!$A$72:$A$77,FALSE))*(INDEX(职业模板!$N$4:$U$4,MATCH(I$8,职业模板!$N$3:$U$3,FALSE))+$D83*INDEX(职业模板!$C$18:$J$18,MATCH(I$8,职业模板!$N$3:$U$3,FALSE)))*(1+$S83),2),0)</f>
        <v>487</v>
      </c>
      <c r="Y83" s="1" cm="1">
        <f t="array" ref="Y83">IFERROR(ROUND(INDEX(装备!$C$72:$C$77,MATCH($P83,装备!$A$72:$A$77,FALSE))*(INDEX(装备!$C$47:$G$47,MATCH(Y$8,装备!$C$45:$G$45,FALSE))+$R83/MAX(装备!$G$72:$G$77)*INDEX(装备!$C$53:$G$53,MATCH(Y$8,装备!$C$51:$G$51,FALSE)))+INDEX(装备!$C$91:$M$91,MATCH(Y$8,装备!$C$90:$M$90,FALSE))*INDEX(装备!$I$72:$I$77,MATCH($P83,装备!$A$72:$A$77,FALSE))*(INDEX(职业模板!$N$4:$U$4,MATCH(J$8,职业模板!$N$3:$U$3,FALSE))+$D83*INDEX(职业模板!$C$18:$J$18,MATCH(J$8,职业模板!$N$3:$U$3,FALSE)))*(1+$S83),2),0)</f>
        <v>244</v>
      </c>
      <c r="Z83" s="1" cm="1">
        <f t="array" ref="Z83">IFERROR(ROUND(INDEX(装备!$C$72:$C$77,MATCH($P83,装备!$A$72:$A$77,FALSE))*(INDEX(装备!$C$47:$G$47,MATCH(Z$8,装备!$C$45:$G$45,FALSE))+$R83/MAX(装备!$G$72:$G$77)*INDEX(装备!$C$53:$G$53,MATCH(Z$8,装备!$C$51:$G$51,FALSE)))+INDEX(装备!$C$91:$M$91,MATCH(Z$8,装备!$C$90:$M$90,FALSE))*INDEX(装备!$I$72:$I$77,MATCH($P83,装备!$A$72:$A$77,FALSE))*(INDEX(职业模板!$N$4:$U$4,MATCH(K$8,职业模板!$N$3:$U$3,FALSE))+$D83*INDEX(职业模板!$C$18:$J$18,MATCH(K$8,职业模板!$N$3:$U$3,FALSE)))*(1+$S83),2),0)</f>
        <v>244</v>
      </c>
      <c r="AA83" s="1" cm="1">
        <f t="array" ref="AA83">IFERROR(INDEX(装备!$C$92:$M$92,MATCH(AA$8,装备!$C$90:$M$90,FALSE))*INDEX(装备!$I$72:$I$77,MATCH($P83,装备!$A$72:$A$77,FALSE))+$S83*INDEX(装备!$C$92:$M$92,MATCH(AA$8,装备!$C$90:$M$90,FALSE))*INDEX(装备!$I$72:$I$77,MATCH($P83,装备!$A$72:$A$77,FALSE)),0)</f>
        <v>480</v>
      </c>
      <c r="AB83" s="1" cm="1">
        <f t="array" ref="AB83">IFERROR(INDEX(装备!$C$92:$M$92,MATCH(AB$8,装备!$C$90:$M$90,FALSE))*INDEX(装备!$I$72:$I$77,MATCH($P83,装备!$A$72:$A$77,FALSE))+$S83*INDEX(装备!$C$92:$M$92,MATCH(AB$8,装备!$C$90:$M$90,FALSE))*INDEX(装备!$I$72:$I$77,MATCH($P83,装备!$A$72:$A$77,FALSE)),0)</f>
        <v>480</v>
      </c>
      <c r="AC83" s="1" cm="1">
        <f t="array" ref="AC83">IFERROR(INDEX(装备!$C$92:$M$92,MATCH(AC$8,装备!$C$90:$M$90,FALSE))*INDEX(装备!$I$72:$I$77,MATCH($P83,装备!$A$72:$A$77,FALSE))+$S83*INDEX(装备!$C$92:$M$92,MATCH(AC$8,装备!$C$90:$M$90,FALSE))*INDEX(装备!$I$72:$I$77,MATCH($P83,装备!$A$72:$A$77,FALSE)),0)</f>
        <v>480</v>
      </c>
      <c r="AD83" s="1" cm="1">
        <f t="array" ref="AD83">IFERROR(INDEX(装备!$C$92:$M$92,MATCH(AD$8,装备!$C$90:$M$90,FALSE))*INDEX(装备!$I$72:$I$77,MATCH($P83,装备!$A$72:$A$77,FALSE))+$S83*INDEX(装备!$C$92:$M$92,MATCH(AD$8,装备!$C$90:$M$90,FALSE))*INDEX(装备!$I$72:$I$77,MATCH($P83,装备!$A$72:$A$77,FALSE)),0)</f>
        <v>480</v>
      </c>
      <c r="AE83" s="1" cm="1">
        <f t="array" ref="AE83">IFERROR(INDEX(装备!$C$92:$M$92,MATCH(AE$8,装备!$C$90:$M$90,FALSE))*INDEX(装备!$I$72:$I$77,MATCH($P83,装备!$A$72:$A$77,FALSE))+$S83*INDEX(装备!$C$92:$M$92,MATCH(AE$8,装备!$C$90:$M$90,FALSE))*INDEX(装备!$I$72:$I$77,MATCH($P83,装备!$A$72:$A$77,FALSE)),0)</f>
        <v>960</v>
      </c>
      <c r="AF83" s="1" cm="1">
        <f t="array" ref="AF83">IFERROR(INDEX(装备!$C$92:$M$92,MATCH(AF$8,装备!$C$90:$M$90,FALSE))*INDEX(装备!$I$72:$I$77,MATCH($P83,装备!$A$72:$A$77,FALSE))+$S83*INDEX(装备!$C$92:$M$92,MATCH(AF$8,装备!$C$90:$M$90,FALSE))*INDEX(装备!$I$72:$I$77,MATCH($P83,装备!$A$72:$A$77,FALSE)),0)</f>
        <v>960</v>
      </c>
      <c r="AR83" s="1">
        <f t="shared" si="41"/>
        <v>9572.4</v>
      </c>
      <c r="AS83" s="1">
        <f t="shared" si="42"/>
        <v>917.2</v>
      </c>
      <c r="AT83" s="1">
        <f t="shared" si="43"/>
        <v>917.2</v>
      </c>
      <c r="AU83" s="1">
        <f t="shared" si="44"/>
        <v>560.79999999999995</v>
      </c>
      <c r="AV83" s="1">
        <f t="shared" si="45"/>
        <v>560.79999999999995</v>
      </c>
      <c r="AW83" s="1">
        <f t="shared" si="46"/>
        <v>280</v>
      </c>
      <c r="AX83" s="1">
        <f t="shared" si="47"/>
        <v>280</v>
      </c>
      <c r="AY83" s="1">
        <f t="shared" si="48"/>
        <v>280</v>
      </c>
      <c r="BA83" s="1">
        <f t="shared" si="51"/>
        <v>480</v>
      </c>
      <c r="BB83" s="1">
        <f t="shared" si="52"/>
        <v>480</v>
      </c>
      <c r="BC83" s="1">
        <f t="shared" si="53"/>
        <v>480</v>
      </c>
      <c r="BD83" s="1">
        <f t="shared" si="54"/>
        <v>480</v>
      </c>
      <c r="BE83" s="1">
        <f t="shared" si="55"/>
        <v>960</v>
      </c>
      <c r="BF83" s="1">
        <f t="shared" si="56"/>
        <v>960</v>
      </c>
    </row>
    <row r="84" spans="2:58" x14ac:dyDescent="0.15">
      <c r="B84" s="1">
        <f t="shared" si="49"/>
        <v>17</v>
      </c>
      <c r="D84" s="1">
        <v>76</v>
      </c>
      <c r="E84" s="1">
        <v>4</v>
      </c>
      <c r="F84" s="1">
        <f t="shared" si="57"/>
        <v>14</v>
      </c>
      <c r="G84" s="1" cm="1">
        <f t="array" ref="G84">ROUND((INDEX(职业模板!$N$4:$U$4,MATCH(G$8,职业模板!$N$3:$U$3,FALSE))+$D84*INDEX(职业模板!$C$18:$J$18,MATCH(G$8,职业模板!$N$3:$U$3,FALSE))+INDEX(职业模板!$C$40:$J$60,MATCH($F84,职业模板!$B$40:$B$60,FALSE),MATCH(G$8,职业模板!$C$39:$J$39,FALSE))*INDEX(职业模板!$N$4:$U$4,MATCH(G$8,职业模板!$N$3:$U$3,FALSE)))*(1+INDEX(职业模板!$C$29:$J$34,MATCH($E84,职业模板!$B$29:$B$34,FALSE),MATCH(G$8,职业模板!$C$28:$J$28,FALSE))),3)</f>
        <v>3892.2</v>
      </c>
      <c r="H84" s="1" cm="1">
        <f t="array" ref="H84">ROUND((INDEX(职业模板!$N$4:$U$4,MATCH(H$8,职业模板!$N$3:$U$3,FALSE))+$D84*INDEX(职业模板!$C$18:$J$18,MATCH(H$8,职业模板!$N$3:$U$3,FALSE))+INDEX(职业模板!$C$40:$J$60,MATCH($F84,职业模板!$B$40:$B$60,FALSE),MATCH(H$8,职业模板!$C$39:$J$39,FALSE))*INDEX(职业模板!$N$4:$U$4,MATCH(H$8,职业模板!$N$3:$U$3,FALSE)))*(1+INDEX(职业模板!$C$29:$J$34,MATCH($E84,职业模板!$B$29:$B$34,FALSE),MATCH(H$8,职业模板!$C$28:$J$28,FALSE))),3)</f>
        <v>449.1</v>
      </c>
      <c r="I84" s="1" cm="1">
        <f t="array" ref="I84">ROUND((INDEX(职业模板!$N$4:$U$4,MATCH(I$8,职业模板!$N$3:$U$3,FALSE))+$D84*INDEX(职业模板!$C$18:$J$18,MATCH(I$8,职业模板!$N$3:$U$3,FALSE))+INDEX(职业模板!$C$40:$J$60,MATCH($F84,职业模板!$B$40:$B$60,FALSE),MATCH(I$8,职业模板!$C$39:$J$39,FALSE))*INDEX(职业模板!$N$4:$U$4,MATCH(I$8,职业模板!$N$3:$U$3,FALSE)))*(1+INDEX(职业模板!$C$29:$J$34,MATCH($E84,职业模板!$B$29:$B$34,FALSE),MATCH(I$8,职业模板!$C$28:$J$28,FALSE))),3)</f>
        <v>449.1</v>
      </c>
      <c r="J84" s="1" cm="1">
        <f t="array" ref="J84">ROUND((INDEX(职业模板!$N$4:$U$4,MATCH(J$8,职业模板!$N$3:$U$3,FALSE))+$D84*INDEX(职业模板!$C$18:$J$18,MATCH(J$8,职业模板!$N$3:$U$3,FALSE))+INDEX(职业模板!$C$40:$J$60,MATCH($F84,职业模板!$B$40:$B$60,FALSE),MATCH(J$8,职业模板!$C$39:$J$39,FALSE))*INDEX(职业模板!$N$4:$U$4,MATCH(J$8,职业模板!$N$3:$U$3,FALSE)))*(1+INDEX(职业模板!$C$29:$J$34,MATCH($E84,职业模板!$B$29:$B$34,FALSE),MATCH(J$8,职业模板!$C$28:$J$28,FALSE))),3)</f>
        <v>329.4</v>
      </c>
      <c r="K84" s="1" cm="1">
        <f t="array" ref="K84">ROUND((INDEX(职业模板!$N$4:$U$4,MATCH(K$8,职业模板!$N$3:$U$3,FALSE))+$D84*INDEX(职业模板!$C$18:$J$18,MATCH(K$8,职业模板!$N$3:$U$3,FALSE))+INDEX(职业模板!$C$40:$J$60,MATCH($F84,职业模板!$B$40:$B$60,FALSE),MATCH(K$8,职业模板!$C$39:$J$39,FALSE))*INDEX(职业模板!$N$4:$U$4,MATCH(K$8,职业模板!$N$3:$U$3,FALSE)))*(1+INDEX(职业模板!$C$29:$J$34,MATCH($E84,职业模板!$B$29:$B$34,FALSE),MATCH(K$8,职业模板!$C$28:$J$28,FALSE))),3)</f>
        <v>329.4</v>
      </c>
      <c r="L84" s="1" cm="1">
        <f t="array" ref="L84">ROUND((INDEX(职业模板!$N$4:$U$4,MATCH(L$8,职业模板!$N$3:$U$3,FALSE))+$D84*INDEX(职业模板!$C$18:$J$18,MATCH(L$8,职业模板!$N$3:$U$3,FALSE))+INDEX(职业模板!$C$40:$J$60,MATCH($F84,职业模板!$B$40:$B$60,FALSE),MATCH(L$8,职业模板!$C$39:$J$39,FALSE))*INDEX(职业模板!$N$4:$U$4,MATCH(L$8,职业模板!$N$3:$U$3,FALSE)))*(1+INDEX(职业模板!$C$29:$J$34,MATCH($E84,职业模板!$B$29:$B$34,FALSE),MATCH(L$8,职业模板!$C$28:$J$28,FALSE))),3)</f>
        <v>281.60000000000002</v>
      </c>
      <c r="M84" s="1" cm="1">
        <f t="array" ref="M84">ROUND((INDEX(职业模板!$N$4:$U$4,MATCH(M$8,职业模板!$N$3:$U$3,FALSE))+$D84*INDEX(职业模板!$C$18:$J$18,MATCH(M$8,职业模板!$N$3:$U$3,FALSE))+INDEX(职业模板!$C$40:$J$60,MATCH($F84,职业模板!$B$40:$B$60,FALSE),MATCH(M$8,职业模板!$C$39:$J$39,FALSE))*INDEX(职业模板!$N$4:$U$4,MATCH(M$8,职业模板!$N$3:$U$3,FALSE)))*(1+INDEX(职业模板!$C$29:$J$34,MATCH($E84,职业模板!$B$29:$B$34,FALSE),MATCH(M$8,职业模板!$C$28:$J$28,FALSE))),3)</f>
        <v>281.60000000000002</v>
      </c>
      <c r="N84" s="1" cm="1">
        <f t="array" ref="N84">ROUND((INDEX(职业模板!$N$4:$U$4,MATCH(N$8,职业模板!$N$3:$U$3,FALSE))+$D84*INDEX(职业模板!$C$18:$J$18,MATCH(N$8,职业模板!$N$3:$U$3,FALSE))+INDEX(职业模板!$C$40:$J$60,MATCH($F84,职业模板!$B$40:$B$60,FALSE),MATCH(N$8,职业模板!$C$39:$J$39,FALSE))*INDEX(职业模板!$N$4:$U$4,MATCH(N$8,职业模板!$N$3:$U$3,FALSE)))*(1+INDEX(职业模板!$C$29:$J$34,MATCH($E84,职业模板!$B$29:$B$34,FALSE),MATCH(N$8,职业模板!$C$28:$J$28,FALSE))),3)</f>
        <v>281.60000000000002</v>
      </c>
      <c r="O84" s="1">
        <v>1.5</v>
      </c>
      <c r="P84" s="1">
        <v>5</v>
      </c>
      <c r="Q84" s="26" t="str" cm="1">
        <f t="array" ref="Q84">INDEX(装备!$B$72:$B$77,MATCH($P84,装备!$A$72:$A$77,FALSE))</f>
        <v>橙</v>
      </c>
      <c r="R84" s="1">
        <v>12</v>
      </c>
      <c r="S84" s="1">
        <f t="shared" si="58"/>
        <v>3</v>
      </c>
      <c r="V84" s="1" cm="1">
        <f t="array" ref="V84">IFERROR(ROUND(INDEX(装备!$C$72:$C$77,MATCH($P84,装备!$A$72:$A$77,FALSE))*(INDEX(装备!$C$47:$G$47,MATCH(V$8,装备!$C$45:$G$45,FALSE))+$R84/MAX(装备!$G$72:$G$77)*INDEX(装备!$C$53:$G$53,MATCH(V$8,装备!$C$51:$G$51,FALSE)))+INDEX(装备!$C$91:$M$91,MATCH(V$8,装备!$C$90:$M$90,FALSE))*INDEX(装备!$I$72:$I$77,MATCH($P84,装备!$A$72:$A$77,FALSE))*(INDEX(职业模板!$N$4:$U$4,MATCH(G$8,职业模板!$N$3:$U$3,FALSE))+$D84*INDEX(职业模板!$C$18:$J$18,MATCH(G$8,职业模板!$N$3:$U$3,FALSE)))*(1+$S84),2),0)</f>
        <v>5848.32</v>
      </c>
      <c r="W84" s="1" cm="1">
        <f t="array" ref="W84">IFERROR(ROUND(INDEX(装备!$C$72:$C$77,MATCH($P84,装备!$A$72:$A$77,FALSE))*(INDEX(装备!$C$47:$G$47,MATCH(W$8,装备!$C$45:$G$45,FALSE))+$R84/MAX(装备!$G$72:$G$77)*INDEX(装备!$C$53:$G$53,MATCH(W$8,装备!$C$51:$G$51,FALSE)))+INDEX(装备!$C$91:$M$91,MATCH(W$8,装备!$C$90:$M$90,FALSE))*INDEX(装备!$I$72:$I$77,MATCH($P84,装备!$A$72:$A$77,FALSE))*(INDEX(职业模板!$N$4:$U$4,MATCH(H$8,职业模板!$N$3:$U$3,FALSE))+$D84*INDEX(职业模板!$C$18:$J$18,MATCH(H$8,职业模板!$N$3:$U$3,FALSE)))*(1+$S84),2),0)</f>
        <v>487.36</v>
      </c>
      <c r="X84" s="1" cm="1">
        <f t="array" ref="X84">IFERROR(ROUND(INDEX(装备!$C$72:$C$77,MATCH($P84,装备!$A$72:$A$77,FALSE))*(INDEX(装备!$C$47:$G$47,MATCH(X$8,装备!$C$45:$G$45,FALSE))+$R84/MAX(装备!$G$72:$G$77)*INDEX(装备!$C$53:$G$53,MATCH(X$8,装备!$C$51:$G$51,FALSE)))+INDEX(装备!$C$91:$M$91,MATCH(X$8,装备!$C$90:$M$90,FALSE))*INDEX(装备!$I$72:$I$77,MATCH($P84,装备!$A$72:$A$77,FALSE))*(INDEX(职业模板!$N$4:$U$4,MATCH(I$8,职业模板!$N$3:$U$3,FALSE))+$D84*INDEX(职业模板!$C$18:$J$18,MATCH(I$8,职业模板!$N$3:$U$3,FALSE)))*(1+$S84),2),0)</f>
        <v>487.36</v>
      </c>
      <c r="Y84" s="1" cm="1">
        <f t="array" ref="Y84">IFERROR(ROUND(INDEX(装备!$C$72:$C$77,MATCH($P84,装备!$A$72:$A$77,FALSE))*(INDEX(装备!$C$47:$G$47,MATCH(Y$8,装备!$C$45:$G$45,FALSE))+$R84/MAX(装备!$G$72:$G$77)*INDEX(装备!$C$53:$G$53,MATCH(Y$8,装备!$C$51:$G$51,FALSE)))+INDEX(装备!$C$91:$M$91,MATCH(Y$8,装备!$C$90:$M$90,FALSE))*INDEX(装备!$I$72:$I$77,MATCH($P84,装备!$A$72:$A$77,FALSE))*(INDEX(职业模板!$N$4:$U$4,MATCH(J$8,职业模板!$N$3:$U$3,FALSE))+$D84*INDEX(职业模板!$C$18:$J$18,MATCH(J$8,职业模板!$N$3:$U$3,FALSE)))*(1+$S84),2),0)</f>
        <v>244.16</v>
      </c>
      <c r="Z84" s="1" cm="1">
        <f t="array" ref="Z84">IFERROR(ROUND(INDEX(装备!$C$72:$C$77,MATCH($P84,装备!$A$72:$A$77,FALSE))*(INDEX(装备!$C$47:$G$47,MATCH(Z$8,装备!$C$45:$G$45,FALSE))+$R84/MAX(装备!$G$72:$G$77)*INDEX(装备!$C$53:$G$53,MATCH(Z$8,装备!$C$51:$G$51,FALSE)))+INDEX(装备!$C$91:$M$91,MATCH(Z$8,装备!$C$90:$M$90,FALSE))*INDEX(装备!$I$72:$I$77,MATCH($P84,装备!$A$72:$A$77,FALSE))*(INDEX(职业模板!$N$4:$U$4,MATCH(K$8,职业模板!$N$3:$U$3,FALSE))+$D84*INDEX(职业模板!$C$18:$J$18,MATCH(K$8,职业模板!$N$3:$U$3,FALSE)))*(1+$S84),2),0)</f>
        <v>244.16</v>
      </c>
      <c r="AA84" s="1" cm="1">
        <f t="array" ref="AA84">IFERROR(INDEX(装备!$C$92:$M$92,MATCH(AA$8,装备!$C$90:$M$90,FALSE))*INDEX(装备!$I$72:$I$77,MATCH($P84,装备!$A$72:$A$77,FALSE))+$S84*INDEX(装备!$C$92:$M$92,MATCH(AA$8,装备!$C$90:$M$90,FALSE))*INDEX(装备!$I$72:$I$77,MATCH($P84,装备!$A$72:$A$77,FALSE)),0)</f>
        <v>480</v>
      </c>
      <c r="AB84" s="1" cm="1">
        <f t="array" ref="AB84">IFERROR(INDEX(装备!$C$92:$M$92,MATCH(AB$8,装备!$C$90:$M$90,FALSE))*INDEX(装备!$I$72:$I$77,MATCH($P84,装备!$A$72:$A$77,FALSE))+$S84*INDEX(装备!$C$92:$M$92,MATCH(AB$8,装备!$C$90:$M$90,FALSE))*INDEX(装备!$I$72:$I$77,MATCH($P84,装备!$A$72:$A$77,FALSE)),0)</f>
        <v>480</v>
      </c>
      <c r="AC84" s="1" cm="1">
        <f t="array" ref="AC84">IFERROR(INDEX(装备!$C$92:$M$92,MATCH(AC$8,装备!$C$90:$M$90,FALSE))*INDEX(装备!$I$72:$I$77,MATCH($P84,装备!$A$72:$A$77,FALSE))+$S84*INDEX(装备!$C$92:$M$92,MATCH(AC$8,装备!$C$90:$M$90,FALSE))*INDEX(装备!$I$72:$I$77,MATCH($P84,装备!$A$72:$A$77,FALSE)),0)</f>
        <v>480</v>
      </c>
      <c r="AD84" s="1" cm="1">
        <f t="array" ref="AD84">IFERROR(INDEX(装备!$C$92:$M$92,MATCH(AD$8,装备!$C$90:$M$90,FALSE))*INDEX(装备!$I$72:$I$77,MATCH($P84,装备!$A$72:$A$77,FALSE))+$S84*INDEX(装备!$C$92:$M$92,MATCH(AD$8,装备!$C$90:$M$90,FALSE))*INDEX(装备!$I$72:$I$77,MATCH($P84,装备!$A$72:$A$77,FALSE)),0)</f>
        <v>480</v>
      </c>
      <c r="AE84" s="1" cm="1">
        <f t="array" ref="AE84">IFERROR(INDEX(装备!$C$92:$M$92,MATCH(AE$8,装备!$C$90:$M$90,FALSE))*INDEX(装备!$I$72:$I$77,MATCH($P84,装备!$A$72:$A$77,FALSE))+$S84*INDEX(装备!$C$92:$M$92,MATCH(AE$8,装备!$C$90:$M$90,FALSE))*INDEX(装备!$I$72:$I$77,MATCH($P84,装备!$A$72:$A$77,FALSE)),0)</f>
        <v>960</v>
      </c>
      <c r="AF84" s="1" cm="1">
        <f t="array" ref="AF84">IFERROR(INDEX(装备!$C$92:$M$92,MATCH(AF$8,装备!$C$90:$M$90,FALSE))*INDEX(装备!$I$72:$I$77,MATCH($P84,装备!$A$72:$A$77,FALSE))+$S84*INDEX(装备!$C$92:$M$92,MATCH(AF$8,装备!$C$90:$M$90,FALSE))*INDEX(装备!$I$72:$I$77,MATCH($P84,装备!$A$72:$A$77,FALSE)),0)</f>
        <v>960</v>
      </c>
      <c r="AR84" s="1">
        <f t="shared" si="41"/>
        <v>9740.52</v>
      </c>
      <c r="AS84" s="1">
        <f t="shared" si="42"/>
        <v>936.46</v>
      </c>
      <c r="AT84" s="1">
        <f t="shared" si="43"/>
        <v>936.46</v>
      </c>
      <c r="AU84" s="1">
        <f t="shared" si="44"/>
        <v>573.55999999999995</v>
      </c>
      <c r="AV84" s="1">
        <f t="shared" si="45"/>
        <v>573.55999999999995</v>
      </c>
      <c r="AW84" s="1">
        <f t="shared" si="46"/>
        <v>281.60000000000002</v>
      </c>
      <c r="AX84" s="1">
        <f t="shared" si="47"/>
        <v>281.60000000000002</v>
      </c>
      <c r="AY84" s="1">
        <f t="shared" si="48"/>
        <v>281.60000000000002</v>
      </c>
      <c r="BA84" s="1">
        <f t="shared" si="51"/>
        <v>480</v>
      </c>
      <c r="BB84" s="1">
        <f t="shared" si="52"/>
        <v>480</v>
      </c>
      <c r="BC84" s="1">
        <f t="shared" si="53"/>
        <v>480</v>
      </c>
      <c r="BD84" s="1">
        <f t="shared" si="54"/>
        <v>480</v>
      </c>
      <c r="BE84" s="1">
        <f t="shared" si="55"/>
        <v>960</v>
      </c>
      <c r="BF84" s="1">
        <f t="shared" si="56"/>
        <v>960</v>
      </c>
    </row>
    <row r="85" spans="2:58" x14ac:dyDescent="0.15">
      <c r="B85" s="1">
        <f t="shared" si="49"/>
        <v>17</v>
      </c>
      <c r="D85" s="1">
        <v>77</v>
      </c>
      <c r="E85" s="1">
        <v>4</v>
      </c>
      <c r="F85" s="1">
        <f t="shared" si="57"/>
        <v>14</v>
      </c>
      <c r="G85" s="1" cm="1">
        <f t="array" ref="G85">ROUND((INDEX(职业模板!$N$4:$U$4,MATCH(G$8,职业模板!$N$3:$U$3,FALSE))+$D85*INDEX(职业模板!$C$18:$J$18,MATCH(G$8,职业模板!$N$3:$U$3,FALSE))+INDEX(职业模板!$C$40:$J$60,MATCH($F85,职业模板!$B$40:$B$60,FALSE),MATCH(G$8,职业模板!$C$39:$J$39,FALSE))*INDEX(职业模板!$N$4:$U$4,MATCH(G$8,职业模板!$N$3:$U$3,FALSE)))*(1+INDEX(职业模板!$C$29:$J$34,MATCH($E85,职业模板!$B$29:$B$34,FALSE),MATCH(G$8,职业模板!$C$28:$J$28,FALSE))),3)</f>
        <v>3915.6</v>
      </c>
      <c r="H85" s="1" cm="1">
        <f t="array" ref="H85">ROUND((INDEX(职业模板!$N$4:$U$4,MATCH(H$8,职业模板!$N$3:$U$3,FALSE))+$D85*INDEX(职业模板!$C$18:$J$18,MATCH(H$8,职业模板!$N$3:$U$3,FALSE))+INDEX(职业模板!$C$40:$J$60,MATCH($F85,职业模板!$B$40:$B$60,FALSE),MATCH(H$8,职业模板!$C$39:$J$39,FALSE))*INDEX(职业模板!$N$4:$U$4,MATCH(H$8,职业模板!$N$3:$U$3,FALSE)))*(1+INDEX(职业模板!$C$29:$J$34,MATCH($E85,职业模板!$B$29:$B$34,FALSE),MATCH(H$8,职业模板!$C$28:$J$28,FALSE))),3)</f>
        <v>451.8</v>
      </c>
      <c r="I85" s="1" cm="1">
        <f t="array" ref="I85">ROUND((INDEX(职业模板!$N$4:$U$4,MATCH(I$8,职业模板!$N$3:$U$3,FALSE))+$D85*INDEX(职业模板!$C$18:$J$18,MATCH(I$8,职业模板!$N$3:$U$3,FALSE))+INDEX(职业模板!$C$40:$J$60,MATCH($F85,职业模板!$B$40:$B$60,FALSE),MATCH(I$8,职业模板!$C$39:$J$39,FALSE))*INDEX(职业模板!$N$4:$U$4,MATCH(I$8,职业模板!$N$3:$U$3,FALSE)))*(1+INDEX(职业模板!$C$29:$J$34,MATCH($E85,职业模板!$B$29:$B$34,FALSE),MATCH(I$8,职业模板!$C$28:$J$28,FALSE))),3)</f>
        <v>451.8</v>
      </c>
      <c r="J85" s="1" cm="1">
        <f t="array" ref="J85">ROUND((INDEX(职业模板!$N$4:$U$4,MATCH(J$8,职业模板!$N$3:$U$3,FALSE))+$D85*INDEX(职业模板!$C$18:$J$18,MATCH(J$8,职业模板!$N$3:$U$3,FALSE))+INDEX(职业模板!$C$40:$J$60,MATCH($F85,职业模板!$B$40:$B$60,FALSE),MATCH(J$8,职业模板!$C$39:$J$39,FALSE))*INDEX(职业模板!$N$4:$U$4,MATCH(J$8,职业模板!$N$3:$U$3,FALSE)))*(1+INDEX(职业模板!$C$29:$J$34,MATCH($E85,职业模板!$B$29:$B$34,FALSE),MATCH(J$8,职业模板!$C$28:$J$28,FALSE))),3)</f>
        <v>331.2</v>
      </c>
      <c r="K85" s="1" cm="1">
        <f t="array" ref="K85">ROUND((INDEX(职业模板!$N$4:$U$4,MATCH(K$8,职业模板!$N$3:$U$3,FALSE))+$D85*INDEX(职业模板!$C$18:$J$18,MATCH(K$8,职业模板!$N$3:$U$3,FALSE))+INDEX(职业模板!$C$40:$J$60,MATCH($F85,职业模板!$B$40:$B$60,FALSE),MATCH(K$8,职业模板!$C$39:$J$39,FALSE))*INDEX(职业模板!$N$4:$U$4,MATCH(K$8,职业模板!$N$3:$U$3,FALSE)))*(1+INDEX(职业模板!$C$29:$J$34,MATCH($E85,职业模板!$B$29:$B$34,FALSE),MATCH(K$8,职业模板!$C$28:$J$28,FALSE))),3)</f>
        <v>331.2</v>
      </c>
      <c r="L85" s="1" cm="1">
        <f t="array" ref="L85">ROUND((INDEX(职业模板!$N$4:$U$4,MATCH(L$8,职业模板!$N$3:$U$3,FALSE))+$D85*INDEX(职业模板!$C$18:$J$18,MATCH(L$8,职业模板!$N$3:$U$3,FALSE))+INDEX(职业模板!$C$40:$J$60,MATCH($F85,职业模板!$B$40:$B$60,FALSE),MATCH(L$8,职业模板!$C$39:$J$39,FALSE))*INDEX(职业模板!$N$4:$U$4,MATCH(L$8,职业模板!$N$3:$U$3,FALSE)))*(1+INDEX(职业模板!$C$29:$J$34,MATCH($E85,职业模板!$B$29:$B$34,FALSE),MATCH(L$8,职业模板!$C$28:$J$28,FALSE))),3)</f>
        <v>283.2</v>
      </c>
      <c r="M85" s="1" cm="1">
        <f t="array" ref="M85">ROUND((INDEX(职业模板!$N$4:$U$4,MATCH(M$8,职业模板!$N$3:$U$3,FALSE))+$D85*INDEX(职业模板!$C$18:$J$18,MATCH(M$8,职业模板!$N$3:$U$3,FALSE))+INDEX(职业模板!$C$40:$J$60,MATCH($F85,职业模板!$B$40:$B$60,FALSE),MATCH(M$8,职业模板!$C$39:$J$39,FALSE))*INDEX(职业模板!$N$4:$U$4,MATCH(M$8,职业模板!$N$3:$U$3,FALSE)))*(1+INDEX(职业模板!$C$29:$J$34,MATCH($E85,职业模板!$B$29:$B$34,FALSE),MATCH(M$8,职业模板!$C$28:$J$28,FALSE))),3)</f>
        <v>283.2</v>
      </c>
      <c r="N85" s="1" cm="1">
        <f t="array" ref="N85">ROUND((INDEX(职业模板!$N$4:$U$4,MATCH(N$8,职业模板!$N$3:$U$3,FALSE))+$D85*INDEX(职业模板!$C$18:$J$18,MATCH(N$8,职业模板!$N$3:$U$3,FALSE))+INDEX(职业模板!$C$40:$J$60,MATCH($F85,职业模板!$B$40:$B$60,FALSE),MATCH(N$8,职业模板!$C$39:$J$39,FALSE))*INDEX(职业模板!$N$4:$U$4,MATCH(N$8,职业模板!$N$3:$U$3,FALSE)))*(1+INDEX(职业模板!$C$29:$J$34,MATCH($E85,职业模板!$B$29:$B$34,FALSE),MATCH(N$8,职业模板!$C$28:$J$28,FALSE))),3)</f>
        <v>283.2</v>
      </c>
      <c r="O85" s="1">
        <v>1.5</v>
      </c>
      <c r="P85" s="1">
        <v>5</v>
      </c>
      <c r="Q85" s="26" t="str" cm="1">
        <f t="array" ref="Q85">INDEX(装备!$B$72:$B$77,MATCH($P85,装备!$A$72:$A$77,FALSE))</f>
        <v>橙</v>
      </c>
      <c r="R85" s="1">
        <v>12</v>
      </c>
      <c r="S85" s="1">
        <f t="shared" si="58"/>
        <v>3</v>
      </c>
      <c r="V85" s="1" cm="1">
        <f t="array" ref="V85">IFERROR(ROUND(INDEX(装备!$C$72:$C$77,MATCH($P85,装备!$A$72:$A$77,FALSE))*(INDEX(装备!$C$47:$G$47,MATCH(V$8,装备!$C$45:$G$45,FALSE))+$R85/MAX(装备!$G$72:$G$77)*INDEX(装备!$C$53:$G$53,MATCH(V$8,装备!$C$51:$G$51,FALSE)))+INDEX(装备!$C$91:$M$91,MATCH(V$8,装备!$C$90:$M$90,FALSE))*INDEX(装备!$I$72:$I$77,MATCH($P85,装备!$A$72:$A$77,FALSE))*(INDEX(职业模板!$N$4:$U$4,MATCH(G$8,职业模板!$N$3:$U$3,FALSE))+$D85*INDEX(职业模板!$C$18:$J$18,MATCH(G$8,职业模板!$N$3:$U$3,FALSE)))*(1+$S85),2),0)</f>
        <v>5852.64</v>
      </c>
      <c r="W85" s="1" cm="1">
        <f t="array" ref="W85">IFERROR(ROUND(INDEX(装备!$C$72:$C$77,MATCH($P85,装备!$A$72:$A$77,FALSE))*(INDEX(装备!$C$47:$G$47,MATCH(W$8,装备!$C$45:$G$45,FALSE))+$R85/MAX(装备!$G$72:$G$77)*INDEX(装备!$C$53:$G$53,MATCH(W$8,装备!$C$51:$G$51,FALSE)))+INDEX(装备!$C$91:$M$91,MATCH(W$8,装备!$C$90:$M$90,FALSE))*INDEX(装备!$I$72:$I$77,MATCH($P85,装备!$A$72:$A$77,FALSE))*(INDEX(职业模板!$N$4:$U$4,MATCH(H$8,职业模板!$N$3:$U$3,FALSE))+$D85*INDEX(职业模板!$C$18:$J$18,MATCH(H$8,职业模板!$N$3:$U$3,FALSE)))*(1+$S85),2),0)</f>
        <v>487.72</v>
      </c>
      <c r="X85" s="1" cm="1">
        <f t="array" ref="X85">IFERROR(ROUND(INDEX(装备!$C$72:$C$77,MATCH($P85,装备!$A$72:$A$77,FALSE))*(INDEX(装备!$C$47:$G$47,MATCH(X$8,装备!$C$45:$G$45,FALSE))+$R85/MAX(装备!$G$72:$G$77)*INDEX(装备!$C$53:$G$53,MATCH(X$8,装备!$C$51:$G$51,FALSE)))+INDEX(装备!$C$91:$M$91,MATCH(X$8,装备!$C$90:$M$90,FALSE))*INDEX(装备!$I$72:$I$77,MATCH($P85,装备!$A$72:$A$77,FALSE))*(INDEX(职业模板!$N$4:$U$4,MATCH(I$8,职业模板!$N$3:$U$3,FALSE))+$D85*INDEX(职业模板!$C$18:$J$18,MATCH(I$8,职业模板!$N$3:$U$3,FALSE)))*(1+$S85),2),0)</f>
        <v>487.72</v>
      </c>
      <c r="Y85" s="1" cm="1">
        <f t="array" ref="Y85">IFERROR(ROUND(INDEX(装备!$C$72:$C$77,MATCH($P85,装备!$A$72:$A$77,FALSE))*(INDEX(装备!$C$47:$G$47,MATCH(Y$8,装备!$C$45:$G$45,FALSE))+$R85/MAX(装备!$G$72:$G$77)*INDEX(装备!$C$53:$G$53,MATCH(Y$8,装备!$C$51:$G$51,FALSE)))+INDEX(装备!$C$91:$M$91,MATCH(Y$8,装备!$C$90:$M$90,FALSE))*INDEX(装备!$I$72:$I$77,MATCH($P85,装备!$A$72:$A$77,FALSE))*(INDEX(职业模板!$N$4:$U$4,MATCH(J$8,职业模板!$N$3:$U$3,FALSE))+$D85*INDEX(职业模板!$C$18:$J$18,MATCH(J$8,职业模板!$N$3:$U$3,FALSE)))*(1+$S85),2),0)</f>
        <v>244.32</v>
      </c>
      <c r="Z85" s="1" cm="1">
        <f t="array" ref="Z85">IFERROR(ROUND(INDEX(装备!$C$72:$C$77,MATCH($P85,装备!$A$72:$A$77,FALSE))*(INDEX(装备!$C$47:$G$47,MATCH(Z$8,装备!$C$45:$G$45,FALSE))+$R85/MAX(装备!$G$72:$G$77)*INDEX(装备!$C$53:$G$53,MATCH(Z$8,装备!$C$51:$G$51,FALSE)))+INDEX(装备!$C$91:$M$91,MATCH(Z$8,装备!$C$90:$M$90,FALSE))*INDEX(装备!$I$72:$I$77,MATCH($P85,装备!$A$72:$A$77,FALSE))*(INDEX(职业模板!$N$4:$U$4,MATCH(K$8,职业模板!$N$3:$U$3,FALSE))+$D85*INDEX(职业模板!$C$18:$J$18,MATCH(K$8,职业模板!$N$3:$U$3,FALSE)))*(1+$S85),2),0)</f>
        <v>244.32</v>
      </c>
      <c r="AA85" s="1" cm="1">
        <f t="array" ref="AA85">IFERROR(INDEX(装备!$C$92:$M$92,MATCH(AA$8,装备!$C$90:$M$90,FALSE))*INDEX(装备!$I$72:$I$77,MATCH($P85,装备!$A$72:$A$77,FALSE))+$S85*INDEX(装备!$C$92:$M$92,MATCH(AA$8,装备!$C$90:$M$90,FALSE))*INDEX(装备!$I$72:$I$77,MATCH($P85,装备!$A$72:$A$77,FALSE)),0)</f>
        <v>480</v>
      </c>
      <c r="AB85" s="1" cm="1">
        <f t="array" ref="AB85">IFERROR(INDEX(装备!$C$92:$M$92,MATCH(AB$8,装备!$C$90:$M$90,FALSE))*INDEX(装备!$I$72:$I$77,MATCH($P85,装备!$A$72:$A$77,FALSE))+$S85*INDEX(装备!$C$92:$M$92,MATCH(AB$8,装备!$C$90:$M$90,FALSE))*INDEX(装备!$I$72:$I$77,MATCH($P85,装备!$A$72:$A$77,FALSE)),0)</f>
        <v>480</v>
      </c>
      <c r="AC85" s="1" cm="1">
        <f t="array" ref="AC85">IFERROR(INDEX(装备!$C$92:$M$92,MATCH(AC$8,装备!$C$90:$M$90,FALSE))*INDEX(装备!$I$72:$I$77,MATCH($P85,装备!$A$72:$A$77,FALSE))+$S85*INDEX(装备!$C$92:$M$92,MATCH(AC$8,装备!$C$90:$M$90,FALSE))*INDEX(装备!$I$72:$I$77,MATCH($P85,装备!$A$72:$A$77,FALSE)),0)</f>
        <v>480</v>
      </c>
      <c r="AD85" s="1" cm="1">
        <f t="array" ref="AD85">IFERROR(INDEX(装备!$C$92:$M$92,MATCH(AD$8,装备!$C$90:$M$90,FALSE))*INDEX(装备!$I$72:$I$77,MATCH($P85,装备!$A$72:$A$77,FALSE))+$S85*INDEX(装备!$C$92:$M$92,MATCH(AD$8,装备!$C$90:$M$90,FALSE))*INDEX(装备!$I$72:$I$77,MATCH($P85,装备!$A$72:$A$77,FALSE)),0)</f>
        <v>480</v>
      </c>
      <c r="AE85" s="1" cm="1">
        <f t="array" ref="AE85">IFERROR(INDEX(装备!$C$92:$M$92,MATCH(AE$8,装备!$C$90:$M$90,FALSE))*INDEX(装备!$I$72:$I$77,MATCH($P85,装备!$A$72:$A$77,FALSE))+$S85*INDEX(装备!$C$92:$M$92,MATCH(AE$8,装备!$C$90:$M$90,FALSE))*INDEX(装备!$I$72:$I$77,MATCH($P85,装备!$A$72:$A$77,FALSE)),0)</f>
        <v>960</v>
      </c>
      <c r="AF85" s="1" cm="1">
        <f t="array" ref="AF85">IFERROR(INDEX(装备!$C$92:$M$92,MATCH(AF$8,装备!$C$90:$M$90,FALSE))*INDEX(装备!$I$72:$I$77,MATCH($P85,装备!$A$72:$A$77,FALSE))+$S85*INDEX(装备!$C$92:$M$92,MATCH(AF$8,装备!$C$90:$M$90,FALSE))*INDEX(装备!$I$72:$I$77,MATCH($P85,装备!$A$72:$A$77,FALSE)),0)</f>
        <v>960</v>
      </c>
      <c r="AR85" s="1">
        <f t="shared" si="41"/>
        <v>9768.24</v>
      </c>
      <c r="AS85" s="1">
        <f t="shared" si="42"/>
        <v>939.52</v>
      </c>
      <c r="AT85" s="1">
        <f t="shared" si="43"/>
        <v>939.52</v>
      </c>
      <c r="AU85" s="1">
        <f t="shared" si="44"/>
        <v>575.52</v>
      </c>
      <c r="AV85" s="1">
        <f t="shared" si="45"/>
        <v>575.52</v>
      </c>
      <c r="AW85" s="1">
        <f t="shared" si="46"/>
        <v>283.2</v>
      </c>
      <c r="AX85" s="1">
        <f t="shared" si="47"/>
        <v>283.2</v>
      </c>
      <c r="AY85" s="1">
        <f t="shared" si="48"/>
        <v>283.2</v>
      </c>
      <c r="BA85" s="1">
        <f t="shared" si="51"/>
        <v>480</v>
      </c>
      <c r="BB85" s="1">
        <f t="shared" si="52"/>
        <v>480</v>
      </c>
      <c r="BC85" s="1">
        <f t="shared" si="53"/>
        <v>480</v>
      </c>
      <c r="BD85" s="1">
        <f t="shared" si="54"/>
        <v>480</v>
      </c>
      <c r="BE85" s="1">
        <f t="shared" si="55"/>
        <v>960</v>
      </c>
      <c r="BF85" s="1">
        <f t="shared" si="56"/>
        <v>960</v>
      </c>
    </row>
    <row r="86" spans="2:58" x14ac:dyDescent="0.15">
      <c r="B86" s="1">
        <f t="shared" si="49"/>
        <v>17</v>
      </c>
      <c r="D86" s="1">
        <v>78</v>
      </c>
      <c r="E86" s="1">
        <v>4</v>
      </c>
      <c r="F86" s="1">
        <f t="shared" si="57"/>
        <v>14</v>
      </c>
      <c r="G86" s="1" cm="1">
        <f t="array" ref="G86">ROUND((INDEX(职业模板!$N$4:$U$4,MATCH(G$8,职业模板!$N$3:$U$3,FALSE))+$D86*INDEX(职业模板!$C$18:$J$18,MATCH(G$8,职业模板!$N$3:$U$3,FALSE))+INDEX(职业模板!$C$40:$J$60,MATCH($F86,职业模板!$B$40:$B$60,FALSE),MATCH(G$8,职业模板!$C$39:$J$39,FALSE))*INDEX(职业模板!$N$4:$U$4,MATCH(G$8,职业模板!$N$3:$U$3,FALSE)))*(1+INDEX(职业模板!$C$29:$J$34,MATCH($E86,职业模板!$B$29:$B$34,FALSE),MATCH(G$8,职业模板!$C$28:$J$28,FALSE))),3)</f>
        <v>3939</v>
      </c>
      <c r="H86" s="1" cm="1">
        <f t="array" ref="H86">ROUND((INDEX(职业模板!$N$4:$U$4,MATCH(H$8,职业模板!$N$3:$U$3,FALSE))+$D86*INDEX(职业模板!$C$18:$J$18,MATCH(H$8,职业模板!$N$3:$U$3,FALSE))+INDEX(职业模板!$C$40:$J$60,MATCH($F86,职业模板!$B$40:$B$60,FALSE),MATCH(H$8,职业模板!$C$39:$J$39,FALSE))*INDEX(职业模板!$N$4:$U$4,MATCH(H$8,职业模板!$N$3:$U$3,FALSE)))*(1+INDEX(职业模板!$C$29:$J$34,MATCH($E86,职业模板!$B$29:$B$34,FALSE),MATCH(H$8,职业模板!$C$28:$J$28,FALSE))),3)</f>
        <v>454.5</v>
      </c>
      <c r="I86" s="1" cm="1">
        <f t="array" ref="I86">ROUND((INDEX(职业模板!$N$4:$U$4,MATCH(I$8,职业模板!$N$3:$U$3,FALSE))+$D86*INDEX(职业模板!$C$18:$J$18,MATCH(I$8,职业模板!$N$3:$U$3,FALSE))+INDEX(职业模板!$C$40:$J$60,MATCH($F86,职业模板!$B$40:$B$60,FALSE),MATCH(I$8,职业模板!$C$39:$J$39,FALSE))*INDEX(职业模板!$N$4:$U$4,MATCH(I$8,职业模板!$N$3:$U$3,FALSE)))*(1+INDEX(职业模板!$C$29:$J$34,MATCH($E86,职业模板!$B$29:$B$34,FALSE),MATCH(I$8,职业模板!$C$28:$J$28,FALSE))),3)</f>
        <v>454.5</v>
      </c>
      <c r="J86" s="1" cm="1">
        <f t="array" ref="J86">ROUND((INDEX(职业模板!$N$4:$U$4,MATCH(J$8,职业模板!$N$3:$U$3,FALSE))+$D86*INDEX(职业模板!$C$18:$J$18,MATCH(J$8,职业模板!$N$3:$U$3,FALSE))+INDEX(职业模板!$C$40:$J$60,MATCH($F86,职业模板!$B$40:$B$60,FALSE),MATCH(J$8,职业模板!$C$39:$J$39,FALSE))*INDEX(职业模板!$N$4:$U$4,MATCH(J$8,职业模板!$N$3:$U$3,FALSE)))*(1+INDEX(职业模板!$C$29:$J$34,MATCH($E86,职业模板!$B$29:$B$34,FALSE),MATCH(J$8,职业模板!$C$28:$J$28,FALSE))),3)</f>
        <v>333</v>
      </c>
      <c r="K86" s="1" cm="1">
        <f t="array" ref="K86">ROUND((INDEX(职业模板!$N$4:$U$4,MATCH(K$8,职业模板!$N$3:$U$3,FALSE))+$D86*INDEX(职业模板!$C$18:$J$18,MATCH(K$8,职业模板!$N$3:$U$3,FALSE))+INDEX(职业模板!$C$40:$J$60,MATCH($F86,职业模板!$B$40:$B$60,FALSE),MATCH(K$8,职业模板!$C$39:$J$39,FALSE))*INDEX(职业模板!$N$4:$U$4,MATCH(K$8,职业模板!$N$3:$U$3,FALSE)))*(1+INDEX(职业模板!$C$29:$J$34,MATCH($E86,职业模板!$B$29:$B$34,FALSE),MATCH(K$8,职业模板!$C$28:$J$28,FALSE))),3)</f>
        <v>333</v>
      </c>
      <c r="L86" s="1" cm="1">
        <f t="array" ref="L86">ROUND((INDEX(职业模板!$N$4:$U$4,MATCH(L$8,职业模板!$N$3:$U$3,FALSE))+$D86*INDEX(职业模板!$C$18:$J$18,MATCH(L$8,职业模板!$N$3:$U$3,FALSE))+INDEX(职业模板!$C$40:$J$60,MATCH($F86,职业模板!$B$40:$B$60,FALSE),MATCH(L$8,职业模板!$C$39:$J$39,FALSE))*INDEX(职业模板!$N$4:$U$4,MATCH(L$8,职业模板!$N$3:$U$3,FALSE)))*(1+INDEX(职业模板!$C$29:$J$34,MATCH($E86,职业模板!$B$29:$B$34,FALSE),MATCH(L$8,职业模板!$C$28:$J$28,FALSE))),3)</f>
        <v>284.8</v>
      </c>
      <c r="M86" s="1" cm="1">
        <f t="array" ref="M86">ROUND((INDEX(职业模板!$N$4:$U$4,MATCH(M$8,职业模板!$N$3:$U$3,FALSE))+$D86*INDEX(职业模板!$C$18:$J$18,MATCH(M$8,职业模板!$N$3:$U$3,FALSE))+INDEX(职业模板!$C$40:$J$60,MATCH($F86,职业模板!$B$40:$B$60,FALSE),MATCH(M$8,职业模板!$C$39:$J$39,FALSE))*INDEX(职业模板!$N$4:$U$4,MATCH(M$8,职业模板!$N$3:$U$3,FALSE)))*(1+INDEX(职业模板!$C$29:$J$34,MATCH($E86,职业模板!$B$29:$B$34,FALSE),MATCH(M$8,职业模板!$C$28:$J$28,FALSE))),3)</f>
        <v>284.8</v>
      </c>
      <c r="N86" s="1" cm="1">
        <f t="array" ref="N86">ROUND((INDEX(职业模板!$N$4:$U$4,MATCH(N$8,职业模板!$N$3:$U$3,FALSE))+$D86*INDEX(职业模板!$C$18:$J$18,MATCH(N$8,职业模板!$N$3:$U$3,FALSE))+INDEX(职业模板!$C$40:$J$60,MATCH($F86,职业模板!$B$40:$B$60,FALSE),MATCH(N$8,职业模板!$C$39:$J$39,FALSE))*INDEX(职业模板!$N$4:$U$4,MATCH(N$8,职业模板!$N$3:$U$3,FALSE)))*(1+INDEX(职业模板!$C$29:$J$34,MATCH($E86,职业模板!$B$29:$B$34,FALSE),MATCH(N$8,职业模板!$C$28:$J$28,FALSE))),3)</f>
        <v>284.8</v>
      </c>
      <c r="O86" s="1">
        <v>1.5</v>
      </c>
      <c r="P86" s="1">
        <v>5</v>
      </c>
      <c r="Q86" s="26" t="str" cm="1">
        <f t="array" ref="Q86">INDEX(装备!$B$72:$B$77,MATCH($P86,装备!$A$72:$A$77,FALSE))</f>
        <v>橙</v>
      </c>
      <c r="R86" s="1">
        <v>12</v>
      </c>
      <c r="S86" s="1">
        <f t="shared" si="58"/>
        <v>3</v>
      </c>
      <c r="V86" s="1" cm="1">
        <f t="array" ref="V86">IFERROR(ROUND(INDEX(装备!$C$72:$C$77,MATCH($P86,装备!$A$72:$A$77,FALSE))*(INDEX(装备!$C$47:$G$47,MATCH(V$8,装备!$C$45:$G$45,FALSE))+$R86/MAX(装备!$G$72:$G$77)*INDEX(装备!$C$53:$G$53,MATCH(V$8,装备!$C$51:$G$51,FALSE)))+INDEX(装备!$C$91:$M$91,MATCH(V$8,装备!$C$90:$M$90,FALSE))*INDEX(装备!$I$72:$I$77,MATCH($P86,装备!$A$72:$A$77,FALSE))*(INDEX(职业模板!$N$4:$U$4,MATCH(G$8,职业模板!$N$3:$U$3,FALSE))+$D86*INDEX(职业模板!$C$18:$J$18,MATCH(G$8,职业模板!$N$3:$U$3,FALSE)))*(1+$S86),2),0)</f>
        <v>5856.96</v>
      </c>
      <c r="W86" s="1" cm="1">
        <f t="array" ref="W86">IFERROR(ROUND(INDEX(装备!$C$72:$C$77,MATCH($P86,装备!$A$72:$A$77,FALSE))*(INDEX(装备!$C$47:$G$47,MATCH(W$8,装备!$C$45:$G$45,FALSE))+$R86/MAX(装备!$G$72:$G$77)*INDEX(装备!$C$53:$G$53,MATCH(W$8,装备!$C$51:$G$51,FALSE)))+INDEX(装备!$C$91:$M$91,MATCH(W$8,装备!$C$90:$M$90,FALSE))*INDEX(装备!$I$72:$I$77,MATCH($P86,装备!$A$72:$A$77,FALSE))*(INDEX(职业模板!$N$4:$U$4,MATCH(H$8,职业模板!$N$3:$U$3,FALSE))+$D86*INDEX(职业模板!$C$18:$J$18,MATCH(H$8,职业模板!$N$3:$U$3,FALSE)))*(1+$S86),2),0)</f>
        <v>488.08</v>
      </c>
      <c r="X86" s="1" cm="1">
        <f t="array" ref="X86">IFERROR(ROUND(INDEX(装备!$C$72:$C$77,MATCH($P86,装备!$A$72:$A$77,FALSE))*(INDEX(装备!$C$47:$G$47,MATCH(X$8,装备!$C$45:$G$45,FALSE))+$R86/MAX(装备!$G$72:$G$77)*INDEX(装备!$C$53:$G$53,MATCH(X$8,装备!$C$51:$G$51,FALSE)))+INDEX(装备!$C$91:$M$91,MATCH(X$8,装备!$C$90:$M$90,FALSE))*INDEX(装备!$I$72:$I$77,MATCH($P86,装备!$A$72:$A$77,FALSE))*(INDEX(职业模板!$N$4:$U$4,MATCH(I$8,职业模板!$N$3:$U$3,FALSE))+$D86*INDEX(职业模板!$C$18:$J$18,MATCH(I$8,职业模板!$N$3:$U$3,FALSE)))*(1+$S86),2),0)</f>
        <v>488.08</v>
      </c>
      <c r="Y86" s="1" cm="1">
        <f t="array" ref="Y86">IFERROR(ROUND(INDEX(装备!$C$72:$C$77,MATCH($P86,装备!$A$72:$A$77,FALSE))*(INDEX(装备!$C$47:$G$47,MATCH(Y$8,装备!$C$45:$G$45,FALSE))+$R86/MAX(装备!$G$72:$G$77)*INDEX(装备!$C$53:$G$53,MATCH(Y$8,装备!$C$51:$G$51,FALSE)))+INDEX(装备!$C$91:$M$91,MATCH(Y$8,装备!$C$90:$M$90,FALSE))*INDEX(装备!$I$72:$I$77,MATCH($P86,装备!$A$72:$A$77,FALSE))*(INDEX(职业模板!$N$4:$U$4,MATCH(J$8,职业模板!$N$3:$U$3,FALSE))+$D86*INDEX(职业模板!$C$18:$J$18,MATCH(J$8,职业模板!$N$3:$U$3,FALSE)))*(1+$S86),2),0)</f>
        <v>244.48</v>
      </c>
      <c r="Z86" s="1" cm="1">
        <f t="array" ref="Z86">IFERROR(ROUND(INDEX(装备!$C$72:$C$77,MATCH($P86,装备!$A$72:$A$77,FALSE))*(INDEX(装备!$C$47:$G$47,MATCH(Z$8,装备!$C$45:$G$45,FALSE))+$R86/MAX(装备!$G$72:$G$77)*INDEX(装备!$C$53:$G$53,MATCH(Z$8,装备!$C$51:$G$51,FALSE)))+INDEX(装备!$C$91:$M$91,MATCH(Z$8,装备!$C$90:$M$90,FALSE))*INDEX(装备!$I$72:$I$77,MATCH($P86,装备!$A$72:$A$77,FALSE))*(INDEX(职业模板!$N$4:$U$4,MATCH(K$8,职业模板!$N$3:$U$3,FALSE))+$D86*INDEX(职业模板!$C$18:$J$18,MATCH(K$8,职业模板!$N$3:$U$3,FALSE)))*(1+$S86),2),0)</f>
        <v>244.48</v>
      </c>
      <c r="AA86" s="1" cm="1">
        <f t="array" ref="AA86">IFERROR(INDEX(装备!$C$92:$M$92,MATCH(AA$8,装备!$C$90:$M$90,FALSE))*INDEX(装备!$I$72:$I$77,MATCH($P86,装备!$A$72:$A$77,FALSE))+$S86*INDEX(装备!$C$92:$M$92,MATCH(AA$8,装备!$C$90:$M$90,FALSE))*INDEX(装备!$I$72:$I$77,MATCH($P86,装备!$A$72:$A$77,FALSE)),0)</f>
        <v>480</v>
      </c>
      <c r="AB86" s="1" cm="1">
        <f t="array" ref="AB86">IFERROR(INDEX(装备!$C$92:$M$92,MATCH(AB$8,装备!$C$90:$M$90,FALSE))*INDEX(装备!$I$72:$I$77,MATCH($P86,装备!$A$72:$A$77,FALSE))+$S86*INDEX(装备!$C$92:$M$92,MATCH(AB$8,装备!$C$90:$M$90,FALSE))*INDEX(装备!$I$72:$I$77,MATCH($P86,装备!$A$72:$A$77,FALSE)),0)</f>
        <v>480</v>
      </c>
      <c r="AC86" s="1" cm="1">
        <f t="array" ref="AC86">IFERROR(INDEX(装备!$C$92:$M$92,MATCH(AC$8,装备!$C$90:$M$90,FALSE))*INDEX(装备!$I$72:$I$77,MATCH($P86,装备!$A$72:$A$77,FALSE))+$S86*INDEX(装备!$C$92:$M$92,MATCH(AC$8,装备!$C$90:$M$90,FALSE))*INDEX(装备!$I$72:$I$77,MATCH($P86,装备!$A$72:$A$77,FALSE)),0)</f>
        <v>480</v>
      </c>
      <c r="AD86" s="1" cm="1">
        <f t="array" ref="AD86">IFERROR(INDEX(装备!$C$92:$M$92,MATCH(AD$8,装备!$C$90:$M$90,FALSE))*INDEX(装备!$I$72:$I$77,MATCH($P86,装备!$A$72:$A$77,FALSE))+$S86*INDEX(装备!$C$92:$M$92,MATCH(AD$8,装备!$C$90:$M$90,FALSE))*INDEX(装备!$I$72:$I$77,MATCH($P86,装备!$A$72:$A$77,FALSE)),0)</f>
        <v>480</v>
      </c>
      <c r="AE86" s="1" cm="1">
        <f t="array" ref="AE86">IFERROR(INDEX(装备!$C$92:$M$92,MATCH(AE$8,装备!$C$90:$M$90,FALSE))*INDEX(装备!$I$72:$I$77,MATCH($P86,装备!$A$72:$A$77,FALSE))+$S86*INDEX(装备!$C$92:$M$92,MATCH(AE$8,装备!$C$90:$M$90,FALSE))*INDEX(装备!$I$72:$I$77,MATCH($P86,装备!$A$72:$A$77,FALSE)),0)</f>
        <v>960</v>
      </c>
      <c r="AF86" s="1" cm="1">
        <f t="array" ref="AF86">IFERROR(INDEX(装备!$C$92:$M$92,MATCH(AF$8,装备!$C$90:$M$90,FALSE))*INDEX(装备!$I$72:$I$77,MATCH($P86,装备!$A$72:$A$77,FALSE))+$S86*INDEX(装备!$C$92:$M$92,MATCH(AF$8,装备!$C$90:$M$90,FALSE))*INDEX(装备!$I$72:$I$77,MATCH($P86,装备!$A$72:$A$77,FALSE)),0)</f>
        <v>960</v>
      </c>
      <c r="AR86" s="1">
        <f t="shared" si="41"/>
        <v>9795.9599999999991</v>
      </c>
      <c r="AS86" s="1">
        <f t="shared" si="42"/>
        <v>942.58</v>
      </c>
      <c r="AT86" s="1">
        <f t="shared" si="43"/>
        <v>942.58</v>
      </c>
      <c r="AU86" s="1">
        <f t="shared" si="44"/>
        <v>577.48</v>
      </c>
      <c r="AV86" s="1">
        <f t="shared" si="45"/>
        <v>577.48</v>
      </c>
      <c r="AW86" s="1">
        <f t="shared" si="46"/>
        <v>284.8</v>
      </c>
      <c r="AX86" s="1">
        <f t="shared" si="47"/>
        <v>284.8</v>
      </c>
      <c r="AY86" s="1">
        <f t="shared" si="48"/>
        <v>284.8</v>
      </c>
      <c r="BA86" s="1">
        <f t="shared" si="51"/>
        <v>480</v>
      </c>
      <c r="BB86" s="1">
        <f t="shared" si="52"/>
        <v>480</v>
      </c>
      <c r="BC86" s="1">
        <f t="shared" si="53"/>
        <v>480</v>
      </c>
      <c r="BD86" s="1">
        <f t="shared" si="54"/>
        <v>480</v>
      </c>
      <c r="BE86" s="1">
        <f t="shared" si="55"/>
        <v>960</v>
      </c>
      <c r="BF86" s="1">
        <f t="shared" si="56"/>
        <v>960</v>
      </c>
    </row>
    <row r="87" spans="2:58" x14ac:dyDescent="0.15">
      <c r="B87" s="1">
        <f t="shared" si="49"/>
        <v>17</v>
      </c>
      <c r="D87" s="1">
        <v>79</v>
      </c>
      <c r="E87" s="1">
        <v>4</v>
      </c>
      <c r="F87" s="1">
        <f t="shared" si="57"/>
        <v>14</v>
      </c>
      <c r="G87" s="1" cm="1">
        <f t="array" ref="G87">ROUND((INDEX(职业模板!$N$4:$U$4,MATCH(G$8,职业模板!$N$3:$U$3,FALSE))+$D87*INDEX(职业模板!$C$18:$J$18,MATCH(G$8,职业模板!$N$3:$U$3,FALSE))+INDEX(职业模板!$C$40:$J$60,MATCH($F87,职业模板!$B$40:$B$60,FALSE),MATCH(G$8,职业模板!$C$39:$J$39,FALSE))*INDEX(职业模板!$N$4:$U$4,MATCH(G$8,职业模板!$N$3:$U$3,FALSE)))*(1+INDEX(职业模板!$C$29:$J$34,MATCH($E87,职业模板!$B$29:$B$34,FALSE),MATCH(G$8,职业模板!$C$28:$J$28,FALSE))),3)</f>
        <v>3962.4</v>
      </c>
      <c r="H87" s="1" cm="1">
        <f t="array" ref="H87">ROUND((INDEX(职业模板!$N$4:$U$4,MATCH(H$8,职业模板!$N$3:$U$3,FALSE))+$D87*INDEX(职业模板!$C$18:$J$18,MATCH(H$8,职业模板!$N$3:$U$3,FALSE))+INDEX(职业模板!$C$40:$J$60,MATCH($F87,职业模板!$B$40:$B$60,FALSE),MATCH(H$8,职业模板!$C$39:$J$39,FALSE))*INDEX(职业模板!$N$4:$U$4,MATCH(H$8,职业模板!$N$3:$U$3,FALSE)))*(1+INDEX(职业模板!$C$29:$J$34,MATCH($E87,职业模板!$B$29:$B$34,FALSE),MATCH(H$8,职业模板!$C$28:$J$28,FALSE))),3)</f>
        <v>457.2</v>
      </c>
      <c r="I87" s="1" cm="1">
        <f t="array" ref="I87">ROUND((INDEX(职业模板!$N$4:$U$4,MATCH(I$8,职业模板!$N$3:$U$3,FALSE))+$D87*INDEX(职业模板!$C$18:$J$18,MATCH(I$8,职业模板!$N$3:$U$3,FALSE))+INDEX(职业模板!$C$40:$J$60,MATCH($F87,职业模板!$B$40:$B$60,FALSE),MATCH(I$8,职业模板!$C$39:$J$39,FALSE))*INDEX(职业模板!$N$4:$U$4,MATCH(I$8,职业模板!$N$3:$U$3,FALSE)))*(1+INDEX(职业模板!$C$29:$J$34,MATCH($E87,职业模板!$B$29:$B$34,FALSE),MATCH(I$8,职业模板!$C$28:$J$28,FALSE))),3)</f>
        <v>457.2</v>
      </c>
      <c r="J87" s="1" cm="1">
        <f t="array" ref="J87">ROUND((INDEX(职业模板!$N$4:$U$4,MATCH(J$8,职业模板!$N$3:$U$3,FALSE))+$D87*INDEX(职业模板!$C$18:$J$18,MATCH(J$8,职业模板!$N$3:$U$3,FALSE))+INDEX(职业模板!$C$40:$J$60,MATCH($F87,职业模板!$B$40:$B$60,FALSE),MATCH(J$8,职业模板!$C$39:$J$39,FALSE))*INDEX(职业模板!$N$4:$U$4,MATCH(J$8,职业模板!$N$3:$U$3,FALSE)))*(1+INDEX(职业模板!$C$29:$J$34,MATCH($E87,职业模板!$B$29:$B$34,FALSE),MATCH(J$8,职业模板!$C$28:$J$28,FALSE))),3)</f>
        <v>334.8</v>
      </c>
      <c r="K87" s="1" cm="1">
        <f t="array" ref="K87">ROUND((INDEX(职业模板!$N$4:$U$4,MATCH(K$8,职业模板!$N$3:$U$3,FALSE))+$D87*INDEX(职业模板!$C$18:$J$18,MATCH(K$8,职业模板!$N$3:$U$3,FALSE))+INDEX(职业模板!$C$40:$J$60,MATCH($F87,职业模板!$B$40:$B$60,FALSE),MATCH(K$8,职业模板!$C$39:$J$39,FALSE))*INDEX(职业模板!$N$4:$U$4,MATCH(K$8,职业模板!$N$3:$U$3,FALSE)))*(1+INDEX(职业模板!$C$29:$J$34,MATCH($E87,职业模板!$B$29:$B$34,FALSE),MATCH(K$8,职业模板!$C$28:$J$28,FALSE))),3)</f>
        <v>334.8</v>
      </c>
      <c r="L87" s="1" cm="1">
        <f t="array" ref="L87">ROUND((INDEX(职业模板!$N$4:$U$4,MATCH(L$8,职业模板!$N$3:$U$3,FALSE))+$D87*INDEX(职业模板!$C$18:$J$18,MATCH(L$8,职业模板!$N$3:$U$3,FALSE))+INDEX(职业模板!$C$40:$J$60,MATCH($F87,职业模板!$B$40:$B$60,FALSE),MATCH(L$8,职业模板!$C$39:$J$39,FALSE))*INDEX(职业模板!$N$4:$U$4,MATCH(L$8,职业模板!$N$3:$U$3,FALSE)))*(1+INDEX(职业模板!$C$29:$J$34,MATCH($E87,职业模板!$B$29:$B$34,FALSE),MATCH(L$8,职业模板!$C$28:$J$28,FALSE))),3)</f>
        <v>286.39999999999998</v>
      </c>
      <c r="M87" s="1" cm="1">
        <f t="array" ref="M87">ROUND((INDEX(职业模板!$N$4:$U$4,MATCH(M$8,职业模板!$N$3:$U$3,FALSE))+$D87*INDEX(职业模板!$C$18:$J$18,MATCH(M$8,职业模板!$N$3:$U$3,FALSE))+INDEX(职业模板!$C$40:$J$60,MATCH($F87,职业模板!$B$40:$B$60,FALSE),MATCH(M$8,职业模板!$C$39:$J$39,FALSE))*INDEX(职业模板!$N$4:$U$4,MATCH(M$8,职业模板!$N$3:$U$3,FALSE)))*(1+INDEX(职业模板!$C$29:$J$34,MATCH($E87,职业模板!$B$29:$B$34,FALSE),MATCH(M$8,职业模板!$C$28:$J$28,FALSE))),3)</f>
        <v>286.39999999999998</v>
      </c>
      <c r="N87" s="1" cm="1">
        <f t="array" ref="N87">ROUND((INDEX(职业模板!$N$4:$U$4,MATCH(N$8,职业模板!$N$3:$U$3,FALSE))+$D87*INDEX(职业模板!$C$18:$J$18,MATCH(N$8,职业模板!$N$3:$U$3,FALSE))+INDEX(职业模板!$C$40:$J$60,MATCH($F87,职业模板!$B$40:$B$60,FALSE),MATCH(N$8,职业模板!$C$39:$J$39,FALSE))*INDEX(职业模板!$N$4:$U$4,MATCH(N$8,职业模板!$N$3:$U$3,FALSE)))*(1+INDEX(职业模板!$C$29:$J$34,MATCH($E87,职业模板!$B$29:$B$34,FALSE),MATCH(N$8,职业模板!$C$28:$J$28,FALSE))),3)</f>
        <v>286.39999999999998</v>
      </c>
      <c r="O87" s="1">
        <v>1.5</v>
      </c>
      <c r="P87" s="1">
        <v>5</v>
      </c>
      <c r="Q87" s="26" t="str" cm="1">
        <f t="array" ref="Q87">INDEX(装备!$B$72:$B$77,MATCH($P87,装备!$A$72:$A$77,FALSE))</f>
        <v>橙</v>
      </c>
      <c r="R87" s="1">
        <v>12</v>
      </c>
      <c r="S87" s="1">
        <f t="shared" si="58"/>
        <v>3</v>
      </c>
      <c r="V87" s="1" cm="1">
        <f t="array" ref="V87">IFERROR(ROUND(INDEX(装备!$C$72:$C$77,MATCH($P87,装备!$A$72:$A$77,FALSE))*(INDEX(装备!$C$47:$G$47,MATCH(V$8,装备!$C$45:$G$45,FALSE))+$R87/MAX(装备!$G$72:$G$77)*INDEX(装备!$C$53:$G$53,MATCH(V$8,装备!$C$51:$G$51,FALSE)))+INDEX(装备!$C$91:$M$91,MATCH(V$8,装备!$C$90:$M$90,FALSE))*INDEX(装备!$I$72:$I$77,MATCH($P87,装备!$A$72:$A$77,FALSE))*(INDEX(职业模板!$N$4:$U$4,MATCH(G$8,职业模板!$N$3:$U$3,FALSE))+$D87*INDEX(职业模板!$C$18:$J$18,MATCH(G$8,职业模板!$N$3:$U$3,FALSE)))*(1+$S87),2),0)</f>
        <v>5861.28</v>
      </c>
      <c r="W87" s="1" cm="1">
        <f t="array" ref="W87">IFERROR(ROUND(INDEX(装备!$C$72:$C$77,MATCH($P87,装备!$A$72:$A$77,FALSE))*(INDEX(装备!$C$47:$G$47,MATCH(W$8,装备!$C$45:$G$45,FALSE))+$R87/MAX(装备!$G$72:$G$77)*INDEX(装备!$C$53:$G$53,MATCH(W$8,装备!$C$51:$G$51,FALSE)))+INDEX(装备!$C$91:$M$91,MATCH(W$8,装备!$C$90:$M$90,FALSE))*INDEX(装备!$I$72:$I$77,MATCH($P87,装备!$A$72:$A$77,FALSE))*(INDEX(职业模板!$N$4:$U$4,MATCH(H$8,职业模板!$N$3:$U$3,FALSE))+$D87*INDEX(职业模板!$C$18:$J$18,MATCH(H$8,职业模板!$N$3:$U$3,FALSE)))*(1+$S87),2),0)</f>
        <v>488.44</v>
      </c>
      <c r="X87" s="1" cm="1">
        <f t="array" ref="X87">IFERROR(ROUND(INDEX(装备!$C$72:$C$77,MATCH($P87,装备!$A$72:$A$77,FALSE))*(INDEX(装备!$C$47:$G$47,MATCH(X$8,装备!$C$45:$G$45,FALSE))+$R87/MAX(装备!$G$72:$G$77)*INDEX(装备!$C$53:$G$53,MATCH(X$8,装备!$C$51:$G$51,FALSE)))+INDEX(装备!$C$91:$M$91,MATCH(X$8,装备!$C$90:$M$90,FALSE))*INDEX(装备!$I$72:$I$77,MATCH($P87,装备!$A$72:$A$77,FALSE))*(INDEX(职业模板!$N$4:$U$4,MATCH(I$8,职业模板!$N$3:$U$3,FALSE))+$D87*INDEX(职业模板!$C$18:$J$18,MATCH(I$8,职业模板!$N$3:$U$3,FALSE)))*(1+$S87),2),0)</f>
        <v>488.44</v>
      </c>
      <c r="Y87" s="1" cm="1">
        <f t="array" ref="Y87">IFERROR(ROUND(INDEX(装备!$C$72:$C$77,MATCH($P87,装备!$A$72:$A$77,FALSE))*(INDEX(装备!$C$47:$G$47,MATCH(Y$8,装备!$C$45:$G$45,FALSE))+$R87/MAX(装备!$G$72:$G$77)*INDEX(装备!$C$53:$G$53,MATCH(Y$8,装备!$C$51:$G$51,FALSE)))+INDEX(装备!$C$91:$M$91,MATCH(Y$8,装备!$C$90:$M$90,FALSE))*INDEX(装备!$I$72:$I$77,MATCH($P87,装备!$A$72:$A$77,FALSE))*(INDEX(职业模板!$N$4:$U$4,MATCH(J$8,职业模板!$N$3:$U$3,FALSE))+$D87*INDEX(职业模板!$C$18:$J$18,MATCH(J$8,职业模板!$N$3:$U$3,FALSE)))*(1+$S87),2),0)</f>
        <v>244.64</v>
      </c>
      <c r="Z87" s="1" cm="1">
        <f t="array" ref="Z87">IFERROR(ROUND(INDEX(装备!$C$72:$C$77,MATCH($P87,装备!$A$72:$A$77,FALSE))*(INDEX(装备!$C$47:$G$47,MATCH(Z$8,装备!$C$45:$G$45,FALSE))+$R87/MAX(装备!$G$72:$G$77)*INDEX(装备!$C$53:$G$53,MATCH(Z$8,装备!$C$51:$G$51,FALSE)))+INDEX(装备!$C$91:$M$91,MATCH(Z$8,装备!$C$90:$M$90,FALSE))*INDEX(装备!$I$72:$I$77,MATCH($P87,装备!$A$72:$A$77,FALSE))*(INDEX(职业模板!$N$4:$U$4,MATCH(K$8,职业模板!$N$3:$U$3,FALSE))+$D87*INDEX(职业模板!$C$18:$J$18,MATCH(K$8,职业模板!$N$3:$U$3,FALSE)))*(1+$S87),2),0)</f>
        <v>244.64</v>
      </c>
      <c r="AA87" s="1" cm="1">
        <f t="array" ref="AA87">IFERROR(INDEX(装备!$C$92:$M$92,MATCH(AA$8,装备!$C$90:$M$90,FALSE))*INDEX(装备!$I$72:$I$77,MATCH($P87,装备!$A$72:$A$77,FALSE))+$S87*INDEX(装备!$C$92:$M$92,MATCH(AA$8,装备!$C$90:$M$90,FALSE))*INDEX(装备!$I$72:$I$77,MATCH($P87,装备!$A$72:$A$77,FALSE)),0)</f>
        <v>480</v>
      </c>
      <c r="AB87" s="1" cm="1">
        <f t="array" ref="AB87">IFERROR(INDEX(装备!$C$92:$M$92,MATCH(AB$8,装备!$C$90:$M$90,FALSE))*INDEX(装备!$I$72:$I$77,MATCH($P87,装备!$A$72:$A$77,FALSE))+$S87*INDEX(装备!$C$92:$M$92,MATCH(AB$8,装备!$C$90:$M$90,FALSE))*INDEX(装备!$I$72:$I$77,MATCH($P87,装备!$A$72:$A$77,FALSE)),0)</f>
        <v>480</v>
      </c>
      <c r="AC87" s="1" cm="1">
        <f t="array" ref="AC87">IFERROR(INDEX(装备!$C$92:$M$92,MATCH(AC$8,装备!$C$90:$M$90,FALSE))*INDEX(装备!$I$72:$I$77,MATCH($P87,装备!$A$72:$A$77,FALSE))+$S87*INDEX(装备!$C$92:$M$92,MATCH(AC$8,装备!$C$90:$M$90,FALSE))*INDEX(装备!$I$72:$I$77,MATCH($P87,装备!$A$72:$A$77,FALSE)),0)</f>
        <v>480</v>
      </c>
      <c r="AD87" s="1" cm="1">
        <f t="array" ref="AD87">IFERROR(INDEX(装备!$C$92:$M$92,MATCH(AD$8,装备!$C$90:$M$90,FALSE))*INDEX(装备!$I$72:$I$77,MATCH($P87,装备!$A$72:$A$77,FALSE))+$S87*INDEX(装备!$C$92:$M$92,MATCH(AD$8,装备!$C$90:$M$90,FALSE))*INDEX(装备!$I$72:$I$77,MATCH($P87,装备!$A$72:$A$77,FALSE)),0)</f>
        <v>480</v>
      </c>
      <c r="AE87" s="1" cm="1">
        <f t="array" ref="AE87">IFERROR(INDEX(装备!$C$92:$M$92,MATCH(AE$8,装备!$C$90:$M$90,FALSE))*INDEX(装备!$I$72:$I$77,MATCH($P87,装备!$A$72:$A$77,FALSE))+$S87*INDEX(装备!$C$92:$M$92,MATCH(AE$8,装备!$C$90:$M$90,FALSE))*INDEX(装备!$I$72:$I$77,MATCH($P87,装备!$A$72:$A$77,FALSE)),0)</f>
        <v>960</v>
      </c>
      <c r="AF87" s="1" cm="1">
        <f t="array" ref="AF87">IFERROR(INDEX(装备!$C$92:$M$92,MATCH(AF$8,装备!$C$90:$M$90,FALSE))*INDEX(装备!$I$72:$I$77,MATCH($P87,装备!$A$72:$A$77,FALSE))+$S87*INDEX(装备!$C$92:$M$92,MATCH(AF$8,装备!$C$90:$M$90,FALSE))*INDEX(装备!$I$72:$I$77,MATCH($P87,装备!$A$72:$A$77,FALSE)),0)</f>
        <v>960</v>
      </c>
      <c r="AR87" s="1">
        <f t="shared" si="41"/>
        <v>9823.68</v>
      </c>
      <c r="AS87" s="1">
        <f t="shared" si="42"/>
        <v>945.64</v>
      </c>
      <c r="AT87" s="1">
        <f t="shared" si="43"/>
        <v>945.64</v>
      </c>
      <c r="AU87" s="1">
        <f t="shared" si="44"/>
        <v>579.44000000000005</v>
      </c>
      <c r="AV87" s="1">
        <f t="shared" si="45"/>
        <v>579.44000000000005</v>
      </c>
      <c r="AW87" s="1">
        <f t="shared" si="46"/>
        <v>286.39999999999998</v>
      </c>
      <c r="AX87" s="1">
        <f t="shared" si="47"/>
        <v>286.39999999999998</v>
      </c>
      <c r="AY87" s="1">
        <f t="shared" si="48"/>
        <v>286.39999999999998</v>
      </c>
      <c r="BA87" s="1">
        <f t="shared" si="51"/>
        <v>480</v>
      </c>
      <c r="BB87" s="1">
        <f t="shared" si="52"/>
        <v>480</v>
      </c>
      <c r="BC87" s="1">
        <f t="shared" si="53"/>
        <v>480</v>
      </c>
      <c r="BD87" s="1">
        <f t="shared" si="54"/>
        <v>480</v>
      </c>
      <c r="BE87" s="1">
        <f t="shared" si="55"/>
        <v>960</v>
      </c>
      <c r="BF87" s="1">
        <f t="shared" si="56"/>
        <v>960</v>
      </c>
    </row>
    <row r="88" spans="2:58" x14ac:dyDescent="0.15">
      <c r="B88" s="1">
        <f t="shared" si="49"/>
        <v>18</v>
      </c>
      <c r="D88" s="1">
        <v>80</v>
      </c>
      <c r="E88" s="1">
        <v>4</v>
      </c>
      <c r="F88" s="1">
        <f t="shared" si="57"/>
        <v>15</v>
      </c>
      <c r="G88" s="1" cm="1">
        <f t="array" ref="G88">ROUND((INDEX(职业模板!$N$4:$U$4,MATCH(G$8,职业模板!$N$3:$U$3,FALSE))+$D88*INDEX(职业模板!$C$18:$J$18,MATCH(G$8,职业模板!$N$3:$U$3,FALSE))+INDEX(职业模板!$C$40:$J$60,MATCH($F88,职业模板!$B$40:$B$60,FALSE),MATCH(G$8,职业模板!$C$39:$J$39,FALSE))*INDEX(职业模板!$N$4:$U$4,MATCH(G$8,职业模板!$N$3:$U$3,FALSE)))*(1+INDEX(职业模板!$C$29:$J$34,MATCH($E88,职业模板!$B$29:$B$34,FALSE),MATCH(G$8,职业模板!$C$28:$J$28,FALSE))),3)</f>
        <v>4126.2</v>
      </c>
      <c r="H88" s="1" cm="1">
        <f t="array" ref="H88">ROUND((INDEX(职业模板!$N$4:$U$4,MATCH(H$8,职业模板!$N$3:$U$3,FALSE))+$D88*INDEX(职业模板!$C$18:$J$18,MATCH(H$8,职业模板!$N$3:$U$3,FALSE))+INDEX(职业模板!$C$40:$J$60,MATCH($F88,职业模板!$B$40:$B$60,FALSE),MATCH(H$8,职业模板!$C$39:$J$39,FALSE))*INDEX(职业模板!$N$4:$U$4,MATCH(H$8,职业模板!$N$3:$U$3,FALSE)))*(1+INDEX(职业模板!$C$29:$J$34,MATCH($E88,职业模板!$B$29:$B$34,FALSE),MATCH(H$8,职业模板!$C$28:$J$28,FALSE))),3)</f>
        <v>476.1</v>
      </c>
      <c r="I88" s="1" cm="1">
        <f t="array" ref="I88">ROUND((INDEX(职业模板!$N$4:$U$4,MATCH(I$8,职业模板!$N$3:$U$3,FALSE))+$D88*INDEX(职业模板!$C$18:$J$18,MATCH(I$8,职业模板!$N$3:$U$3,FALSE))+INDEX(职业模板!$C$40:$J$60,MATCH($F88,职业模板!$B$40:$B$60,FALSE),MATCH(I$8,职业模板!$C$39:$J$39,FALSE))*INDEX(职业模板!$N$4:$U$4,MATCH(I$8,职业模板!$N$3:$U$3,FALSE)))*(1+INDEX(职业模板!$C$29:$J$34,MATCH($E88,职业模板!$B$29:$B$34,FALSE),MATCH(I$8,职业模板!$C$28:$J$28,FALSE))),3)</f>
        <v>476.1</v>
      </c>
      <c r="J88" s="1" cm="1">
        <f t="array" ref="J88">ROUND((INDEX(职业模板!$N$4:$U$4,MATCH(J$8,职业模板!$N$3:$U$3,FALSE))+$D88*INDEX(职业模板!$C$18:$J$18,MATCH(J$8,职业模板!$N$3:$U$3,FALSE))+INDEX(职业模板!$C$40:$J$60,MATCH($F88,职业模板!$B$40:$B$60,FALSE),MATCH(J$8,职业模板!$C$39:$J$39,FALSE))*INDEX(职业模板!$N$4:$U$4,MATCH(J$8,职业模板!$N$3:$U$3,FALSE)))*(1+INDEX(职业模板!$C$29:$J$34,MATCH($E88,职业模板!$B$29:$B$34,FALSE),MATCH(J$8,职业模板!$C$28:$J$28,FALSE))),3)</f>
        <v>347.4</v>
      </c>
      <c r="K88" s="1" cm="1">
        <f t="array" ref="K88">ROUND((INDEX(职业模板!$N$4:$U$4,MATCH(K$8,职业模板!$N$3:$U$3,FALSE))+$D88*INDEX(职业模板!$C$18:$J$18,MATCH(K$8,职业模板!$N$3:$U$3,FALSE))+INDEX(职业模板!$C$40:$J$60,MATCH($F88,职业模板!$B$40:$B$60,FALSE),MATCH(K$8,职业模板!$C$39:$J$39,FALSE))*INDEX(职业模板!$N$4:$U$4,MATCH(K$8,职业模板!$N$3:$U$3,FALSE)))*(1+INDEX(职业模板!$C$29:$J$34,MATCH($E88,职业模板!$B$29:$B$34,FALSE),MATCH(K$8,职业模板!$C$28:$J$28,FALSE))),3)</f>
        <v>347.4</v>
      </c>
      <c r="L88" s="1" cm="1">
        <f t="array" ref="L88">ROUND((INDEX(职业模板!$N$4:$U$4,MATCH(L$8,职业模板!$N$3:$U$3,FALSE))+$D88*INDEX(职业模板!$C$18:$J$18,MATCH(L$8,职业模板!$N$3:$U$3,FALSE))+INDEX(职业模板!$C$40:$J$60,MATCH($F88,职业模板!$B$40:$B$60,FALSE),MATCH(L$8,职业模板!$C$39:$J$39,FALSE))*INDEX(职业模板!$N$4:$U$4,MATCH(L$8,职业模板!$N$3:$U$3,FALSE)))*(1+INDEX(职业模板!$C$29:$J$34,MATCH($E88,职业模板!$B$29:$B$34,FALSE),MATCH(L$8,职业模板!$C$28:$J$28,FALSE))),3)</f>
        <v>288</v>
      </c>
      <c r="M88" s="1" cm="1">
        <f t="array" ref="M88">ROUND((INDEX(职业模板!$N$4:$U$4,MATCH(M$8,职业模板!$N$3:$U$3,FALSE))+$D88*INDEX(职业模板!$C$18:$J$18,MATCH(M$8,职业模板!$N$3:$U$3,FALSE))+INDEX(职业模板!$C$40:$J$60,MATCH($F88,职业模板!$B$40:$B$60,FALSE),MATCH(M$8,职业模板!$C$39:$J$39,FALSE))*INDEX(职业模板!$N$4:$U$4,MATCH(M$8,职业模板!$N$3:$U$3,FALSE)))*(1+INDEX(职业模板!$C$29:$J$34,MATCH($E88,职业模板!$B$29:$B$34,FALSE),MATCH(M$8,职业模板!$C$28:$J$28,FALSE))),3)</f>
        <v>288</v>
      </c>
      <c r="N88" s="1" cm="1">
        <f t="array" ref="N88">ROUND((INDEX(职业模板!$N$4:$U$4,MATCH(N$8,职业模板!$N$3:$U$3,FALSE))+$D88*INDEX(职业模板!$C$18:$J$18,MATCH(N$8,职业模板!$N$3:$U$3,FALSE))+INDEX(职业模板!$C$40:$J$60,MATCH($F88,职业模板!$B$40:$B$60,FALSE),MATCH(N$8,职业模板!$C$39:$J$39,FALSE))*INDEX(职业模板!$N$4:$U$4,MATCH(N$8,职业模板!$N$3:$U$3,FALSE)))*(1+INDEX(职业模板!$C$29:$J$34,MATCH($E88,职业模板!$B$29:$B$34,FALSE),MATCH(N$8,职业模板!$C$28:$J$28,FALSE))),3)</f>
        <v>288</v>
      </c>
      <c r="O88" s="1">
        <v>1.5</v>
      </c>
      <c r="P88" s="1">
        <v>5</v>
      </c>
      <c r="Q88" s="26" t="str" cm="1">
        <f t="array" ref="Q88">INDEX(装备!$B$72:$B$77,MATCH($P88,装备!$A$72:$A$77,FALSE))</f>
        <v>橙</v>
      </c>
      <c r="R88" s="1">
        <v>12</v>
      </c>
      <c r="S88" s="1">
        <f t="shared" si="58"/>
        <v>3</v>
      </c>
      <c r="V88" s="1" cm="1">
        <f t="array" ref="V88">IFERROR(ROUND(INDEX(装备!$C$72:$C$77,MATCH($P88,装备!$A$72:$A$77,FALSE))*(INDEX(装备!$C$47:$G$47,MATCH(V$8,装备!$C$45:$G$45,FALSE))+$R88/MAX(装备!$G$72:$G$77)*INDEX(装备!$C$53:$G$53,MATCH(V$8,装备!$C$51:$G$51,FALSE)))+INDEX(装备!$C$91:$M$91,MATCH(V$8,装备!$C$90:$M$90,FALSE))*INDEX(装备!$I$72:$I$77,MATCH($P88,装备!$A$72:$A$77,FALSE))*(INDEX(职业模板!$N$4:$U$4,MATCH(G$8,职业模板!$N$3:$U$3,FALSE))+$D88*INDEX(职业模板!$C$18:$J$18,MATCH(G$8,职业模板!$N$3:$U$3,FALSE)))*(1+$S88),2),0)</f>
        <v>5865.6</v>
      </c>
      <c r="W88" s="1" cm="1">
        <f t="array" ref="W88">IFERROR(ROUND(INDEX(装备!$C$72:$C$77,MATCH($P88,装备!$A$72:$A$77,FALSE))*(INDEX(装备!$C$47:$G$47,MATCH(W$8,装备!$C$45:$G$45,FALSE))+$R88/MAX(装备!$G$72:$G$77)*INDEX(装备!$C$53:$G$53,MATCH(W$8,装备!$C$51:$G$51,FALSE)))+INDEX(装备!$C$91:$M$91,MATCH(W$8,装备!$C$90:$M$90,FALSE))*INDEX(装备!$I$72:$I$77,MATCH($P88,装备!$A$72:$A$77,FALSE))*(INDEX(职业模板!$N$4:$U$4,MATCH(H$8,职业模板!$N$3:$U$3,FALSE))+$D88*INDEX(职业模板!$C$18:$J$18,MATCH(H$8,职业模板!$N$3:$U$3,FALSE)))*(1+$S88),2),0)</f>
        <v>488.8</v>
      </c>
      <c r="X88" s="1" cm="1">
        <f t="array" ref="X88">IFERROR(ROUND(INDEX(装备!$C$72:$C$77,MATCH($P88,装备!$A$72:$A$77,FALSE))*(INDEX(装备!$C$47:$G$47,MATCH(X$8,装备!$C$45:$G$45,FALSE))+$R88/MAX(装备!$G$72:$G$77)*INDEX(装备!$C$53:$G$53,MATCH(X$8,装备!$C$51:$G$51,FALSE)))+INDEX(装备!$C$91:$M$91,MATCH(X$8,装备!$C$90:$M$90,FALSE))*INDEX(装备!$I$72:$I$77,MATCH($P88,装备!$A$72:$A$77,FALSE))*(INDEX(职业模板!$N$4:$U$4,MATCH(I$8,职业模板!$N$3:$U$3,FALSE))+$D88*INDEX(职业模板!$C$18:$J$18,MATCH(I$8,职业模板!$N$3:$U$3,FALSE)))*(1+$S88),2),0)</f>
        <v>488.8</v>
      </c>
      <c r="Y88" s="1" cm="1">
        <f t="array" ref="Y88">IFERROR(ROUND(INDEX(装备!$C$72:$C$77,MATCH($P88,装备!$A$72:$A$77,FALSE))*(INDEX(装备!$C$47:$G$47,MATCH(Y$8,装备!$C$45:$G$45,FALSE))+$R88/MAX(装备!$G$72:$G$77)*INDEX(装备!$C$53:$G$53,MATCH(Y$8,装备!$C$51:$G$51,FALSE)))+INDEX(装备!$C$91:$M$91,MATCH(Y$8,装备!$C$90:$M$90,FALSE))*INDEX(装备!$I$72:$I$77,MATCH($P88,装备!$A$72:$A$77,FALSE))*(INDEX(职业模板!$N$4:$U$4,MATCH(J$8,职业模板!$N$3:$U$3,FALSE))+$D88*INDEX(职业模板!$C$18:$J$18,MATCH(J$8,职业模板!$N$3:$U$3,FALSE)))*(1+$S88),2),0)</f>
        <v>244.8</v>
      </c>
      <c r="Z88" s="1" cm="1">
        <f t="array" ref="Z88">IFERROR(ROUND(INDEX(装备!$C$72:$C$77,MATCH($P88,装备!$A$72:$A$77,FALSE))*(INDEX(装备!$C$47:$G$47,MATCH(Z$8,装备!$C$45:$G$45,FALSE))+$R88/MAX(装备!$G$72:$G$77)*INDEX(装备!$C$53:$G$53,MATCH(Z$8,装备!$C$51:$G$51,FALSE)))+INDEX(装备!$C$91:$M$91,MATCH(Z$8,装备!$C$90:$M$90,FALSE))*INDEX(装备!$I$72:$I$77,MATCH($P88,装备!$A$72:$A$77,FALSE))*(INDEX(职业模板!$N$4:$U$4,MATCH(K$8,职业模板!$N$3:$U$3,FALSE))+$D88*INDEX(职业模板!$C$18:$J$18,MATCH(K$8,职业模板!$N$3:$U$3,FALSE)))*(1+$S88),2),0)</f>
        <v>244.8</v>
      </c>
      <c r="AA88" s="1" cm="1">
        <f t="array" ref="AA88">IFERROR(INDEX(装备!$C$92:$M$92,MATCH(AA$8,装备!$C$90:$M$90,FALSE))*INDEX(装备!$I$72:$I$77,MATCH($P88,装备!$A$72:$A$77,FALSE))+$S88*INDEX(装备!$C$92:$M$92,MATCH(AA$8,装备!$C$90:$M$90,FALSE))*INDEX(装备!$I$72:$I$77,MATCH($P88,装备!$A$72:$A$77,FALSE)),0)</f>
        <v>480</v>
      </c>
      <c r="AB88" s="1" cm="1">
        <f t="array" ref="AB88">IFERROR(INDEX(装备!$C$92:$M$92,MATCH(AB$8,装备!$C$90:$M$90,FALSE))*INDEX(装备!$I$72:$I$77,MATCH($P88,装备!$A$72:$A$77,FALSE))+$S88*INDEX(装备!$C$92:$M$92,MATCH(AB$8,装备!$C$90:$M$90,FALSE))*INDEX(装备!$I$72:$I$77,MATCH($P88,装备!$A$72:$A$77,FALSE)),0)</f>
        <v>480</v>
      </c>
      <c r="AC88" s="1" cm="1">
        <f t="array" ref="AC88">IFERROR(INDEX(装备!$C$92:$M$92,MATCH(AC$8,装备!$C$90:$M$90,FALSE))*INDEX(装备!$I$72:$I$77,MATCH($P88,装备!$A$72:$A$77,FALSE))+$S88*INDEX(装备!$C$92:$M$92,MATCH(AC$8,装备!$C$90:$M$90,FALSE))*INDEX(装备!$I$72:$I$77,MATCH($P88,装备!$A$72:$A$77,FALSE)),0)</f>
        <v>480</v>
      </c>
      <c r="AD88" s="1" cm="1">
        <f t="array" ref="AD88">IFERROR(INDEX(装备!$C$92:$M$92,MATCH(AD$8,装备!$C$90:$M$90,FALSE))*INDEX(装备!$I$72:$I$77,MATCH($P88,装备!$A$72:$A$77,FALSE))+$S88*INDEX(装备!$C$92:$M$92,MATCH(AD$8,装备!$C$90:$M$90,FALSE))*INDEX(装备!$I$72:$I$77,MATCH($P88,装备!$A$72:$A$77,FALSE)),0)</f>
        <v>480</v>
      </c>
      <c r="AE88" s="1" cm="1">
        <f t="array" ref="AE88">IFERROR(INDEX(装备!$C$92:$M$92,MATCH(AE$8,装备!$C$90:$M$90,FALSE))*INDEX(装备!$I$72:$I$77,MATCH($P88,装备!$A$72:$A$77,FALSE))+$S88*INDEX(装备!$C$92:$M$92,MATCH(AE$8,装备!$C$90:$M$90,FALSE))*INDEX(装备!$I$72:$I$77,MATCH($P88,装备!$A$72:$A$77,FALSE)),0)</f>
        <v>960</v>
      </c>
      <c r="AF88" s="1" cm="1">
        <f t="array" ref="AF88">IFERROR(INDEX(装备!$C$92:$M$92,MATCH(AF$8,装备!$C$90:$M$90,FALSE))*INDEX(装备!$I$72:$I$77,MATCH($P88,装备!$A$72:$A$77,FALSE))+$S88*INDEX(装备!$C$92:$M$92,MATCH(AF$8,装备!$C$90:$M$90,FALSE))*INDEX(装备!$I$72:$I$77,MATCH($P88,装备!$A$72:$A$77,FALSE)),0)</f>
        <v>960</v>
      </c>
      <c r="AR88" s="1">
        <f t="shared" ref="AR88:AR108" si="59">G88+V88+AJ88</f>
        <v>9991.7999999999993</v>
      </c>
      <c r="AS88" s="1">
        <f t="shared" ref="AS88:AS108" si="60">H88+W88+AK88</f>
        <v>964.9</v>
      </c>
      <c r="AT88" s="1">
        <f t="shared" ref="AT88:AT108" si="61">I88+X88+AL88</f>
        <v>964.9</v>
      </c>
      <c r="AU88" s="1">
        <f t="shared" ref="AU88:AU108" si="62">J88+Y88+AM88</f>
        <v>592.20000000000005</v>
      </c>
      <c r="AV88" s="1">
        <f t="shared" ref="AV88:AV108" si="63">K88+Z88+AN88</f>
        <v>592.20000000000005</v>
      </c>
      <c r="AW88" s="1">
        <f t="shared" ref="AW88:AW108" si="64">L88+AO88</f>
        <v>288</v>
      </c>
      <c r="AX88" s="1">
        <f t="shared" ref="AX88:AX108" si="65">M88+AP88</f>
        <v>288</v>
      </c>
      <c r="AY88" s="1">
        <f t="shared" ref="AY88:AY108" si="66">N88+AQ88</f>
        <v>288</v>
      </c>
      <c r="BA88" s="1">
        <f t="shared" si="51"/>
        <v>480</v>
      </c>
      <c r="BB88" s="1">
        <f t="shared" si="52"/>
        <v>480</v>
      </c>
      <c r="BC88" s="1">
        <f t="shared" si="53"/>
        <v>480</v>
      </c>
      <c r="BD88" s="1">
        <f t="shared" si="54"/>
        <v>480</v>
      </c>
      <c r="BE88" s="1">
        <f t="shared" si="55"/>
        <v>960</v>
      </c>
      <c r="BF88" s="1">
        <f t="shared" si="56"/>
        <v>960</v>
      </c>
    </row>
    <row r="89" spans="2:58" x14ac:dyDescent="0.15">
      <c r="B89" s="1">
        <f t="shared" si="49"/>
        <v>18</v>
      </c>
      <c r="D89" s="1">
        <v>81</v>
      </c>
      <c r="E89" s="1">
        <v>4</v>
      </c>
      <c r="F89" s="1">
        <f t="shared" si="57"/>
        <v>15</v>
      </c>
      <c r="G89" s="1" cm="1">
        <f t="array" ref="G89">ROUND((INDEX(职业模板!$N$4:$U$4,MATCH(G$8,职业模板!$N$3:$U$3,FALSE))+$D89*INDEX(职业模板!$C$18:$J$18,MATCH(G$8,职业模板!$N$3:$U$3,FALSE))+INDEX(职业模板!$C$40:$J$60,MATCH($F89,职业模板!$B$40:$B$60,FALSE),MATCH(G$8,职业模板!$C$39:$J$39,FALSE))*INDEX(职业模板!$N$4:$U$4,MATCH(G$8,职业模板!$N$3:$U$3,FALSE)))*(1+INDEX(职业模板!$C$29:$J$34,MATCH($E89,职业模板!$B$29:$B$34,FALSE),MATCH(G$8,职业模板!$C$28:$J$28,FALSE))),3)</f>
        <v>4149.6000000000004</v>
      </c>
      <c r="H89" s="1" cm="1">
        <f t="array" ref="H89">ROUND((INDEX(职业模板!$N$4:$U$4,MATCH(H$8,职业模板!$N$3:$U$3,FALSE))+$D89*INDEX(职业模板!$C$18:$J$18,MATCH(H$8,职业模板!$N$3:$U$3,FALSE))+INDEX(职业模板!$C$40:$J$60,MATCH($F89,职业模板!$B$40:$B$60,FALSE),MATCH(H$8,职业模板!$C$39:$J$39,FALSE))*INDEX(职业模板!$N$4:$U$4,MATCH(H$8,职业模板!$N$3:$U$3,FALSE)))*(1+INDEX(职业模板!$C$29:$J$34,MATCH($E89,职业模板!$B$29:$B$34,FALSE),MATCH(H$8,职业模板!$C$28:$J$28,FALSE))),3)</f>
        <v>478.8</v>
      </c>
      <c r="I89" s="1" cm="1">
        <f t="array" ref="I89">ROUND((INDEX(职业模板!$N$4:$U$4,MATCH(I$8,职业模板!$N$3:$U$3,FALSE))+$D89*INDEX(职业模板!$C$18:$J$18,MATCH(I$8,职业模板!$N$3:$U$3,FALSE))+INDEX(职业模板!$C$40:$J$60,MATCH($F89,职业模板!$B$40:$B$60,FALSE),MATCH(I$8,职业模板!$C$39:$J$39,FALSE))*INDEX(职业模板!$N$4:$U$4,MATCH(I$8,职业模板!$N$3:$U$3,FALSE)))*(1+INDEX(职业模板!$C$29:$J$34,MATCH($E89,职业模板!$B$29:$B$34,FALSE),MATCH(I$8,职业模板!$C$28:$J$28,FALSE))),3)</f>
        <v>478.8</v>
      </c>
      <c r="J89" s="1" cm="1">
        <f t="array" ref="J89">ROUND((INDEX(职业模板!$N$4:$U$4,MATCH(J$8,职业模板!$N$3:$U$3,FALSE))+$D89*INDEX(职业模板!$C$18:$J$18,MATCH(J$8,职业模板!$N$3:$U$3,FALSE))+INDEX(职业模板!$C$40:$J$60,MATCH($F89,职业模板!$B$40:$B$60,FALSE),MATCH(J$8,职业模板!$C$39:$J$39,FALSE))*INDEX(职业模板!$N$4:$U$4,MATCH(J$8,职业模板!$N$3:$U$3,FALSE)))*(1+INDEX(职业模板!$C$29:$J$34,MATCH($E89,职业模板!$B$29:$B$34,FALSE),MATCH(J$8,职业模板!$C$28:$J$28,FALSE))),3)</f>
        <v>349.2</v>
      </c>
      <c r="K89" s="1" cm="1">
        <f t="array" ref="K89">ROUND((INDEX(职业模板!$N$4:$U$4,MATCH(K$8,职业模板!$N$3:$U$3,FALSE))+$D89*INDEX(职业模板!$C$18:$J$18,MATCH(K$8,职业模板!$N$3:$U$3,FALSE))+INDEX(职业模板!$C$40:$J$60,MATCH($F89,职业模板!$B$40:$B$60,FALSE),MATCH(K$8,职业模板!$C$39:$J$39,FALSE))*INDEX(职业模板!$N$4:$U$4,MATCH(K$8,职业模板!$N$3:$U$3,FALSE)))*(1+INDEX(职业模板!$C$29:$J$34,MATCH($E89,职业模板!$B$29:$B$34,FALSE),MATCH(K$8,职业模板!$C$28:$J$28,FALSE))),3)</f>
        <v>349.2</v>
      </c>
      <c r="L89" s="1" cm="1">
        <f t="array" ref="L89">ROUND((INDEX(职业模板!$N$4:$U$4,MATCH(L$8,职业模板!$N$3:$U$3,FALSE))+$D89*INDEX(职业模板!$C$18:$J$18,MATCH(L$8,职业模板!$N$3:$U$3,FALSE))+INDEX(职业模板!$C$40:$J$60,MATCH($F89,职业模板!$B$40:$B$60,FALSE),MATCH(L$8,职业模板!$C$39:$J$39,FALSE))*INDEX(职业模板!$N$4:$U$4,MATCH(L$8,职业模板!$N$3:$U$3,FALSE)))*(1+INDEX(职业模板!$C$29:$J$34,MATCH($E89,职业模板!$B$29:$B$34,FALSE),MATCH(L$8,职业模板!$C$28:$J$28,FALSE))),3)</f>
        <v>289.60000000000002</v>
      </c>
      <c r="M89" s="1" cm="1">
        <f t="array" ref="M89">ROUND((INDEX(职业模板!$N$4:$U$4,MATCH(M$8,职业模板!$N$3:$U$3,FALSE))+$D89*INDEX(职业模板!$C$18:$J$18,MATCH(M$8,职业模板!$N$3:$U$3,FALSE))+INDEX(职业模板!$C$40:$J$60,MATCH($F89,职业模板!$B$40:$B$60,FALSE),MATCH(M$8,职业模板!$C$39:$J$39,FALSE))*INDEX(职业模板!$N$4:$U$4,MATCH(M$8,职业模板!$N$3:$U$3,FALSE)))*(1+INDEX(职业模板!$C$29:$J$34,MATCH($E89,职业模板!$B$29:$B$34,FALSE),MATCH(M$8,职业模板!$C$28:$J$28,FALSE))),3)</f>
        <v>289.60000000000002</v>
      </c>
      <c r="N89" s="1" cm="1">
        <f t="array" ref="N89">ROUND((INDEX(职业模板!$N$4:$U$4,MATCH(N$8,职业模板!$N$3:$U$3,FALSE))+$D89*INDEX(职业模板!$C$18:$J$18,MATCH(N$8,职业模板!$N$3:$U$3,FALSE))+INDEX(职业模板!$C$40:$J$60,MATCH($F89,职业模板!$B$40:$B$60,FALSE),MATCH(N$8,职业模板!$C$39:$J$39,FALSE))*INDEX(职业模板!$N$4:$U$4,MATCH(N$8,职业模板!$N$3:$U$3,FALSE)))*(1+INDEX(职业模板!$C$29:$J$34,MATCH($E89,职业模板!$B$29:$B$34,FALSE),MATCH(N$8,职业模板!$C$28:$J$28,FALSE))),3)</f>
        <v>289.60000000000002</v>
      </c>
      <c r="O89" s="1">
        <v>1.5</v>
      </c>
      <c r="P89" s="1">
        <v>5</v>
      </c>
      <c r="Q89" s="26" t="str" cm="1">
        <f t="array" ref="Q89">INDEX(装备!$B$72:$B$77,MATCH($P89,装备!$A$72:$A$77,FALSE))</f>
        <v>橙</v>
      </c>
      <c r="R89" s="1">
        <v>12</v>
      </c>
      <c r="S89" s="1">
        <f t="shared" si="58"/>
        <v>3</v>
      </c>
      <c r="V89" s="1" cm="1">
        <f t="array" ref="V89">IFERROR(ROUND(INDEX(装备!$C$72:$C$77,MATCH($P89,装备!$A$72:$A$77,FALSE))*(INDEX(装备!$C$47:$G$47,MATCH(V$8,装备!$C$45:$G$45,FALSE))+$R89/MAX(装备!$G$72:$G$77)*INDEX(装备!$C$53:$G$53,MATCH(V$8,装备!$C$51:$G$51,FALSE)))+INDEX(装备!$C$91:$M$91,MATCH(V$8,装备!$C$90:$M$90,FALSE))*INDEX(装备!$I$72:$I$77,MATCH($P89,装备!$A$72:$A$77,FALSE))*(INDEX(职业模板!$N$4:$U$4,MATCH(G$8,职业模板!$N$3:$U$3,FALSE))+$D89*INDEX(职业模板!$C$18:$J$18,MATCH(G$8,职业模板!$N$3:$U$3,FALSE)))*(1+$S89),2),0)</f>
        <v>5869.92</v>
      </c>
      <c r="W89" s="1" cm="1">
        <f t="array" ref="W89">IFERROR(ROUND(INDEX(装备!$C$72:$C$77,MATCH($P89,装备!$A$72:$A$77,FALSE))*(INDEX(装备!$C$47:$G$47,MATCH(W$8,装备!$C$45:$G$45,FALSE))+$R89/MAX(装备!$G$72:$G$77)*INDEX(装备!$C$53:$G$53,MATCH(W$8,装备!$C$51:$G$51,FALSE)))+INDEX(装备!$C$91:$M$91,MATCH(W$8,装备!$C$90:$M$90,FALSE))*INDEX(装备!$I$72:$I$77,MATCH($P89,装备!$A$72:$A$77,FALSE))*(INDEX(职业模板!$N$4:$U$4,MATCH(H$8,职业模板!$N$3:$U$3,FALSE))+$D89*INDEX(职业模板!$C$18:$J$18,MATCH(H$8,职业模板!$N$3:$U$3,FALSE)))*(1+$S89),2),0)</f>
        <v>489.16</v>
      </c>
      <c r="X89" s="1" cm="1">
        <f t="array" ref="X89">IFERROR(ROUND(INDEX(装备!$C$72:$C$77,MATCH($P89,装备!$A$72:$A$77,FALSE))*(INDEX(装备!$C$47:$G$47,MATCH(X$8,装备!$C$45:$G$45,FALSE))+$R89/MAX(装备!$G$72:$G$77)*INDEX(装备!$C$53:$G$53,MATCH(X$8,装备!$C$51:$G$51,FALSE)))+INDEX(装备!$C$91:$M$91,MATCH(X$8,装备!$C$90:$M$90,FALSE))*INDEX(装备!$I$72:$I$77,MATCH($P89,装备!$A$72:$A$77,FALSE))*(INDEX(职业模板!$N$4:$U$4,MATCH(I$8,职业模板!$N$3:$U$3,FALSE))+$D89*INDEX(职业模板!$C$18:$J$18,MATCH(I$8,职业模板!$N$3:$U$3,FALSE)))*(1+$S89),2),0)</f>
        <v>489.16</v>
      </c>
      <c r="Y89" s="1" cm="1">
        <f t="array" ref="Y89">IFERROR(ROUND(INDEX(装备!$C$72:$C$77,MATCH($P89,装备!$A$72:$A$77,FALSE))*(INDEX(装备!$C$47:$G$47,MATCH(Y$8,装备!$C$45:$G$45,FALSE))+$R89/MAX(装备!$G$72:$G$77)*INDEX(装备!$C$53:$G$53,MATCH(Y$8,装备!$C$51:$G$51,FALSE)))+INDEX(装备!$C$91:$M$91,MATCH(Y$8,装备!$C$90:$M$90,FALSE))*INDEX(装备!$I$72:$I$77,MATCH($P89,装备!$A$72:$A$77,FALSE))*(INDEX(职业模板!$N$4:$U$4,MATCH(J$8,职业模板!$N$3:$U$3,FALSE))+$D89*INDEX(职业模板!$C$18:$J$18,MATCH(J$8,职业模板!$N$3:$U$3,FALSE)))*(1+$S89),2),0)</f>
        <v>244.96</v>
      </c>
      <c r="Z89" s="1" cm="1">
        <f t="array" ref="Z89">IFERROR(ROUND(INDEX(装备!$C$72:$C$77,MATCH($P89,装备!$A$72:$A$77,FALSE))*(INDEX(装备!$C$47:$G$47,MATCH(Z$8,装备!$C$45:$G$45,FALSE))+$R89/MAX(装备!$G$72:$G$77)*INDEX(装备!$C$53:$G$53,MATCH(Z$8,装备!$C$51:$G$51,FALSE)))+INDEX(装备!$C$91:$M$91,MATCH(Z$8,装备!$C$90:$M$90,FALSE))*INDEX(装备!$I$72:$I$77,MATCH($P89,装备!$A$72:$A$77,FALSE))*(INDEX(职业模板!$N$4:$U$4,MATCH(K$8,职业模板!$N$3:$U$3,FALSE))+$D89*INDEX(职业模板!$C$18:$J$18,MATCH(K$8,职业模板!$N$3:$U$3,FALSE)))*(1+$S89),2),0)</f>
        <v>244.96</v>
      </c>
      <c r="AA89" s="1" cm="1">
        <f t="array" ref="AA89">IFERROR(INDEX(装备!$C$92:$M$92,MATCH(AA$8,装备!$C$90:$M$90,FALSE))*INDEX(装备!$I$72:$I$77,MATCH($P89,装备!$A$72:$A$77,FALSE))+$S89*INDEX(装备!$C$92:$M$92,MATCH(AA$8,装备!$C$90:$M$90,FALSE))*INDEX(装备!$I$72:$I$77,MATCH($P89,装备!$A$72:$A$77,FALSE)),0)</f>
        <v>480</v>
      </c>
      <c r="AB89" s="1" cm="1">
        <f t="array" ref="AB89">IFERROR(INDEX(装备!$C$92:$M$92,MATCH(AB$8,装备!$C$90:$M$90,FALSE))*INDEX(装备!$I$72:$I$77,MATCH($P89,装备!$A$72:$A$77,FALSE))+$S89*INDEX(装备!$C$92:$M$92,MATCH(AB$8,装备!$C$90:$M$90,FALSE))*INDEX(装备!$I$72:$I$77,MATCH($P89,装备!$A$72:$A$77,FALSE)),0)</f>
        <v>480</v>
      </c>
      <c r="AC89" s="1" cm="1">
        <f t="array" ref="AC89">IFERROR(INDEX(装备!$C$92:$M$92,MATCH(AC$8,装备!$C$90:$M$90,FALSE))*INDEX(装备!$I$72:$I$77,MATCH($P89,装备!$A$72:$A$77,FALSE))+$S89*INDEX(装备!$C$92:$M$92,MATCH(AC$8,装备!$C$90:$M$90,FALSE))*INDEX(装备!$I$72:$I$77,MATCH($P89,装备!$A$72:$A$77,FALSE)),0)</f>
        <v>480</v>
      </c>
      <c r="AD89" s="1" cm="1">
        <f t="array" ref="AD89">IFERROR(INDEX(装备!$C$92:$M$92,MATCH(AD$8,装备!$C$90:$M$90,FALSE))*INDEX(装备!$I$72:$I$77,MATCH($P89,装备!$A$72:$A$77,FALSE))+$S89*INDEX(装备!$C$92:$M$92,MATCH(AD$8,装备!$C$90:$M$90,FALSE))*INDEX(装备!$I$72:$I$77,MATCH($P89,装备!$A$72:$A$77,FALSE)),0)</f>
        <v>480</v>
      </c>
      <c r="AE89" s="1" cm="1">
        <f t="array" ref="AE89">IFERROR(INDEX(装备!$C$92:$M$92,MATCH(AE$8,装备!$C$90:$M$90,FALSE))*INDEX(装备!$I$72:$I$77,MATCH($P89,装备!$A$72:$A$77,FALSE))+$S89*INDEX(装备!$C$92:$M$92,MATCH(AE$8,装备!$C$90:$M$90,FALSE))*INDEX(装备!$I$72:$I$77,MATCH($P89,装备!$A$72:$A$77,FALSE)),0)</f>
        <v>960</v>
      </c>
      <c r="AF89" s="1" cm="1">
        <f t="array" ref="AF89">IFERROR(INDEX(装备!$C$92:$M$92,MATCH(AF$8,装备!$C$90:$M$90,FALSE))*INDEX(装备!$I$72:$I$77,MATCH($P89,装备!$A$72:$A$77,FALSE))+$S89*INDEX(装备!$C$92:$M$92,MATCH(AF$8,装备!$C$90:$M$90,FALSE))*INDEX(装备!$I$72:$I$77,MATCH($P89,装备!$A$72:$A$77,FALSE)),0)</f>
        <v>960</v>
      </c>
      <c r="AR89" s="1">
        <f t="shared" si="59"/>
        <v>10019.52</v>
      </c>
      <c r="AS89" s="1">
        <f t="shared" si="60"/>
        <v>967.96</v>
      </c>
      <c r="AT89" s="1">
        <f t="shared" si="61"/>
        <v>967.96</v>
      </c>
      <c r="AU89" s="1">
        <f t="shared" si="62"/>
        <v>594.16</v>
      </c>
      <c r="AV89" s="1">
        <f t="shared" si="63"/>
        <v>594.16</v>
      </c>
      <c r="AW89" s="1">
        <f t="shared" si="64"/>
        <v>289.60000000000002</v>
      </c>
      <c r="AX89" s="1">
        <f t="shared" si="65"/>
        <v>289.60000000000002</v>
      </c>
      <c r="AY89" s="1">
        <f t="shared" si="66"/>
        <v>289.60000000000002</v>
      </c>
      <c r="BA89" s="1">
        <f t="shared" si="51"/>
        <v>480</v>
      </c>
      <c r="BB89" s="1">
        <f t="shared" si="52"/>
        <v>480</v>
      </c>
      <c r="BC89" s="1">
        <f t="shared" si="53"/>
        <v>480</v>
      </c>
      <c r="BD89" s="1">
        <f t="shared" si="54"/>
        <v>480</v>
      </c>
      <c r="BE89" s="1">
        <f t="shared" si="55"/>
        <v>960</v>
      </c>
      <c r="BF89" s="1">
        <f t="shared" si="56"/>
        <v>960</v>
      </c>
    </row>
    <row r="90" spans="2:58" x14ac:dyDescent="0.15">
      <c r="B90" s="1">
        <f t="shared" si="49"/>
        <v>18</v>
      </c>
      <c r="D90" s="1">
        <v>82</v>
      </c>
      <c r="E90" s="1">
        <v>4</v>
      </c>
      <c r="F90" s="1">
        <f t="shared" si="57"/>
        <v>15</v>
      </c>
      <c r="G90" s="1" cm="1">
        <f t="array" ref="G90">ROUND((INDEX(职业模板!$N$4:$U$4,MATCH(G$8,职业模板!$N$3:$U$3,FALSE))+$D90*INDEX(职业模板!$C$18:$J$18,MATCH(G$8,职业模板!$N$3:$U$3,FALSE))+INDEX(职业模板!$C$40:$J$60,MATCH($F90,职业模板!$B$40:$B$60,FALSE),MATCH(G$8,职业模板!$C$39:$J$39,FALSE))*INDEX(职业模板!$N$4:$U$4,MATCH(G$8,职业模板!$N$3:$U$3,FALSE)))*(1+INDEX(职业模板!$C$29:$J$34,MATCH($E90,职业模板!$B$29:$B$34,FALSE),MATCH(G$8,职业模板!$C$28:$J$28,FALSE))),3)</f>
        <v>4173</v>
      </c>
      <c r="H90" s="1" cm="1">
        <f t="array" ref="H90">ROUND((INDEX(职业模板!$N$4:$U$4,MATCH(H$8,职业模板!$N$3:$U$3,FALSE))+$D90*INDEX(职业模板!$C$18:$J$18,MATCH(H$8,职业模板!$N$3:$U$3,FALSE))+INDEX(职业模板!$C$40:$J$60,MATCH($F90,职业模板!$B$40:$B$60,FALSE),MATCH(H$8,职业模板!$C$39:$J$39,FALSE))*INDEX(职业模板!$N$4:$U$4,MATCH(H$8,职业模板!$N$3:$U$3,FALSE)))*(1+INDEX(职业模板!$C$29:$J$34,MATCH($E90,职业模板!$B$29:$B$34,FALSE),MATCH(H$8,职业模板!$C$28:$J$28,FALSE))),3)</f>
        <v>481.5</v>
      </c>
      <c r="I90" s="1" cm="1">
        <f t="array" ref="I90">ROUND((INDEX(职业模板!$N$4:$U$4,MATCH(I$8,职业模板!$N$3:$U$3,FALSE))+$D90*INDEX(职业模板!$C$18:$J$18,MATCH(I$8,职业模板!$N$3:$U$3,FALSE))+INDEX(职业模板!$C$40:$J$60,MATCH($F90,职业模板!$B$40:$B$60,FALSE),MATCH(I$8,职业模板!$C$39:$J$39,FALSE))*INDEX(职业模板!$N$4:$U$4,MATCH(I$8,职业模板!$N$3:$U$3,FALSE)))*(1+INDEX(职业模板!$C$29:$J$34,MATCH($E90,职业模板!$B$29:$B$34,FALSE),MATCH(I$8,职业模板!$C$28:$J$28,FALSE))),3)</f>
        <v>481.5</v>
      </c>
      <c r="J90" s="1" cm="1">
        <f t="array" ref="J90">ROUND((INDEX(职业模板!$N$4:$U$4,MATCH(J$8,职业模板!$N$3:$U$3,FALSE))+$D90*INDEX(职业模板!$C$18:$J$18,MATCH(J$8,职业模板!$N$3:$U$3,FALSE))+INDEX(职业模板!$C$40:$J$60,MATCH($F90,职业模板!$B$40:$B$60,FALSE),MATCH(J$8,职业模板!$C$39:$J$39,FALSE))*INDEX(职业模板!$N$4:$U$4,MATCH(J$8,职业模板!$N$3:$U$3,FALSE)))*(1+INDEX(职业模板!$C$29:$J$34,MATCH($E90,职业模板!$B$29:$B$34,FALSE),MATCH(J$8,职业模板!$C$28:$J$28,FALSE))),3)</f>
        <v>351</v>
      </c>
      <c r="K90" s="1" cm="1">
        <f t="array" ref="K90">ROUND((INDEX(职业模板!$N$4:$U$4,MATCH(K$8,职业模板!$N$3:$U$3,FALSE))+$D90*INDEX(职业模板!$C$18:$J$18,MATCH(K$8,职业模板!$N$3:$U$3,FALSE))+INDEX(职业模板!$C$40:$J$60,MATCH($F90,职业模板!$B$40:$B$60,FALSE),MATCH(K$8,职业模板!$C$39:$J$39,FALSE))*INDEX(职业模板!$N$4:$U$4,MATCH(K$8,职业模板!$N$3:$U$3,FALSE)))*(1+INDEX(职业模板!$C$29:$J$34,MATCH($E90,职业模板!$B$29:$B$34,FALSE),MATCH(K$8,职业模板!$C$28:$J$28,FALSE))),3)</f>
        <v>351</v>
      </c>
      <c r="L90" s="1" cm="1">
        <f t="array" ref="L90">ROUND((INDEX(职业模板!$N$4:$U$4,MATCH(L$8,职业模板!$N$3:$U$3,FALSE))+$D90*INDEX(职业模板!$C$18:$J$18,MATCH(L$8,职业模板!$N$3:$U$3,FALSE))+INDEX(职业模板!$C$40:$J$60,MATCH($F90,职业模板!$B$40:$B$60,FALSE),MATCH(L$8,职业模板!$C$39:$J$39,FALSE))*INDEX(职业模板!$N$4:$U$4,MATCH(L$8,职业模板!$N$3:$U$3,FALSE)))*(1+INDEX(职业模板!$C$29:$J$34,MATCH($E90,职业模板!$B$29:$B$34,FALSE),MATCH(L$8,职业模板!$C$28:$J$28,FALSE))),3)</f>
        <v>291.2</v>
      </c>
      <c r="M90" s="1" cm="1">
        <f t="array" ref="M90">ROUND((INDEX(职业模板!$N$4:$U$4,MATCH(M$8,职业模板!$N$3:$U$3,FALSE))+$D90*INDEX(职业模板!$C$18:$J$18,MATCH(M$8,职业模板!$N$3:$U$3,FALSE))+INDEX(职业模板!$C$40:$J$60,MATCH($F90,职业模板!$B$40:$B$60,FALSE),MATCH(M$8,职业模板!$C$39:$J$39,FALSE))*INDEX(职业模板!$N$4:$U$4,MATCH(M$8,职业模板!$N$3:$U$3,FALSE)))*(1+INDEX(职业模板!$C$29:$J$34,MATCH($E90,职业模板!$B$29:$B$34,FALSE),MATCH(M$8,职业模板!$C$28:$J$28,FALSE))),3)</f>
        <v>291.2</v>
      </c>
      <c r="N90" s="1" cm="1">
        <f t="array" ref="N90">ROUND((INDEX(职业模板!$N$4:$U$4,MATCH(N$8,职业模板!$N$3:$U$3,FALSE))+$D90*INDEX(职业模板!$C$18:$J$18,MATCH(N$8,职业模板!$N$3:$U$3,FALSE))+INDEX(职业模板!$C$40:$J$60,MATCH($F90,职业模板!$B$40:$B$60,FALSE),MATCH(N$8,职业模板!$C$39:$J$39,FALSE))*INDEX(职业模板!$N$4:$U$4,MATCH(N$8,职业模板!$N$3:$U$3,FALSE)))*(1+INDEX(职业模板!$C$29:$J$34,MATCH($E90,职业模板!$B$29:$B$34,FALSE),MATCH(N$8,职业模板!$C$28:$J$28,FALSE))),3)</f>
        <v>291.2</v>
      </c>
      <c r="O90" s="1">
        <v>1.5</v>
      </c>
      <c r="P90" s="1">
        <v>5</v>
      </c>
      <c r="Q90" s="26" t="str" cm="1">
        <f t="array" ref="Q90">INDEX(装备!$B$72:$B$77,MATCH($P90,装备!$A$72:$A$77,FALSE))</f>
        <v>橙</v>
      </c>
      <c r="R90" s="1">
        <v>12</v>
      </c>
      <c r="S90" s="1">
        <f t="shared" si="58"/>
        <v>3</v>
      </c>
      <c r="V90" s="1" cm="1">
        <f t="array" ref="V90">IFERROR(ROUND(INDEX(装备!$C$72:$C$77,MATCH($P90,装备!$A$72:$A$77,FALSE))*(INDEX(装备!$C$47:$G$47,MATCH(V$8,装备!$C$45:$G$45,FALSE))+$R90/MAX(装备!$G$72:$G$77)*INDEX(装备!$C$53:$G$53,MATCH(V$8,装备!$C$51:$G$51,FALSE)))+INDEX(装备!$C$91:$M$91,MATCH(V$8,装备!$C$90:$M$90,FALSE))*INDEX(装备!$I$72:$I$77,MATCH($P90,装备!$A$72:$A$77,FALSE))*(INDEX(职业模板!$N$4:$U$4,MATCH(G$8,职业模板!$N$3:$U$3,FALSE))+$D90*INDEX(职业模板!$C$18:$J$18,MATCH(G$8,职业模板!$N$3:$U$3,FALSE)))*(1+$S90),2),0)</f>
        <v>5874.24</v>
      </c>
      <c r="W90" s="1" cm="1">
        <f t="array" ref="W90">IFERROR(ROUND(INDEX(装备!$C$72:$C$77,MATCH($P90,装备!$A$72:$A$77,FALSE))*(INDEX(装备!$C$47:$G$47,MATCH(W$8,装备!$C$45:$G$45,FALSE))+$R90/MAX(装备!$G$72:$G$77)*INDEX(装备!$C$53:$G$53,MATCH(W$8,装备!$C$51:$G$51,FALSE)))+INDEX(装备!$C$91:$M$91,MATCH(W$8,装备!$C$90:$M$90,FALSE))*INDEX(装备!$I$72:$I$77,MATCH($P90,装备!$A$72:$A$77,FALSE))*(INDEX(职业模板!$N$4:$U$4,MATCH(H$8,职业模板!$N$3:$U$3,FALSE))+$D90*INDEX(职业模板!$C$18:$J$18,MATCH(H$8,职业模板!$N$3:$U$3,FALSE)))*(1+$S90),2),0)</f>
        <v>489.52</v>
      </c>
      <c r="X90" s="1" cm="1">
        <f t="array" ref="X90">IFERROR(ROUND(INDEX(装备!$C$72:$C$77,MATCH($P90,装备!$A$72:$A$77,FALSE))*(INDEX(装备!$C$47:$G$47,MATCH(X$8,装备!$C$45:$G$45,FALSE))+$R90/MAX(装备!$G$72:$G$77)*INDEX(装备!$C$53:$G$53,MATCH(X$8,装备!$C$51:$G$51,FALSE)))+INDEX(装备!$C$91:$M$91,MATCH(X$8,装备!$C$90:$M$90,FALSE))*INDEX(装备!$I$72:$I$77,MATCH($P90,装备!$A$72:$A$77,FALSE))*(INDEX(职业模板!$N$4:$U$4,MATCH(I$8,职业模板!$N$3:$U$3,FALSE))+$D90*INDEX(职业模板!$C$18:$J$18,MATCH(I$8,职业模板!$N$3:$U$3,FALSE)))*(1+$S90),2),0)</f>
        <v>489.52</v>
      </c>
      <c r="Y90" s="1" cm="1">
        <f t="array" ref="Y90">IFERROR(ROUND(INDEX(装备!$C$72:$C$77,MATCH($P90,装备!$A$72:$A$77,FALSE))*(INDEX(装备!$C$47:$G$47,MATCH(Y$8,装备!$C$45:$G$45,FALSE))+$R90/MAX(装备!$G$72:$G$77)*INDEX(装备!$C$53:$G$53,MATCH(Y$8,装备!$C$51:$G$51,FALSE)))+INDEX(装备!$C$91:$M$91,MATCH(Y$8,装备!$C$90:$M$90,FALSE))*INDEX(装备!$I$72:$I$77,MATCH($P90,装备!$A$72:$A$77,FALSE))*(INDEX(职业模板!$N$4:$U$4,MATCH(J$8,职业模板!$N$3:$U$3,FALSE))+$D90*INDEX(职业模板!$C$18:$J$18,MATCH(J$8,职业模板!$N$3:$U$3,FALSE)))*(1+$S90),2),0)</f>
        <v>245.12</v>
      </c>
      <c r="Z90" s="1" cm="1">
        <f t="array" ref="Z90">IFERROR(ROUND(INDEX(装备!$C$72:$C$77,MATCH($P90,装备!$A$72:$A$77,FALSE))*(INDEX(装备!$C$47:$G$47,MATCH(Z$8,装备!$C$45:$G$45,FALSE))+$R90/MAX(装备!$G$72:$G$77)*INDEX(装备!$C$53:$G$53,MATCH(Z$8,装备!$C$51:$G$51,FALSE)))+INDEX(装备!$C$91:$M$91,MATCH(Z$8,装备!$C$90:$M$90,FALSE))*INDEX(装备!$I$72:$I$77,MATCH($P90,装备!$A$72:$A$77,FALSE))*(INDEX(职业模板!$N$4:$U$4,MATCH(K$8,职业模板!$N$3:$U$3,FALSE))+$D90*INDEX(职业模板!$C$18:$J$18,MATCH(K$8,职业模板!$N$3:$U$3,FALSE)))*(1+$S90),2),0)</f>
        <v>245.12</v>
      </c>
      <c r="AA90" s="1" cm="1">
        <f t="array" ref="AA90">IFERROR(INDEX(装备!$C$92:$M$92,MATCH(AA$8,装备!$C$90:$M$90,FALSE))*INDEX(装备!$I$72:$I$77,MATCH($P90,装备!$A$72:$A$77,FALSE))+$S90*INDEX(装备!$C$92:$M$92,MATCH(AA$8,装备!$C$90:$M$90,FALSE))*INDEX(装备!$I$72:$I$77,MATCH($P90,装备!$A$72:$A$77,FALSE)),0)</f>
        <v>480</v>
      </c>
      <c r="AB90" s="1" cm="1">
        <f t="array" ref="AB90">IFERROR(INDEX(装备!$C$92:$M$92,MATCH(AB$8,装备!$C$90:$M$90,FALSE))*INDEX(装备!$I$72:$I$77,MATCH($P90,装备!$A$72:$A$77,FALSE))+$S90*INDEX(装备!$C$92:$M$92,MATCH(AB$8,装备!$C$90:$M$90,FALSE))*INDEX(装备!$I$72:$I$77,MATCH($P90,装备!$A$72:$A$77,FALSE)),0)</f>
        <v>480</v>
      </c>
      <c r="AC90" s="1" cm="1">
        <f t="array" ref="AC90">IFERROR(INDEX(装备!$C$92:$M$92,MATCH(AC$8,装备!$C$90:$M$90,FALSE))*INDEX(装备!$I$72:$I$77,MATCH($P90,装备!$A$72:$A$77,FALSE))+$S90*INDEX(装备!$C$92:$M$92,MATCH(AC$8,装备!$C$90:$M$90,FALSE))*INDEX(装备!$I$72:$I$77,MATCH($P90,装备!$A$72:$A$77,FALSE)),0)</f>
        <v>480</v>
      </c>
      <c r="AD90" s="1" cm="1">
        <f t="array" ref="AD90">IFERROR(INDEX(装备!$C$92:$M$92,MATCH(AD$8,装备!$C$90:$M$90,FALSE))*INDEX(装备!$I$72:$I$77,MATCH($P90,装备!$A$72:$A$77,FALSE))+$S90*INDEX(装备!$C$92:$M$92,MATCH(AD$8,装备!$C$90:$M$90,FALSE))*INDEX(装备!$I$72:$I$77,MATCH($P90,装备!$A$72:$A$77,FALSE)),0)</f>
        <v>480</v>
      </c>
      <c r="AE90" s="1" cm="1">
        <f t="array" ref="AE90">IFERROR(INDEX(装备!$C$92:$M$92,MATCH(AE$8,装备!$C$90:$M$90,FALSE))*INDEX(装备!$I$72:$I$77,MATCH($P90,装备!$A$72:$A$77,FALSE))+$S90*INDEX(装备!$C$92:$M$92,MATCH(AE$8,装备!$C$90:$M$90,FALSE))*INDEX(装备!$I$72:$I$77,MATCH($P90,装备!$A$72:$A$77,FALSE)),0)</f>
        <v>960</v>
      </c>
      <c r="AF90" s="1" cm="1">
        <f t="array" ref="AF90">IFERROR(INDEX(装备!$C$92:$M$92,MATCH(AF$8,装备!$C$90:$M$90,FALSE))*INDEX(装备!$I$72:$I$77,MATCH($P90,装备!$A$72:$A$77,FALSE))+$S90*INDEX(装备!$C$92:$M$92,MATCH(AF$8,装备!$C$90:$M$90,FALSE))*INDEX(装备!$I$72:$I$77,MATCH($P90,装备!$A$72:$A$77,FALSE)),0)</f>
        <v>960</v>
      </c>
      <c r="AR90" s="1">
        <f t="shared" si="59"/>
        <v>10047.24</v>
      </c>
      <c r="AS90" s="1">
        <f t="shared" si="60"/>
        <v>971.02</v>
      </c>
      <c r="AT90" s="1">
        <f t="shared" si="61"/>
        <v>971.02</v>
      </c>
      <c r="AU90" s="1">
        <f t="shared" si="62"/>
        <v>596.12</v>
      </c>
      <c r="AV90" s="1">
        <f t="shared" si="63"/>
        <v>596.12</v>
      </c>
      <c r="AW90" s="1">
        <f t="shared" si="64"/>
        <v>291.2</v>
      </c>
      <c r="AX90" s="1">
        <f t="shared" si="65"/>
        <v>291.2</v>
      </c>
      <c r="AY90" s="1">
        <f t="shared" si="66"/>
        <v>291.2</v>
      </c>
      <c r="BA90" s="1">
        <f t="shared" si="51"/>
        <v>480</v>
      </c>
      <c r="BB90" s="1">
        <f t="shared" si="52"/>
        <v>480</v>
      </c>
      <c r="BC90" s="1">
        <f t="shared" si="53"/>
        <v>480</v>
      </c>
      <c r="BD90" s="1">
        <f t="shared" si="54"/>
        <v>480</v>
      </c>
      <c r="BE90" s="1">
        <f t="shared" si="55"/>
        <v>960</v>
      </c>
      <c r="BF90" s="1">
        <f t="shared" si="56"/>
        <v>960</v>
      </c>
    </row>
    <row r="91" spans="2:58" x14ac:dyDescent="0.15">
      <c r="B91" s="1">
        <f t="shared" si="49"/>
        <v>18</v>
      </c>
      <c r="D91" s="1">
        <v>83</v>
      </c>
      <c r="E91" s="1">
        <v>4</v>
      </c>
      <c r="F91" s="1">
        <f t="shared" si="57"/>
        <v>15</v>
      </c>
      <c r="G91" s="1" cm="1">
        <f t="array" ref="G91">ROUND((INDEX(职业模板!$N$4:$U$4,MATCH(G$8,职业模板!$N$3:$U$3,FALSE))+$D91*INDEX(职业模板!$C$18:$J$18,MATCH(G$8,职业模板!$N$3:$U$3,FALSE))+INDEX(职业模板!$C$40:$J$60,MATCH($F91,职业模板!$B$40:$B$60,FALSE),MATCH(G$8,职业模板!$C$39:$J$39,FALSE))*INDEX(职业模板!$N$4:$U$4,MATCH(G$8,职业模板!$N$3:$U$3,FALSE)))*(1+INDEX(职业模板!$C$29:$J$34,MATCH($E91,职业模板!$B$29:$B$34,FALSE),MATCH(G$8,职业模板!$C$28:$J$28,FALSE))),3)</f>
        <v>4196.3999999999996</v>
      </c>
      <c r="H91" s="1" cm="1">
        <f t="array" ref="H91">ROUND((INDEX(职业模板!$N$4:$U$4,MATCH(H$8,职业模板!$N$3:$U$3,FALSE))+$D91*INDEX(职业模板!$C$18:$J$18,MATCH(H$8,职业模板!$N$3:$U$3,FALSE))+INDEX(职业模板!$C$40:$J$60,MATCH($F91,职业模板!$B$40:$B$60,FALSE),MATCH(H$8,职业模板!$C$39:$J$39,FALSE))*INDEX(职业模板!$N$4:$U$4,MATCH(H$8,职业模板!$N$3:$U$3,FALSE)))*(1+INDEX(职业模板!$C$29:$J$34,MATCH($E91,职业模板!$B$29:$B$34,FALSE),MATCH(H$8,职业模板!$C$28:$J$28,FALSE))),3)</f>
        <v>484.2</v>
      </c>
      <c r="I91" s="1" cm="1">
        <f t="array" ref="I91">ROUND((INDEX(职业模板!$N$4:$U$4,MATCH(I$8,职业模板!$N$3:$U$3,FALSE))+$D91*INDEX(职业模板!$C$18:$J$18,MATCH(I$8,职业模板!$N$3:$U$3,FALSE))+INDEX(职业模板!$C$40:$J$60,MATCH($F91,职业模板!$B$40:$B$60,FALSE),MATCH(I$8,职业模板!$C$39:$J$39,FALSE))*INDEX(职业模板!$N$4:$U$4,MATCH(I$8,职业模板!$N$3:$U$3,FALSE)))*(1+INDEX(职业模板!$C$29:$J$34,MATCH($E91,职业模板!$B$29:$B$34,FALSE),MATCH(I$8,职业模板!$C$28:$J$28,FALSE))),3)</f>
        <v>484.2</v>
      </c>
      <c r="J91" s="1" cm="1">
        <f t="array" ref="J91">ROUND((INDEX(职业模板!$N$4:$U$4,MATCH(J$8,职业模板!$N$3:$U$3,FALSE))+$D91*INDEX(职业模板!$C$18:$J$18,MATCH(J$8,职业模板!$N$3:$U$3,FALSE))+INDEX(职业模板!$C$40:$J$60,MATCH($F91,职业模板!$B$40:$B$60,FALSE),MATCH(J$8,职业模板!$C$39:$J$39,FALSE))*INDEX(职业模板!$N$4:$U$4,MATCH(J$8,职业模板!$N$3:$U$3,FALSE)))*(1+INDEX(职业模板!$C$29:$J$34,MATCH($E91,职业模板!$B$29:$B$34,FALSE),MATCH(J$8,职业模板!$C$28:$J$28,FALSE))),3)</f>
        <v>352.8</v>
      </c>
      <c r="K91" s="1" cm="1">
        <f t="array" ref="K91">ROUND((INDEX(职业模板!$N$4:$U$4,MATCH(K$8,职业模板!$N$3:$U$3,FALSE))+$D91*INDEX(职业模板!$C$18:$J$18,MATCH(K$8,职业模板!$N$3:$U$3,FALSE))+INDEX(职业模板!$C$40:$J$60,MATCH($F91,职业模板!$B$40:$B$60,FALSE),MATCH(K$8,职业模板!$C$39:$J$39,FALSE))*INDEX(职业模板!$N$4:$U$4,MATCH(K$8,职业模板!$N$3:$U$3,FALSE)))*(1+INDEX(职业模板!$C$29:$J$34,MATCH($E91,职业模板!$B$29:$B$34,FALSE),MATCH(K$8,职业模板!$C$28:$J$28,FALSE))),3)</f>
        <v>352.8</v>
      </c>
      <c r="L91" s="1" cm="1">
        <f t="array" ref="L91">ROUND((INDEX(职业模板!$N$4:$U$4,MATCH(L$8,职业模板!$N$3:$U$3,FALSE))+$D91*INDEX(职业模板!$C$18:$J$18,MATCH(L$8,职业模板!$N$3:$U$3,FALSE))+INDEX(职业模板!$C$40:$J$60,MATCH($F91,职业模板!$B$40:$B$60,FALSE),MATCH(L$8,职业模板!$C$39:$J$39,FALSE))*INDEX(职业模板!$N$4:$U$4,MATCH(L$8,职业模板!$N$3:$U$3,FALSE)))*(1+INDEX(职业模板!$C$29:$J$34,MATCH($E91,职业模板!$B$29:$B$34,FALSE),MATCH(L$8,职业模板!$C$28:$J$28,FALSE))),3)</f>
        <v>292.8</v>
      </c>
      <c r="M91" s="1" cm="1">
        <f t="array" ref="M91">ROUND((INDEX(职业模板!$N$4:$U$4,MATCH(M$8,职业模板!$N$3:$U$3,FALSE))+$D91*INDEX(职业模板!$C$18:$J$18,MATCH(M$8,职业模板!$N$3:$U$3,FALSE))+INDEX(职业模板!$C$40:$J$60,MATCH($F91,职业模板!$B$40:$B$60,FALSE),MATCH(M$8,职业模板!$C$39:$J$39,FALSE))*INDEX(职业模板!$N$4:$U$4,MATCH(M$8,职业模板!$N$3:$U$3,FALSE)))*(1+INDEX(职业模板!$C$29:$J$34,MATCH($E91,职业模板!$B$29:$B$34,FALSE),MATCH(M$8,职业模板!$C$28:$J$28,FALSE))),3)</f>
        <v>292.8</v>
      </c>
      <c r="N91" s="1" cm="1">
        <f t="array" ref="N91">ROUND((INDEX(职业模板!$N$4:$U$4,MATCH(N$8,职业模板!$N$3:$U$3,FALSE))+$D91*INDEX(职业模板!$C$18:$J$18,MATCH(N$8,职业模板!$N$3:$U$3,FALSE))+INDEX(职业模板!$C$40:$J$60,MATCH($F91,职业模板!$B$40:$B$60,FALSE),MATCH(N$8,职业模板!$C$39:$J$39,FALSE))*INDEX(职业模板!$N$4:$U$4,MATCH(N$8,职业模板!$N$3:$U$3,FALSE)))*(1+INDEX(职业模板!$C$29:$J$34,MATCH($E91,职业模板!$B$29:$B$34,FALSE),MATCH(N$8,职业模板!$C$28:$J$28,FALSE))),3)</f>
        <v>292.8</v>
      </c>
      <c r="O91" s="1">
        <v>1.5</v>
      </c>
      <c r="P91" s="1">
        <v>5</v>
      </c>
      <c r="Q91" s="26" t="str" cm="1">
        <f t="array" ref="Q91">INDEX(装备!$B$72:$B$77,MATCH($P91,装备!$A$72:$A$77,FALSE))</f>
        <v>橙</v>
      </c>
      <c r="R91" s="1">
        <v>12</v>
      </c>
      <c r="S91" s="1">
        <f t="shared" si="58"/>
        <v>3</v>
      </c>
      <c r="V91" s="1" cm="1">
        <f t="array" ref="V91">IFERROR(ROUND(INDEX(装备!$C$72:$C$77,MATCH($P91,装备!$A$72:$A$77,FALSE))*(INDEX(装备!$C$47:$G$47,MATCH(V$8,装备!$C$45:$G$45,FALSE))+$R91/MAX(装备!$G$72:$G$77)*INDEX(装备!$C$53:$G$53,MATCH(V$8,装备!$C$51:$G$51,FALSE)))+INDEX(装备!$C$91:$M$91,MATCH(V$8,装备!$C$90:$M$90,FALSE))*INDEX(装备!$I$72:$I$77,MATCH($P91,装备!$A$72:$A$77,FALSE))*(INDEX(职业模板!$N$4:$U$4,MATCH(G$8,职业模板!$N$3:$U$3,FALSE))+$D91*INDEX(职业模板!$C$18:$J$18,MATCH(G$8,职业模板!$N$3:$U$3,FALSE)))*(1+$S91),2),0)</f>
        <v>5878.56</v>
      </c>
      <c r="W91" s="1" cm="1">
        <f t="array" ref="W91">IFERROR(ROUND(INDEX(装备!$C$72:$C$77,MATCH($P91,装备!$A$72:$A$77,FALSE))*(INDEX(装备!$C$47:$G$47,MATCH(W$8,装备!$C$45:$G$45,FALSE))+$R91/MAX(装备!$G$72:$G$77)*INDEX(装备!$C$53:$G$53,MATCH(W$8,装备!$C$51:$G$51,FALSE)))+INDEX(装备!$C$91:$M$91,MATCH(W$8,装备!$C$90:$M$90,FALSE))*INDEX(装备!$I$72:$I$77,MATCH($P91,装备!$A$72:$A$77,FALSE))*(INDEX(职业模板!$N$4:$U$4,MATCH(H$8,职业模板!$N$3:$U$3,FALSE))+$D91*INDEX(职业模板!$C$18:$J$18,MATCH(H$8,职业模板!$N$3:$U$3,FALSE)))*(1+$S91),2),0)</f>
        <v>489.88</v>
      </c>
      <c r="X91" s="1" cm="1">
        <f t="array" ref="X91">IFERROR(ROUND(INDEX(装备!$C$72:$C$77,MATCH($P91,装备!$A$72:$A$77,FALSE))*(INDEX(装备!$C$47:$G$47,MATCH(X$8,装备!$C$45:$G$45,FALSE))+$R91/MAX(装备!$G$72:$G$77)*INDEX(装备!$C$53:$G$53,MATCH(X$8,装备!$C$51:$G$51,FALSE)))+INDEX(装备!$C$91:$M$91,MATCH(X$8,装备!$C$90:$M$90,FALSE))*INDEX(装备!$I$72:$I$77,MATCH($P91,装备!$A$72:$A$77,FALSE))*(INDEX(职业模板!$N$4:$U$4,MATCH(I$8,职业模板!$N$3:$U$3,FALSE))+$D91*INDEX(职业模板!$C$18:$J$18,MATCH(I$8,职业模板!$N$3:$U$3,FALSE)))*(1+$S91),2),0)</f>
        <v>489.88</v>
      </c>
      <c r="Y91" s="1" cm="1">
        <f t="array" ref="Y91">IFERROR(ROUND(INDEX(装备!$C$72:$C$77,MATCH($P91,装备!$A$72:$A$77,FALSE))*(INDEX(装备!$C$47:$G$47,MATCH(Y$8,装备!$C$45:$G$45,FALSE))+$R91/MAX(装备!$G$72:$G$77)*INDEX(装备!$C$53:$G$53,MATCH(Y$8,装备!$C$51:$G$51,FALSE)))+INDEX(装备!$C$91:$M$91,MATCH(Y$8,装备!$C$90:$M$90,FALSE))*INDEX(装备!$I$72:$I$77,MATCH($P91,装备!$A$72:$A$77,FALSE))*(INDEX(职业模板!$N$4:$U$4,MATCH(J$8,职业模板!$N$3:$U$3,FALSE))+$D91*INDEX(职业模板!$C$18:$J$18,MATCH(J$8,职业模板!$N$3:$U$3,FALSE)))*(1+$S91),2),0)</f>
        <v>245.28</v>
      </c>
      <c r="Z91" s="1" cm="1">
        <f t="array" ref="Z91">IFERROR(ROUND(INDEX(装备!$C$72:$C$77,MATCH($P91,装备!$A$72:$A$77,FALSE))*(INDEX(装备!$C$47:$G$47,MATCH(Z$8,装备!$C$45:$G$45,FALSE))+$R91/MAX(装备!$G$72:$G$77)*INDEX(装备!$C$53:$G$53,MATCH(Z$8,装备!$C$51:$G$51,FALSE)))+INDEX(装备!$C$91:$M$91,MATCH(Z$8,装备!$C$90:$M$90,FALSE))*INDEX(装备!$I$72:$I$77,MATCH($P91,装备!$A$72:$A$77,FALSE))*(INDEX(职业模板!$N$4:$U$4,MATCH(K$8,职业模板!$N$3:$U$3,FALSE))+$D91*INDEX(职业模板!$C$18:$J$18,MATCH(K$8,职业模板!$N$3:$U$3,FALSE)))*(1+$S91),2),0)</f>
        <v>245.28</v>
      </c>
      <c r="AA91" s="1" cm="1">
        <f t="array" ref="AA91">IFERROR(INDEX(装备!$C$92:$M$92,MATCH(AA$8,装备!$C$90:$M$90,FALSE))*INDEX(装备!$I$72:$I$77,MATCH($P91,装备!$A$72:$A$77,FALSE))+$S91*INDEX(装备!$C$92:$M$92,MATCH(AA$8,装备!$C$90:$M$90,FALSE))*INDEX(装备!$I$72:$I$77,MATCH($P91,装备!$A$72:$A$77,FALSE)),0)</f>
        <v>480</v>
      </c>
      <c r="AB91" s="1" cm="1">
        <f t="array" ref="AB91">IFERROR(INDEX(装备!$C$92:$M$92,MATCH(AB$8,装备!$C$90:$M$90,FALSE))*INDEX(装备!$I$72:$I$77,MATCH($P91,装备!$A$72:$A$77,FALSE))+$S91*INDEX(装备!$C$92:$M$92,MATCH(AB$8,装备!$C$90:$M$90,FALSE))*INDEX(装备!$I$72:$I$77,MATCH($P91,装备!$A$72:$A$77,FALSE)),0)</f>
        <v>480</v>
      </c>
      <c r="AC91" s="1" cm="1">
        <f t="array" ref="AC91">IFERROR(INDEX(装备!$C$92:$M$92,MATCH(AC$8,装备!$C$90:$M$90,FALSE))*INDEX(装备!$I$72:$I$77,MATCH($P91,装备!$A$72:$A$77,FALSE))+$S91*INDEX(装备!$C$92:$M$92,MATCH(AC$8,装备!$C$90:$M$90,FALSE))*INDEX(装备!$I$72:$I$77,MATCH($P91,装备!$A$72:$A$77,FALSE)),0)</f>
        <v>480</v>
      </c>
      <c r="AD91" s="1" cm="1">
        <f t="array" ref="AD91">IFERROR(INDEX(装备!$C$92:$M$92,MATCH(AD$8,装备!$C$90:$M$90,FALSE))*INDEX(装备!$I$72:$I$77,MATCH($P91,装备!$A$72:$A$77,FALSE))+$S91*INDEX(装备!$C$92:$M$92,MATCH(AD$8,装备!$C$90:$M$90,FALSE))*INDEX(装备!$I$72:$I$77,MATCH($P91,装备!$A$72:$A$77,FALSE)),0)</f>
        <v>480</v>
      </c>
      <c r="AE91" s="1" cm="1">
        <f t="array" ref="AE91">IFERROR(INDEX(装备!$C$92:$M$92,MATCH(AE$8,装备!$C$90:$M$90,FALSE))*INDEX(装备!$I$72:$I$77,MATCH($P91,装备!$A$72:$A$77,FALSE))+$S91*INDEX(装备!$C$92:$M$92,MATCH(AE$8,装备!$C$90:$M$90,FALSE))*INDEX(装备!$I$72:$I$77,MATCH($P91,装备!$A$72:$A$77,FALSE)),0)</f>
        <v>960</v>
      </c>
      <c r="AF91" s="1" cm="1">
        <f t="array" ref="AF91">IFERROR(INDEX(装备!$C$92:$M$92,MATCH(AF$8,装备!$C$90:$M$90,FALSE))*INDEX(装备!$I$72:$I$77,MATCH($P91,装备!$A$72:$A$77,FALSE))+$S91*INDEX(装备!$C$92:$M$92,MATCH(AF$8,装备!$C$90:$M$90,FALSE))*INDEX(装备!$I$72:$I$77,MATCH($P91,装备!$A$72:$A$77,FALSE)),0)</f>
        <v>960</v>
      </c>
      <c r="AR91" s="1">
        <f t="shared" si="59"/>
        <v>10074.959999999999</v>
      </c>
      <c r="AS91" s="1">
        <f t="shared" si="60"/>
        <v>974.08</v>
      </c>
      <c r="AT91" s="1">
        <f t="shared" si="61"/>
        <v>974.08</v>
      </c>
      <c r="AU91" s="1">
        <f t="shared" si="62"/>
        <v>598.08000000000004</v>
      </c>
      <c r="AV91" s="1">
        <f t="shared" si="63"/>
        <v>598.08000000000004</v>
      </c>
      <c r="AW91" s="1">
        <f t="shared" si="64"/>
        <v>292.8</v>
      </c>
      <c r="AX91" s="1">
        <f t="shared" si="65"/>
        <v>292.8</v>
      </c>
      <c r="AY91" s="1">
        <f t="shared" si="66"/>
        <v>292.8</v>
      </c>
      <c r="BA91" s="1">
        <f t="shared" si="51"/>
        <v>480</v>
      </c>
      <c r="BB91" s="1">
        <f t="shared" si="52"/>
        <v>480</v>
      </c>
      <c r="BC91" s="1">
        <f t="shared" si="53"/>
        <v>480</v>
      </c>
      <c r="BD91" s="1">
        <f t="shared" si="54"/>
        <v>480</v>
      </c>
      <c r="BE91" s="1">
        <f t="shared" si="55"/>
        <v>960</v>
      </c>
      <c r="BF91" s="1">
        <f t="shared" si="56"/>
        <v>960</v>
      </c>
    </row>
    <row r="92" spans="2:58" x14ac:dyDescent="0.15">
      <c r="B92" s="1">
        <f t="shared" ref="B92:B108" si="67">B82+2</f>
        <v>18</v>
      </c>
      <c r="D92" s="1">
        <v>84</v>
      </c>
      <c r="E92" s="1">
        <v>4</v>
      </c>
      <c r="F92" s="1">
        <f t="shared" si="57"/>
        <v>16</v>
      </c>
      <c r="G92" s="1" cm="1">
        <f t="array" ref="G92">ROUND((INDEX(职业模板!$N$4:$U$4,MATCH(G$8,职业模板!$N$3:$U$3,FALSE))+$D92*INDEX(职业模板!$C$18:$J$18,MATCH(G$8,职业模板!$N$3:$U$3,FALSE))+INDEX(职业模板!$C$40:$J$60,MATCH($F92,职业模板!$B$40:$B$60,FALSE),MATCH(G$8,职业模板!$C$39:$J$39,FALSE))*INDEX(职业模板!$N$4:$U$4,MATCH(G$8,职业模板!$N$3:$U$3,FALSE)))*(1+INDEX(职业模板!$C$29:$J$34,MATCH($E92,职业模板!$B$29:$B$34,FALSE),MATCH(G$8,职业模板!$C$28:$J$28,FALSE))),3)</f>
        <v>4383.6000000000004</v>
      </c>
      <c r="H92" s="1" cm="1">
        <f t="array" ref="H92">ROUND((INDEX(职业模板!$N$4:$U$4,MATCH(H$8,职业模板!$N$3:$U$3,FALSE))+$D92*INDEX(职业模板!$C$18:$J$18,MATCH(H$8,职业模板!$N$3:$U$3,FALSE))+INDEX(职业模板!$C$40:$J$60,MATCH($F92,职业模板!$B$40:$B$60,FALSE),MATCH(H$8,职业模板!$C$39:$J$39,FALSE))*INDEX(职业模板!$N$4:$U$4,MATCH(H$8,职业模板!$N$3:$U$3,FALSE)))*(1+INDEX(职业模板!$C$29:$J$34,MATCH($E92,职业模板!$B$29:$B$34,FALSE),MATCH(H$8,职业模板!$C$28:$J$28,FALSE))),3)</f>
        <v>505.8</v>
      </c>
      <c r="I92" s="1" cm="1">
        <f t="array" ref="I92">ROUND((INDEX(职业模板!$N$4:$U$4,MATCH(I$8,职业模板!$N$3:$U$3,FALSE))+$D92*INDEX(职业模板!$C$18:$J$18,MATCH(I$8,职业模板!$N$3:$U$3,FALSE))+INDEX(职业模板!$C$40:$J$60,MATCH($F92,职业模板!$B$40:$B$60,FALSE),MATCH(I$8,职业模板!$C$39:$J$39,FALSE))*INDEX(职业模板!$N$4:$U$4,MATCH(I$8,职业模板!$N$3:$U$3,FALSE)))*(1+INDEX(职业模板!$C$29:$J$34,MATCH($E92,职业模板!$B$29:$B$34,FALSE),MATCH(I$8,职业模板!$C$28:$J$28,FALSE))),3)</f>
        <v>505.8</v>
      </c>
      <c r="J92" s="1" cm="1">
        <f t="array" ref="J92">ROUND((INDEX(职业模板!$N$4:$U$4,MATCH(J$8,职业模板!$N$3:$U$3,FALSE))+$D92*INDEX(职业模板!$C$18:$J$18,MATCH(J$8,职业模板!$N$3:$U$3,FALSE))+INDEX(职业模板!$C$40:$J$60,MATCH($F92,职业模板!$B$40:$B$60,FALSE),MATCH(J$8,职业模板!$C$39:$J$39,FALSE))*INDEX(职业模板!$N$4:$U$4,MATCH(J$8,职业模板!$N$3:$U$3,FALSE)))*(1+INDEX(职业模板!$C$29:$J$34,MATCH($E92,职业模板!$B$29:$B$34,FALSE),MATCH(J$8,职业模板!$C$28:$J$28,FALSE))),3)</f>
        <v>367.2</v>
      </c>
      <c r="K92" s="1" cm="1">
        <f t="array" ref="K92">ROUND((INDEX(职业模板!$N$4:$U$4,MATCH(K$8,职业模板!$N$3:$U$3,FALSE))+$D92*INDEX(职业模板!$C$18:$J$18,MATCH(K$8,职业模板!$N$3:$U$3,FALSE))+INDEX(职业模板!$C$40:$J$60,MATCH($F92,职业模板!$B$40:$B$60,FALSE),MATCH(K$8,职业模板!$C$39:$J$39,FALSE))*INDEX(职业模板!$N$4:$U$4,MATCH(K$8,职业模板!$N$3:$U$3,FALSE)))*(1+INDEX(职业模板!$C$29:$J$34,MATCH($E92,职业模板!$B$29:$B$34,FALSE),MATCH(K$8,职业模板!$C$28:$J$28,FALSE))),3)</f>
        <v>367.2</v>
      </c>
      <c r="L92" s="1" cm="1">
        <f t="array" ref="L92">ROUND((INDEX(职业模板!$N$4:$U$4,MATCH(L$8,职业模板!$N$3:$U$3,FALSE))+$D92*INDEX(职业模板!$C$18:$J$18,MATCH(L$8,职业模板!$N$3:$U$3,FALSE))+INDEX(职业模板!$C$40:$J$60,MATCH($F92,职业模板!$B$40:$B$60,FALSE),MATCH(L$8,职业模板!$C$39:$J$39,FALSE))*INDEX(职业模板!$N$4:$U$4,MATCH(L$8,职业模板!$N$3:$U$3,FALSE)))*(1+INDEX(职业模板!$C$29:$J$34,MATCH($E92,职业模板!$B$29:$B$34,FALSE),MATCH(L$8,职业模板!$C$28:$J$28,FALSE))),3)</f>
        <v>294.39999999999998</v>
      </c>
      <c r="M92" s="1" cm="1">
        <f t="array" ref="M92">ROUND((INDEX(职业模板!$N$4:$U$4,MATCH(M$8,职业模板!$N$3:$U$3,FALSE))+$D92*INDEX(职业模板!$C$18:$J$18,MATCH(M$8,职业模板!$N$3:$U$3,FALSE))+INDEX(职业模板!$C$40:$J$60,MATCH($F92,职业模板!$B$40:$B$60,FALSE),MATCH(M$8,职业模板!$C$39:$J$39,FALSE))*INDEX(职业模板!$N$4:$U$4,MATCH(M$8,职业模板!$N$3:$U$3,FALSE)))*(1+INDEX(职业模板!$C$29:$J$34,MATCH($E92,职业模板!$B$29:$B$34,FALSE),MATCH(M$8,职业模板!$C$28:$J$28,FALSE))),3)</f>
        <v>294.39999999999998</v>
      </c>
      <c r="N92" s="1" cm="1">
        <f t="array" ref="N92">ROUND((INDEX(职业模板!$N$4:$U$4,MATCH(N$8,职业模板!$N$3:$U$3,FALSE))+$D92*INDEX(职业模板!$C$18:$J$18,MATCH(N$8,职业模板!$N$3:$U$3,FALSE))+INDEX(职业模板!$C$40:$J$60,MATCH($F92,职业模板!$B$40:$B$60,FALSE),MATCH(N$8,职业模板!$C$39:$J$39,FALSE))*INDEX(职业模板!$N$4:$U$4,MATCH(N$8,职业模板!$N$3:$U$3,FALSE)))*(1+INDEX(职业模板!$C$29:$J$34,MATCH($E92,职业模板!$B$29:$B$34,FALSE),MATCH(N$8,职业模板!$C$28:$J$28,FALSE))),3)</f>
        <v>294.39999999999998</v>
      </c>
      <c r="O92" s="1">
        <v>1.5</v>
      </c>
      <c r="P92" s="1">
        <v>5</v>
      </c>
      <c r="Q92" s="26" t="str" cm="1">
        <f t="array" ref="Q92">INDEX(装备!$B$72:$B$77,MATCH($P92,装备!$A$72:$A$77,FALSE))</f>
        <v>橙</v>
      </c>
      <c r="R92" s="1">
        <v>12</v>
      </c>
      <c r="S92" s="1">
        <f t="shared" si="58"/>
        <v>3</v>
      </c>
      <c r="V92" s="1" cm="1">
        <f t="array" ref="V92">IFERROR(ROUND(INDEX(装备!$C$72:$C$77,MATCH($P92,装备!$A$72:$A$77,FALSE))*(INDEX(装备!$C$47:$G$47,MATCH(V$8,装备!$C$45:$G$45,FALSE))+$R92/MAX(装备!$G$72:$G$77)*INDEX(装备!$C$53:$G$53,MATCH(V$8,装备!$C$51:$G$51,FALSE)))+INDEX(装备!$C$91:$M$91,MATCH(V$8,装备!$C$90:$M$90,FALSE))*INDEX(装备!$I$72:$I$77,MATCH($P92,装备!$A$72:$A$77,FALSE))*(INDEX(职业模板!$N$4:$U$4,MATCH(G$8,职业模板!$N$3:$U$3,FALSE))+$D92*INDEX(职业模板!$C$18:$J$18,MATCH(G$8,职业模板!$N$3:$U$3,FALSE)))*(1+$S92),2),0)</f>
        <v>5882.88</v>
      </c>
      <c r="W92" s="1" cm="1">
        <f t="array" ref="W92">IFERROR(ROUND(INDEX(装备!$C$72:$C$77,MATCH($P92,装备!$A$72:$A$77,FALSE))*(INDEX(装备!$C$47:$G$47,MATCH(W$8,装备!$C$45:$G$45,FALSE))+$R92/MAX(装备!$G$72:$G$77)*INDEX(装备!$C$53:$G$53,MATCH(W$8,装备!$C$51:$G$51,FALSE)))+INDEX(装备!$C$91:$M$91,MATCH(W$8,装备!$C$90:$M$90,FALSE))*INDEX(装备!$I$72:$I$77,MATCH($P92,装备!$A$72:$A$77,FALSE))*(INDEX(职业模板!$N$4:$U$4,MATCH(H$8,职业模板!$N$3:$U$3,FALSE))+$D92*INDEX(职业模板!$C$18:$J$18,MATCH(H$8,职业模板!$N$3:$U$3,FALSE)))*(1+$S92),2),0)</f>
        <v>490.24</v>
      </c>
      <c r="X92" s="1" cm="1">
        <f t="array" ref="X92">IFERROR(ROUND(INDEX(装备!$C$72:$C$77,MATCH($P92,装备!$A$72:$A$77,FALSE))*(INDEX(装备!$C$47:$G$47,MATCH(X$8,装备!$C$45:$G$45,FALSE))+$R92/MAX(装备!$G$72:$G$77)*INDEX(装备!$C$53:$G$53,MATCH(X$8,装备!$C$51:$G$51,FALSE)))+INDEX(装备!$C$91:$M$91,MATCH(X$8,装备!$C$90:$M$90,FALSE))*INDEX(装备!$I$72:$I$77,MATCH($P92,装备!$A$72:$A$77,FALSE))*(INDEX(职业模板!$N$4:$U$4,MATCH(I$8,职业模板!$N$3:$U$3,FALSE))+$D92*INDEX(职业模板!$C$18:$J$18,MATCH(I$8,职业模板!$N$3:$U$3,FALSE)))*(1+$S92),2),0)</f>
        <v>490.24</v>
      </c>
      <c r="Y92" s="1" cm="1">
        <f t="array" ref="Y92">IFERROR(ROUND(INDEX(装备!$C$72:$C$77,MATCH($P92,装备!$A$72:$A$77,FALSE))*(INDEX(装备!$C$47:$G$47,MATCH(Y$8,装备!$C$45:$G$45,FALSE))+$R92/MAX(装备!$G$72:$G$77)*INDEX(装备!$C$53:$G$53,MATCH(Y$8,装备!$C$51:$G$51,FALSE)))+INDEX(装备!$C$91:$M$91,MATCH(Y$8,装备!$C$90:$M$90,FALSE))*INDEX(装备!$I$72:$I$77,MATCH($P92,装备!$A$72:$A$77,FALSE))*(INDEX(职业模板!$N$4:$U$4,MATCH(J$8,职业模板!$N$3:$U$3,FALSE))+$D92*INDEX(职业模板!$C$18:$J$18,MATCH(J$8,职业模板!$N$3:$U$3,FALSE)))*(1+$S92),2),0)</f>
        <v>245.44</v>
      </c>
      <c r="Z92" s="1" cm="1">
        <f t="array" ref="Z92">IFERROR(ROUND(INDEX(装备!$C$72:$C$77,MATCH($P92,装备!$A$72:$A$77,FALSE))*(INDEX(装备!$C$47:$G$47,MATCH(Z$8,装备!$C$45:$G$45,FALSE))+$R92/MAX(装备!$G$72:$G$77)*INDEX(装备!$C$53:$G$53,MATCH(Z$8,装备!$C$51:$G$51,FALSE)))+INDEX(装备!$C$91:$M$91,MATCH(Z$8,装备!$C$90:$M$90,FALSE))*INDEX(装备!$I$72:$I$77,MATCH($P92,装备!$A$72:$A$77,FALSE))*(INDEX(职业模板!$N$4:$U$4,MATCH(K$8,职业模板!$N$3:$U$3,FALSE))+$D92*INDEX(职业模板!$C$18:$J$18,MATCH(K$8,职业模板!$N$3:$U$3,FALSE)))*(1+$S92),2),0)</f>
        <v>245.44</v>
      </c>
      <c r="AA92" s="1" cm="1">
        <f t="array" ref="AA92">IFERROR(INDEX(装备!$C$92:$M$92,MATCH(AA$8,装备!$C$90:$M$90,FALSE))*INDEX(装备!$I$72:$I$77,MATCH($P92,装备!$A$72:$A$77,FALSE))+$S92*INDEX(装备!$C$92:$M$92,MATCH(AA$8,装备!$C$90:$M$90,FALSE))*INDEX(装备!$I$72:$I$77,MATCH($P92,装备!$A$72:$A$77,FALSE)),0)</f>
        <v>480</v>
      </c>
      <c r="AB92" s="1" cm="1">
        <f t="array" ref="AB92">IFERROR(INDEX(装备!$C$92:$M$92,MATCH(AB$8,装备!$C$90:$M$90,FALSE))*INDEX(装备!$I$72:$I$77,MATCH($P92,装备!$A$72:$A$77,FALSE))+$S92*INDEX(装备!$C$92:$M$92,MATCH(AB$8,装备!$C$90:$M$90,FALSE))*INDEX(装备!$I$72:$I$77,MATCH($P92,装备!$A$72:$A$77,FALSE)),0)</f>
        <v>480</v>
      </c>
      <c r="AC92" s="1" cm="1">
        <f t="array" ref="AC92">IFERROR(INDEX(装备!$C$92:$M$92,MATCH(AC$8,装备!$C$90:$M$90,FALSE))*INDEX(装备!$I$72:$I$77,MATCH($P92,装备!$A$72:$A$77,FALSE))+$S92*INDEX(装备!$C$92:$M$92,MATCH(AC$8,装备!$C$90:$M$90,FALSE))*INDEX(装备!$I$72:$I$77,MATCH($P92,装备!$A$72:$A$77,FALSE)),0)</f>
        <v>480</v>
      </c>
      <c r="AD92" s="1" cm="1">
        <f t="array" ref="AD92">IFERROR(INDEX(装备!$C$92:$M$92,MATCH(AD$8,装备!$C$90:$M$90,FALSE))*INDEX(装备!$I$72:$I$77,MATCH($P92,装备!$A$72:$A$77,FALSE))+$S92*INDEX(装备!$C$92:$M$92,MATCH(AD$8,装备!$C$90:$M$90,FALSE))*INDEX(装备!$I$72:$I$77,MATCH($P92,装备!$A$72:$A$77,FALSE)),0)</f>
        <v>480</v>
      </c>
      <c r="AE92" s="1" cm="1">
        <f t="array" ref="AE92">IFERROR(INDEX(装备!$C$92:$M$92,MATCH(AE$8,装备!$C$90:$M$90,FALSE))*INDEX(装备!$I$72:$I$77,MATCH($P92,装备!$A$72:$A$77,FALSE))+$S92*INDEX(装备!$C$92:$M$92,MATCH(AE$8,装备!$C$90:$M$90,FALSE))*INDEX(装备!$I$72:$I$77,MATCH($P92,装备!$A$72:$A$77,FALSE)),0)</f>
        <v>960</v>
      </c>
      <c r="AF92" s="1" cm="1">
        <f t="array" ref="AF92">IFERROR(INDEX(装备!$C$92:$M$92,MATCH(AF$8,装备!$C$90:$M$90,FALSE))*INDEX(装备!$I$72:$I$77,MATCH($P92,装备!$A$72:$A$77,FALSE))+$S92*INDEX(装备!$C$92:$M$92,MATCH(AF$8,装备!$C$90:$M$90,FALSE))*INDEX(装备!$I$72:$I$77,MATCH($P92,装备!$A$72:$A$77,FALSE)),0)</f>
        <v>960</v>
      </c>
      <c r="AR92" s="1">
        <f t="shared" si="59"/>
        <v>10266.48</v>
      </c>
      <c r="AS92" s="1">
        <f t="shared" si="60"/>
        <v>996.04</v>
      </c>
      <c r="AT92" s="1">
        <f t="shared" si="61"/>
        <v>996.04</v>
      </c>
      <c r="AU92" s="1">
        <f t="shared" si="62"/>
        <v>612.64</v>
      </c>
      <c r="AV92" s="1">
        <f t="shared" si="63"/>
        <v>612.64</v>
      </c>
      <c r="AW92" s="1">
        <f t="shared" si="64"/>
        <v>294.39999999999998</v>
      </c>
      <c r="AX92" s="1">
        <f t="shared" si="65"/>
        <v>294.39999999999998</v>
      </c>
      <c r="AY92" s="1">
        <f t="shared" si="66"/>
        <v>294.39999999999998</v>
      </c>
      <c r="BA92" s="1">
        <f t="shared" si="51"/>
        <v>480</v>
      </c>
      <c r="BB92" s="1">
        <f t="shared" si="52"/>
        <v>480</v>
      </c>
      <c r="BC92" s="1">
        <f t="shared" si="53"/>
        <v>480</v>
      </c>
      <c r="BD92" s="1">
        <f t="shared" si="54"/>
        <v>480</v>
      </c>
      <c r="BE92" s="1">
        <f t="shared" si="55"/>
        <v>960</v>
      </c>
      <c r="BF92" s="1">
        <f t="shared" si="56"/>
        <v>960</v>
      </c>
    </row>
    <row r="93" spans="2:58" x14ac:dyDescent="0.15">
      <c r="B93" s="1">
        <f t="shared" si="67"/>
        <v>19</v>
      </c>
      <c r="D93" s="1">
        <v>85</v>
      </c>
      <c r="E93" s="1">
        <v>4</v>
      </c>
      <c r="F93" s="1">
        <f t="shared" si="57"/>
        <v>16</v>
      </c>
      <c r="G93" s="1" cm="1">
        <f t="array" ref="G93">ROUND((INDEX(职业模板!$N$4:$U$4,MATCH(G$8,职业模板!$N$3:$U$3,FALSE))+$D93*INDEX(职业模板!$C$18:$J$18,MATCH(G$8,职业模板!$N$3:$U$3,FALSE))+INDEX(职业模板!$C$40:$J$60,MATCH($F93,职业模板!$B$40:$B$60,FALSE),MATCH(G$8,职业模板!$C$39:$J$39,FALSE))*INDEX(职业模板!$N$4:$U$4,MATCH(G$8,职业模板!$N$3:$U$3,FALSE)))*(1+INDEX(职业模板!$C$29:$J$34,MATCH($E93,职业模板!$B$29:$B$34,FALSE),MATCH(G$8,职业模板!$C$28:$J$28,FALSE))),3)</f>
        <v>4407</v>
      </c>
      <c r="H93" s="1" cm="1">
        <f t="array" ref="H93">ROUND((INDEX(职业模板!$N$4:$U$4,MATCH(H$8,职业模板!$N$3:$U$3,FALSE))+$D93*INDEX(职业模板!$C$18:$J$18,MATCH(H$8,职业模板!$N$3:$U$3,FALSE))+INDEX(职业模板!$C$40:$J$60,MATCH($F93,职业模板!$B$40:$B$60,FALSE),MATCH(H$8,职业模板!$C$39:$J$39,FALSE))*INDEX(职业模板!$N$4:$U$4,MATCH(H$8,职业模板!$N$3:$U$3,FALSE)))*(1+INDEX(职业模板!$C$29:$J$34,MATCH($E93,职业模板!$B$29:$B$34,FALSE),MATCH(H$8,职业模板!$C$28:$J$28,FALSE))),3)</f>
        <v>508.5</v>
      </c>
      <c r="I93" s="1" cm="1">
        <f t="array" ref="I93">ROUND((INDEX(职业模板!$N$4:$U$4,MATCH(I$8,职业模板!$N$3:$U$3,FALSE))+$D93*INDEX(职业模板!$C$18:$J$18,MATCH(I$8,职业模板!$N$3:$U$3,FALSE))+INDEX(职业模板!$C$40:$J$60,MATCH($F93,职业模板!$B$40:$B$60,FALSE),MATCH(I$8,职业模板!$C$39:$J$39,FALSE))*INDEX(职业模板!$N$4:$U$4,MATCH(I$8,职业模板!$N$3:$U$3,FALSE)))*(1+INDEX(职业模板!$C$29:$J$34,MATCH($E93,职业模板!$B$29:$B$34,FALSE),MATCH(I$8,职业模板!$C$28:$J$28,FALSE))),3)</f>
        <v>508.5</v>
      </c>
      <c r="J93" s="1" cm="1">
        <f t="array" ref="J93">ROUND((INDEX(职业模板!$N$4:$U$4,MATCH(J$8,职业模板!$N$3:$U$3,FALSE))+$D93*INDEX(职业模板!$C$18:$J$18,MATCH(J$8,职业模板!$N$3:$U$3,FALSE))+INDEX(职业模板!$C$40:$J$60,MATCH($F93,职业模板!$B$40:$B$60,FALSE),MATCH(J$8,职业模板!$C$39:$J$39,FALSE))*INDEX(职业模板!$N$4:$U$4,MATCH(J$8,职业模板!$N$3:$U$3,FALSE)))*(1+INDEX(职业模板!$C$29:$J$34,MATCH($E93,职业模板!$B$29:$B$34,FALSE),MATCH(J$8,职业模板!$C$28:$J$28,FALSE))),3)</f>
        <v>369</v>
      </c>
      <c r="K93" s="1" cm="1">
        <f t="array" ref="K93">ROUND((INDEX(职业模板!$N$4:$U$4,MATCH(K$8,职业模板!$N$3:$U$3,FALSE))+$D93*INDEX(职业模板!$C$18:$J$18,MATCH(K$8,职业模板!$N$3:$U$3,FALSE))+INDEX(职业模板!$C$40:$J$60,MATCH($F93,职业模板!$B$40:$B$60,FALSE),MATCH(K$8,职业模板!$C$39:$J$39,FALSE))*INDEX(职业模板!$N$4:$U$4,MATCH(K$8,职业模板!$N$3:$U$3,FALSE)))*(1+INDEX(职业模板!$C$29:$J$34,MATCH($E93,职业模板!$B$29:$B$34,FALSE),MATCH(K$8,职业模板!$C$28:$J$28,FALSE))),3)</f>
        <v>369</v>
      </c>
      <c r="L93" s="1" cm="1">
        <f t="array" ref="L93">ROUND((INDEX(职业模板!$N$4:$U$4,MATCH(L$8,职业模板!$N$3:$U$3,FALSE))+$D93*INDEX(职业模板!$C$18:$J$18,MATCH(L$8,职业模板!$N$3:$U$3,FALSE))+INDEX(职业模板!$C$40:$J$60,MATCH($F93,职业模板!$B$40:$B$60,FALSE),MATCH(L$8,职业模板!$C$39:$J$39,FALSE))*INDEX(职业模板!$N$4:$U$4,MATCH(L$8,职业模板!$N$3:$U$3,FALSE)))*(1+INDEX(职业模板!$C$29:$J$34,MATCH($E93,职业模板!$B$29:$B$34,FALSE),MATCH(L$8,职业模板!$C$28:$J$28,FALSE))),3)</f>
        <v>296</v>
      </c>
      <c r="M93" s="1" cm="1">
        <f t="array" ref="M93">ROUND((INDEX(职业模板!$N$4:$U$4,MATCH(M$8,职业模板!$N$3:$U$3,FALSE))+$D93*INDEX(职业模板!$C$18:$J$18,MATCH(M$8,职业模板!$N$3:$U$3,FALSE))+INDEX(职业模板!$C$40:$J$60,MATCH($F93,职业模板!$B$40:$B$60,FALSE),MATCH(M$8,职业模板!$C$39:$J$39,FALSE))*INDEX(职业模板!$N$4:$U$4,MATCH(M$8,职业模板!$N$3:$U$3,FALSE)))*(1+INDEX(职业模板!$C$29:$J$34,MATCH($E93,职业模板!$B$29:$B$34,FALSE),MATCH(M$8,职业模板!$C$28:$J$28,FALSE))),3)</f>
        <v>296</v>
      </c>
      <c r="N93" s="1" cm="1">
        <f t="array" ref="N93">ROUND((INDEX(职业模板!$N$4:$U$4,MATCH(N$8,职业模板!$N$3:$U$3,FALSE))+$D93*INDEX(职业模板!$C$18:$J$18,MATCH(N$8,职业模板!$N$3:$U$3,FALSE))+INDEX(职业模板!$C$40:$J$60,MATCH($F93,职业模板!$B$40:$B$60,FALSE),MATCH(N$8,职业模板!$C$39:$J$39,FALSE))*INDEX(职业模板!$N$4:$U$4,MATCH(N$8,职业模板!$N$3:$U$3,FALSE)))*(1+INDEX(职业模板!$C$29:$J$34,MATCH($E93,职业模板!$B$29:$B$34,FALSE),MATCH(N$8,职业模板!$C$28:$J$28,FALSE))),3)</f>
        <v>296</v>
      </c>
      <c r="O93" s="1">
        <v>1.5</v>
      </c>
      <c r="P93" s="1">
        <v>5</v>
      </c>
      <c r="Q93" s="26" t="str" cm="1">
        <f t="array" ref="Q93">INDEX(装备!$B$72:$B$77,MATCH($P93,装备!$A$72:$A$77,FALSE))</f>
        <v>橙</v>
      </c>
      <c r="R93" s="1">
        <v>12</v>
      </c>
      <c r="S93" s="1">
        <f t="shared" si="58"/>
        <v>3</v>
      </c>
      <c r="V93" s="1" cm="1">
        <f t="array" ref="V93">IFERROR(ROUND(INDEX(装备!$C$72:$C$77,MATCH($P93,装备!$A$72:$A$77,FALSE))*(INDEX(装备!$C$47:$G$47,MATCH(V$8,装备!$C$45:$G$45,FALSE))+$R93/MAX(装备!$G$72:$G$77)*INDEX(装备!$C$53:$G$53,MATCH(V$8,装备!$C$51:$G$51,FALSE)))+INDEX(装备!$C$91:$M$91,MATCH(V$8,装备!$C$90:$M$90,FALSE))*INDEX(装备!$I$72:$I$77,MATCH($P93,装备!$A$72:$A$77,FALSE))*(INDEX(职业模板!$N$4:$U$4,MATCH(G$8,职业模板!$N$3:$U$3,FALSE))+$D93*INDEX(职业模板!$C$18:$J$18,MATCH(G$8,职业模板!$N$3:$U$3,FALSE)))*(1+$S93),2),0)</f>
        <v>5887.2</v>
      </c>
      <c r="W93" s="1" cm="1">
        <f t="array" ref="W93">IFERROR(ROUND(INDEX(装备!$C$72:$C$77,MATCH($P93,装备!$A$72:$A$77,FALSE))*(INDEX(装备!$C$47:$G$47,MATCH(W$8,装备!$C$45:$G$45,FALSE))+$R93/MAX(装备!$G$72:$G$77)*INDEX(装备!$C$53:$G$53,MATCH(W$8,装备!$C$51:$G$51,FALSE)))+INDEX(装备!$C$91:$M$91,MATCH(W$8,装备!$C$90:$M$90,FALSE))*INDEX(装备!$I$72:$I$77,MATCH($P93,装备!$A$72:$A$77,FALSE))*(INDEX(职业模板!$N$4:$U$4,MATCH(H$8,职业模板!$N$3:$U$3,FALSE))+$D93*INDEX(职业模板!$C$18:$J$18,MATCH(H$8,职业模板!$N$3:$U$3,FALSE)))*(1+$S93),2),0)</f>
        <v>490.6</v>
      </c>
      <c r="X93" s="1" cm="1">
        <f t="array" ref="X93">IFERROR(ROUND(INDEX(装备!$C$72:$C$77,MATCH($P93,装备!$A$72:$A$77,FALSE))*(INDEX(装备!$C$47:$G$47,MATCH(X$8,装备!$C$45:$G$45,FALSE))+$R93/MAX(装备!$G$72:$G$77)*INDEX(装备!$C$53:$G$53,MATCH(X$8,装备!$C$51:$G$51,FALSE)))+INDEX(装备!$C$91:$M$91,MATCH(X$8,装备!$C$90:$M$90,FALSE))*INDEX(装备!$I$72:$I$77,MATCH($P93,装备!$A$72:$A$77,FALSE))*(INDEX(职业模板!$N$4:$U$4,MATCH(I$8,职业模板!$N$3:$U$3,FALSE))+$D93*INDEX(职业模板!$C$18:$J$18,MATCH(I$8,职业模板!$N$3:$U$3,FALSE)))*(1+$S93),2),0)</f>
        <v>490.6</v>
      </c>
      <c r="Y93" s="1" cm="1">
        <f t="array" ref="Y93">IFERROR(ROUND(INDEX(装备!$C$72:$C$77,MATCH($P93,装备!$A$72:$A$77,FALSE))*(INDEX(装备!$C$47:$G$47,MATCH(Y$8,装备!$C$45:$G$45,FALSE))+$R93/MAX(装备!$G$72:$G$77)*INDEX(装备!$C$53:$G$53,MATCH(Y$8,装备!$C$51:$G$51,FALSE)))+INDEX(装备!$C$91:$M$91,MATCH(Y$8,装备!$C$90:$M$90,FALSE))*INDEX(装备!$I$72:$I$77,MATCH($P93,装备!$A$72:$A$77,FALSE))*(INDEX(职业模板!$N$4:$U$4,MATCH(J$8,职业模板!$N$3:$U$3,FALSE))+$D93*INDEX(职业模板!$C$18:$J$18,MATCH(J$8,职业模板!$N$3:$U$3,FALSE)))*(1+$S93),2),0)</f>
        <v>245.6</v>
      </c>
      <c r="Z93" s="1" cm="1">
        <f t="array" ref="Z93">IFERROR(ROUND(INDEX(装备!$C$72:$C$77,MATCH($P93,装备!$A$72:$A$77,FALSE))*(INDEX(装备!$C$47:$G$47,MATCH(Z$8,装备!$C$45:$G$45,FALSE))+$R93/MAX(装备!$G$72:$G$77)*INDEX(装备!$C$53:$G$53,MATCH(Z$8,装备!$C$51:$G$51,FALSE)))+INDEX(装备!$C$91:$M$91,MATCH(Z$8,装备!$C$90:$M$90,FALSE))*INDEX(装备!$I$72:$I$77,MATCH($P93,装备!$A$72:$A$77,FALSE))*(INDEX(职业模板!$N$4:$U$4,MATCH(K$8,职业模板!$N$3:$U$3,FALSE))+$D93*INDEX(职业模板!$C$18:$J$18,MATCH(K$8,职业模板!$N$3:$U$3,FALSE)))*(1+$S93),2),0)</f>
        <v>245.6</v>
      </c>
      <c r="AA93" s="1" cm="1">
        <f t="array" ref="AA93">IFERROR(INDEX(装备!$C$92:$M$92,MATCH(AA$8,装备!$C$90:$M$90,FALSE))*INDEX(装备!$I$72:$I$77,MATCH($P93,装备!$A$72:$A$77,FALSE))+$S93*INDEX(装备!$C$92:$M$92,MATCH(AA$8,装备!$C$90:$M$90,FALSE))*INDEX(装备!$I$72:$I$77,MATCH($P93,装备!$A$72:$A$77,FALSE)),0)</f>
        <v>480</v>
      </c>
      <c r="AB93" s="1" cm="1">
        <f t="array" ref="AB93">IFERROR(INDEX(装备!$C$92:$M$92,MATCH(AB$8,装备!$C$90:$M$90,FALSE))*INDEX(装备!$I$72:$I$77,MATCH($P93,装备!$A$72:$A$77,FALSE))+$S93*INDEX(装备!$C$92:$M$92,MATCH(AB$8,装备!$C$90:$M$90,FALSE))*INDEX(装备!$I$72:$I$77,MATCH($P93,装备!$A$72:$A$77,FALSE)),0)</f>
        <v>480</v>
      </c>
      <c r="AC93" s="1" cm="1">
        <f t="array" ref="AC93">IFERROR(INDEX(装备!$C$92:$M$92,MATCH(AC$8,装备!$C$90:$M$90,FALSE))*INDEX(装备!$I$72:$I$77,MATCH($P93,装备!$A$72:$A$77,FALSE))+$S93*INDEX(装备!$C$92:$M$92,MATCH(AC$8,装备!$C$90:$M$90,FALSE))*INDEX(装备!$I$72:$I$77,MATCH($P93,装备!$A$72:$A$77,FALSE)),0)</f>
        <v>480</v>
      </c>
      <c r="AD93" s="1" cm="1">
        <f t="array" ref="AD93">IFERROR(INDEX(装备!$C$92:$M$92,MATCH(AD$8,装备!$C$90:$M$90,FALSE))*INDEX(装备!$I$72:$I$77,MATCH($P93,装备!$A$72:$A$77,FALSE))+$S93*INDEX(装备!$C$92:$M$92,MATCH(AD$8,装备!$C$90:$M$90,FALSE))*INDEX(装备!$I$72:$I$77,MATCH($P93,装备!$A$72:$A$77,FALSE)),0)</f>
        <v>480</v>
      </c>
      <c r="AE93" s="1" cm="1">
        <f t="array" ref="AE93">IFERROR(INDEX(装备!$C$92:$M$92,MATCH(AE$8,装备!$C$90:$M$90,FALSE))*INDEX(装备!$I$72:$I$77,MATCH($P93,装备!$A$72:$A$77,FALSE))+$S93*INDEX(装备!$C$92:$M$92,MATCH(AE$8,装备!$C$90:$M$90,FALSE))*INDEX(装备!$I$72:$I$77,MATCH($P93,装备!$A$72:$A$77,FALSE)),0)</f>
        <v>960</v>
      </c>
      <c r="AF93" s="1" cm="1">
        <f t="array" ref="AF93">IFERROR(INDEX(装备!$C$92:$M$92,MATCH(AF$8,装备!$C$90:$M$90,FALSE))*INDEX(装备!$I$72:$I$77,MATCH($P93,装备!$A$72:$A$77,FALSE))+$S93*INDEX(装备!$C$92:$M$92,MATCH(AF$8,装备!$C$90:$M$90,FALSE))*INDEX(装备!$I$72:$I$77,MATCH($P93,装备!$A$72:$A$77,FALSE)),0)</f>
        <v>960</v>
      </c>
      <c r="AR93" s="1">
        <f t="shared" si="59"/>
        <v>10294.200000000001</v>
      </c>
      <c r="AS93" s="1">
        <f t="shared" si="60"/>
        <v>999.1</v>
      </c>
      <c r="AT93" s="1">
        <f t="shared" si="61"/>
        <v>999.1</v>
      </c>
      <c r="AU93" s="1">
        <f t="shared" si="62"/>
        <v>614.6</v>
      </c>
      <c r="AV93" s="1">
        <f t="shared" si="63"/>
        <v>614.6</v>
      </c>
      <c r="AW93" s="1">
        <f t="shared" si="64"/>
        <v>296</v>
      </c>
      <c r="AX93" s="1">
        <f t="shared" si="65"/>
        <v>296</v>
      </c>
      <c r="AY93" s="1">
        <f t="shared" si="66"/>
        <v>296</v>
      </c>
      <c r="BA93" s="1">
        <f t="shared" si="51"/>
        <v>480</v>
      </c>
      <c r="BB93" s="1">
        <f t="shared" si="52"/>
        <v>480</v>
      </c>
      <c r="BC93" s="1">
        <f t="shared" si="53"/>
        <v>480</v>
      </c>
      <c r="BD93" s="1">
        <f t="shared" si="54"/>
        <v>480</v>
      </c>
      <c r="BE93" s="1">
        <f t="shared" si="55"/>
        <v>960</v>
      </c>
      <c r="BF93" s="1">
        <f t="shared" si="56"/>
        <v>960</v>
      </c>
    </row>
    <row r="94" spans="2:58" x14ac:dyDescent="0.15">
      <c r="B94" s="1">
        <f t="shared" si="67"/>
        <v>19</v>
      </c>
      <c r="D94" s="1">
        <v>86</v>
      </c>
      <c r="E94" s="1">
        <v>4</v>
      </c>
      <c r="F94" s="1">
        <f t="shared" si="57"/>
        <v>16</v>
      </c>
      <c r="G94" s="1" cm="1">
        <f t="array" ref="G94">ROUND((INDEX(职业模板!$N$4:$U$4,MATCH(G$8,职业模板!$N$3:$U$3,FALSE))+$D94*INDEX(职业模板!$C$18:$J$18,MATCH(G$8,职业模板!$N$3:$U$3,FALSE))+INDEX(职业模板!$C$40:$J$60,MATCH($F94,职业模板!$B$40:$B$60,FALSE),MATCH(G$8,职业模板!$C$39:$J$39,FALSE))*INDEX(职业模板!$N$4:$U$4,MATCH(G$8,职业模板!$N$3:$U$3,FALSE)))*(1+INDEX(职业模板!$C$29:$J$34,MATCH($E94,职业模板!$B$29:$B$34,FALSE),MATCH(G$8,职业模板!$C$28:$J$28,FALSE))),3)</f>
        <v>4430.3999999999996</v>
      </c>
      <c r="H94" s="1" cm="1">
        <f t="array" ref="H94">ROUND((INDEX(职业模板!$N$4:$U$4,MATCH(H$8,职业模板!$N$3:$U$3,FALSE))+$D94*INDEX(职业模板!$C$18:$J$18,MATCH(H$8,职业模板!$N$3:$U$3,FALSE))+INDEX(职业模板!$C$40:$J$60,MATCH($F94,职业模板!$B$40:$B$60,FALSE),MATCH(H$8,职业模板!$C$39:$J$39,FALSE))*INDEX(职业模板!$N$4:$U$4,MATCH(H$8,职业模板!$N$3:$U$3,FALSE)))*(1+INDEX(职业模板!$C$29:$J$34,MATCH($E94,职业模板!$B$29:$B$34,FALSE),MATCH(H$8,职业模板!$C$28:$J$28,FALSE))),3)</f>
        <v>511.2</v>
      </c>
      <c r="I94" s="1" cm="1">
        <f t="array" ref="I94">ROUND((INDEX(职业模板!$N$4:$U$4,MATCH(I$8,职业模板!$N$3:$U$3,FALSE))+$D94*INDEX(职业模板!$C$18:$J$18,MATCH(I$8,职业模板!$N$3:$U$3,FALSE))+INDEX(职业模板!$C$40:$J$60,MATCH($F94,职业模板!$B$40:$B$60,FALSE),MATCH(I$8,职业模板!$C$39:$J$39,FALSE))*INDEX(职业模板!$N$4:$U$4,MATCH(I$8,职业模板!$N$3:$U$3,FALSE)))*(1+INDEX(职业模板!$C$29:$J$34,MATCH($E94,职业模板!$B$29:$B$34,FALSE),MATCH(I$8,职业模板!$C$28:$J$28,FALSE))),3)</f>
        <v>511.2</v>
      </c>
      <c r="J94" s="1" cm="1">
        <f t="array" ref="J94">ROUND((INDEX(职业模板!$N$4:$U$4,MATCH(J$8,职业模板!$N$3:$U$3,FALSE))+$D94*INDEX(职业模板!$C$18:$J$18,MATCH(J$8,职业模板!$N$3:$U$3,FALSE))+INDEX(职业模板!$C$40:$J$60,MATCH($F94,职业模板!$B$40:$B$60,FALSE),MATCH(J$8,职业模板!$C$39:$J$39,FALSE))*INDEX(职业模板!$N$4:$U$4,MATCH(J$8,职业模板!$N$3:$U$3,FALSE)))*(1+INDEX(职业模板!$C$29:$J$34,MATCH($E94,职业模板!$B$29:$B$34,FALSE),MATCH(J$8,职业模板!$C$28:$J$28,FALSE))),3)</f>
        <v>370.8</v>
      </c>
      <c r="K94" s="1" cm="1">
        <f t="array" ref="K94">ROUND((INDEX(职业模板!$N$4:$U$4,MATCH(K$8,职业模板!$N$3:$U$3,FALSE))+$D94*INDEX(职业模板!$C$18:$J$18,MATCH(K$8,职业模板!$N$3:$U$3,FALSE))+INDEX(职业模板!$C$40:$J$60,MATCH($F94,职业模板!$B$40:$B$60,FALSE),MATCH(K$8,职业模板!$C$39:$J$39,FALSE))*INDEX(职业模板!$N$4:$U$4,MATCH(K$8,职业模板!$N$3:$U$3,FALSE)))*(1+INDEX(职业模板!$C$29:$J$34,MATCH($E94,职业模板!$B$29:$B$34,FALSE),MATCH(K$8,职业模板!$C$28:$J$28,FALSE))),3)</f>
        <v>370.8</v>
      </c>
      <c r="L94" s="1" cm="1">
        <f t="array" ref="L94">ROUND((INDEX(职业模板!$N$4:$U$4,MATCH(L$8,职业模板!$N$3:$U$3,FALSE))+$D94*INDEX(职业模板!$C$18:$J$18,MATCH(L$8,职业模板!$N$3:$U$3,FALSE))+INDEX(职业模板!$C$40:$J$60,MATCH($F94,职业模板!$B$40:$B$60,FALSE),MATCH(L$8,职业模板!$C$39:$J$39,FALSE))*INDEX(职业模板!$N$4:$U$4,MATCH(L$8,职业模板!$N$3:$U$3,FALSE)))*(1+INDEX(职业模板!$C$29:$J$34,MATCH($E94,职业模板!$B$29:$B$34,FALSE),MATCH(L$8,职业模板!$C$28:$J$28,FALSE))),3)</f>
        <v>297.60000000000002</v>
      </c>
      <c r="M94" s="1" cm="1">
        <f t="array" ref="M94">ROUND((INDEX(职业模板!$N$4:$U$4,MATCH(M$8,职业模板!$N$3:$U$3,FALSE))+$D94*INDEX(职业模板!$C$18:$J$18,MATCH(M$8,职业模板!$N$3:$U$3,FALSE))+INDEX(职业模板!$C$40:$J$60,MATCH($F94,职业模板!$B$40:$B$60,FALSE),MATCH(M$8,职业模板!$C$39:$J$39,FALSE))*INDEX(职业模板!$N$4:$U$4,MATCH(M$8,职业模板!$N$3:$U$3,FALSE)))*(1+INDEX(职业模板!$C$29:$J$34,MATCH($E94,职业模板!$B$29:$B$34,FALSE),MATCH(M$8,职业模板!$C$28:$J$28,FALSE))),3)</f>
        <v>297.60000000000002</v>
      </c>
      <c r="N94" s="1" cm="1">
        <f t="array" ref="N94">ROUND((INDEX(职业模板!$N$4:$U$4,MATCH(N$8,职业模板!$N$3:$U$3,FALSE))+$D94*INDEX(职业模板!$C$18:$J$18,MATCH(N$8,职业模板!$N$3:$U$3,FALSE))+INDEX(职业模板!$C$40:$J$60,MATCH($F94,职业模板!$B$40:$B$60,FALSE),MATCH(N$8,职业模板!$C$39:$J$39,FALSE))*INDEX(职业模板!$N$4:$U$4,MATCH(N$8,职业模板!$N$3:$U$3,FALSE)))*(1+INDEX(职业模板!$C$29:$J$34,MATCH($E94,职业模板!$B$29:$B$34,FALSE),MATCH(N$8,职业模板!$C$28:$J$28,FALSE))),3)</f>
        <v>297.60000000000002</v>
      </c>
      <c r="O94" s="1">
        <v>1.5</v>
      </c>
      <c r="P94" s="1">
        <v>5</v>
      </c>
      <c r="Q94" s="26" t="str" cm="1">
        <f t="array" ref="Q94">INDEX(装备!$B$72:$B$77,MATCH($P94,装备!$A$72:$A$77,FALSE))</f>
        <v>橙</v>
      </c>
      <c r="R94" s="1">
        <v>12</v>
      </c>
      <c r="S94" s="1">
        <f t="shared" si="58"/>
        <v>3</v>
      </c>
      <c r="V94" s="1" cm="1">
        <f t="array" ref="V94">IFERROR(ROUND(INDEX(装备!$C$72:$C$77,MATCH($P94,装备!$A$72:$A$77,FALSE))*(INDEX(装备!$C$47:$G$47,MATCH(V$8,装备!$C$45:$G$45,FALSE))+$R94/MAX(装备!$G$72:$G$77)*INDEX(装备!$C$53:$G$53,MATCH(V$8,装备!$C$51:$G$51,FALSE)))+INDEX(装备!$C$91:$M$91,MATCH(V$8,装备!$C$90:$M$90,FALSE))*INDEX(装备!$I$72:$I$77,MATCH($P94,装备!$A$72:$A$77,FALSE))*(INDEX(职业模板!$N$4:$U$4,MATCH(G$8,职业模板!$N$3:$U$3,FALSE))+$D94*INDEX(职业模板!$C$18:$J$18,MATCH(G$8,职业模板!$N$3:$U$3,FALSE)))*(1+$S94),2),0)</f>
        <v>5891.52</v>
      </c>
      <c r="W94" s="1" cm="1">
        <f t="array" ref="W94">IFERROR(ROUND(INDEX(装备!$C$72:$C$77,MATCH($P94,装备!$A$72:$A$77,FALSE))*(INDEX(装备!$C$47:$G$47,MATCH(W$8,装备!$C$45:$G$45,FALSE))+$R94/MAX(装备!$G$72:$G$77)*INDEX(装备!$C$53:$G$53,MATCH(W$8,装备!$C$51:$G$51,FALSE)))+INDEX(装备!$C$91:$M$91,MATCH(W$8,装备!$C$90:$M$90,FALSE))*INDEX(装备!$I$72:$I$77,MATCH($P94,装备!$A$72:$A$77,FALSE))*(INDEX(职业模板!$N$4:$U$4,MATCH(H$8,职业模板!$N$3:$U$3,FALSE))+$D94*INDEX(职业模板!$C$18:$J$18,MATCH(H$8,职业模板!$N$3:$U$3,FALSE)))*(1+$S94),2),0)</f>
        <v>490.96</v>
      </c>
      <c r="X94" s="1" cm="1">
        <f t="array" ref="X94">IFERROR(ROUND(INDEX(装备!$C$72:$C$77,MATCH($P94,装备!$A$72:$A$77,FALSE))*(INDEX(装备!$C$47:$G$47,MATCH(X$8,装备!$C$45:$G$45,FALSE))+$R94/MAX(装备!$G$72:$G$77)*INDEX(装备!$C$53:$G$53,MATCH(X$8,装备!$C$51:$G$51,FALSE)))+INDEX(装备!$C$91:$M$91,MATCH(X$8,装备!$C$90:$M$90,FALSE))*INDEX(装备!$I$72:$I$77,MATCH($P94,装备!$A$72:$A$77,FALSE))*(INDEX(职业模板!$N$4:$U$4,MATCH(I$8,职业模板!$N$3:$U$3,FALSE))+$D94*INDEX(职业模板!$C$18:$J$18,MATCH(I$8,职业模板!$N$3:$U$3,FALSE)))*(1+$S94),2),0)</f>
        <v>490.96</v>
      </c>
      <c r="Y94" s="1" cm="1">
        <f t="array" ref="Y94">IFERROR(ROUND(INDEX(装备!$C$72:$C$77,MATCH($P94,装备!$A$72:$A$77,FALSE))*(INDEX(装备!$C$47:$G$47,MATCH(Y$8,装备!$C$45:$G$45,FALSE))+$R94/MAX(装备!$G$72:$G$77)*INDEX(装备!$C$53:$G$53,MATCH(Y$8,装备!$C$51:$G$51,FALSE)))+INDEX(装备!$C$91:$M$91,MATCH(Y$8,装备!$C$90:$M$90,FALSE))*INDEX(装备!$I$72:$I$77,MATCH($P94,装备!$A$72:$A$77,FALSE))*(INDEX(职业模板!$N$4:$U$4,MATCH(J$8,职业模板!$N$3:$U$3,FALSE))+$D94*INDEX(职业模板!$C$18:$J$18,MATCH(J$8,职业模板!$N$3:$U$3,FALSE)))*(1+$S94),2),0)</f>
        <v>245.76</v>
      </c>
      <c r="Z94" s="1" cm="1">
        <f t="array" ref="Z94">IFERROR(ROUND(INDEX(装备!$C$72:$C$77,MATCH($P94,装备!$A$72:$A$77,FALSE))*(INDEX(装备!$C$47:$G$47,MATCH(Z$8,装备!$C$45:$G$45,FALSE))+$R94/MAX(装备!$G$72:$G$77)*INDEX(装备!$C$53:$G$53,MATCH(Z$8,装备!$C$51:$G$51,FALSE)))+INDEX(装备!$C$91:$M$91,MATCH(Z$8,装备!$C$90:$M$90,FALSE))*INDEX(装备!$I$72:$I$77,MATCH($P94,装备!$A$72:$A$77,FALSE))*(INDEX(职业模板!$N$4:$U$4,MATCH(K$8,职业模板!$N$3:$U$3,FALSE))+$D94*INDEX(职业模板!$C$18:$J$18,MATCH(K$8,职业模板!$N$3:$U$3,FALSE)))*(1+$S94),2),0)</f>
        <v>245.76</v>
      </c>
      <c r="AA94" s="1" cm="1">
        <f t="array" ref="AA94">IFERROR(INDEX(装备!$C$92:$M$92,MATCH(AA$8,装备!$C$90:$M$90,FALSE))*INDEX(装备!$I$72:$I$77,MATCH($P94,装备!$A$72:$A$77,FALSE))+$S94*INDEX(装备!$C$92:$M$92,MATCH(AA$8,装备!$C$90:$M$90,FALSE))*INDEX(装备!$I$72:$I$77,MATCH($P94,装备!$A$72:$A$77,FALSE)),0)</f>
        <v>480</v>
      </c>
      <c r="AB94" s="1" cm="1">
        <f t="array" ref="AB94">IFERROR(INDEX(装备!$C$92:$M$92,MATCH(AB$8,装备!$C$90:$M$90,FALSE))*INDEX(装备!$I$72:$I$77,MATCH($P94,装备!$A$72:$A$77,FALSE))+$S94*INDEX(装备!$C$92:$M$92,MATCH(AB$8,装备!$C$90:$M$90,FALSE))*INDEX(装备!$I$72:$I$77,MATCH($P94,装备!$A$72:$A$77,FALSE)),0)</f>
        <v>480</v>
      </c>
      <c r="AC94" s="1" cm="1">
        <f t="array" ref="AC94">IFERROR(INDEX(装备!$C$92:$M$92,MATCH(AC$8,装备!$C$90:$M$90,FALSE))*INDEX(装备!$I$72:$I$77,MATCH($P94,装备!$A$72:$A$77,FALSE))+$S94*INDEX(装备!$C$92:$M$92,MATCH(AC$8,装备!$C$90:$M$90,FALSE))*INDEX(装备!$I$72:$I$77,MATCH($P94,装备!$A$72:$A$77,FALSE)),0)</f>
        <v>480</v>
      </c>
      <c r="AD94" s="1" cm="1">
        <f t="array" ref="AD94">IFERROR(INDEX(装备!$C$92:$M$92,MATCH(AD$8,装备!$C$90:$M$90,FALSE))*INDEX(装备!$I$72:$I$77,MATCH($P94,装备!$A$72:$A$77,FALSE))+$S94*INDEX(装备!$C$92:$M$92,MATCH(AD$8,装备!$C$90:$M$90,FALSE))*INDEX(装备!$I$72:$I$77,MATCH($P94,装备!$A$72:$A$77,FALSE)),0)</f>
        <v>480</v>
      </c>
      <c r="AE94" s="1" cm="1">
        <f t="array" ref="AE94">IFERROR(INDEX(装备!$C$92:$M$92,MATCH(AE$8,装备!$C$90:$M$90,FALSE))*INDEX(装备!$I$72:$I$77,MATCH($P94,装备!$A$72:$A$77,FALSE))+$S94*INDEX(装备!$C$92:$M$92,MATCH(AE$8,装备!$C$90:$M$90,FALSE))*INDEX(装备!$I$72:$I$77,MATCH($P94,装备!$A$72:$A$77,FALSE)),0)</f>
        <v>960</v>
      </c>
      <c r="AF94" s="1" cm="1">
        <f t="array" ref="AF94">IFERROR(INDEX(装备!$C$92:$M$92,MATCH(AF$8,装备!$C$90:$M$90,FALSE))*INDEX(装备!$I$72:$I$77,MATCH($P94,装备!$A$72:$A$77,FALSE))+$S94*INDEX(装备!$C$92:$M$92,MATCH(AF$8,装备!$C$90:$M$90,FALSE))*INDEX(装备!$I$72:$I$77,MATCH($P94,装备!$A$72:$A$77,FALSE)),0)</f>
        <v>960</v>
      </c>
      <c r="AR94" s="1">
        <f t="shared" si="59"/>
        <v>10321.92</v>
      </c>
      <c r="AS94" s="1">
        <f t="shared" si="60"/>
        <v>1002.16</v>
      </c>
      <c r="AT94" s="1">
        <f t="shared" si="61"/>
        <v>1002.16</v>
      </c>
      <c r="AU94" s="1">
        <f t="shared" si="62"/>
        <v>616.55999999999995</v>
      </c>
      <c r="AV94" s="1">
        <f t="shared" si="63"/>
        <v>616.55999999999995</v>
      </c>
      <c r="AW94" s="1">
        <f t="shared" si="64"/>
        <v>297.60000000000002</v>
      </c>
      <c r="AX94" s="1">
        <f t="shared" si="65"/>
        <v>297.60000000000002</v>
      </c>
      <c r="AY94" s="1">
        <f t="shared" si="66"/>
        <v>297.60000000000002</v>
      </c>
      <c r="BA94" s="1">
        <f t="shared" si="51"/>
        <v>480</v>
      </c>
      <c r="BB94" s="1">
        <f t="shared" si="52"/>
        <v>480</v>
      </c>
      <c r="BC94" s="1">
        <f t="shared" si="53"/>
        <v>480</v>
      </c>
      <c r="BD94" s="1">
        <f t="shared" si="54"/>
        <v>480</v>
      </c>
      <c r="BE94" s="1">
        <f t="shared" si="55"/>
        <v>960</v>
      </c>
      <c r="BF94" s="1">
        <f t="shared" si="56"/>
        <v>960</v>
      </c>
    </row>
    <row r="95" spans="2:58" x14ac:dyDescent="0.15">
      <c r="B95" s="1">
        <f t="shared" si="67"/>
        <v>19</v>
      </c>
      <c r="D95" s="1">
        <v>87</v>
      </c>
      <c r="E95" s="1">
        <v>4</v>
      </c>
      <c r="F95" s="1">
        <f t="shared" si="57"/>
        <v>16</v>
      </c>
      <c r="G95" s="1" cm="1">
        <f t="array" ref="G95">ROUND((INDEX(职业模板!$N$4:$U$4,MATCH(G$8,职业模板!$N$3:$U$3,FALSE))+$D95*INDEX(职业模板!$C$18:$J$18,MATCH(G$8,职业模板!$N$3:$U$3,FALSE))+INDEX(职业模板!$C$40:$J$60,MATCH($F95,职业模板!$B$40:$B$60,FALSE),MATCH(G$8,职业模板!$C$39:$J$39,FALSE))*INDEX(职业模板!$N$4:$U$4,MATCH(G$8,职业模板!$N$3:$U$3,FALSE)))*(1+INDEX(职业模板!$C$29:$J$34,MATCH($E95,职业模板!$B$29:$B$34,FALSE),MATCH(G$8,职业模板!$C$28:$J$28,FALSE))),3)</f>
        <v>4453.8</v>
      </c>
      <c r="H95" s="1" cm="1">
        <f t="array" ref="H95">ROUND((INDEX(职业模板!$N$4:$U$4,MATCH(H$8,职业模板!$N$3:$U$3,FALSE))+$D95*INDEX(职业模板!$C$18:$J$18,MATCH(H$8,职业模板!$N$3:$U$3,FALSE))+INDEX(职业模板!$C$40:$J$60,MATCH($F95,职业模板!$B$40:$B$60,FALSE),MATCH(H$8,职业模板!$C$39:$J$39,FALSE))*INDEX(职业模板!$N$4:$U$4,MATCH(H$8,职业模板!$N$3:$U$3,FALSE)))*(1+INDEX(职业模板!$C$29:$J$34,MATCH($E95,职业模板!$B$29:$B$34,FALSE),MATCH(H$8,职业模板!$C$28:$J$28,FALSE))),3)</f>
        <v>513.9</v>
      </c>
      <c r="I95" s="1" cm="1">
        <f t="array" ref="I95">ROUND((INDEX(职业模板!$N$4:$U$4,MATCH(I$8,职业模板!$N$3:$U$3,FALSE))+$D95*INDEX(职业模板!$C$18:$J$18,MATCH(I$8,职业模板!$N$3:$U$3,FALSE))+INDEX(职业模板!$C$40:$J$60,MATCH($F95,职业模板!$B$40:$B$60,FALSE),MATCH(I$8,职业模板!$C$39:$J$39,FALSE))*INDEX(职业模板!$N$4:$U$4,MATCH(I$8,职业模板!$N$3:$U$3,FALSE)))*(1+INDEX(职业模板!$C$29:$J$34,MATCH($E95,职业模板!$B$29:$B$34,FALSE),MATCH(I$8,职业模板!$C$28:$J$28,FALSE))),3)</f>
        <v>513.9</v>
      </c>
      <c r="J95" s="1" cm="1">
        <f t="array" ref="J95">ROUND((INDEX(职业模板!$N$4:$U$4,MATCH(J$8,职业模板!$N$3:$U$3,FALSE))+$D95*INDEX(职业模板!$C$18:$J$18,MATCH(J$8,职业模板!$N$3:$U$3,FALSE))+INDEX(职业模板!$C$40:$J$60,MATCH($F95,职业模板!$B$40:$B$60,FALSE),MATCH(J$8,职业模板!$C$39:$J$39,FALSE))*INDEX(职业模板!$N$4:$U$4,MATCH(J$8,职业模板!$N$3:$U$3,FALSE)))*(1+INDEX(职业模板!$C$29:$J$34,MATCH($E95,职业模板!$B$29:$B$34,FALSE),MATCH(J$8,职业模板!$C$28:$J$28,FALSE))),3)</f>
        <v>372.6</v>
      </c>
      <c r="K95" s="1" cm="1">
        <f t="array" ref="K95">ROUND((INDEX(职业模板!$N$4:$U$4,MATCH(K$8,职业模板!$N$3:$U$3,FALSE))+$D95*INDEX(职业模板!$C$18:$J$18,MATCH(K$8,职业模板!$N$3:$U$3,FALSE))+INDEX(职业模板!$C$40:$J$60,MATCH($F95,职业模板!$B$40:$B$60,FALSE),MATCH(K$8,职业模板!$C$39:$J$39,FALSE))*INDEX(职业模板!$N$4:$U$4,MATCH(K$8,职业模板!$N$3:$U$3,FALSE)))*(1+INDEX(职业模板!$C$29:$J$34,MATCH($E95,职业模板!$B$29:$B$34,FALSE),MATCH(K$8,职业模板!$C$28:$J$28,FALSE))),3)</f>
        <v>372.6</v>
      </c>
      <c r="L95" s="1" cm="1">
        <f t="array" ref="L95">ROUND((INDEX(职业模板!$N$4:$U$4,MATCH(L$8,职业模板!$N$3:$U$3,FALSE))+$D95*INDEX(职业模板!$C$18:$J$18,MATCH(L$8,职业模板!$N$3:$U$3,FALSE))+INDEX(职业模板!$C$40:$J$60,MATCH($F95,职业模板!$B$40:$B$60,FALSE),MATCH(L$8,职业模板!$C$39:$J$39,FALSE))*INDEX(职业模板!$N$4:$U$4,MATCH(L$8,职业模板!$N$3:$U$3,FALSE)))*(1+INDEX(职业模板!$C$29:$J$34,MATCH($E95,职业模板!$B$29:$B$34,FALSE),MATCH(L$8,职业模板!$C$28:$J$28,FALSE))),3)</f>
        <v>299.2</v>
      </c>
      <c r="M95" s="1" cm="1">
        <f t="array" ref="M95">ROUND((INDEX(职业模板!$N$4:$U$4,MATCH(M$8,职业模板!$N$3:$U$3,FALSE))+$D95*INDEX(职业模板!$C$18:$J$18,MATCH(M$8,职业模板!$N$3:$U$3,FALSE))+INDEX(职业模板!$C$40:$J$60,MATCH($F95,职业模板!$B$40:$B$60,FALSE),MATCH(M$8,职业模板!$C$39:$J$39,FALSE))*INDEX(职业模板!$N$4:$U$4,MATCH(M$8,职业模板!$N$3:$U$3,FALSE)))*(1+INDEX(职业模板!$C$29:$J$34,MATCH($E95,职业模板!$B$29:$B$34,FALSE),MATCH(M$8,职业模板!$C$28:$J$28,FALSE))),3)</f>
        <v>299.2</v>
      </c>
      <c r="N95" s="1" cm="1">
        <f t="array" ref="N95">ROUND((INDEX(职业模板!$N$4:$U$4,MATCH(N$8,职业模板!$N$3:$U$3,FALSE))+$D95*INDEX(职业模板!$C$18:$J$18,MATCH(N$8,职业模板!$N$3:$U$3,FALSE))+INDEX(职业模板!$C$40:$J$60,MATCH($F95,职业模板!$B$40:$B$60,FALSE),MATCH(N$8,职业模板!$C$39:$J$39,FALSE))*INDEX(职业模板!$N$4:$U$4,MATCH(N$8,职业模板!$N$3:$U$3,FALSE)))*(1+INDEX(职业模板!$C$29:$J$34,MATCH($E95,职业模板!$B$29:$B$34,FALSE),MATCH(N$8,职业模板!$C$28:$J$28,FALSE))),3)</f>
        <v>299.2</v>
      </c>
      <c r="O95" s="1">
        <v>1.5</v>
      </c>
      <c r="P95" s="1">
        <v>5</v>
      </c>
      <c r="Q95" s="26" t="str" cm="1">
        <f t="array" ref="Q95">INDEX(装备!$B$72:$B$77,MATCH($P95,装备!$A$72:$A$77,FALSE))</f>
        <v>橙</v>
      </c>
      <c r="R95" s="1">
        <v>12</v>
      </c>
      <c r="S95" s="1">
        <f t="shared" si="58"/>
        <v>3</v>
      </c>
      <c r="V95" s="1" cm="1">
        <f t="array" ref="V95">IFERROR(ROUND(INDEX(装备!$C$72:$C$77,MATCH($P95,装备!$A$72:$A$77,FALSE))*(INDEX(装备!$C$47:$G$47,MATCH(V$8,装备!$C$45:$G$45,FALSE))+$R95/MAX(装备!$G$72:$G$77)*INDEX(装备!$C$53:$G$53,MATCH(V$8,装备!$C$51:$G$51,FALSE)))+INDEX(装备!$C$91:$M$91,MATCH(V$8,装备!$C$90:$M$90,FALSE))*INDEX(装备!$I$72:$I$77,MATCH($P95,装备!$A$72:$A$77,FALSE))*(INDEX(职业模板!$N$4:$U$4,MATCH(G$8,职业模板!$N$3:$U$3,FALSE))+$D95*INDEX(职业模板!$C$18:$J$18,MATCH(G$8,职业模板!$N$3:$U$3,FALSE)))*(1+$S95),2),0)</f>
        <v>5895.84</v>
      </c>
      <c r="W95" s="1" cm="1">
        <f t="array" ref="W95">IFERROR(ROUND(INDEX(装备!$C$72:$C$77,MATCH($P95,装备!$A$72:$A$77,FALSE))*(INDEX(装备!$C$47:$G$47,MATCH(W$8,装备!$C$45:$G$45,FALSE))+$R95/MAX(装备!$G$72:$G$77)*INDEX(装备!$C$53:$G$53,MATCH(W$8,装备!$C$51:$G$51,FALSE)))+INDEX(装备!$C$91:$M$91,MATCH(W$8,装备!$C$90:$M$90,FALSE))*INDEX(装备!$I$72:$I$77,MATCH($P95,装备!$A$72:$A$77,FALSE))*(INDEX(职业模板!$N$4:$U$4,MATCH(H$8,职业模板!$N$3:$U$3,FALSE))+$D95*INDEX(职业模板!$C$18:$J$18,MATCH(H$8,职业模板!$N$3:$U$3,FALSE)))*(1+$S95),2),0)</f>
        <v>491.32</v>
      </c>
      <c r="X95" s="1" cm="1">
        <f t="array" ref="X95">IFERROR(ROUND(INDEX(装备!$C$72:$C$77,MATCH($P95,装备!$A$72:$A$77,FALSE))*(INDEX(装备!$C$47:$G$47,MATCH(X$8,装备!$C$45:$G$45,FALSE))+$R95/MAX(装备!$G$72:$G$77)*INDEX(装备!$C$53:$G$53,MATCH(X$8,装备!$C$51:$G$51,FALSE)))+INDEX(装备!$C$91:$M$91,MATCH(X$8,装备!$C$90:$M$90,FALSE))*INDEX(装备!$I$72:$I$77,MATCH($P95,装备!$A$72:$A$77,FALSE))*(INDEX(职业模板!$N$4:$U$4,MATCH(I$8,职业模板!$N$3:$U$3,FALSE))+$D95*INDEX(职业模板!$C$18:$J$18,MATCH(I$8,职业模板!$N$3:$U$3,FALSE)))*(1+$S95),2),0)</f>
        <v>491.32</v>
      </c>
      <c r="Y95" s="1" cm="1">
        <f t="array" ref="Y95">IFERROR(ROUND(INDEX(装备!$C$72:$C$77,MATCH($P95,装备!$A$72:$A$77,FALSE))*(INDEX(装备!$C$47:$G$47,MATCH(Y$8,装备!$C$45:$G$45,FALSE))+$R95/MAX(装备!$G$72:$G$77)*INDEX(装备!$C$53:$G$53,MATCH(Y$8,装备!$C$51:$G$51,FALSE)))+INDEX(装备!$C$91:$M$91,MATCH(Y$8,装备!$C$90:$M$90,FALSE))*INDEX(装备!$I$72:$I$77,MATCH($P95,装备!$A$72:$A$77,FALSE))*(INDEX(职业模板!$N$4:$U$4,MATCH(J$8,职业模板!$N$3:$U$3,FALSE))+$D95*INDEX(职业模板!$C$18:$J$18,MATCH(J$8,职业模板!$N$3:$U$3,FALSE)))*(1+$S95),2),0)</f>
        <v>245.92</v>
      </c>
      <c r="Z95" s="1" cm="1">
        <f t="array" ref="Z95">IFERROR(ROUND(INDEX(装备!$C$72:$C$77,MATCH($P95,装备!$A$72:$A$77,FALSE))*(INDEX(装备!$C$47:$G$47,MATCH(Z$8,装备!$C$45:$G$45,FALSE))+$R95/MAX(装备!$G$72:$G$77)*INDEX(装备!$C$53:$G$53,MATCH(Z$8,装备!$C$51:$G$51,FALSE)))+INDEX(装备!$C$91:$M$91,MATCH(Z$8,装备!$C$90:$M$90,FALSE))*INDEX(装备!$I$72:$I$77,MATCH($P95,装备!$A$72:$A$77,FALSE))*(INDEX(职业模板!$N$4:$U$4,MATCH(K$8,职业模板!$N$3:$U$3,FALSE))+$D95*INDEX(职业模板!$C$18:$J$18,MATCH(K$8,职业模板!$N$3:$U$3,FALSE)))*(1+$S95),2),0)</f>
        <v>245.92</v>
      </c>
      <c r="AA95" s="1" cm="1">
        <f t="array" ref="AA95">IFERROR(INDEX(装备!$C$92:$M$92,MATCH(AA$8,装备!$C$90:$M$90,FALSE))*INDEX(装备!$I$72:$I$77,MATCH($P95,装备!$A$72:$A$77,FALSE))+$S95*INDEX(装备!$C$92:$M$92,MATCH(AA$8,装备!$C$90:$M$90,FALSE))*INDEX(装备!$I$72:$I$77,MATCH($P95,装备!$A$72:$A$77,FALSE)),0)</f>
        <v>480</v>
      </c>
      <c r="AB95" s="1" cm="1">
        <f t="array" ref="AB95">IFERROR(INDEX(装备!$C$92:$M$92,MATCH(AB$8,装备!$C$90:$M$90,FALSE))*INDEX(装备!$I$72:$I$77,MATCH($P95,装备!$A$72:$A$77,FALSE))+$S95*INDEX(装备!$C$92:$M$92,MATCH(AB$8,装备!$C$90:$M$90,FALSE))*INDEX(装备!$I$72:$I$77,MATCH($P95,装备!$A$72:$A$77,FALSE)),0)</f>
        <v>480</v>
      </c>
      <c r="AC95" s="1" cm="1">
        <f t="array" ref="AC95">IFERROR(INDEX(装备!$C$92:$M$92,MATCH(AC$8,装备!$C$90:$M$90,FALSE))*INDEX(装备!$I$72:$I$77,MATCH($P95,装备!$A$72:$A$77,FALSE))+$S95*INDEX(装备!$C$92:$M$92,MATCH(AC$8,装备!$C$90:$M$90,FALSE))*INDEX(装备!$I$72:$I$77,MATCH($P95,装备!$A$72:$A$77,FALSE)),0)</f>
        <v>480</v>
      </c>
      <c r="AD95" s="1" cm="1">
        <f t="array" ref="AD95">IFERROR(INDEX(装备!$C$92:$M$92,MATCH(AD$8,装备!$C$90:$M$90,FALSE))*INDEX(装备!$I$72:$I$77,MATCH($P95,装备!$A$72:$A$77,FALSE))+$S95*INDEX(装备!$C$92:$M$92,MATCH(AD$8,装备!$C$90:$M$90,FALSE))*INDEX(装备!$I$72:$I$77,MATCH($P95,装备!$A$72:$A$77,FALSE)),0)</f>
        <v>480</v>
      </c>
      <c r="AE95" s="1" cm="1">
        <f t="array" ref="AE95">IFERROR(INDEX(装备!$C$92:$M$92,MATCH(AE$8,装备!$C$90:$M$90,FALSE))*INDEX(装备!$I$72:$I$77,MATCH($P95,装备!$A$72:$A$77,FALSE))+$S95*INDEX(装备!$C$92:$M$92,MATCH(AE$8,装备!$C$90:$M$90,FALSE))*INDEX(装备!$I$72:$I$77,MATCH($P95,装备!$A$72:$A$77,FALSE)),0)</f>
        <v>960</v>
      </c>
      <c r="AF95" s="1" cm="1">
        <f t="array" ref="AF95">IFERROR(INDEX(装备!$C$92:$M$92,MATCH(AF$8,装备!$C$90:$M$90,FALSE))*INDEX(装备!$I$72:$I$77,MATCH($P95,装备!$A$72:$A$77,FALSE))+$S95*INDEX(装备!$C$92:$M$92,MATCH(AF$8,装备!$C$90:$M$90,FALSE))*INDEX(装备!$I$72:$I$77,MATCH($P95,装备!$A$72:$A$77,FALSE)),0)</f>
        <v>960</v>
      </c>
      <c r="AR95" s="1">
        <f t="shared" si="59"/>
        <v>10349.64</v>
      </c>
      <c r="AS95" s="1">
        <f t="shared" si="60"/>
        <v>1005.22</v>
      </c>
      <c r="AT95" s="1">
        <f t="shared" si="61"/>
        <v>1005.22</v>
      </c>
      <c r="AU95" s="1">
        <f t="shared" si="62"/>
        <v>618.52</v>
      </c>
      <c r="AV95" s="1">
        <f t="shared" si="63"/>
        <v>618.52</v>
      </c>
      <c r="AW95" s="1">
        <f t="shared" si="64"/>
        <v>299.2</v>
      </c>
      <c r="AX95" s="1">
        <f t="shared" si="65"/>
        <v>299.2</v>
      </c>
      <c r="AY95" s="1">
        <f t="shared" si="66"/>
        <v>299.2</v>
      </c>
      <c r="BA95" s="1">
        <f t="shared" si="51"/>
        <v>480</v>
      </c>
      <c r="BB95" s="1">
        <f t="shared" si="52"/>
        <v>480</v>
      </c>
      <c r="BC95" s="1">
        <f t="shared" si="53"/>
        <v>480</v>
      </c>
      <c r="BD95" s="1">
        <f t="shared" si="54"/>
        <v>480</v>
      </c>
      <c r="BE95" s="1">
        <f t="shared" si="55"/>
        <v>960</v>
      </c>
      <c r="BF95" s="1">
        <f t="shared" si="56"/>
        <v>960</v>
      </c>
    </row>
    <row r="96" spans="2:58" x14ac:dyDescent="0.15">
      <c r="B96" s="1">
        <f t="shared" si="67"/>
        <v>19</v>
      </c>
      <c r="D96" s="1">
        <v>88</v>
      </c>
      <c r="E96" s="1">
        <v>4</v>
      </c>
      <c r="F96" s="1">
        <f t="shared" si="57"/>
        <v>17</v>
      </c>
      <c r="G96" s="1" cm="1">
        <f t="array" ref="G96">ROUND((INDEX(职业模板!$N$4:$U$4,MATCH(G$8,职业模板!$N$3:$U$3,FALSE))+$D96*INDEX(职业模板!$C$18:$J$18,MATCH(G$8,职业模板!$N$3:$U$3,FALSE))+INDEX(职业模板!$C$40:$J$60,MATCH($F96,职业模板!$B$40:$B$60,FALSE),MATCH(G$8,职业模板!$C$39:$J$39,FALSE))*INDEX(职业模板!$N$4:$U$4,MATCH(G$8,职业模板!$N$3:$U$3,FALSE)))*(1+INDEX(职业模板!$C$29:$J$34,MATCH($E96,职业模板!$B$29:$B$34,FALSE),MATCH(G$8,职业模板!$C$28:$J$28,FALSE))),3)</f>
        <v>4641</v>
      </c>
      <c r="H96" s="1" cm="1">
        <f t="array" ref="H96">ROUND((INDEX(职业模板!$N$4:$U$4,MATCH(H$8,职业模板!$N$3:$U$3,FALSE))+$D96*INDEX(职业模板!$C$18:$J$18,MATCH(H$8,职业模板!$N$3:$U$3,FALSE))+INDEX(职业模板!$C$40:$J$60,MATCH($F96,职业模板!$B$40:$B$60,FALSE),MATCH(H$8,职业模板!$C$39:$J$39,FALSE))*INDEX(职业模板!$N$4:$U$4,MATCH(H$8,职业模板!$N$3:$U$3,FALSE)))*(1+INDEX(职业模板!$C$29:$J$34,MATCH($E96,职业模板!$B$29:$B$34,FALSE),MATCH(H$8,职业模板!$C$28:$J$28,FALSE))),3)</f>
        <v>535.5</v>
      </c>
      <c r="I96" s="1" cm="1">
        <f t="array" ref="I96">ROUND((INDEX(职业模板!$N$4:$U$4,MATCH(I$8,职业模板!$N$3:$U$3,FALSE))+$D96*INDEX(职业模板!$C$18:$J$18,MATCH(I$8,职业模板!$N$3:$U$3,FALSE))+INDEX(职业模板!$C$40:$J$60,MATCH($F96,职业模板!$B$40:$B$60,FALSE),MATCH(I$8,职业模板!$C$39:$J$39,FALSE))*INDEX(职业模板!$N$4:$U$4,MATCH(I$8,职业模板!$N$3:$U$3,FALSE)))*(1+INDEX(职业模板!$C$29:$J$34,MATCH($E96,职业模板!$B$29:$B$34,FALSE),MATCH(I$8,职业模板!$C$28:$J$28,FALSE))),3)</f>
        <v>535.5</v>
      </c>
      <c r="J96" s="1" cm="1">
        <f t="array" ref="J96">ROUND((INDEX(职业模板!$N$4:$U$4,MATCH(J$8,职业模板!$N$3:$U$3,FALSE))+$D96*INDEX(职业模板!$C$18:$J$18,MATCH(J$8,职业模板!$N$3:$U$3,FALSE))+INDEX(职业模板!$C$40:$J$60,MATCH($F96,职业模板!$B$40:$B$60,FALSE),MATCH(J$8,职业模板!$C$39:$J$39,FALSE))*INDEX(职业模板!$N$4:$U$4,MATCH(J$8,职业模板!$N$3:$U$3,FALSE)))*(1+INDEX(职业模板!$C$29:$J$34,MATCH($E96,职业模板!$B$29:$B$34,FALSE),MATCH(J$8,职业模板!$C$28:$J$28,FALSE))),3)</f>
        <v>387</v>
      </c>
      <c r="K96" s="1" cm="1">
        <f t="array" ref="K96">ROUND((INDEX(职业模板!$N$4:$U$4,MATCH(K$8,职业模板!$N$3:$U$3,FALSE))+$D96*INDEX(职业模板!$C$18:$J$18,MATCH(K$8,职业模板!$N$3:$U$3,FALSE))+INDEX(职业模板!$C$40:$J$60,MATCH($F96,职业模板!$B$40:$B$60,FALSE),MATCH(K$8,职业模板!$C$39:$J$39,FALSE))*INDEX(职业模板!$N$4:$U$4,MATCH(K$8,职业模板!$N$3:$U$3,FALSE)))*(1+INDEX(职业模板!$C$29:$J$34,MATCH($E96,职业模板!$B$29:$B$34,FALSE),MATCH(K$8,职业模板!$C$28:$J$28,FALSE))),3)</f>
        <v>387</v>
      </c>
      <c r="L96" s="1" cm="1">
        <f t="array" ref="L96">ROUND((INDEX(职业模板!$N$4:$U$4,MATCH(L$8,职业模板!$N$3:$U$3,FALSE))+$D96*INDEX(职业模板!$C$18:$J$18,MATCH(L$8,职业模板!$N$3:$U$3,FALSE))+INDEX(职业模板!$C$40:$J$60,MATCH($F96,职业模板!$B$40:$B$60,FALSE),MATCH(L$8,职业模板!$C$39:$J$39,FALSE))*INDEX(职业模板!$N$4:$U$4,MATCH(L$8,职业模板!$N$3:$U$3,FALSE)))*(1+INDEX(职业模板!$C$29:$J$34,MATCH($E96,职业模板!$B$29:$B$34,FALSE),MATCH(L$8,职业模板!$C$28:$J$28,FALSE))),3)</f>
        <v>300.8</v>
      </c>
      <c r="M96" s="1" cm="1">
        <f t="array" ref="M96">ROUND((INDEX(职业模板!$N$4:$U$4,MATCH(M$8,职业模板!$N$3:$U$3,FALSE))+$D96*INDEX(职业模板!$C$18:$J$18,MATCH(M$8,职业模板!$N$3:$U$3,FALSE))+INDEX(职业模板!$C$40:$J$60,MATCH($F96,职业模板!$B$40:$B$60,FALSE),MATCH(M$8,职业模板!$C$39:$J$39,FALSE))*INDEX(职业模板!$N$4:$U$4,MATCH(M$8,职业模板!$N$3:$U$3,FALSE)))*(1+INDEX(职业模板!$C$29:$J$34,MATCH($E96,职业模板!$B$29:$B$34,FALSE),MATCH(M$8,职业模板!$C$28:$J$28,FALSE))),3)</f>
        <v>300.8</v>
      </c>
      <c r="N96" s="1" cm="1">
        <f t="array" ref="N96">ROUND((INDEX(职业模板!$N$4:$U$4,MATCH(N$8,职业模板!$N$3:$U$3,FALSE))+$D96*INDEX(职业模板!$C$18:$J$18,MATCH(N$8,职业模板!$N$3:$U$3,FALSE))+INDEX(职业模板!$C$40:$J$60,MATCH($F96,职业模板!$B$40:$B$60,FALSE),MATCH(N$8,职业模板!$C$39:$J$39,FALSE))*INDEX(职业模板!$N$4:$U$4,MATCH(N$8,职业模板!$N$3:$U$3,FALSE)))*(1+INDEX(职业模板!$C$29:$J$34,MATCH($E96,职业模板!$B$29:$B$34,FALSE),MATCH(N$8,职业模板!$C$28:$J$28,FALSE))),3)</f>
        <v>300.8</v>
      </c>
      <c r="O96" s="1">
        <v>1.5</v>
      </c>
      <c r="P96" s="1">
        <v>5</v>
      </c>
      <c r="Q96" s="26" t="str" cm="1">
        <f t="array" ref="Q96">INDEX(装备!$B$72:$B$77,MATCH($P96,装备!$A$72:$A$77,FALSE))</f>
        <v>橙</v>
      </c>
      <c r="R96" s="1">
        <v>12</v>
      </c>
      <c r="S96" s="1">
        <f t="shared" si="58"/>
        <v>3</v>
      </c>
      <c r="V96" s="1" cm="1">
        <f t="array" ref="V96">IFERROR(ROUND(INDEX(装备!$C$72:$C$77,MATCH($P96,装备!$A$72:$A$77,FALSE))*(INDEX(装备!$C$47:$G$47,MATCH(V$8,装备!$C$45:$G$45,FALSE))+$R96/MAX(装备!$G$72:$G$77)*INDEX(装备!$C$53:$G$53,MATCH(V$8,装备!$C$51:$G$51,FALSE)))+INDEX(装备!$C$91:$M$91,MATCH(V$8,装备!$C$90:$M$90,FALSE))*INDEX(装备!$I$72:$I$77,MATCH($P96,装备!$A$72:$A$77,FALSE))*(INDEX(职业模板!$N$4:$U$4,MATCH(G$8,职业模板!$N$3:$U$3,FALSE))+$D96*INDEX(职业模板!$C$18:$J$18,MATCH(G$8,职业模板!$N$3:$U$3,FALSE)))*(1+$S96),2),0)</f>
        <v>5900.16</v>
      </c>
      <c r="W96" s="1" cm="1">
        <f t="array" ref="W96">IFERROR(ROUND(INDEX(装备!$C$72:$C$77,MATCH($P96,装备!$A$72:$A$77,FALSE))*(INDEX(装备!$C$47:$G$47,MATCH(W$8,装备!$C$45:$G$45,FALSE))+$R96/MAX(装备!$G$72:$G$77)*INDEX(装备!$C$53:$G$53,MATCH(W$8,装备!$C$51:$G$51,FALSE)))+INDEX(装备!$C$91:$M$91,MATCH(W$8,装备!$C$90:$M$90,FALSE))*INDEX(装备!$I$72:$I$77,MATCH($P96,装备!$A$72:$A$77,FALSE))*(INDEX(职业模板!$N$4:$U$4,MATCH(H$8,职业模板!$N$3:$U$3,FALSE))+$D96*INDEX(职业模板!$C$18:$J$18,MATCH(H$8,职业模板!$N$3:$U$3,FALSE)))*(1+$S96),2),0)</f>
        <v>491.68</v>
      </c>
      <c r="X96" s="1" cm="1">
        <f t="array" ref="X96">IFERROR(ROUND(INDEX(装备!$C$72:$C$77,MATCH($P96,装备!$A$72:$A$77,FALSE))*(INDEX(装备!$C$47:$G$47,MATCH(X$8,装备!$C$45:$G$45,FALSE))+$R96/MAX(装备!$G$72:$G$77)*INDEX(装备!$C$53:$G$53,MATCH(X$8,装备!$C$51:$G$51,FALSE)))+INDEX(装备!$C$91:$M$91,MATCH(X$8,装备!$C$90:$M$90,FALSE))*INDEX(装备!$I$72:$I$77,MATCH($P96,装备!$A$72:$A$77,FALSE))*(INDEX(职业模板!$N$4:$U$4,MATCH(I$8,职业模板!$N$3:$U$3,FALSE))+$D96*INDEX(职业模板!$C$18:$J$18,MATCH(I$8,职业模板!$N$3:$U$3,FALSE)))*(1+$S96),2),0)</f>
        <v>491.68</v>
      </c>
      <c r="Y96" s="1" cm="1">
        <f t="array" ref="Y96">IFERROR(ROUND(INDEX(装备!$C$72:$C$77,MATCH($P96,装备!$A$72:$A$77,FALSE))*(INDEX(装备!$C$47:$G$47,MATCH(Y$8,装备!$C$45:$G$45,FALSE))+$R96/MAX(装备!$G$72:$G$77)*INDEX(装备!$C$53:$G$53,MATCH(Y$8,装备!$C$51:$G$51,FALSE)))+INDEX(装备!$C$91:$M$91,MATCH(Y$8,装备!$C$90:$M$90,FALSE))*INDEX(装备!$I$72:$I$77,MATCH($P96,装备!$A$72:$A$77,FALSE))*(INDEX(职业模板!$N$4:$U$4,MATCH(J$8,职业模板!$N$3:$U$3,FALSE))+$D96*INDEX(职业模板!$C$18:$J$18,MATCH(J$8,职业模板!$N$3:$U$3,FALSE)))*(1+$S96),2),0)</f>
        <v>246.08</v>
      </c>
      <c r="Z96" s="1" cm="1">
        <f t="array" ref="Z96">IFERROR(ROUND(INDEX(装备!$C$72:$C$77,MATCH($P96,装备!$A$72:$A$77,FALSE))*(INDEX(装备!$C$47:$G$47,MATCH(Z$8,装备!$C$45:$G$45,FALSE))+$R96/MAX(装备!$G$72:$G$77)*INDEX(装备!$C$53:$G$53,MATCH(Z$8,装备!$C$51:$G$51,FALSE)))+INDEX(装备!$C$91:$M$91,MATCH(Z$8,装备!$C$90:$M$90,FALSE))*INDEX(装备!$I$72:$I$77,MATCH($P96,装备!$A$72:$A$77,FALSE))*(INDEX(职业模板!$N$4:$U$4,MATCH(K$8,职业模板!$N$3:$U$3,FALSE))+$D96*INDEX(职业模板!$C$18:$J$18,MATCH(K$8,职业模板!$N$3:$U$3,FALSE)))*(1+$S96),2),0)</f>
        <v>246.08</v>
      </c>
      <c r="AA96" s="1" cm="1">
        <f t="array" ref="AA96">IFERROR(INDEX(装备!$C$92:$M$92,MATCH(AA$8,装备!$C$90:$M$90,FALSE))*INDEX(装备!$I$72:$I$77,MATCH($P96,装备!$A$72:$A$77,FALSE))+$S96*INDEX(装备!$C$92:$M$92,MATCH(AA$8,装备!$C$90:$M$90,FALSE))*INDEX(装备!$I$72:$I$77,MATCH($P96,装备!$A$72:$A$77,FALSE)),0)</f>
        <v>480</v>
      </c>
      <c r="AB96" s="1" cm="1">
        <f t="array" ref="AB96">IFERROR(INDEX(装备!$C$92:$M$92,MATCH(AB$8,装备!$C$90:$M$90,FALSE))*INDEX(装备!$I$72:$I$77,MATCH($P96,装备!$A$72:$A$77,FALSE))+$S96*INDEX(装备!$C$92:$M$92,MATCH(AB$8,装备!$C$90:$M$90,FALSE))*INDEX(装备!$I$72:$I$77,MATCH($P96,装备!$A$72:$A$77,FALSE)),0)</f>
        <v>480</v>
      </c>
      <c r="AC96" s="1" cm="1">
        <f t="array" ref="AC96">IFERROR(INDEX(装备!$C$92:$M$92,MATCH(AC$8,装备!$C$90:$M$90,FALSE))*INDEX(装备!$I$72:$I$77,MATCH($P96,装备!$A$72:$A$77,FALSE))+$S96*INDEX(装备!$C$92:$M$92,MATCH(AC$8,装备!$C$90:$M$90,FALSE))*INDEX(装备!$I$72:$I$77,MATCH($P96,装备!$A$72:$A$77,FALSE)),0)</f>
        <v>480</v>
      </c>
      <c r="AD96" s="1" cm="1">
        <f t="array" ref="AD96">IFERROR(INDEX(装备!$C$92:$M$92,MATCH(AD$8,装备!$C$90:$M$90,FALSE))*INDEX(装备!$I$72:$I$77,MATCH($P96,装备!$A$72:$A$77,FALSE))+$S96*INDEX(装备!$C$92:$M$92,MATCH(AD$8,装备!$C$90:$M$90,FALSE))*INDEX(装备!$I$72:$I$77,MATCH($P96,装备!$A$72:$A$77,FALSE)),0)</f>
        <v>480</v>
      </c>
      <c r="AE96" s="1" cm="1">
        <f t="array" ref="AE96">IFERROR(INDEX(装备!$C$92:$M$92,MATCH(AE$8,装备!$C$90:$M$90,FALSE))*INDEX(装备!$I$72:$I$77,MATCH($P96,装备!$A$72:$A$77,FALSE))+$S96*INDEX(装备!$C$92:$M$92,MATCH(AE$8,装备!$C$90:$M$90,FALSE))*INDEX(装备!$I$72:$I$77,MATCH($P96,装备!$A$72:$A$77,FALSE)),0)</f>
        <v>960</v>
      </c>
      <c r="AF96" s="1" cm="1">
        <f t="array" ref="AF96">IFERROR(INDEX(装备!$C$92:$M$92,MATCH(AF$8,装备!$C$90:$M$90,FALSE))*INDEX(装备!$I$72:$I$77,MATCH($P96,装备!$A$72:$A$77,FALSE))+$S96*INDEX(装备!$C$92:$M$92,MATCH(AF$8,装备!$C$90:$M$90,FALSE))*INDEX(装备!$I$72:$I$77,MATCH($P96,装备!$A$72:$A$77,FALSE)),0)</f>
        <v>960</v>
      </c>
      <c r="AR96" s="1">
        <f t="shared" si="59"/>
        <v>10541.16</v>
      </c>
      <c r="AS96" s="1">
        <f t="shared" si="60"/>
        <v>1027.18</v>
      </c>
      <c r="AT96" s="1">
        <f t="shared" si="61"/>
        <v>1027.18</v>
      </c>
      <c r="AU96" s="1">
        <f t="shared" si="62"/>
        <v>633.08000000000004</v>
      </c>
      <c r="AV96" s="1">
        <f t="shared" si="63"/>
        <v>633.08000000000004</v>
      </c>
      <c r="AW96" s="1">
        <f t="shared" si="64"/>
        <v>300.8</v>
      </c>
      <c r="AX96" s="1">
        <f t="shared" si="65"/>
        <v>300.8</v>
      </c>
      <c r="AY96" s="1">
        <f t="shared" si="66"/>
        <v>300.8</v>
      </c>
      <c r="BA96" s="1">
        <f t="shared" si="51"/>
        <v>480</v>
      </c>
      <c r="BB96" s="1">
        <f t="shared" si="52"/>
        <v>480</v>
      </c>
      <c r="BC96" s="1">
        <f t="shared" si="53"/>
        <v>480</v>
      </c>
      <c r="BD96" s="1">
        <f t="shared" si="54"/>
        <v>480</v>
      </c>
      <c r="BE96" s="1">
        <f t="shared" si="55"/>
        <v>960</v>
      </c>
      <c r="BF96" s="1">
        <f t="shared" si="56"/>
        <v>960</v>
      </c>
    </row>
    <row r="97" spans="2:58" x14ac:dyDescent="0.15">
      <c r="B97" s="1">
        <f t="shared" si="67"/>
        <v>19</v>
      </c>
      <c r="D97" s="1">
        <v>89</v>
      </c>
      <c r="E97" s="1">
        <v>4</v>
      </c>
      <c r="F97" s="1">
        <f t="shared" si="57"/>
        <v>17</v>
      </c>
      <c r="G97" s="1" cm="1">
        <f t="array" ref="G97">ROUND((INDEX(职业模板!$N$4:$U$4,MATCH(G$8,职业模板!$N$3:$U$3,FALSE))+$D97*INDEX(职业模板!$C$18:$J$18,MATCH(G$8,职业模板!$N$3:$U$3,FALSE))+INDEX(职业模板!$C$40:$J$60,MATCH($F97,职业模板!$B$40:$B$60,FALSE),MATCH(G$8,职业模板!$C$39:$J$39,FALSE))*INDEX(职业模板!$N$4:$U$4,MATCH(G$8,职业模板!$N$3:$U$3,FALSE)))*(1+INDEX(职业模板!$C$29:$J$34,MATCH($E97,职业模板!$B$29:$B$34,FALSE),MATCH(G$8,职业模板!$C$28:$J$28,FALSE))),3)</f>
        <v>4664.3999999999996</v>
      </c>
      <c r="H97" s="1" cm="1">
        <f t="array" ref="H97">ROUND((INDEX(职业模板!$N$4:$U$4,MATCH(H$8,职业模板!$N$3:$U$3,FALSE))+$D97*INDEX(职业模板!$C$18:$J$18,MATCH(H$8,职业模板!$N$3:$U$3,FALSE))+INDEX(职业模板!$C$40:$J$60,MATCH($F97,职业模板!$B$40:$B$60,FALSE),MATCH(H$8,职业模板!$C$39:$J$39,FALSE))*INDEX(职业模板!$N$4:$U$4,MATCH(H$8,职业模板!$N$3:$U$3,FALSE)))*(1+INDEX(职业模板!$C$29:$J$34,MATCH($E97,职业模板!$B$29:$B$34,FALSE),MATCH(H$8,职业模板!$C$28:$J$28,FALSE))),3)</f>
        <v>538.20000000000005</v>
      </c>
      <c r="I97" s="1" cm="1">
        <f t="array" ref="I97">ROUND((INDEX(职业模板!$N$4:$U$4,MATCH(I$8,职业模板!$N$3:$U$3,FALSE))+$D97*INDEX(职业模板!$C$18:$J$18,MATCH(I$8,职业模板!$N$3:$U$3,FALSE))+INDEX(职业模板!$C$40:$J$60,MATCH($F97,职业模板!$B$40:$B$60,FALSE),MATCH(I$8,职业模板!$C$39:$J$39,FALSE))*INDEX(职业模板!$N$4:$U$4,MATCH(I$8,职业模板!$N$3:$U$3,FALSE)))*(1+INDEX(职业模板!$C$29:$J$34,MATCH($E97,职业模板!$B$29:$B$34,FALSE),MATCH(I$8,职业模板!$C$28:$J$28,FALSE))),3)</f>
        <v>538.20000000000005</v>
      </c>
      <c r="J97" s="1" cm="1">
        <f t="array" ref="J97">ROUND((INDEX(职业模板!$N$4:$U$4,MATCH(J$8,职业模板!$N$3:$U$3,FALSE))+$D97*INDEX(职业模板!$C$18:$J$18,MATCH(J$8,职业模板!$N$3:$U$3,FALSE))+INDEX(职业模板!$C$40:$J$60,MATCH($F97,职业模板!$B$40:$B$60,FALSE),MATCH(J$8,职业模板!$C$39:$J$39,FALSE))*INDEX(职业模板!$N$4:$U$4,MATCH(J$8,职业模板!$N$3:$U$3,FALSE)))*(1+INDEX(职业模板!$C$29:$J$34,MATCH($E97,职业模板!$B$29:$B$34,FALSE),MATCH(J$8,职业模板!$C$28:$J$28,FALSE))),3)</f>
        <v>388.8</v>
      </c>
      <c r="K97" s="1" cm="1">
        <f t="array" ref="K97">ROUND((INDEX(职业模板!$N$4:$U$4,MATCH(K$8,职业模板!$N$3:$U$3,FALSE))+$D97*INDEX(职业模板!$C$18:$J$18,MATCH(K$8,职业模板!$N$3:$U$3,FALSE))+INDEX(职业模板!$C$40:$J$60,MATCH($F97,职业模板!$B$40:$B$60,FALSE),MATCH(K$8,职业模板!$C$39:$J$39,FALSE))*INDEX(职业模板!$N$4:$U$4,MATCH(K$8,职业模板!$N$3:$U$3,FALSE)))*(1+INDEX(职业模板!$C$29:$J$34,MATCH($E97,职业模板!$B$29:$B$34,FALSE),MATCH(K$8,职业模板!$C$28:$J$28,FALSE))),3)</f>
        <v>388.8</v>
      </c>
      <c r="L97" s="1" cm="1">
        <f t="array" ref="L97">ROUND((INDEX(职业模板!$N$4:$U$4,MATCH(L$8,职业模板!$N$3:$U$3,FALSE))+$D97*INDEX(职业模板!$C$18:$J$18,MATCH(L$8,职业模板!$N$3:$U$3,FALSE))+INDEX(职业模板!$C$40:$J$60,MATCH($F97,职业模板!$B$40:$B$60,FALSE),MATCH(L$8,职业模板!$C$39:$J$39,FALSE))*INDEX(职业模板!$N$4:$U$4,MATCH(L$8,职业模板!$N$3:$U$3,FALSE)))*(1+INDEX(职业模板!$C$29:$J$34,MATCH($E97,职业模板!$B$29:$B$34,FALSE),MATCH(L$8,职业模板!$C$28:$J$28,FALSE))),3)</f>
        <v>302.39999999999998</v>
      </c>
      <c r="M97" s="1" cm="1">
        <f t="array" ref="M97">ROUND((INDEX(职业模板!$N$4:$U$4,MATCH(M$8,职业模板!$N$3:$U$3,FALSE))+$D97*INDEX(职业模板!$C$18:$J$18,MATCH(M$8,职业模板!$N$3:$U$3,FALSE))+INDEX(职业模板!$C$40:$J$60,MATCH($F97,职业模板!$B$40:$B$60,FALSE),MATCH(M$8,职业模板!$C$39:$J$39,FALSE))*INDEX(职业模板!$N$4:$U$4,MATCH(M$8,职业模板!$N$3:$U$3,FALSE)))*(1+INDEX(职业模板!$C$29:$J$34,MATCH($E97,职业模板!$B$29:$B$34,FALSE),MATCH(M$8,职业模板!$C$28:$J$28,FALSE))),3)</f>
        <v>302.39999999999998</v>
      </c>
      <c r="N97" s="1" cm="1">
        <f t="array" ref="N97">ROUND((INDEX(职业模板!$N$4:$U$4,MATCH(N$8,职业模板!$N$3:$U$3,FALSE))+$D97*INDEX(职业模板!$C$18:$J$18,MATCH(N$8,职业模板!$N$3:$U$3,FALSE))+INDEX(职业模板!$C$40:$J$60,MATCH($F97,职业模板!$B$40:$B$60,FALSE),MATCH(N$8,职业模板!$C$39:$J$39,FALSE))*INDEX(职业模板!$N$4:$U$4,MATCH(N$8,职业模板!$N$3:$U$3,FALSE)))*(1+INDEX(职业模板!$C$29:$J$34,MATCH($E97,职业模板!$B$29:$B$34,FALSE),MATCH(N$8,职业模板!$C$28:$J$28,FALSE))),3)</f>
        <v>302.39999999999998</v>
      </c>
      <c r="O97" s="1">
        <v>1.5</v>
      </c>
      <c r="P97" s="1">
        <v>5</v>
      </c>
      <c r="Q97" s="26" t="str" cm="1">
        <f t="array" ref="Q97">INDEX(装备!$B$72:$B$77,MATCH($P97,装备!$A$72:$A$77,FALSE))</f>
        <v>橙</v>
      </c>
      <c r="R97" s="1">
        <v>13</v>
      </c>
      <c r="S97" s="1">
        <f t="shared" si="58"/>
        <v>3</v>
      </c>
      <c r="V97" s="1" cm="1">
        <f t="array" ref="V97">IFERROR(ROUND(INDEX(装备!$C$72:$C$77,MATCH($P97,装备!$A$72:$A$77,FALSE))*(INDEX(装备!$C$47:$G$47,MATCH(V$8,装备!$C$45:$G$45,FALSE))+$R97/MAX(装备!$G$72:$G$77)*INDEX(装备!$C$53:$G$53,MATCH(V$8,装备!$C$51:$G$51,FALSE)))+INDEX(装备!$C$91:$M$91,MATCH(V$8,装备!$C$90:$M$90,FALSE))*INDEX(装备!$I$72:$I$77,MATCH($P97,装备!$A$72:$A$77,FALSE))*(INDEX(职业模板!$N$4:$U$4,MATCH(G$8,职业模板!$N$3:$U$3,FALSE))+$D97*INDEX(职业模板!$C$18:$J$18,MATCH(G$8,职业模板!$N$3:$U$3,FALSE)))*(1+$S97),2),0)</f>
        <v>6192.48</v>
      </c>
      <c r="W97" s="1" cm="1">
        <f t="array" ref="W97">IFERROR(ROUND(INDEX(装备!$C$72:$C$77,MATCH($P97,装备!$A$72:$A$77,FALSE))*(INDEX(装备!$C$47:$G$47,MATCH(W$8,装备!$C$45:$G$45,FALSE))+$R97/MAX(装备!$G$72:$G$77)*INDEX(装备!$C$53:$G$53,MATCH(W$8,装备!$C$51:$G$51,FALSE)))+INDEX(装备!$C$91:$M$91,MATCH(W$8,装备!$C$90:$M$90,FALSE))*INDEX(装备!$I$72:$I$77,MATCH($P97,装备!$A$72:$A$77,FALSE))*(INDEX(职业模板!$N$4:$U$4,MATCH(H$8,职业模板!$N$3:$U$3,FALSE))+$D97*INDEX(职业模板!$C$18:$J$18,MATCH(H$8,职业模板!$N$3:$U$3,FALSE)))*(1+$S97),2),0)</f>
        <v>516.04</v>
      </c>
      <c r="X97" s="1" cm="1">
        <f t="array" ref="X97">IFERROR(ROUND(INDEX(装备!$C$72:$C$77,MATCH($P97,装备!$A$72:$A$77,FALSE))*(INDEX(装备!$C$47:$G$47,MATCH(X$8,装备!$C$45:$G$45,FALSE))+$R97/MAX(装备!$G$72:$G$77)*INDEX(装备!$C$53:$G$53,MATCH(X$8,装备!$C$51:$G$51,FALSE)))+INDEX(装备!$C$91:$M$91,MATCH(X$8,装备!$C$90:$M$90,FALSE))*INDEX(装备!$I$72:$I$77,MATCH($P97,装备!$A$72:$A$77,FALSE))*(INDEX(职业模板!$N$4:$U$4,MATCH(I$8,职业模板!$N$3:$U$3,FALSE))+$D97*INDEX(职业模板!$C$18:$J$18,MATCH(I$8,职业模板!$N$3:$U$3,FALSE)))*(1+$S97),2),0)</f>
        <v>516.04</v>
      </c>
      <c r="Y97" s="1" cm="1">
        <f t="array" ref="Y97">IFERROR(ROUND(INDEX(装备!$C$72:$C$77,MATCH($P97,装备!$A$72:$A$77,FALSE))*(INDEX(装备!$C$47:$G$47,MATCH(Y$8,装备!$C$45:$G$45,FALSE))+$R97/MAX(装备!$G$72:$G$77)*INDEX(装备!$C$53:$G$53,MATCH(Y$8,装备!$C$51:$G$51,FALSE)))+INDEX(装备!$C$91:$M$91,MATCH(Y$8,装备!$C$90:$M$90,FALSE))*INDEX(装备!$I$72:$I$77,MATCH($P97,装备!$A$72:$A$77,FALSE))*(INDEX(职业模板!$N$4:$U$4,MATCH(J$8,职业模板!$N$3:$U$3,FALSE))+$D97*INDEX(职业模板!$C$18:$J$18,MATCH(J$8,职业模板!$N$3:$U$3,FALSE)))*(1+$S97),2),0)</f>
        <v>258.24</v>
      </c>
      <c r="Z97" s="1" cm="1">
        <f t="array" ref="Z97">IFERROR(ROUND(INDEX(装备!$C$72:$C$77,MATCH($P97,装备!$A$72:$A$77,FALSE))*(INDEX(装备!$C$47:$G$47,MATCH(Z$8,装备!$C$45:$G$45,FALSE))+$R97/MAX(装备!$G$72:$G$77)*INDEX(装备!$C$53:$G$53,MATCH(Z$8,装备!$C$51:$G$51,FALSE)))+INDEX(装备!$C$91:$M$91,MATCH(Z$8,装备!$C$90:$M$90,FALSE))*INDEX(装备!$I$72:$I$77,MATCH($P97,装备!$A$72:$A$77,FALSE))*(INDEX(职业模板!$N$4:$U$4,MATCH(K$8,职业模板!$N$3:$U$3,FALSE))+$D97*INDEX(职业模板!$C$18:$J$18,MATCH(K$8,职业模板!$N$3:$U$3,FALSE)))*(1+$S97),2),0)</f>
        <v>258.24</v>
      </c>
      <c r="AA97" s="1" cm="1">
        <f t="array" ref="AA97">IFERROR(INDEX(装备!$C$92:$M$92,MATCH(AA$8,装备!$C$90:$M$90,FALSE))*INDEX(装备!$I$72:$I$77,MATCH($P97,装备!$A$72:$A$77,FALSE))+$S97*INDEX(装备!$C$92:$M$92,MATCH(AA$8,装备!$C$90:$M$90,FALSE))*INDEX(装备!$I$72:$I$77,MATCH($P97,装备!$A$72:$A$77,FALSE)),0)</f>
        <v>480</v>
      </c>
      <c r="AB97" s="1" cm="1">
        <f t="array" ref="AB97">IFERROR(INDEX(装备!$C$92:$M$92,MATCH(AB$8,装备!$C$90:$M$90,FALSE))*INDEX(装备!$I$72:$I$77,MATCH($P97,装备!$A$72:$A$77,FALSE))+$S97*INDEX(装备!$C$92:$M$92,MATCH(AB$8,装备!$C$90:$M$90,FALSE))*INDEX(装备!$I$72:$I$77,MATCH($P97,装备!$A$72:$A$77,FALSE)),0)</f>
        <v>480</v>
      </c>
      <c r="AC97" s="1" cm="1">
        <f t="array" ref="AC97">IFERROR(INDEX(装备!$C$92:$M$92,MATCH(AC$8,装备!$C$90:$M$90,FALSE))*INDEX(装备!$I$72:$I$77,MATCH($P97,装备!$A$72:$A$77,FALSE))+$S97*INDEX(装备!$C$92:$M$92,MATCH(AC$8,装备!$C$90:$M$90,FALSE))*INDEX(装备!$I$72:$I$77,MATCH($P97,装备!$A$72:$A$77,FALSE)),0)</f>
        <v>480</v>
      </c>
      <c r="AD97" s="1" cm="1">
        <f t="array" ref="AD97">IFERROR(INDEX(装备!$C$92:$M$92,MATCH(AD$8,装备!$C$90:$M$90,FALSE))*INDEX(装备!$I$72:$I$77,MATCH($P97,装备!$A$72:$A$77,FALSE))+$S97*INDEX(装备!$C$92:$M$92,MATCH(AD$8,装备!$C$90:$M$90,FALSE))*INDEX(装备!$I$72:$I$77,MATCH($P97,装备!$A$72:$A$77,FALSE)),0)</f>
        <v>480</v>
      </c>
      <c r="AE97" s="1" cm="1">
        <f t="array" ref="AE97">IFERROR(INDEX(装备!$C$92:$M$92,MATCH(AE$8,装备!$C$90:$M$90,FALSE))*INDEX(装备!$I$72:$I$77,MATCH($P97,装备!$A$72:$A$77,FALSE))+$S97*INDEX(装备!$C$92:$M$92,MATCH(AE$8,装备!$C$90:$M$90,FALSE))*INDEX(装备!$I$72:$I$77,MATCH($P97,装备!$A$72:$A$77,FALSE)),0)</f>
        <v>960</v>
      </c>
      <c r="AF97" s="1" cm="1">
        <f t="array" ref="AF97">IFERROR(INDEX(装备!$C$92:$M$92,MATCH(AF$8,装备!$C$90:$M$90,FALSE))*INDEX(装备!$I$72:$I$77,MATCH($P97,装备!$A$72:$A$77,FALSE))+$S97*INDEX(装备!$C$92:$M$92,MATCH(AF$8,装备!$C$90:$M$90,FALSE))*INDEX(装备!$I$72:$I$77,MATCH($P97,装备!$A$72:$A$77,FALSE)),0)</f>
        <v>960</v>
      </c>
      <c r="AR97" s="1">
        <f t="shared" si="59"/>
        <v>10856.88</v>
      </c>
      <c r="AS97" s="1">
        <f t="shared" si="60"/>
        <v>1054.24</v>
      </c>
      <c r="AT97" s="1">
        <f t="shared" si="61"/>
        <v>1054.24</v>
      </c>
      <c r="AU97" s="1">
        <f t="shared" si="62"/>
        <v>647.04</v>
      </c>
      <c r="AV97" s="1">
        <f t="shared" si="63"/>
        <v>647.04</v>
      </c>
      <c r="AW97" s="1">
        <f t="shared" si="64"/>
        <v>302.39999999999998</v>
      </c>
      <c r="AX97" s="1">
        <f t="shared" si="65"/>
        <v>302.39999999999998</v>
      </c>
      <c r="AY97" s="1">
        <f t="shared" si="66"/>
        <v>302.39999999999998</v>
      </c>
      <c r="BA97" s="1">
        <f t="shared" si="51"/>
        <v>480</v>
      </c>
      <c r="BB97" s="1">
        <f t="shared" si="52"/>
        <v>480</v>
      </c>
      <c r="BC97" s="1">
        <f t="shared" si="53"/>
        <v>480</v>
      </c>
      <c r="BD97" s="1">
        <f t="shared" si="54"/>
        <v>480</v>
      </c>
      <c r="BE97" s="1">
        <f t="shared" si="55"/>
        <v>960</v>
      </c>
      <c r="BF97" s="1">
        <f t="shared" si="56"/>
        <v>960</v>
      </c>
    </row>
    <row r="98" spans="2:58" x14ac:dyDescent="0.15">
      <c r="B98" s="1">
        <f t="shared" si="67"/>
        <v>20</v>
      </c>
      <c r="D98" s="1">
        <v>90</v>
      </c>
      <c r="E98" s="1">
        <v>4</v>
      </c>
      <c r="F98" s="1">
        <f t="shared" si="57"/>
        <v>17</v>
      </c>
      <c r="G98" s="1" cm="1">
        <f t="array" ref="G98">ROUND((INDEX(职业模板!$N$4:$U$4,MATCH(G$8,职业模板!$N$3:$U$3,FALSE))+$D98*INDEX(职业模板!$C$18:$J$18,MATCH(G$8,职业模板!$N$3:$U$3,FALSE))+INDEX(职业模板!$C$40:$J$60,MATCH($F98,职业模板!$B$40:$B$60,FALSE),MATCH(G$8,职业模板!$C$39:$J$39,FALSE))*INDEX(职业模板!$N$4:$U$4,MATCH(G$8,职业模板!$N$3:$U$3,FALSE)))*(1+INDEX(职业模板!$C$29:$J$34,MATCH($E98,职业模板!$B$29:$B$34,FALSE),MATCH(G$8,职业模板!$C$28:$J$28,FALSE))),3)</f>
        <v>4687.8</v>
      </c>
      <c r="H98" s="1" cm="1">
        <f t="array" ref="H98">ROUND((INDEX(职业模板!$N$4:$U$4,MATCH(H$8,职业模板!$N$3:$U$3,FALSE))+$D98*INDEX(职业模板!$C$18:$J$18,MATCH(H$8,职业模板!$N$3:$U$3,FALSE))+INDEX(职业模板!$C$40:$J$60,MATCH($F98,职业模板!$B$40:$B$60,FALSE),MATCH(H$8,职业模板!$C$39:$J$39,FALSE))*INDEX(职业模板!$N$4:$U$4,MATCH(H$8,职业模板!$N$3:$U$3,FALSE)))*(1+INDEX(职业模板!$C$29:$J$34,MATCH($E98,职业模板!$B$29:$B$34,FALSE),MATCH(H$8,职业模板!$C$28:$J$28,FALSE))),3)</f>
        <v>540.9</v>
      </c>
      <c r="I98" s="1" cm="1">
        <f t="array" ref="I98">ROUND((INDEX(职业模板!$N$4:$U$4,MATCH(I$8,职业模板!$N$3:$U$3,FALSE))+$D98*INDEX(职业模板!$C$18:$J$18,MATCH(I$8,职业模板!$N$3:$U$3,FALSE))+INDEX(职业模板!$C$40:$J$60,MATCH($F98,职业模板!$B$40:$B$60,FALSE),MATCH(I$8,职业模板!$C$39:$J$39,FALSE))*INDEX(职业模板!$N$4:$U$4,MATCH(I$8,职业模板!$N$3:$U$3,FALSE)))*(1+INDEX(职业模板!$C$29:$J$34,MATCH($E98,职业模板!$B$29:$B$34,FALSE),MATCH(I$8,职业模板!$C$28:$J$28,FALSE))),3)</f>
        <v>540.9</v>
      </c>
      <c r="J98" s="1" cm="1">
        <f t="array" ref="J98">ROUND((INDEX(职业模板!$N$4:$U$4,MATCH(J$8,职业模板!$N$3:$U$3,FALSE))+$D98*INDEX(职业模板!$C$18:$J$18,MATCH(J$8,职业模板!$N$3:$U$3,FALSE))+INDEX(职业模板!$C$40:$J$60,MATCH($F98,职业模板!$B$40:$B$60,FALSE),MATCH(J$8,职业模板!$C$39:$J$39,FALSE))*INDEX(职业模板!$N$4:$U$4,MATCH(J$8,职业模板!$N$3:$U$3,FALSE)))*(1+INDEX(职业模板!$C$29:$J$34,MATCH($E98,职业模板!$B$29:$B$34,FALSE),MATCH(J$8,职业模板!$C$28:$J$28,FALSE))),3)</f>
        <v>390.6</v>
      </c>
      <c r="K98" s="1" cm="1">
        <f t="array" ref="K98">ROUND((INDEX(职业模板!$N$4:$U$4,MATCH(K$8,职业模板!$N$3:$U$3,FALSE))+$D98*INDEX(职业模板!$C$18:$J$18,MATCH(K$8,职业模板!$N$3:$U$3,FALSE))+INDEX(职业模板!$C$40:$J$60,MATCH($F98,职业模板!$B$40:$B$60,FALSE),MATCH(K$8,职业模板!$C$39:$J$39,FALSE))*INDEX(职业模板!$N$4:$U$4,MATCH(K$8,职业模板!$N$3:$U$3,FALSE)))*(1+INDEX(职业模板!$C$29:$J$34,MATCH($E98,职业模板!$B$29:$B$34,FALSE),MATCH(K$8,职业模板!$C$28:$J$28,FALSE))),3)</f>
        <v>390.6</v>
      </c>
      <c r="L98" s="1" cm="1">
        <f t="array" ref="L98">ROUND((INDEX(职业模板!$N$4:$U$4,MATCH(L$8,职业模板!$N$3:$U$3,FALSE))+$D98*INDEX(职业模板!$C$18:$J$18,MATCH(L$8,职业模板!$N$3:$U$3,FALSE))+INDEX(职业模板!$C$40:$J$60,MATCH($F98,职业模板!$B$40:$B$60,FALSE),MATCH(L$8,职业模板!$C$39:$J$39,FALSE))*INDEX(职业模板!$N$4:$U$4,MATCH(L$8,职业模板!$N$3:$U$3,FALSE)))*(1+INDEX(职业模板!$C$29:$J$34,MATCH($E98,职业模板!$B$29:$B$34,FALSE),MATCH(L$8,职业模板!$C$28:$J$28,FALSE))),3)</f>
        <v>304</v>
      </c>
      <c r="M98" s="1" cm="1">
        <f t="array" ref="M98">ROUND((INDEX(职业模板!$N$4:$U$4,MATCH(M$8,职业模板!$N$3:$U$3,FALSE))+$D98*INDEX(职业模板!$C$18:$J$18,MATCH(M$8,职业模板!$N$3:$U$3,FALSE))+INDEX(职业模板!$C$40:$J$60,MATCH($F98,职业模板!$B$40:$B$60,FALSE),MATCH(M$8,职业模板!$C$39:$J$39,FALSE))*INDEX(职业模板!$N$4:$U$4,MATCH(M$8,职业模板!$N$3:$U$3,FALSE)))*(1+INDEX(职业模板!$C$29:$J$34,MATCH($E98,职业模板!$B$29:$B$34,FALSE),MATCH(M$8,职业模板!$C$28:$J$28,FALSE))),3)</f>
        <v>304</v>
      </c>
      <c r="N98" s="1" cm="1">
        <f t="array" ref="N98">ROUND((INDEX(职业模板!$N$4:$U$4,MATCH(N$8,职业模板!$N$3:$U$3,FALSE))+$D98*INDEX(职业模板!$C$18:$J$18,MATCH(N$8,职业模板!$N$3:$U$3,FALSE))+INDEX(职业模板!$C$40:$J$60,MATCH($F98,职业模板!$B$40:$B$60,FALSE),MATCH(N$8,职业模板!$C$39:$J$39,FALSE))*INDEX(职业模板!$N$4:$U$4,MATCH(N$8,职业模板!$N$3:$U$3,FALSE)))*(1+INDEX(职业模板!$C$29:$J$34,MATCH($E98,职业模板!$B$29:$B$34,FALSE),MATCH(N$8,职业模板!$C$28:$J$28,FALSE))),3)</f>
        <v>304</v>
      </c>
      <c r="O98" s="1">
        <v>1.5</v>
      </c>
      <c r="P98" s="1">
        <v>5</v>
      </c>
      <c r="Q98" s="26" t="str" cm="1">
        <f t="array" ref="Q98">INDEX(装备!$B$72:$B$77,MATCH($P98,装备!$A$72:$A$77,FALSE))</f>
        <v>橙</v>
      </c>
      <c r="R98" s="1">
        <v>13</v>
      </c>
      <c r="S98" s="1">
        <f t="shared" si="58"/>
        <v>3</v>
      </c>
      <c r="V98" s="1" cm="1">
        <f t="array" ref="V98">IFERROR(ROUND(INDEX(装备!$C$72:$C$77,MATCH($P98,装备!$A$72:$A$77,FALSE))*(INDEX(装备!$C$47:$G$47,MATCH(V$8,装备!$C$45:$G$45,FALSE))+$R98/MAX(装备!$G$72:$G$77)*INDEX(装备!$C$53:$G$53,MATCH(V$8,装备!$C$51:$G$51,FALSE)))+INDEX(装备!$C$91:$M$91,MATCH(V$8,装备!$C$90:$M$90,FALSE))*INDEX(装备!$I$72:$I$77,MATCH($P98,装备!$A$72:$A$77,FALSE))*(INDEX(职业模板!$N$4:$U$4,MATCH(G$8,职业模板!$N$3:$U$3,FALSE))+$D98*INDEX(职业模板!$C$18:$J$18,MATCH(G$8,职业模板!$N$3:$U$3,FALSE)))*(1+$S98),2),0)</f>
        <v>6196.8</v>
      </c>
      <c r="W98" s="1" cm="1">
        <f t="array" ref="W98">IFERROR(ROUND(INDEX(装备!$C$72:$C$77,MATCH($P98,装备!$A$72:$A$77,FALSE))*(INDEX(装备!$C$47:$G$47,MATCH(W$8,装备!$C$45:$G$45,FALSE))+$R98/MAX(装备!$G$72:$G$77)*INDEX(装备!$C$53:$G$53,MATCH(W$8,装备!$C$51:$G$51,FALSE)))+INDEX(装备!$C$91:$M$91,MATCH(W$8,装备!$C$90:$M$90,FALSE))*INDEX(装备!$I$72:$I$77,MATCH($P98,装备!$A$72:$A$77,FALSE))*(INDEX(职业模板!$N$4:$U$4,MATCH(H$8,职业模板!$N$3:$U$3,FALSE))+$D98*INDEX(职业模板!$C$18:$J$18,MATCH(H$8,职业模板!$N$3:$U$3,FALSE)))*(1+$S98),2),0)</f>
        <v>516.4</v>
      </c>
      <c r="X98" s="1" cm="1">
        <f t="array" ref="X98">IFERROR(ROUND(INDEX(装备!$C$72:$C$77,MATCH($P98,装备!$A$72:$A$77,FALSE))*(INDEX(装备!$C$47:$G$47,MATCH(X$8,装备!$C$45:$G$45,FALSE))+$R98/MAX(装备!$G$72:$G$77)*INDEX(装备!$C$53:$G$53,MATCH(X$8,装备!$C$51:$G$51,FALSE)))+INDEX(装备!$C$91:$M$91,MATCH(X$8,装备!$C$90:$M$90,FALSE))*INDEX(装备!$I$72:$I$77,MATCH($P98,装备!$A$72:$A$77,FALSE))*(INDEX(职业模板!$N$4:$U$4,MATCH(I$8,职业模板!$N$3:$U$3,FALSE))+$D98*INDEX(职业模板!$C$18:$J$18,MATCH(I$8,职业模板!$N$3:$U$3,FALSE)))*(1+$S98),2),0)</f>
        <v>516.4</v>
      </c>
      <c r="Y98" s="1" cm="1">
        <f t="array" ref="Y98">IFERROR(ROUND(INDEX(装备!$C$72:$C$77,MATCH($P98,装备!$A$72:$A$77,FALSE))*(INDEX(装备!$C$47:$G$47,MATCH(Y$8,装备!$C$45:$G$45,FALSE))+$R98/MAX(装备!$G$72:$G$77)*INDEX(装备!$C$53:$G$53,MATCH(Y$8,装备!$C$51:$G$51,FALSE)))+INDEX(装备!$C$91:$M$91,MATCH(Y$8,装备!$C$90:$M$90,FALSE))*INDEX(装备!$I$72:$I$77,MATCH($P98,装备!$A$72:$A$77,FALSE))*(INDEX(职业模板!$N$4:$U$4,MATCH(J$8,职业模板!$N$3:$U$3,FALSE))+$D98*INDEX(职业模板!$C$18:$J$18,MATCH(J$8,职业模板!$N$3:$U$3,FALSE)))*(1+$S98),2),0)</f>
        <v>258.39999999999998</v>
      </c>
      <c r="Z98" s="1" cm="1">
        <f t="array" ref="Z98">IFERROR(ROUND(INDEX(装备!$C$72:$C$77,MATCH($P98,装备!$A$72:$A$77,FALSE))*(INDEX(装备!$C$47:$G$47,MATCH(Z$8,装备!$C$45:$G$45,FALSE))+$R98/MAX(装备!$G$72:$G$77)*INDEX(装备!$C$53:$G$53,MATCH(Z$8,装备!$C$51:$G$51,FALSE)))+INDEX(装备!$C$91:$M$91,MATCH(Z$8,装备!$C$90:$M$90,FALSE))*INDEX(装备!$I$72:$I$77,MATCH($P98,装备!$A$72:$A$77,FALSE))*(INDEX(职业模板!$N$4:$U$4,MATCH(K$8,职业模板!$N$3:$U$3,FALSE))+$D98*INDEX(职业模板!$C$18:$J$18,MATCH(K$8,职业模板!$N$3:$U$3,FALSE)))*(1+$S98),2),0)</f>
        <v>258.39999999999998</v>
      </c>
      <c r="AA98" s="1" cm="1">
        <f t="array" ref="AA98">IFERROR(INDEX(装备!$C$92:$M$92,MATCH(AA$8,装备!$C$90:$M$90,FALSE))*INDEX(装备!$I$72:$I$77,MATCH($P98,装备!$A$72:$A$77,FALSE))+$S98*INDEX(装备!$C$92:$M$92,MATCH(AA$8,装备!$C$90:$M$90,FALSE))*INDEX(装备!$I$72:$I$77,MATCH($P98,装备!$A$72:$A$77,FALSE)),0)</f>
        <v>480</v>
      </c>
      <c r="AB98" s="1" cm="1">
        <f t="array" ref="AB98">IFERROR(INDEX(装备!$C$92:$M$92,MATCH(AB$8,装备!$C$90:$M$90,FALSE))*INDEX(装备!$I$72:$I$77,MATCH($P98,装备!$A$72:$A$77,FALSE))+$S98*INDEX(装备!$C$92:$M$92,MATCH(AB$8,装备!$C$90:$M$90,FALSE))*INDEX(装备!$I$72:$I$77,MATCH($P98,装备!$A$72:$A$77,FALSE)),0)</f>
        <v>480</v>
      </c>
      <c r="AC98" s="1" cm="1">
        <f t="array" ref="AC98">IFERROR(INDEX(装备!$C$92:$M$92,MATCH(AC$8,装备!$C$90:$M$90,FALSE))*INDEX(装备!$I$72:$I$77,MATCH($P98,装备!$A$72:$A$77,FALSE))+$S98*INDEX(装备!$C$92:$M$92,MATCH(AC$8,装备!$C$90:$M$90,FALSE))*INDEX(装备!$I$72:$I$77,MATCH($P98,装备!$A$72:$A$77,FALSE)),0)</f>
        <v>480</v>
      </c>
      <c r="AD98" s="1" cm="1">
        <f t="array" ref="AD98">IFERROR(INDEX(装备!$C$92:$M$92,MATCH(AD$8,装备!$C$90:$M$90,FALSE))*INDEX(装备!$I$72:$I$77,MATCH($P98,装备!$A$72:$A$77,FALSE))+$S98*INDEX(装备!$C$92:$M$92,MATCH(AD$8,装备!$C$90:$M$90,FALSE))*INDEX(装备!$I$72:$I$77,MATCH($P98,装备!$A$72:$A$77,FALSE)),0)</f>
        <v>480</v>
      </c>
      <c r="AE98" s="1" cm="1">
        <f t="array" ref="AE98">IFERROR(INDEX(装备!$C$92:$M$92,MATCH(AE$8,装备!$C$90:$M$90,FALSE))*INDEX(装备!$I$72:$I$77,MATCH($P98,装备!$A$72:$A$77,FALSE))+$S98*INDEX(装备!$C$92:$M$92,MATCH(AE$8,装备!$C$90:$M$90,FALSE))*INDEX(装备!$I$72:$I$77,MATCH($P98,装备!$A$72:$A$77,FALSE)),0)</f>
        <v>960</v>
      </c>
      <c r="AF98" s="1" cm="1">
        <f t="array" ref="AF98">IFERROR(INDEX(装备!$C$92:$M$92,MATCH(AF$8,装备!$C$90:$M$90,FALSE))*INDEX(装备!$I$72:$I$77,MATCH($P98,装备!$A$72:$A$77,FALSE))+$S98*INDEX(装备!$C$92:$M$92,MATCH(AF$8,装备!$C$90:$M$90,FALSE))*INDEX(装备!$I$72:$I$77,MATCH($P98,装备!$A$72:$A$77,FALSE)),0)</f>
        <v>960</v>
      </c>
      <c r="AR98" s="1">
        <f t="shared" si="59"/>
        <v>10884.6</v>
      </c>
      <c r="AS98" s="1">
        <f t="shared" si="60"/>
        <v>1057.3</v>
      </c>
      <c r="AT98" s="1">
        <f t="shared" si="61"/>
        <v>1057.3</v>
      </c>
      <c r="AU98" s="1">
        <f t="shared" si="62"/>
        <v>649</v>
      </c>
      <c r="AV98" s="1">
        <f t="shared" si="63"/>
        <v>649</v>
      </c>
      <c r="AW98" s="1">
        <f t="shared" si="64"/>
        <v>304</v>
      </c>
      <c r="AX98" s="1">
        <f t="shared" si="65"/>
        <v>304</v>
      </c>
      <c r="AY98" s="1">
        <f t="shared" si="66"/>
        <v>304</v>
      </c>
      <c r="BA98" s="1">
        <f t="shared" si="51"/>
        <v>480</v>
      </c>
      <c r="BB98" s="1">
        <f t="shared" si="52"/>
        <v>480</v>
      </c>
      <c r="BC98" s="1">
        <f t="shared" si="53"/>
        <v>480</v>
      </c>
      <c r="BD98" s="1">
        <f t="shared" si="54"/>
        <v>480</v>
      </c>
      <c r="BE98" s="1">
        <f t="shared" si="55"/>
        <v>960</v>
      </c>
      <c r="BF98" s="1">
        <f t="shared" si="56"/>
        <v>960</v>
      </c>
    </row>
    <row r="99" spans="2:58" x14ac:dyDescent="0.15">
      <c r="B99" s="1">
        <f t="shared" si="67"/>
        <v>20</v>
      </c>
      <c r="D99" s="1">
        <v>91</v>
      </c>
      <c r="E99" s="1">
        <v>5</v>
      </c>
      <c r="F99" s="1">
        <f t="shared" si="57"/>
        <v>17</v>
      </c>
      <c r="G99" s="1" cm="1">
        <f t="array" ref="G99">ROUND((INDEX(职业模板!$N$4:$U$4,MATCH(G$8,职业模板!$N$3:$U$3,FALSE))+$D99*INDEX(职业模板!$C$18:$J$18,MATCH(G$8,职业模板!$N$3:$U$3,FALSE))+INDEX(职业模板!$C$40:$J$60,MATCH($F99,职业模板!$B$40:$B$60,FALSE),MATCH(G$8,职业模板!$C$39:$J$39,FALSE))*INDEX(职业模板!$N$4:$U$4,MATCH(G$8,职业模板!$N$3:$U$3,FALSE)))*(1+INDEX(职业模板!$C$29:$J$34,MATCH($E99,职业模板!$B$29:$B$34,FALSE),MATCH(G$8,职业模板!$C$28:$J$28,FALSE))),3)</f>
        <v>5436</v>
      </c>
      <c r="H99" s="1" cm="1">
        <f t="array" ref="H99">ROUND((INDEX(职业模板!$N$4:$U$4,MATCH(H$8,职业模板!$N$3:$U$3,FALSE))+$D99*INDEX(职业模板!$C$18:$J$18,MATCH(H$8,职业模板!$N$3:$U$3,FALSE))+INDEX(职业模板!$C$40:$J$60,MATCH($F99,职业模板!$B$40:$B$60,FALSE),MATCH(H$8,职业模板!$C$39:$J$39,FALSE))*INDEX(职业模板!$N$4:$U$4,MATCH(H$8,职业模板!$N$3:$U$3,FALSE)))*(1+INDEX(职业模板!$C$29:$J$34,MATCH($E99,职业模板!$B$29:$B$34,FALSE),MATCH(H$8,职业模板!$C$28:$J$28,FALSE))),3)</f>
        <v>604</v>
      </c>
      <c r="I99" s="1" cm="1">
        <f t="array" ref="I99">ROUND((INDEX(职业模板!$N$4:$U$4,MATCH(I$8,职业模板!$N$3:$U$3,FALSE))+$D99*INDEX(职业模板!$C$18:$J$18,MATCH(I$8,职业模板!$N$3:$U$3,FALSE))+INDEX(职业模板!$C$40:$J$60,MATCH($F99,职业模板!$B$40:$B$60,FALSE),MATCH(I$8,职业模板!$C$39:$J$39,FALSE))*INDEX(职业模板!$N$4:$U$4,MATCH(I$8,职业模板!$N$3:$U$3,FALSE)))*(1+INDEX(职业模板!$C$29:$J$34,MATCH($E99,职业模板!$B$29:$B$34,FALSE),MATCH(I$8,职业模板!$C$28:$J$28,FALSE))),3)</f>
        <v>604</v>
      </c>
      <c r="J99" s="1" cm="1">
        <f t="array" ref="J99">ROUND((INDEX(职业模板!$N$4:$U$4,MATCH(J$8,职业模板!$N$3:$U$3,FALSE))+$D99*INDEX(职业模板!$C$18:$J$18,MATCH(J$8,职业模板!$N$3:$U$3,FALSE))+INDEX(职业模板!$C$40:$J$60,MATCH($F99,职业模板!$B$40:$B$60,FALSE),MATCH(J$8,职业模板!$C$39:$J$39,FALSE))*INDEX(职业模板!$N$4:$U$4,MATCH(J$8,职业模板!$N$3:$U$3,FALSE)))*(1+INDEX(职业模板!$C$29:$J$34,MATCH($E99,职业模板!$B$29:$B$34,FALSE),MATCH(J$8,职业模板!$C$28:$J$28,FALSE))),3)</f>
        <v>436</v>
      </c>
      <c r="K99" s="1" cm="1">
        <f t="array" ref="K99">ROUND((INDEX(职业模板!$N$4:$U$4,MATCH(K$8,职业模板!$N$3:$U$3,FALSE))+$D99*INDEX(职业模板!$C$18:$J$18,MATCH(K$8,职业模板!$N$3:$U$3,FALSE))+INDEX(职业模板!$C$40:$J$60,MATCH($F99,职业模板!$B$40:$B$60,FALSE),MATCH(K$8,职业模板!$C$39:$J$39,FALSE))*INDEX(职业模板!$N$4:$U$4,MATCH(K$8,职业模板!$N$3:$U$3,FALSE)))*(1+INDEX(职业模板!$C$29:$J$34,MATCH($E99,职业模板!$B$29:$B$34,FALSE),MATCH(K$8,职业模板!$C$28:$J$28,FALSE))),3)</f>
        <v>436</v>
      </c>
      <c r="L99" s="1" cm="1">
        <f t="array" ref="L99">ROUND((INDEX(职业模板!$N$4:$U$4,MATCH(L$8,职业模板!$N$3:$U$3,FALSE))+$D99*INDEX(职业模板!$C$18:$J$18,MATCH(L$8,职业模板!$N$3:$U$3,FALSE))+INDEX(职业模板!$C$40:$J$60,MATCH($F99,职业模板!$B$40:$B$60,FALSE),MATCH(L$8,职业模板!$C$39:$J$39,FALSE))*INDEX(职业模板!$N$4:$U$4,MATCH(L$8,职业模板!$N$3:$U$3,FALSE)))*(1+INDEX(职业模板!$C$29:$J$34,MATCH($E99,职业模板!$B$29:$B$34,FALSE),MATCH(L$8,职业模板!$C$28:$J$28,FALSE))),3)</f>
        <v>334.25</v>
      </c>
      <c r="M99" s="1" cm="1">
        <f t="array" ref="M99">ROUND((INDEX(职业模板!$N$4:$U$4,MATCH(M$8,职业模板!$N$3:$U$3,FALSE))+$D99*INDEX(职业模板!$C$18:$J$18,MATCH(M$8,职业模板!$N$3:$U$3,FALSE))+INDEX(职业模板!$C$40:$J$60,MATCH($F99,职业模板!$B$40:$B$60,FALSE),MATCH(M$8,职业模板!$C$39:$J$39,FALSE))*INDEX(职业模板!$N$4:$U$4,MATCH(M$8,职业模板!$N$3:$U$3,FALSE)))*(1+INDEX(职业模板!$C$29:$J$34,MATCH($E99,职业模板!$B$29:$B$34,FALSE),MATCH(M$8,职业模板!$C$28:$J$28,FALSE))),3)</f>
        <v>334.25</v>
      </c>
      <c r="N99" s="1" cm="1">
        <f t="array" ref="N99">ROUND((INDEX(职业模板!$N$4:$U$4,MATCH(N$8,职业模板!$N$3:$U$3,FALSE))+$D99*INDEX(职业模板!$C$18:$J$18,MATCH(N$8,职业模板!$N$3:$U$3,FALSE))+INDEX(职业模板!$C$40:$J$60,MATCH($F99,职业模板!$B$40:$B$60,FALSE),MATCH(N$8,职业模板!$C$39:$J$39,FALSE))*INDEX(职业模板!$N$4:$U$4,MATCH(N$8,职业模板!$N$3:$U$3,FALSE)))*(1+INDEX(职业模板!$C$29:$J$34,MATCH($E99,职业模板!$B$29:$B$34,FALSE),MATCH(N$8,职业模板!$C$28:$J$28,FALSE))),3)</f>
        <v>334.25</v>
      </c>
      <c r="O99" s="1">
        <v>1.5</v>
      </c>
      <c r="P99" s="1">
        <v>5</v>
      </c>
      <c r="Q99" s="26" t="str" cm="1">
        <f t="array" ref="Q99">INDEX(装备!$B$72:$B$77,MATCH($P99,装备!$A$72:$A$77,FALSE))</f>
        <v>橙</v>
      </c>
      <c r="R99" s="1">
        <v>13</v>
      </c>
      <c r="S99" s="1">
        <f t="shared" si="58"/>
        <v>3</v>
      </c>
      <c r="V99" s="1" cm="1">
        <f t="array" ref="V99">IFERROR(ROUND(INDEX(装备!$C$72:$C$77,MATCH($P99,装备!$A$72:$A$77,FALSE))*(INDEX(装备!$C$47:$G$47,MATCH(V$8,装备!$C$45:$G$45,FALSE))+$R99/MAX(装备!$G$72:$G$77)*INDEX(装备!$C$53:$G$53,MATCH(V$8,装备!$C$51:$G$51,FALSE)))+INDEX(装备!$C$91:$M$91,MATCH(V$8,装备!$C$90:$M$90,FALSE))*INDEX(装备!$I$72:$I$77,MATCH($P99,装备!$A$72:$A$77,FALSE))*(INDEX(职业模板!$N$4:$U$4,MATCH(G$8,职业模板!$N$3:$U$3,FALSE))+$D99*INDEX(职业模板!$C$18:$J$18,MATCH(G$8,职业模板!$N$3:$U$3,FALSE)))*(1+$S99),2),0)</f>
        <v>6201.12</v>
      </c>
      <c r="W99" s="1" cm="1">
        <f t="array" ref="W99">IFERROR(ROUND(INDEX(装备!$C$72:$C$77,MATCH($P99,装备!$A$72:$A$77,FALSE))*(INDEX(装备!$C$47:$G$47,MATCH(W$8,装备!$C$45:$G$45,FALSE))+$R99/MAX(装备!$G$72:$G$77)*INDEX(装备!$C$53:$G$53,MATCH(W$8,装备!$C$51:$G$51,FALSE)))+INDEX(装备!$C$91:$M$91,MATCH(W$8,装备!$C$90:$M$90,FALSE))*INDEX(装备!$I$72:$I$77,MATCH($P99,装备!$A$72:$A$77,FALSE))*(INDEX(职业模板!$N$4:$U$4,MATCH(H$8,职业模板!$N$3:$U$3,FALSE))+$D99*INDEX(职业模板!$C$18:$J$18,MATCH(H$8,职业模板!$N$3:$U$3,FALSE)))*(1+$S99),2),0)</f>
        <v>516.76</v>
      </c>
      <c r="X99" s="1" cm="1">
        <f t="array" ref="X99">IFERROR(ROUND(INDEX(装备!$C$72:$C$77,MATCH($P99,装备!$A$72:$A$77,FALSE))*(INDEX(装备!$C$47:$G$47,MATCH(X$8,装备!$C$45:$G$45,FALSE))+$R99/MAX(装备!$G$72:$G$77)*INDEX(装备!$C$53:$G$53,MATCH(X$8,装备!$C$51:$G$51,FALSE)))+INDEX(装备!$C$91:$M$91,MATCH(X$8,装备!$C$90:$M$90,FALSE))*INDEX(装备!$I$72:$I$77,MATCH($P99,装备!$A$72:$A$77,FALSE))*(INDEX(职业模板!$N$4:$U$4,MATCH(I$8,职业模板!$N$3:$U$3,FALSE))+$D99*INDEX(职业模板!$C$18:$J$18,MATCH(I$8,职业模板!$N$3:$U$3,FALSE)))*(1+$S99),2),0)</f>
        <v>516.76</v>
      </c>
      <c r="Y99" s="1" cm="1">
        <f t="array" ref="Y99">IFERROR(ROUND(INDEX(装备!$C$72:$C$77,MATCH($P99,装备!$A$72:$A$77,FALSE))*(INDEX(装备!$C$47:$G$47,MATCH(Y$8,装备!$C$45:$G$45,FALSE))+$R99/MAX(装备!$G$72:$G$77)*INDEX(装备!$C$53:$G$53,MATCH(Y$8,装备!$C$51:$G$51,FALSE)))+INDEX(装备!$C$91:$M$91,MATCH(Y$8,装备!$C$90:$M$90,FALSE))*INDEX(装备!$I$72:$I$77,MATCH($P99,装备!$A$72:$A$77,FALSE))*(INDEX(职业模板!$N$4:$U$4,MATCH(J$8,职业模板!$N$3:$U$3,FALSE))+$D99*INDEX(职业模板!$C$18:$J$18,MATCH(J$8,职业模板!$N$3:$U$3,FALSE)))*(1+$S99),2),0)</f>
        <v>258.56</v>
      </c>
      <c r="Z99" s="1" cm="1">
        <f t="array" ref="Z99">IFERROR(ROUND(INDEX(装备!$C$72:$C$77,MATCH($P99,装备!$A$72:$A$77,FALSE))*(INDEX(装备!$C$47:$G$47,MATCH(Z$8,装备!$C$45:$G$45,FALSE))+$R99/MAX(装备!$G$72:$G$77)*INDEX(装备!$C$53:$G$53,MATCH(Z$8,装备!$C$51:$G$51,FALSE)))+INDEX(装备!$C$91:$M$91,MATCH(Z$8,装备!$C$90:$M$90,FALSE))*INDEX(装备!$I$72:$I$77,MATCH($P99,装备!$A$72:$A$77,FALSE))*(INDEX(职业模板!$N$4:$U$4,MATCH(K$8,职业模板!$N$3:$U$3,FALSE))+$D99*INDEX(职业模板!$C$18:$J$18,MATCH(K$8,职业模板!$N$3:$U$3,FALSE)))*(1+$S99),2),0)</f>
        <v>258.56</v>
      </c>
      <c r="AA99" s="1" cm="1">
        <f t="array" ref="AA99">IFERROR(INDEX(装备!$C$92:$M$92,MATCH(AA$8,装备!$C$90:$M$90,FALSE))*INDEX(装备!$I$72:$I$77,MATCH($P99,装备!$A$72:$A$77,FALSE))+$S99*INDEX(装备!$C$92:$M$92,MATCH(AA$8,装备!$C$90:$M$90,FALSE))*INDEX(装备!$I$72:$I$77,MATCH($P99,装备!$A$72:$A$77,FALSE)),0)</f>
        <v>480</v>
      </c>
      <c r="AB99" s="1" cm="1">
        <f t="array" ref="AB99">IFERROR(INDEX(装备!$C$92:$M$92,MATCH(AB$8,装备!$C$90:$M$90,FALSE))*INDEX(装备!$I$72:$I$77,MATCH($P99,装备!$A$72:$A$77,FALSE))+$S99*INDEX(装备!$C$92:$M$92,MATCH(AB$8,装备!$C$90:$M$90,FALSE))*INDEX(装备!$I$72:$I$77,MATCH($P99,装备!$A$72:$A$77,FALSE)),0)</f>
        <v>480</v>
      </c>
      <c r="AC99" s="1" cm="1">
        <f t="array" ref="AC99">IFERROR(INDEX(装备!$C$92:$M$92,MATCH(AC$8,装备!$C$90:$M$90,FALSE))*INDEX(装备!$I$72:$I$77,MATCH($P99,装备!$A$72:$A$77,FALSE))+$S99*INDEX(装备!$C$92:$M$92,MATCH(AC$8,装备!$C$90:$M$90,FALSE))*INDEX(装备!$I$72:$I$77,MATCH($P99,装备!$A$72:$A$77,FALSE)),0)</f>
        <v>480</v>
      </c>
      <c r="AD99" s="1" cm="1">
        <f t="array" ref="AD99">IFERROR(INDEX(装备!$C$92:$M$92,MATCH(AD$8,装备!$C$90:$M$90,FALSE))*INDEX(装备!$I$72:$I$77,MATCH($P99,装备!$A$72:$A$77,FALSE))+$S99*INDEX(装备!$C$92:$M$92,MATCH(AD$8,装备!$C$90:$M$90,FALSE))*INDEX(装备!$I$72:$I$77,MATCH($P99,装备!$A$72:$A$77,FALSE)),0)</f>
        <v>480</v>
      </c>
      <c r="AE99" s="1" cm="1">
        <f t="array" ref="AE99">IFERROR(INDEX(装备!$C$92:$M$92,MATCH(AE$8,装备!$C$90:$M$90,FALSE))*INDEX(装备!$I$72:$I$77,MATCH($P99,装备!$A$72:$A$77,FALSE))+$S99*INDEX(装备!$C$92:$M$92,MATCH(AE$8,装备!$C$90:$M$90,FALSE))*INDEX(装备!$I$72:$I$77,MATCH($P99,装备!$A$72:$A$77,FALSE)),0)</f>
        <v>960</v>
      </c>
      <c r="AF99" s="1" cm="1">
        <f t="array" ref="AF99">IFERROR(INDEX(装备!$C$92:$M$92,MATCH(AF$8,装备!$C$90:$M$90,FALSE))*INDEX(装备!$I$72:$I$77,MATCH($P99,装备!$A$72:$A$77,FALSE))+$S99*INDEX(装备!$C$92:$M$92,MATCH(AF$8,装备!$C$90:$M$90,FALSE))*INDEX(装备!$I$72:$I$77,MATCH($P99,装备!$A$72:$A$77,FALSE)),0)</f>
        <v>960</v>
      </c>
      <c r="AR99" s="1">
        <f t="shared" si="59"/>
        <v>11637.12</v>
      </c>
      <c r="AS99" s="1">
        <f t="shared" si="60"/>
        <v>1120.76</v>
      </c>
      <c r="AT99" s="1">
        <f t="shared" si="61"/>
        <v>1120.76</v>
      </c>
      <c r="AU99" s="1">
        <f t="shared" si="62"/>
        <v>694.56</v>
      </c>
      <c r="AV99" s="1">
        <f t="shared" si="63"/>
        <v>694.56</v>
      </c>
      <c r="AW99" s="1">
        <f t="shared" si="64"/>
        <v>334.25</v>
      </c>
      <c r="AX99" s="1">
        <f t="shared" si="65"/>
        <v>334.25</v>
      </c>
      <c r="AY99" s="1">
        <f t="shared" si="66"/>
        <v>334.25</v>
      </c>
      <c r="BA99" s="1">
        <f t="shared" si="51"/>
        <v>480</v>
      </c>
      <c r="BB99" s="1">
        <f t="shared" si="52"/>
        <v>480</v>
      </c>
      <c r="BC99" s="1">
        <f t="shared" si="53"/>
        <v>480</v>
      </c>
      <c r="BD99" s="1">
        <f t="shared" si="54"/>
        <v>480</v>
      </c>
      <c r="BE99" s="1">
        <f t="shared" si="55"/>
        <v>960</v>
      </c>
      <c r="BF99" s="1">
        <f t="shared" si="56"/>
        <v>960</v>
      </c>
    </row>
    <row r="100" spans="2:58" x14ac:dyDescent="0.15">
      <c r="B100" s="1">
        <f t="shared" si="67"/>
        <v>20</v>
      </c>
      <c r="D100" s="1">
        <v>92</v>
      </c>
      <c r="E100" s="1">
        <v>5</v>
      </c>
      <c r="F100" s="1">
        <f t="shared" si="57"/>
        <v>18</v>
      </c>
      <c r="G100" s="1" cm="1">
        <f t="array" ref="G100">ROUND((INDEX(职业模板!$N$4:$U$4,MATCH(G$8,职业模板!$N$3:$U$3,FALSE))+$D100*INDEX(职业模板!$C$18:$J$18,MATCH(G$8,职业模板!$N$3:$U$3,FALSE))+INDEX(职业模板!$C$40:$J$60,MATCH($F100,职业模板!$B$40:$B$60,FALSE),MATCH(G$8,职业模板!$C$39:$J$39,FALSE))*INDEX(职业模板!$N$4:$U$4,MATCH(G$8,职业模板!$N$3:$U$3,FALSE)))*(1+INDEX(职业模板!$C$29:$J$34,MATCH($E100,职业模板!$B$29:$B$34,FALSE),MATCH(G$8,职业模板!$C$28:$J$28,FALSE))),3)</f>
        <v>5652</v>
      </c>
      <c r="H100" s="1" cm="1">
        <f t="array" ref="H100">ROUND((INDEX(职业模板!$N$4:$U$4,MATCH(H$8,职业模板!$N$3:$U$3,FALSE))+$D100*INDEX(职业模板!$C$18:$J$18,MATCH(H$8,职业模板!$N$3:$U$3,FALSE))+INDEX(职业模板!$C$40:$J$60,MATCH($F100,职业模板!$B$40:$B$60,FALSE),MATCH(H$8,职业模板!$C$39:$J$39,FALSE))*INDEX(职业模板!$N$4:$U$4,MATCH(H$8,职业模板!$N$3:$U$3,FALSE)))*(1+INDEX(职业模板!$C$29:$J$34,MATCH($E100,职业模板!$B$29:$B$34,FALSE),MATCH(H$8,职业模板!$C$28:$J$28,FALSE))),3)</f>
        <v>628</v>
      </c>
      <c r="I100" s="1" cm="1">
        <f t="array" ref="I100">ROUND((INDEX(职业模板!$N$4:$U$4,MATCH(I$8,职业模板!$N$3:$U$3,FALSE))+$D100*INDEX(职业模板!$C$18:$J$18,MATCH(I$8,职业模板!$N$3:$U$3,FALSE))+INDEX(职业模板!$C$40:$J$60,MATCH($F100,职业模板!$B$40:$B$60,FALSE),MATCH(I$8,职业模板!$C$39:$J$39,FALSE))*INDEX(职业模板!$N$4:$U$4,MATCH(I$8,职业模板!$N$3:$U$3,FALSE)))*(1+INDEX(职业模板!$C$29:$J$34,MATCH($E100,职业模板!$B$29:$B$34,FALSE),MATCH(I$8,职业模板!$C$28:$J$28,FALSE))),3)</f>
        <v>628</v>
      </c>
      <c r="J100" s="1" cm="1">
        <f t="array" ref="J100">ROUND((INDEX(职业模板!$N$4:$U$4,MATCH(J$8,职业模板!$N$3:$U$3,FALSE))+$D100*INDEX(职业模板!$C$18:$J$18,MATCH(J$8,职业模板!$N$3:$U$3,FALSE))+INDEX(职业模板!$C$40:$J$60,MATCH($F100,职业模板!$B$40:$B$60,FALSE),MATCH(J$8,职业模板!$C$39:$J$39,FALSE))*INDEX(职业模板!$N$4:$U$4,MATCH(J$8,职业模板!$N$3:$U$3,FALSE)))*(1+INDEX(职业模板!$C$29:$J$34,MATCH($E100,职业模板!$B$29:$B$34,FALSE),MATCH(J$8,职业模板!$C$28:$J$28,FALSE))),3)</f>
        <v>452</v>
      </c>
      <c r="K100" s="1" cm="1">
        <f t="array" ref="K100">ROUND((INDEX(职业模板!$N$4:$U$4,MATCH(K$8,职业模板!$N$3:$U$3,FALSE))+$D100*INDEX(职业模板!$C$18:$J$18,MATCH(K$8,职业模板!$N$3:$U$3,FALSE))+INDEX(职业模板!$C$40:$J$60,MATCH($F100,职业模板!$B$40:$B$60,FALSE),MATCH(K$8,职业模板!$C$39:$J$39,FALSE))*INDEX(职业模板!$N$4:$U$4,MATCH(K$8,职业模板!$N$3:$U$3,FALSE)))*(1+INDEX(职业模板!$C$29:$J$34,MATCH($E100,职业模板!$B$29:$B$34,FALSE),MATCH(K$8,职业模板!$C$28:$J$28,FALSE))),3)</f>
        <v>452</v>
      </c>
      <c r="L100" s="1" cm="1">
        <f t="array" ref="L100">ROUND((INDEX(职业模板!$N$4:$U$4,MATCH(L$8,职业模板!$N$3:$U$3,FALSE))+$D100*INDEX(职业模板!$C$18:$J$18,MATCH(L$8,职业模板!$N$3:$U$3,FALSE))+INDEX(职业模板!$C$40:$J$60,MATCH($F100,职业模板!$B$40:$B$60,FALSE),MATCH(L$8,职业模板!$C$39:$J$39,FALSE))*INDEX(职业模板!$N$4:$U$4,MATCH(L$8,职业模板!$N$3:$U$3,FALSE)))*(1+INDEX(职业模板!$C$29:$J$34,MATCH($E100,职业模板!$B$29:$B$34,FALSE),MATCH(L$8,职业模板!$C$28:$J$28,FALSE))),3)</f>
        <v>336</v>
      </c>
      <c r="M100" s="1" cm="1">
        <f t="array" ref="M100">ROUND((INDEX(职业模板!$N$4:$U$4,MATCH(M$8,职业模板!$N$3:$U$3,FALSE))+$D100*INDEX(职业模板!$C$18:$J$18,MATCH(M$8,职业模板!$N$3:$U$3,FALSE))+INDEX(职业模板!$C$40:$J$60,MATCH($F100,职业模板!$B$40:$B$60,FALSE),MATCH(M$8,职业模板!$C$39:$J$39,FALSE))*INDEX(职业模板!$N$4:$U$4,MATCH(M$8,职业模板!$N$3:$U$3,FALSE)))*(1+INDEX(职业模板!$C$29:$J$34,MATCH($E100,职业模板!$B$29:$B$34,FALSE),MATCH(M$8,职业模板!$C$28:$J$28,FALSE))),3)</f>
        <v>336</v>
      </c>
      <c r="N100" s="1" cm="1">
        <f t="array" ref="N100">ROUND((INDEX(职业模板!$N$4:$U$4,MATCH(N$8,职业模板!$N$3:$U$3,FALSE))+$D100*INDEX(职业模板!$C$18:$J$18,MATCH(N$8,职业模板!$N$3:$U$3,FALSE))+INDEX(职业模板!$C$40:$J$60,MATCH($F100,职业模板!$B$40:$B$60,FALSE),MATCH(N$8,职业模板!$C$39:$J$39,FALSE))*INDEX(职业模板!$N$4:$U$4,MATCH(N$8,职业模板!$N$3:$U$3,FALSE)))*(1+INDEX(职业模板!$C$29:$J$34,MATCH($E100,职业模板!$B$29:$B$34,FALSE),MATCH(N$8,职业模板!$C$28:$J$28,FALSE))),3)</f>
        <v>336</v>
      </c>
      <c r="O100" s="1">
        <v>1.5</v>
      </c>
      <c r="P100" s="1">
        <v>5</v>
      </c>
      <c r="Q100" s="26" t="str" cm="1">
        <f t="array" ref="Q100">INDEX(装备!$B$72:$B$77,MATCH($P100,装备!$A$72:$A$77,FALSE))</f>
        <v>橙</v>
      </c>
      <c r="R100" s="1">
        <v>13</v>
      </c>
      <c r="S100" s="1">
        <f t="shared" si="58"/>
        <v>3</v>
      </c>
      <c r="V100" s="1" cm="1">
        <f t="array" ref="V100">IFERROR(ROUND(INDEX(装备!$C$72:$C$77,MATCH($P100,装备!$A$72:$A$77,FALSE))*(INDEX(装备!$C$47:$G$47,MATCH(V$8,装备!$C$45:$G$45,FALSE))+$R100/MAX(装备!$G$72:$G$77)*INDEX(装备!$C$53:$G$53,MATCH(V$8,装备!$C$51:$G$51,FALSE)))+INDEX(装备!$C$91:$M$91,MATCH(V$8,装备!$C$90:$M$90,FALSE))*INDEX(装备!$I$72:$I$77,MATCH($P100,装备!$A$72:$A$77,FALSE))*(INDEX(职业模板!$N$4:$U$4,MATCH(G$8,职业模板!$N$3:$U$3,FALSE))+$D100*INDEX(职业模板!$C$18:$J$18,MATCH(G$8,职业模板!$N$3:$U$3,FALSE)))*(1+$S100),2),0)</f>
        <v>6205.44</v>
      </c>
      <c r="W100" s="1" cm="1">
        <f t="array" ref="W100">IFERROR(ROUND(INDEX(装备!$C$72:$C$77,MATCH($P100,装备!$A$72:$A$77,FALSE))*(INDEX(装备!$C$47:$G$47,MATCH(W$8,装备!$C$45:$G$45,FALSE))+$R100/MAX(装备!$G$72:$G$77)*INDEX(装备!$C$53:$G$53,MATCH(W$8,装备!$C$51:$G$51,FALSE)))+INDEX(装备!$C$91:$M$91,MATCH(W$8,装备!$C$90:$M$90,FALSE))*INDEX(装备!$I$72:$I$77,MATCH($P100,装备!$A$72:$A$77,FALSE))*(INDEX(职业模板!$N$4:$U$4,MATCH(H$8,职业模板!$N$3:$U$3,FALSE))+$D100*INDEX(职业模板!$C$18:$J$18,MATCH(H$8,职业模板!$N$3:$U$3,FALSE)))*(1+$S100),2),0)</f>
        <v>517.12</v>
      </c>
      <c r="X100" s="1" cm="1">
        <f t="array" ref="X100">IFERROR(ROUND(INDEX(装备!$C$72:$C$77,MATCH($P100,装备!$A$72:$A$77,FALSE))*(INDEX(装备!$C$47:$G$47,MATCH(X$8,装备!$C$45:$G$45,FALSE))+$R100/MAX(装备!$G$72:$G$77)*INDEX(装备!$C$53:$G$53,MATCH(X$8,装备!$C$51:$G$51,FALSE)))+INDEX(装备!$C$91:$M$91,MATCH(X$8,装备!$C$90:$M$90,FALSE))*INDEX(装备!$I$72:$I$77,MATCH($P100,装备!$A$72:$A$77,FALSE))*(INDEX(职业模板!$N$4:$U$4,MATCH(I$8,职业模板!$N$3:$U$3,FALSE))+$D100*INDEX(职业模板!$C$18:$J$18,MATCH(I$8,职业模板!$N$3:$U$3,FALSE)))*(1+$S100),2),0)</f>
        <v>517.12</v>
      </c>
      <c r="Y100" s="1" cm="1">
        <f t="array" ref="Y100">IFERROR(ROUND(INDEX(装备!$C$72:$C$77,MATCH($P100,装备!$A$72:$A$77,FALSE))*(INDEX(装备!$C$47:$G$47,MATCH(Y$8,装备!$C$45:$G$45,FALSE))+$R100/MAX(装备!$G$72:$G$77)*INDEX(装备!$C$53:$G$53,MATCH(Y$8,装备!$C$51:$G$51,FALSE)))+INDEX(装备!$C$91:$M$91,MATCH(Y$8,装备!$C$90:$M$90,FALSE))*INDEX(装备!$I$72:$I$77,MATCH($P100,装备!$A$72:$A$77,FALSE))*(INDEX(职业模板!$N$4:$U$4,MATCH(J$8,职业模板!$N$3:$U$3,FALSE))+$D100*INDEX(职业模板!$C$18:$J$18,MATCH(J$8,职业模板!$N$3:$U$3,FALSE)))*(1+$S100),2),0)</f>
        <v>258.72000000000003</v>
      </c>
      <c r="Z100" s="1" cm="1">
        <f t="array" ref="Z100">IFERROR(ROUND(INDEX(装备!$C$72:$C$77,MATCH($P100,装备!$A$72:$A$77,FALSE))*(INDEX(装备!$C$47:$G$47,MATCH(Z$8,装备!$C$45:$G$45,FALSE))+$R100/MAX(装备!$G$72:$G$77)*INDEX(装备!$C$53:$G$53,MATCH(Z$8,装备!$C$51:$G$51,FALSE)))+INDEX(装备!$C$91:$M$91,MATCH(Z$8,装备!$C$90:$M$90,FALSE))*INDEX(装备!$I$72:$I$77,MATCH($P100,装备!$A$72:$A$77,FALSE))*(INDEX(职业模板!$N$4:$U$4,MATCH(K$8,职业模板!$N$3:$U$3,FALSE))+$D100*INDEX(职业模板!$C$18:$J$18,MATCH(K$8,职业模板!$N$3:$U$3,FALSE)))*(1+$S100),2),0)</f>
        <v>258.72000000000003</v>
      </c>
      <c r="AA100" s="1" cm="1">
        <f t="array" ref="AA100">IFERROR(INDEX(装备!$C$92:$M$92,MATCH(AA$8,装备!$C$90:$M$90,FALSE))*INDEX(装备!$I$72:$I$77,MATCH($P100,装备!$A$72:$A$77,FALSE))+$S100*INDEX(装备!$C$92:$M$92,MATCH(AA$8,装备!$C$90:$M$90,FALSE))*INDEX(装备!$I$72:$I$77,MATCH($P100,装备!$A$72:$A$77,FALSE)),0)</f>
        <v>480</v>
      </c>
      <c r="AB100" s="1" cm="1">
        <f t="array" ref="AB100">IFERROR(INDEX(装备!$C$92:$M$92,MATCH(AB$8,装备!$C$90:$M$90,FALSE))*INDEX(装备!$I$72:$I$77,MATCH($P100,装备!$A$72:$A$77,FALSE))+$S100*INDEX(装备!$C$92:$M$92,MATCH(AB$8,装备!$C$90:$M$90,FALSE))*INDEX(装备!$I$72:$I$77,MATCH($P100,装备!$A$72:$A$77,FALSE)),0)</f>
        <v>480</v>
      </c>
      <c r="AC100" s="1" cm="1">
        <f t="array" ref="AC100">IFERROR(INDEX(装备!$C$92:$M$92,MATCH(AC$8,装备!$C$90:$M$90,FALSE))*INDEX(装备!$I$72:$I$77,MATCH($P100,装备!$A$72:$A$77,FALSE))+$S100*INDEX(装备!$C$92:$M$92,MATCH(AC$8,装备!$C$90:$M$90,FALSE))*INDEX(装备!$I$72:$I$77,MATCH($P100,装备!$A$72:$A$77,FALSE)),0)</f>
        <v>480</v>
      </c>
      <c r="AD100" s="1" cm="1">
        <f t="array" ref="AD100">IFERROR(INDEX(装备!$C$92:$M$92,MATCH(AD$8,装备!$C$90:$M$90,FALSE))*INDEX(装备!$I$72:$I$77,MATCH($P100,装备!$A$72:$A$77,FALSE))+$S100*INDEX(装备!$C$92:$M$92,MATCH(AD$8,装备!$C$90:$M$90,FALSE))*INDEX(装备!$I$72:$I$77,MATCH($P100,装备!$A$72:$A$77,FALSE)),0)</f>
        <v>480</v>
      </c>
      <c r="AE100" s="1" cm="1">
        <f t="array" ref="AE100">IFERROR(INDEX(装备!$C$92:$M$92,MATCH(AE$8,装备!$C$90:$M$90,FALSE))*INDEX(装备!$I$72:$I$77,MATCH($P100,装备!$A$72:$A$77,FALSE))+$S100*INDEX(装备!$C$92:$M$92,MATCH(AE$8,装备!$C$90:$M$90,FALSE))*INDEX(装备!$I$72:$I$77,MATCH($P100,装备!$A$72:$A$77,FALSE)),0)</f>
        <v>960</v>
      </c>
      <c r="AF100" s="1" cm="1">
        <f t="array" ref="AF100">IFERROR(INDEX(装备!$C$92:$M$92,MATCH(AF$8,装备!$C$90:$M$90,FALSE))*INDEX(装备!$I$72:$I$77,MATCH($P100,装备!$A$72:$A$77,FALSE))+$S100*INDEX(装备!$C$92:$M$92,MATCH(AF$8,装备!$C$90:$M$90,FALSE))*INDEX(装备!$I$72:$I$77,MATCH($P100,装备!$A$72:$A$77,FALSE)),0)</f>
        <v>960</v>
      </c>
      <c r="AR100" s="1">
        <f t="shared" si="59"/>
        <v>11857.44</v>
      </c>
      <c r="AS100" s="1">
        <f t="shared" si="60"/>
        <v>1145.1199999999999</v>
      </c>
      <c r="AT100" s="1">
        <f t="shared" si="61"/>
        <v>1145.1199999999999</v>
      </c>
      <c r="AU100" s="1">
        <f t="shared" si="62"/>
        <v>710.72</v>
      </c>
      <c r="AV100" s="1">
        <f t="shared" si="63"/>
        <v>710.72</v>
      </c>
      <c r="AW100" s="1">
        <f t="shared" si="64"/>
        <v>336</v>
      </c>
      <c r="AX100" s="1">
        <f t="shared" si="65"/>
        <v>336</v>
      </c>
      <c r="AY100" s="1">
        <f t="shared" si="66"/>
        <v>336</v>
      </c>
      <c r="BA100" s="1">
        <f t="shared" si="51"/>
        <v>480</v>
      </c>
      <c r="BB100" s="1">
        <f t="shared" si="52"/>
        <v>480</v>
      </c>
      <c r="BC100" s="1">
        <f t="shared" si="53"/>
        <v>480</v>
      </c>
      <c r="BD100" s="1">
        <f t="shared" si="54"/>
        <v>480</v>
      </c>
      <c r="BE100" s="1">
        <f t="shared" si="55"/>
        <v>960</v>
      </c>
      <c r="BF100" s="1">
        <f t="shared" si="56"/>
        <v>960</v>
      </c>
    </row>
    <row r="101" spans="2:58" x14ac:dyDescent="0.15">
      <c r="B101" s="1">
        <f t="shared" si="67"/>
        <v>20</v>
      </c>
      <c r="D101" s="1">
        <v>93</v>
      </c>
      <c r="E101" s="1">
        <v>5</v>
      </c>
      <c r="F101" s="1">
        <f t="shared" si="57"/>
        <v>18</v>
      </c>
      <c r="G101" s="1" cm="1">
        <f t="array" ref="G101">ROUND((INDEX(职业模板!$N$4:$U$4,MATCH(G$8,职业模板!$N$3:$U$3,FALSE))+$D101*INDEX(职业模板!$C$18:$J$18,MATCH(G$8,职业模板!$N$3:$U$3,FALSE))+INDEX(职业模板!$C$40:$J$60,MATCH($F101,职业模板!$B$40:$B$60,FALSE),MATCH(G$8,职业模板!$C$39:$J$39,FALSE))*INDEX(职业模板!$N$4:$U$4,MATCH(G$8,职业模板!$N$3:$U$3,FALSE)))*(1+INDEX(职业模板!$C$29:$J$34,MATCH($E101,职业模板!$B$29:$B$34,FALSE),MATCH(G$8,职业模板!$C$28:$J$28,FALSE))),3)</f>
        <v>5679</v>
      </c>
      <c r="H101" s="1" cm="1">
        <f t="array" ref="H101">ROUND((INDEX(职业模板!$N$4:$U$4,MATCH(H$8,职业模板!$N$3:$U$3,FALSE))+$D101*INDEX(职业模板!$C$18:$J$18,MATCH(H$8,职业模板!$N$3:$U$3,FALSE))+INDEX(职业模板!$C$40:$J$60,MATCH($F101,职业模板!$B$40:$B$60,FALSE),MATCH(H$8,职业模板!$C$39:$J$39,FALSE))*INDEX(职业模板!$N$4:$U$4,MATCH(H$8,职业模板!$N$3:$U$3,FALSE)))*(1+INDEX(职业模板!$C$29:$J$34,MATCH($E101,职业模板!$B$29:$B$34,FALSE),MATCH(H$8,职业模板!$C$28:$J$28,FALSE))),3)</f>
        <v>631</v>
      </c>
      <c r="I101" s="1" cm="1">
        <f t="array" ref="I101">ROUND((INDEX(职业模板!$N$4:$U$4,MATCH(I$8,职业模板!$N$3:$U$3,FALSE))+$D101*INDEX(职业模板!$C$18:$J$18,MATCH(I$8,职业模板!$N$3:$U$3,FALSE))+INDEX(职业模板!$C$40:$J$60,MATCH($F101,职业模板!$B$40:$B$60,FALSE),MATCH(I$8,职业模板!$C$39:$J$39,FALSE))*INDEX(职业模板!$N$4:$U$4,MATCH(I$8,职业模板!$N$3:$U$3,FALSE)))*(1+INDEX(职业模板!$C$29:$J$34,MATCH($E101,职业模板!$B$29:$B$34,FALSE),MATCH(I$8,职业模板!$C$28:$J$28,FALSE))),3)</f>
        <v>631</v>
      </c>
      <c r="J101" s="1" cm="1">
        <f t="array" ref="J101">ROUND((INDEX(职业模板!$N$4:$U$4,MATCH(J$8,职业模板!$N$3:$U$3,FALSE))+$D101*INDEX(职业模板!$C$18:$J$18,MATCH(J$8,职业模板!$N$3:$U$3,FALSE))+INDEX(职业模板!$C$40:$J$60,MATCH($F101,职业模板!$B$40:$B$60,FALSE),MATCH(J$8,职业模板!$C$39:$J$39,FALSE))*INDEX(职业模板!$N$4:$U$4,MATCH(J$8,职业模板!$N$3:$U$3,FALSE)))*(1+INDEX(职业模板!$C$29:$J$34,MATCH($E101,职业模板!$B$29:$B$34,FALSE),MATCH(J$8,职业模板!$C$28:$J$28,FALSE))),3)</f>
        <v>454</v>
      </c>
      <c r="K101" s="1" cm="1">
        <f t="array" ref="K101">ROUND((INDEX(职业模板!$N$4:$U$4,MATCH(K$8,职业模板!$N$3:$U$3,FALSE))+$D101*INDEX(职业模板!$C$18:$J$18,MATCH(K$8,职业模板!$N$3:$U$3,FALSE))+INDEX(职业模板!$C$40:$J$60,MATCH($F101,职业模板!$B$40:$B$60,FALSE),MATCH(K$8,职业模板!$C$39:$J$39,FALSE))*INDEX(职业模板!$N$4:$U$4,MATCH(K$8,职业模板!$N$3:$U$3,FALSE)))*(1+INDEX(职业模板!$C$29:$J$34,MATCH($E101,职业模板!$B$29:$B$34,FALSE),MATCH(K$8,职业模板!$C$28:$J$28,FALSE))),3)</f>
        <v>454</v>
      </c>
      <c r="L101" s="1" cm="1">
        <f t="array" ref="L101">ROUND((INDEX(职业模板!$N$4:$U$4,MATCH(L$8,职业模板!$N$3:$U$3,FALSE))+$D101*INDEX(职业模板!$C$18:$J$18,MATCH(L$8,职业模板!$N$3:$U$3,FALSE))+INDEX(职业模板!$C$40:$J$60,MATCH($F101,职业模板!$B$40:$B$60,FALSE),MATCH(L$8,职业模板!$C$39:$J$39,FALSE))*INDEX(职业模板!$N$4:$U$4,MATCH(L$8,职业模板!$N$3:$U$3,FALSE)))*(1+INDEX(职业模板!$C$29:$J$34,MATCH($E101,职业模板!$B$29:$B$34,FALSE),MATCH(L$8,职业模板!$C$28:$J$28,FALSE))),3)</f>
        <v>337.75</v>
      </c>
      <c r="M101" s="1" cm="1">
        <f t="array" ref="M101">ROUND((INDEX(职业模板!$N$4:$U$4,MATCH(M$8,职业模板!$N$3:$U$3,FALSE))+$D101*INDEX(职业模板!$C$18:$J$18,MATCH(M$8,职业模板!$N$3:$U$3,FALSE))+INDEX(职业模板!$C$40:$J$60,MATCH($F101,职业模板!$B$40:$B$60,FALSE),MATCH(M$8,职业模板!$C$39:$J$39,FALSE))*INDEX(职业模板!$N$4:$U$4,MATCH(M$8,职业模板!$N$3:$U$3,FALSE)))*(1+INDEX(职业模板!$C$29:$J$34,MATCH($E101,职业模板!$B$29:$B$34,FALSE),MATCH(M$8,职业模板!$C$28:$J$28,FALSE))),3)</f>
        <v>337.75</v>
      </c>
      <c r="N101" s="1" cm="1">
        <f t="array" ref="N101">ROUND((INDEX(职业模板!$N$4:$U$4,MATCH(N$8,职业模板!$N$3:$U$3,FALSE))+$D101*INDEX(职业模板!$C$18:$J$18,MATCH(N$8,职业模板!$N$3:$U$3,FALSE))+INDEX(职业模板!$C$40:$J$60,MATCH($F101,职业模板!$B$40:$B$60,FALSE),MATCH(N$8,职业模板!$C$39:$J$39,FALSE))*INDEX(职业模板!$N$4:$U$4,MATCH(N$8,职业模板!$N$3:$U$3,FALSE)))*(1+INDEX(职业模板!$C$29:$J$34,MATCH($E101,职业模板!$B$29:$B$34,FALSE),MATCH(N$8,职业模板!$C$28:$J$28,FALSE))),3)</f>
        <v>337.75</v>
      </c>
      <c r="O101" s="1">
        <v>1.5</v>
      </c>
      <c r="P101" s="1">
        <v>5</v>
      </c>
      <c r="Q101" s="26" t="str" cm="1">
        <f t="array" ref="Q101">INDEX(装备!$B$72:$B$77,MATCH($P101,装备!$A$72:$A$77,FALSE))</f>
        <v>橙</v>
      </c>
      <c r="R101" s="1">
        <v>13</v>
      </c>
      <c r="S101" s="1">
        <f t="shared" si="58"/>
        <v>3</v>
      </c>
      <c r="V101" s="1" cm="1">
        <f t="array" ref="V101">IFERROR(ROUND(INDEX(装备!$C$72:$C$77,MATCH($P101,装备!$A$72:$A$77,FALSE))*(INDEX(装备!$C$47:$G$47,MATCH(V$8,装备!$C$45:$G$45,FALSE))+$R101/MAX(装备!$G$72:$G$77)*INDEX(装备!$C$53:$G$53,MATCH(V$8,装备!$C$51:$G$51,FALSE)))+INDEX(装备!$C$91:$M$91,MATCH(V$8,装备!$C$90:$M$90,FALSE))*INDEX(装备!$I$72:$I$77,MATCH($P101,装备!$A$72:$A$77,FALSE))*(INDEX(职业模板!$N$4:$U$4,MATCH(G$8,职业模板!$N$3:$U$3,FALSE))+$D101*INDEX(职业模板!$C$18:$J$18,MATCH(G$8,职业模板!$N$3:$U$3,FALSE)))*(1+$S101),2),0)</f>
        <v>6209.76</v>
      </c>
      <c r="W101" s="1" cm="1">
        <f t="array" ref="W101">IFERROR(ROUND(INDEX(装备!$C$72:$C$77,MATCH($P101,装备!$A$72:$A$77,FALSE))*(INDEX(装备!$C$47:$G$47,MATCH(W$8,装备!$C$45:$G$45,FALSE))+$R101/MAX(装备!$G$72:$G$77)*INDEX(装备!$C$53:$G$53,MATCH(W$8,装备!$C$51:$G$51,FALSE)))+INDEX(装备!$C$91:$M$91,MATCH(W$8,装备!$C$90:$M$90,FALSE))*INDEX(装备!$I$72:$I$77,MATCH($P101,装备!$A$72:$A$77,FALSE))*(INDEX(职业模板!$N$4:$U$4,MATCH(H$8,职业模板!$N$3:$U$3,FALSE))+$D101*INDEX(职业模板!$C$18:$J$18,MATCH(H$8,职业模板!$N$3:$U$3,FALSE)))*(1+$S101),2),0)</f>
        <v>517.48</v>
      </c>
      <c r="X101" s="1" cm="1">
        <f t="array" ref="X101">IFERROR(ROUND(INDEX(装备!$C$72:$C$77,MATCH($P101,装备!$A$72:$A$77,FALSE))*(INDEX(装备!$C$47:$G$47,MATCH(X$8,装备!$C$45:$G$45,FALSE))+$R101/MAX(装备!$G$72:$G$77)*INDEX(装备!$C$53:$G$53,MATCH(X$8,装备!$C$51:$G$51,FALSE)))+INDEX(装备!$C$91:$M$91,MATCH(X$8,装备!$C$90:$M$90,FALSE))*INDEX(装备!$I$72:$I$77,MATCH($P101,装备!$A$72:$A$77,FALSE))*(INDEX(职业模板!$N$4:$U$4,MATCH(I$8,职业模板!$N$3:$U$3,FALSE))+$D101*INDEX(职业模板!$C$18:$J$18,MATCH(I$8,职业模板!$N$3:$U$3,FALSE)))*(1+$S101),2),0)</f>
        <v>517.48</v>
      </c>
      <c r="Y101" s="1" cm="1">
        <f t="array" ref="Y101">IFERROR(ROUND(INDEX(装备!$C$72:$C$77,MATCH($P101,装备!$A$72:$A$77,FALSE))*(INDEX(装备!$C$47:$G$47,MATCH(Y$8,装备!$C$45:$G$45,FALSE))+$R101/MAX(装备!$G$72:$G$77)*INDEX(装备!$C$53:$G$53,MATCH(Y$8,装备!$C$51:$G$51,FALSE)))+INDEX(装备!$C$91:$M$91,MATCH(Y$8,装备!$C$90:$M$90,FALSE))*INDEX(装备!$I$72:$I$77,MATCH($P101,装备!$A$72:$A$77,FALSE))*(INDEX(职业模板!$N$4:$U$4,MATCH(J$8,职业模板!$N$3:$U$3,FALSE))+$D101*INDEX(职业模板!$C$18:$J$18,MATCH(J$8,职业模板!$N$3:$U$3,FALSE)))*(1+$S101),2),0)</f>
        <v>258.88</v>
      </c>
      <c r="Z101" s="1" cm="1">
        <f t="array" ref="Z101">IFERROR(ROUND(INDEX(装备!$C$72:$C$77,MATCH($P101,装备!$A$72:$A$77,FALSE))*(INDEX(装备!$C$47:$G$47,MATCH(Z$8,装备!$C$45:$G$45,FALSE))+$R101/MAX(装备!$G$72:$G$77)*INDEX(装备!$C$53:$G$53,MATCH(Z$8,装备!$C$51:$G$51,FALSE)))+INDEX(装备!$C$91:$M$91,MATCH(Z$8,装备!$C$90:$M$90,FALSE))*INDEX(装备!$I$72:$I$77,MATCH($P101,装备!$A$72:$A$77,FALSE))*(INDEX(职业模板!$N$4:$U$4,MATCH(K$8,职业模板!$N$3:$U$3,FALSE))+$D101*INDEX(职业模板!$C$18:$J$18,MATCH(K$8,职业模板!$N$3:$U$3,FALSE)))*(1+$S101),2),0)</f>
        <v>258.88</v>
      </c>
      <c r="AA101" s="1" cm="1">
        <f t="array" ref="AA101">IFERROR(INDEX(装备!$C$92:$M$92,MATCH(AA$8,装备!$C$90:$M$90,FALSE))*INDEX(装备!$I$72:$I$77,MATCH($P101,装备!$A$72:$A$77,FALSE))+$S101*INDEX(装备!$C$92:$M$92,MATCH(AA$8,装备!$C$90:$M$90,FALSE))*INDEX(装备!$I$72:$I$77,MATCH($P101,装备!$A$72:$A$77,FALSE)),0)</f>
        <v>480</v>
      </c>
      <c r="AB101" s="1" cm="1">
        <f t="array" ref="AB101">IFERROR(INDEX(装备!$C$92:$M$92,MATCH(AB$8,装备!$C$90:$M$90,FALSE))*INDEX(装备!$I$72:$I$77,MATCH($P101,装备!$A$72:$A$77,FALSE))+$S101*INDEX(装备!$C$92:$M$92,MATCH(AB$8,装备!$C$90:$M$90,FALSE))*INDEX(装备!$I$72:$I$77,MATCH($P101,装备!$A$72:$A$77,FALSE)),0)</f>
        <v>480</v>
      </c>
      <c r="AC101" s="1" cm="1">
        <f t="array" ref="AC101">IFERROR(INDEX(装备!$C$92:$M$92,MATCH(AC$8,装备!$C$90:$M$90,FALSE))*INDEX(装备!$I$72:$I$77,MATCH($P101,装备!$A$72:$A$77,FALSE))+$S101*INDEX(装备!$C$92:$M$92,MATCH(AC$8,装备!$C$90:$M$90,FALSE))*INDEX(装备!$I$72:$I$77,MATCH($P101,装备!$A$72:$A$77,FALSE)),0)</f>
        <v>480</v>
      </c>
      <c r="AD101" s="1" cm="1">
        <f t="array" ref="AD101">IFERROR(INDEX(装备!$C$92:$M$92,MATCH(AD$8,装备!$C$90:$M$90,FALSE))*INDEX(装备!$I$72:$I$77,MATCH($P101,装备!$A$72:$A$77,FALSE))+$S101*INDEX(装备!$C$92:$M$92,MATCH(AD$8,装备!$C$90:$M$90,FALSE))*INDEX(装备!$I$72:$I$77,MATCH($P101,装备!$A$72:$A$77,FALSE)),0)</f>
        <v>480</v>
      </c>
      <c r="AE101" s="1" cm="1">
        <f t="array" ref="AE101">IFERROR(INDEX(装备!$C$92:$M$92,MATCH(AE$8,装备!$C$90:$M$90,FALSE))*INDEX(装备!$I$72:$I$77,MATCH($P101,装备!$A$72:$A$77,FALSE))+$S101*INDEX(装备!$C$92:$M$92,MATCH(AE$8,装备!$C$90:$M$90,FALSE))*INDEX(装备!$I$72:$I$77,MATCH($P101,装备!$A$72:$A$77,FALSE)),0)</f>
        <v>960</v>
      </c>
      <c r="AF101" s="1" cm="1">
        <f t="array" ref="AF101">IFERROR(INDEX(装备!$C$92:$M$92,MATCH(AF$8,装备!$C$90:$M$90,FALSE))*INDEX(装备!$I$72:$I$77,MATCH($P101,装备!$A$72:$A$77,FALSE))+$S101*INDEX(装备!$C$92:$M$92,MATCH(AF$8,装备!$C$90:$M$90,FALSE))*INDEX(装备!$I$72:$I$77,MATCH($P101,装备!$A$72:$A$77,FALSE)),0)</f>
        <v>960</v>
      </c>
      <c r="AR101" s="1">
        <f t="shared" si="59"/>
        <v>11888.76</v>
      </c>
      <c r="AS101" s="1">
        <f t="shared" si="60"/>
        <v>1148.48</v>
      </c>
      <c r="AT101" s="1">
        <f t="shared" si="61"/>
        <v>1148.48</v>
      </c>
      <c r="AU101" s="1">
        <f t="shared" si="62"/>
        <v>712.88</v>
      </c>
      <c r="AV101" s="1">
        <f t="shared" si="63"/>
        <v>712.88</v>
      </c>
      <c r="AW101" s="1">
        <f t="shared" si="64"/>
        <v>337.75</v>
      </c>
      <c r="AX101" s="1">
        <f t="shared" si="65"/>
        <v>337.75</v>
      </c>
      <c r="AY101" s="1">
        <f t="shared" si="66"/>
        <v>337.75</v>
      </c>
      <c r="BA101" s="1">
        <f t="shared" si="51"/>
        <v>480</v>
      </c>
      <c r="BB101" s="1">
        <f t="shared" si="52"/>
        <v>480</v>
      </c>
      <c r="BC101" s="1">
        <f t="shared" si="53"/>
        <v>480</v>
      </c>
      <c r="BD101" s="1">
        <f t="shared" si="54"/>
        <v>480</v>
      </c>
      <c r="BE101" s="1">
        <f t="shared" si="55"/>
        <v>960</v>
      </c>
      <c r="BF101" s="1">
        <f t="shared" si="56"/>
        <v>960</v>
      </c>
    </row>
    <row r="102" spans="2:58" x14ac:dyDescent="0.15">
      <c r="B102" s="1">
        <f t="shared" si="67"/>
        <v>20</v>
      </c>
      <c r="D102" s="1">
        <v>94</v>
      </c>
      <c r="E102" s="1">
        <v>5</v>
      </c>
      <c r="F102" s="1">
        <f t="shared" si="57"/>
        <v>18</v>
      </c>
      <c r="G102" s="1" cm="1">
        <f t="array" ref="G102">ROUND((INDEX(职业模板!$N$4:$U$4,MATCH(G$8,职业模板!$N$3:$U$3,FALSE))+$D102*INDEX(职业模板!$C$18:$J$18,MATCH(G$8,职业模板!$N$3:$U$3,FALSE))+INDEX(职业模板!$C$40:$J$60,MATCH($F102,职业模板!$B$40:$B$60,FALSE),MATCH(G$8,职业模板!$C$39:$J$39,FALSE))*INDEX(职业模板!$N$4:$U$4,MATCH(G$8,职业模板!$N$3:$U$3,FALSE)))*(1+INDEX(职业模板!$C$29:$J$34,MATCH($E102,职业模板!$B$29:$B$34,FALSE),MATCH(G$8,职业模板!$C$28:$J$28,FALSE))),3)</f>
        <v>5706</v>
      </c>
      <c r="H102" s="1" cm="1">
        <f t="array" ref="H102">ROUND((INDEX(职业模板!$N$4:$U$4,MATCH(H$8,职业模板!$N$3:$U$3,FALSE))+$D102*INDEX(职业模板!$C$18:$J$18,MATCH(H$8,职业模板!$N$3:$U$3,FALSE))+INDEX(职业模板!$C$40:$J$60,MATCH($F102,职业模板!$B$40:$B$60,FALSE),MATCH(H$8,职业模板!$C$39:$J$39,FALSE))*INDEX(职业模板!$N$4:$U$4,MATCH(H$8,职业模板!$N$3:$U$3,FALSE)))*(1+INDEX(职业模板!$C$29:$J$34,MATCH($E102,职业模板!$B$29:$B$34,FALSE),MATCH(H$8,职业模板!$C$28:$J$28,FALSE))),3)</f>
        <v>634</v>
      </c>
      <c r="I102" s="1" cm="1">
        <f t="array" ref="I102">ROUND((INDEX(职业模板!$N$4:$U$4,MATCH(I$8,职业模板!$N$3:$U$3,FALSE))+$D102*INDEX(职业模板!$C$18:$J$18,MATCH(I$8,职业模板!$N$3:$U$3,FALSE))+INDEX(职业模板!$C$40:$J$60,MATCH($F102,职业模板!$B$40:$B$60,FALSE),MATCH(I$8,职业模板!$C$39:$J$39,FALSE))*INDEX(职业模板!$N$4:$U$4,MATCH(I$8,职业模板!$N$3:$U$3,FALSE)))*(1+INDEX(职业模板!$C$29:$J$34,MATCH($E102,职业模板!$B$29:$B$34,FALSE),MATCH(I$8,职业模板!$C$28:$J$28,FALSE))),3)</f>
        <v>634</v>
      </c>
      <c r="J102" s="1" cm="1">
        <f t="array" ref="J102">ROUND((INDEX(职业模板!$N$4:$U$4,MATCH(J$8,职业模板!$N$3:$U$3,FALSE))+$D102*INDEX(职业模板!$C$18:$J$18,MATCH(J$8,职业模板!$N$3:$U$3,FALSE))+INDEX(职业模板!$C$40:$J$60,MATCH($F102,职业模板!$B$40:$B$60,FALSE),MATCH(J$8,职业模板!$C$39:$J$39,FALSE))*INDEX(职业模板!$N$4:$U$4,MATCH(J$8,职业模板!$N$3:$U$3,FALSE)))*(1+INDEX(职业模板!$C$29:$J$34,MATCH($E102,职业模板!$B$29:$B$34,FALSE),MATCH(J$8,职业模板!$C$28:$J$28,FALSE))),3)</f>
        <v>456</v>
      </c>
      <c r="K102" s="1" cm="1">
        <f t="array" ref="K102">ROUND((INDEX(职业模板!$N$4:$U$4,MATCH(K$8,职业模板!$N$3:$U$3,FALSE))+$D102*INDEX(职业模板!$C$18:$J$18,MATCH(K$8,职业模板!$N$3:$U$3,FALSE))+INDEX(职业模板!$C$40:$J$60,MATCH($F102,职业模板!$B$40:$B$60,FALSE),MATCH(K$8,职业模板!$C$39:$J$39,FALSE))*INDEX(职业模板!$N$4:$U$4,MATCH(K$8,职业模板!$N$3:$U$3,FALSE)))*(1+INDEX(职业模板!$C$29:$J$34,MATCH($E102,职业模板!$B$29:$B$34,FALSE),MATCH(K$8,职业模板!$C$28:$J$28,FALSE))),3)</f>
        <v>456</v>
      </c>
      <c r="L102" s="1" cm="1">
        <f t="array" ref="L102">ROUND((INDEX(职业模板!$N$4:$U$4,MATCH(L$8,职业模板!$N$3:$U$3,FALSE))+$D102*INDEX(职业模板!$C$18:$J$18,MATCH(L$8,职业模板!$N$3:$U$3,FALSE))+INDEX(职业模板!$C$40:$J$60,MATCH($F102,职业模板!$B$40:$B$60,FALSE),MATCH(L$8,职业模板!$C$39:$J$39,FALSE))*INDEX(职业模板!$N$4:$U$4,MATCH(L$8,职业模板!$N$3:$U$3,FALSE)))*(1+INDEX(职业模板!$C$29:$J$34,MATCH($E102,职业模板!$B$29:$B$34,FALSE),MATCH(L$8,职业模板!$C$28:$J$28,FALSE))),3)</f>
        <v>339.5</v>
      </c>
      <c r="M102" s="1" cm="1">
        <f t="array" ref="M102">ROUND((INDEX(职业模板!$N$4:$U$4,MATCH(M$8,职业模板!$N$3:$U$3,FALSE))+$D102*INDEX(职业模板!$C$18:$J$18,MATCH(M$8,职业模板!$N$3:$U$3,FALSE))+INDEX(职业模板!$C$40:$J$60,MATCH($F102,职业模板!$B$40:$B$60,FALSE),MATCH(M$8,职业模板!$C$39:$J$39,FALSE))*INDEX(职业模板!$N$4:$U$4,MATCH(M$8,职业模板!$N$3:$U$3,FALSE)))*(1+INDEX(职业模板!$C$29:$J$34,MATCH($E102,职业模板!$B$29:$B$34,FALSE),MATCH(M$8,职业模板!$C$28:$J$28,FALSE))),3)</f>
        <v>339.5</v>
      </c>
      <c r="N102" s="1" cm="1">
        <f t="array" ref="N102">ROUND((INDEX(职业模板!$N$4:$U$4,MATCH(N$8,职业模板!$N$3:$U$3,FALSE))+$D102*INDEX(职业模板!$C$18:$J$18,MATCH(N$8,职业模板!$N$3:$U$3,FALSE))+INDEX(职业模板!$C$40:$J$60,MATCH($F102,职业模板!$B$40:$B$60,FALSE),MATCH(N$8,职业模板!$C$39:$J$39,FALSE))*INDEX(职业模板!$N$4:$U$4,MATCH(N$8,职业模板!$N$3:$U$3,FALSE)))*(1+INDEX(职业模板!$C$29:$J$34,MATCH($E102,职业模板!$B$29:$B$34,FALSE),MATCH(N$8,职业模板!$C$28:$J$28,FALSE))),3)</f>
        <v>339.5</v>
      </c>
      <c r="O102" s="1">
        <v>1.5</v>
      </c>
      <c r="P102" s="1">
        <v>5</v>
      </c>
      <c r="Q102" s="26" t="str" cm="1">
        <f t="array" ref="Q102">INDEX(装备!$B$72:$B$77,MATCH($P102,装备!$A$72:$A$77,FALSE))</f>
        <v>橙</v>
      </c>
      <c r="R102" s="1">
        <v>13</v>
      </c>
      <c r="S102" s="1">
        <f t="shared" si="58"/>
        <v>3</v>
      </c>
      <c r="V102" s="1" cm="1">
        <f t="array" ref="V102">IFERROR(ROUND(INDEX(装备!$C$72:$C$77,MATCH($P102,装备!$A$72:$A$77,FALSE))*(INDEX(装备!$C$47:$G$47,MATCH(V$8,装备!$C$45:$G$45,FALSE))+$R102/MAX(装备!$G$72:$G$77)*INDEX(装备!$C$53:$G$53,MATCH(V$8,装备!$C$51:$G$51,FALSE)))+INDEX(装备!$C$91:$M$91,MATCH(V$8,装备!$C$90:$M$90,FALSE))*INDEX(装备!$I$72:$I$77,MATCH($P102,装备!$A$72:$A$77,FALSE))*(INDEX(职业模板!$N$4:$U$4,MATCH(G$8,职业模板!$N$3:$U$3,FALSE))+$D102*INDEX(职业模板!$C$18:$J$18,MATCH(G$8,职业模板!$N$3:$U$3,FALSE)))*(1+$S102),2),0)</f>
        <v>6214.08</v>
      </c>
      <c r="W102" s="1" cm="1">
        <f t="array" ref="W102">IFERROR(ROUND(INDEX(装备!$C$72:$C$77,MATCH($P102,装备!$A$72:$A$77,FALSE))*(INDEX(装备!$C$47:$G$47,MATCH(W$8,装备!$C$45:$G$45,FALSE))+$R102/MAX(装备!$G$72:$G$77)*INDEX(装备!$C$53:$G$53,MATCH(W$8,装备!$C$51:$G$51,FALSE)))+INDEX(装备!$C$91:$M$91,MATCH(W$8,装备!$C$90:$M$90,FALSE))*INDEX(装备!$I$72:$I$77,MATCH($P102,装备!$A$72:$A$77,FALSE))*(INDEX(职业模板!$N$4:$U$4,MATCH(H$8,职业模板!$N$3:$U$3,FALSE))+$D102*INDEX(职业模板!$C$18:$J$18,MATCH(H$8,职业模板!$N$3:$U$3,FALSE)))*(1+$S102),2),0)</f>
        <v>517.84</v>
      </c>
      <c r="X102" s="1" cm="1">
        <f t="array" ref="X102">IFERROR(ROUND(INDEX(装备!$C$72:$C$77,MATCH($P102,装备!$A$72:$A$77,FALSE))*(INDEX(装备!$C$47:$G$47,MATCH(X$8,装备!$C$45:$G$45,FALSE))+$R102/MAX(装备!$G$72:$G$77)*INDEX(装备!$C$53:$G$53,MATCH(X$8,装备!$C$51:$G$51,FALSE)))+INDEX(装备!$C$91:$M$91,MATCH(X$8,装备!$C$90:$M$90,FALSE))*INDEX(装备!$I$72:$I$77,MATCH($P102,装备!$A$72:$A$77,FALSE))*(INDEX(职业模板!$N$4:$U$4,MATCH(I$8,职业模板!$N$3:$U$3,FALSE))+$D102*INDEX(职业模板!$C$18:$J$18,MATCH(I$8,职业模板!$N$3:$U$3,FALSE)))*(1+$S102),2),0)</f>
        <v>517.84</v>
      </c>
      <c r="Y102" s="1" cm="1">
        <f t="array" ref="Y102">IFERROR(ROUND(INDEX(装备!$C$72:$C$77,MATCH($P102,装备!$A$72:$A$77,FALSE))*(INDEX(装备!$C$47:$G$47,MATCH(Y$8,装备!$C$45:$G$45,FALSE))+$R102/MAX(装备!$G$72:$G$77)*INDEX(装备!$C$53:$G$53,MATCH(Y$8,装备!$C$51:$G$51,FALSE)))+INDEX(装备!$C$91:$M$91,MATCH(Y$8,装备!$C$90:$M$90,FALSE))*INDEX(装备!$I$72:$I$77,MATCH($P102,装备!$A$72:$A$77,FALSE))*(INDEX(职业模板!$N$4:$U$4,MATCH(J$8,职业模板!$N$3:$U$3,FALSE))+$D102*INDEX(职业模板!$C$18:$J$18,MATCH(J$8,职业模板!$N$3:$U$3,FALSE)))*(1+$S102),2),0)</f>
        <v>259.04000000000002</v>
      </c>
      <c r="Z102" s="1" cm="1">
        <f t="array" ref="Z102">IFERROR(ROUND(INDEX(装备!$C$72:$C$77,MATCH($P102,装备!$A$72:$A$77,FALSE))*(INDEX(装备!$C$47:$G$47,MATCH(Z$8,装备!$C$45:$G$45,FALSE))+$R102/MAX(装备!$G$72:$G$77)*INDEX(装备!$C$53:$G$53,MATCH(Z$8,装备!$C$51:$G$51,FALSE)))+INDEX(装备!$C$91:$M$91,MATCH(Z$8,装备!$C$90:$M$90,FALSE))*INDEX(装备!$I$72:$I$77,MATCH($P102,装备!$A$72:$A$77,FALSE))*(INDEX(职业模板!$N$4:$U$4,MATCH(K$8,职业模板!$N$3:$U$3,FALSE))+$D102*INDEX(职业模板!$C$18:$J$18,MATCH(K$8,职业模板!$N$3:$U$3,FALSE)))*(1+$S102),2),0)</f>
        <v>259.04000000000002</v>
      </c>
      <c r="AA102" s="1" cm="1">
        <f t="array" ref="AA102">IFERROR(INDEX(装备!$C$92:$M$92,MATCH(AA$8,装备!$C$90:$M$90,FALSE))*INDEX(装备!$I$72:$I$77,MATCH($P102,装备!$A$72:$A$77,FALSE))+$S102*INDEX(装备!$C$92:$M$92,MATCH(AA$8,装备!$C$90:$M$90,FALSE))*INDEX(装备!$I$72:$I$77,MATCH($P102,装备!$A$72:$A$77,FALSE)),0)</f>
        <v>480</v>
      </c>
      <c r="AB102" s="1" cm="1">
        <f t="array" ref="AB102">IFERROR(INDEX(装备!$C$92:$M$92,MATCH(AB$8,装备!$C$90:$M$90,FALSE))*INDEX(装备!$I$72:$I$77,MATCH($P102,装备!$A$72:$A$77,FALSE))+$S102*INDEX(装备!$C$92:$M$92,MATCH(AB$8,装备!$C$90:$M$90,FALSE))*INDEX(装备!$I$72:$I$77,MATCH($P102,装备!$A$72:$A$77,FALSE)),0)</f>
        <v>480</v>
      </c>
      <c r="AC102" s="1" cm="1">
        <f t="array" ref="AC102">IFERROR(INDEX(装备!$C$92:$M$92,MATCH(AC$8,装备!$C$90:$M$90,FALSE))*INDEX(装备!$I$72:$I$77,MATCH($P102,装备!$A$72:$A$77,FALSE))+$S102*INDEX(装备!$C$92:$M$92,MATCH(AC$8,装备!$C$90:$M$90,FALSE))*INDEX(装备!$I$72:$I$77,MATCH($P102,装备!$A$72:$A$77,FALSE)),0)</f>
        <v>480</v>
      </c>
      <c r="AD102" s="1" cm="1">
        <f t="array" ref="AD102">IFERROR(INDEX(装备!$C$92:$M$92,MATCH(AD$8,装备!$C$90:$M$90,FALSE))*INDEX(装备!$I$72:$I$77,MATCH($P102,装备!$A$72:$A$77,FALSE))+$S102*INDEX(装备!$C$92:$M$92,MATCH(AD$8,装备!$C$90:$M$90,FALSE))*INDEX(装备!$I$72:$I$77,MATCH($P102,装备!$A$72:$A$77,FALSE)),0)</f>
        <v>480</v>
      </c>
      <c r="AE102" s="1" cm="1">
        <f t="array" ref="AE102">IFERROR(INDEX(装备!$C$92:$M$92,MATCH(AE$8,装备!$C$90:$M$90,FALSE))*INDEX(装备!$I$72:$I$77,MATCH($P102,装备!$A$72:$A$77,FALSE))+$S102*INDEX(装备!$C$92:$M$92,MATCH(AE$8,装备!$C$90:$M$90,FALSE))*INDEX(装备!$I$72:$I$77,MATCH($P102,装备!$A$72:$A$77,FALSE)),0)</f>
        <v>960</v>
      </c>
      <c r="AF102" s="1" cm="1">
        <f t="array" ref="AF102">IFERROR(INDEX(装备!$C$92:$M$92,MATCH(AF$8,装备!$C$90:$M$90,FALSE))*INDEX(装备!$I$72:$I$77,MATCH($P102,装备!$A$72:$A$77,FALSE))+$S102*INDEX(装备!$C$92:$M$92,MATCH(AF$8,装备!$C$90:$M$90,FALSE))*INDEX(装备!$I$72:$I$77,MATCH($P102,装备!$A$72:$A$77,FALSE)),0)</f>
        <v>960</v>
      </c>
      <c r="AR102" s="1">
        <f t="shared" si="59"/>
        <v>11920.08</v>
      </c>
      <c r="AS102" s="1">
        <f t="shared" si="60"/>
        <v>1151.8399999999999</v>
      </c>
      <c r="AT102" s="1">
        <f t="shared" si="61"/>
        <v>1151.8399999999999</v>
      </c>
      <c r="AU102" s="1">
        <f t="shared" si="62"/>
        <v>715.04</v>
      </c>
      <c r="AV102" s="1">
        <f t="shared" si="63"/>
        <v>715.04</v>
      </c>
      <c r="AW102" s="1">
        <f t="shared" si="64"/>
        <v>339.5</v>
      </c>
      <c r="AX102" s="1">
        <f t="shared" si="65"/>
        <v>339.5</v>
      </c>
      <c r="AY102" s="1">
        <f t="shared" si="66"/>
        <v>339.5</v>
      </c>
      <c r="BA102" s="1">
        <f t="shared" si="51"/>
        <v>480</v>
      </c>
      <c r="BB102" s="1">
        <f t="shared" si="52"/>
        <v>480</v>
      </c>
      <c r="BC102" s="1">
        <f t="shared" si="53"/>
        <v>480</v>
      </c>
      <c r="BD102" s="1">
        <f t="shared" si="54"/>
        <v>480</v>
      </c>
      <c r="BE102" s="1">
        <f t="shared" si="55"/>
        <v>960</v>
      </c>
      <c r="BF102" s="1">
        <f t="shared" si="56"/>
        <v>960</v>
      </c>
    </row>
    <row r="103" spans="2:58" x14ac:dyDescent="0.15">
      <c r="B103" s="1">
        <f t="shared" si="67"/>
        <v>21</v>
      </c>
      <c r="D103" s="1">
        <v>95</v>
      </c>
      <c r="E103" s="1">
        <v>5</v>
      </c>
      <c r="F103" s="1">
        <f t="shared" si="57"/>
        <v>18</v>
      </c>
      <c r="G103" s="1" cm="1">
        <f t="array" ref="G103">ROUND((INDEX(职业模板!$N$4:$U$4,MATCH(G$8,职业模板!$N$3:$U$3,FALSE))+$D103*INDEX(职业模板!$C$18:$J$18,MATCH(G$8,职业模板!$N$3:$U$3,FALSE))+INDEX(职业模板!$C$40:$J$60,MATCH($F103,职业模板!$B$40:$B$60,FALSE),MATCH(G$8,职业模板!$C$39:$J$39,FALSE))*INDEX(职业模板!$N$4:$U$4,MATCH(G$8,职业模板!$N$3:$U$3,FALSE)))*(1+INDEX(职业模板!$C$29:$J$34,MATCH($E103,职业模板!$B$29:$B$34,FALSE),MATCH(G$8,职业模板!$C$28:$J$28,FALSE))),3)</f>
        <v>5733</v>
      </c>
      <c r="H103" s="1" cm="1">
        <f t="array" ref="H103">ROUND((INDEX(职业模板!$N$4:$U$4,MATCH(H$8,职业模板!$N$3:$U$3,FALSE))+$D103*INDEX(职业模板!$C$18:$J$18,MATCH(H$8,职业模板!$N$3:$U$3,FALSE))+INDEX(职业模板!$C$40:$J$60,MATCH($F103,职业模板!$B$40:$B$60,FALSE),MATCH(H$8,职业模板!$C$39:$J$39,FALSE))*INDEX(职业模板!$N$4:$U$4,MATCH(H$8,职业模板!$N$3:$U$3,FALSE)))*(1+INDEX(职业模板!$C$29:$J$34,MATCH($E103,职业模板!$B$29:$B$34,FALSE),MATCH(H$8,职业模板!$C$28:$J$28,FALSE))),3)</f>
        <v>637</v>
      </c>
      <c r="I103" s="1" cm="1">
        <f t="array" ref="I103">ROUND((INDEX(职业模板!$N$4:$U$4,MATCH(I$8,职业模板!$N$3:$U$3,FALSE))+$D103*INDEX(职业模板!$C$18:$J$18,MATCH(I$8,职业模板!$N$3:$U$3,FALSE))+INDEX(职业模板!$C$40:$J$60,MATCH($F103,职业模板!$B$40:$B$60,FALSE),MATCH(I$8,职业模板!$C$39:$J$39,FALSE))*INDEX(职业模板!$N$4:$U$4,MATCH(I$8,职业模板!$N$3:$U$3,FALSE)))*(1+INDEX(职业模板!$C$29:$J$34,MATCH($E103,职业模板!$B$29:$B$34,FALSE),MATCH(I$8,职业模板!$C$28:$J$28,FALSE))),3)</f>
        <v>637</v>
      </c>
      <c r="J103" s="1" cm="1">
        <f t="array" ref="J103">ROUND((INDEX(职业模板!$N$4:$U$4,MATCH(J$8,职业模板!$N$3:$U$3,FALSE))+$D103*INDEX(职业模板!$C$18:$J$18,MATCH(J$8,职业模板!$N$3:$U$3,FALSE))+INDEX(职业模板!$C$40:$J$60,MATCH($F103,职业模板!$B$40:$B$60,FALSE),MATCH(J$8,职业模板!$C$39:$J$39,FALSE))*INDEX(职业模板!$N$4:$U$4,MATCH(J$8,职业模板!$N$3:$U$3,FALSE)))*(1+INDEX(职业模板!$C$29:$J$34,MATCH($E103,职业模板!$B$29:$B$34,FALSE),MATCH(J$8,职业模板!$C$28:$J$28,FALSE))),3)</f>
        <v>458</v>
      </c>
      <c r="K103" s="1" cm="1">
        <f t="array" ref="K103">ROUND((INDEX(职业模板!$N$4:$U$4,MATCH(K$8,职业模板!$N$3:$U$3,FALSE))+$D103*INDEX(职业模板!$C$18:$J$18,MATCH(K$8,职业模板!$N$3:$U$3,FALSE))+INDEX(职业模板!$C$40:$J$60,MATCH($F103,职业模板!$B$40:$B$60,FALSE),MATCH(K$8,职业模板!$C$39:$J$39,FALSE))*INDEX(职业模板!$N$4:$U$4,MATCH(K$8,职业模板!$N$3:$U$3,FALSE)))*(1+INDEX(职业模板!$C$29:$J$34,MATCH($E103,职业模板!$B$29:$B$34,FALSE),MATCH(K$8,职业模板!$C$28:$J$28,FALSE))),3)</f>
        <v>458</v>
      </c>
      <c r="L103" s="1" cm="1">
        <f t="array" ref="L103">ROUND((INDEX(职业模板!$N$4:$U$4,MATCH(L$8,职业模板!$N$3:$U$3,FALSE))+$D103*INDEX(职业模板!$C$18:$J$18,MATCH(L$8,职业模板!$N$3:$U$3,FALSE))+INDEX(职业模板!$C$40:$J$60,MATCH($F103,职业模板!$B$40:$B$60,FALSE),MATCH(L$8,职业模板!$C$39:$J$39,FALSE))*INDEX(职业模板!$N$4:$U$4,MATCH(L$8,职业模板!$N$3:$U$3,FALSE)))*(1+INDEX(职业模板!$C$29:$J$34,MATCH($E103,职业模板!$B$29:$B$34,FALSE),MATCH(L$8,职业模板!$C$28:$J$28,FALSE))),3)</f>
        <v>341.25</v>
      </c>
      <c r="M103" s="1" cm="1">
        <f t="array" ref="M103">ROUND((INDEX(职业模板!$N$4:$U$4,MATCH(M$8,职业模板!$N$3:$U$3,FALSE))+$D103*INDEX(职业模板!$C$18:$J$18,MATCH(M$8,职业模板!$N$3:$U$3,FALSE))+INDEX(职业模板!$C$40:$J$60,MATCH($F103,职业模板!$B$40:$B$60,FALSE),MATCH(M$8,职业模板!$C$39:$J$39,FALSE))*INDEX(职业模板!$N$4:$U$4,MATCH(M$8,职业模板!$N$3:$U$3,FALSE)))*(1+INDEX(职业模板!$C$29:$J$34,MATCH($E103,职业模板!$B$29:$B$34,FALSE),MATCH(M$8,职业模板!$C$28:$J$28,FALSE))),3)</f>
        <v>341.25</v>
      </c>
      <c r="N103" s="1" cm="1">
        <f t="array" ref="N103">ROUND((INDEX(职业模板!$N$4:$U$4,MATCH(N$8,职业模板!$N$3:$U$3,FALSE))+$D103*INDEX(职业模板!$C$18:$J$18,MATCH(N$8,职业模板!$N$3:$U$3,FALSE))+INDEX(职业模板!$C$40:$J$60,MATCH($F103,职业模板!$B$40:$B$60,FALSE),MATCH(N$8,职业模板!$C$39:$J$39,FALSE))*INDEX(职业模板!$N$4:$U$4,MATCH(N$8,职业模板!$N$3:$U$3,FALSE)))*(1+INDEX(职业模板!$C$29:$J$34,MATCH($E103,职业模板!$B$29:$B$34,FALSE),MATCH(N$8,职业模板!$C$28:$J$28,FALSE))),3)</f>
        <v>341.25</v>
      </c>
      <c r="O103" s="1">
        <v>1.5</v>
      </c>
      <c r="P103" s="1">
        <v>5</v>
      </c>
      <c r="Q103" s="26" t="str" cm="1">
        <f t="array" ref="Q103">INDEX(装备!$B$72:$B$77,MATCH($P103,装备!$A$72:$A$77,FALSE))</f>
        <v>橙</v>
      </c>
      <c r="R103" s="1">
        <v>14</v>
      </c>
      <c r="S103" s="1">
        <f t="shared" si="58"/>
        <v>3</v>
      </c>
      <c r="V103" s="1" cm="1">
        <f t="array" ref="V103">IFERROR(ROUND(INDEX(装备!$C$72:$C$77,MATCH($P103,装备!$A$72:$A$77,FALSE))*(INDEX(装备!$C$47:$G$47,MATCH(V$8,装备!$C$45:$G$45,FALSE))+$R103/MAX(装备!$G$72:$G$77)*INDEX(装备!$C$53:$G$53,MATCH(V$8,装备!$C$51:$G$51,FALSE)))+INDEX(装备!$C$91:$M$91,MATCH(V$8,装备!$C$90:$M$90,FALSE))*INDEX(装备!$I$72:$I$77,MATCH($P103,装备!$A$72:$A$77,FALSE))*(INDEX(职业模板!$N$4:$U$4,MATCH(G$8,职业模板!$N$3:$U$3,FALSE))+$D103*INDEX(职业模板!$C$18:$J$18,MATCH(G$8,职业模板!$N$3:$U$3,FALSE)))*(1+$S103),2),0)</f>
        <v>6506.4</v>
      </c>
      <c r="W103" s="1" cm="1">
        <f t="array" ref="W103">IFERROR(ROUND(INDEX(装备!$C$72:$C$77,MATCH($P103,装备!$A$72:$A$77,FALSE))*(INDEX(装备!$C$47:$G$47,MATCH(W$8,装备!$C$45:$G$45,FALSE))+$R103/MAX(装备!$G$72:$G$77)*INDEX(装备!$C$53:$G$53,MATCH(W$8,装备!$C$51:$G$51,FALSE)))+INDEX(装备!$C$91:$M$91,MATCH(W$8,装备!$C$90:$M$90,FALSE))*INDEX(装备!$I$72:$I$77,MATCH($P103,装备!$A$72:$A$77,FALSE))*(INDEX(职业模板!$N$4:$U$4,MATCH(H$8,职业模板!$N$3:$U$3,FALSE))+$D103*INDEX(职业模板!$C$18:$J$18,MATCH(H$8,职业模板!$N$3:$U$3,FALSE)))*(1+$S103),2),0)</f>
        <v>542.20000000000005</v>
      </c>
      <c r="X103" s="1" cm="1">
        <f t="array" ref="X103">IFERROR(ROUND(INDEX(装备!$C$72:$C$77,MATCH($P103,装备!$A$72:$A$77,FALSE))*(INDEX(装备!$C$47:$G$47,MATCH(X$8,装备!$C$45:$G$45,FALSE))+$R103/MAX(装备!$G$72:$G$77)*INDEX(装备!$C$53:$G$53,MATCH(X$8,装备!$C$51:$G$51,FALSE)))+INDEX(装备!$C$91:$M$91,MATCH(X$8,装备!$C$90:$M$90,FALSE))*INDEX(装备!$I$72:$I$77,MATCH($P103,装备!$A$72:$A$77,FALSE))*(INDEX(职业模板!$N$4:$U$4,MATCH(I$8,职业模板!$N$3:$U$3,FALSE))+$D103*INDEX(职业模板!$C$18:$J$18,MATCH(I$8,职业模板!$N$3:$U$3,FALSE)))*(1+$S103),2),0)</f>
        <v>542.20000000000005</v>
      </c>
      <c r="Y103" s="1" cm="1">
        <f t="array" ref="Y103">IFERROR(ROUND(INDEX(装备!$C$72:$C$77,MATCH($P103,装备!$A$72:$A$77,FALSE))*(INDEX(装备!$C$47:$G$47,MATCH(Y$8,装备!$C$45:$G$45,FALSE))+$R103/MAX(装备!$G$72:$G$77)*INDEX(装备!$C$53:$G$53,MATCH(Y$8,装备!$C$51:$G$51,FALSE)))+INDEX(装备!$C$91:$M$91,MATCH(Y$8,装备!$C$90:$M$90,FALSE))*INDEX(装备!$I$72:$I$77,MATCH($P103,装备!$A$72:$A$77,FALSE))*(INDEX(职业模板!$N$4:$U$4,MATCH(J$8,职业模板!$N$3:$U$3,FALSE))+$D103*INDEX(职业模板!$C$18:$J$18,MATCH(J$8,职业模板!$N$3:$U$3,FALSE)))*(1+$S103),2),0)</f>
        <v>271.2</v>
      </c>
      <c r="Z103" s="1" cm="1">
        <f t="array" ref="Z103">IFERROR(ROUND(INDEX(装备!$C$72:$C$77,MATCH($P103,装备!$A$72:$A$77,FALSE))*(INDEX(装备!$C$47:$G$47,MATCH(Z$8,装备!$C$45:$G$45,FALSE))+$R103/MAX(装备!$G$72:$G$77)*INDEX(装备!$C$53:$G$53,MATCH(Z$8,装备!$C$51:$G$51,FALSE)))+INDEX(装备!$C$91:$M$91,MATCH(Z$8,装备!$C$90:$M$90,FALSE))*INDEX(装备!$I$72:$I$77,MATCH($P103,装备!$A$72:$A$77,FALSE))*(INDEX(职业模板!$N$4:$U$4,MATCH(K$8,职业模板!$N$3:$U$3,FALSE))+$D103*INDEX(职业模板!$C$18:$J$18,MATCH(K$8,职业模板!$N$3:$U$3,FALSE)))*(1+$S103),2),0)</f>
        <v>271.2</v>
      </c>
      <c r="AA103" s="1" cm="1">
        <f t="array" ref="AA103">IFERROR(INDEX(装备!$C$92:$M$92,MATCH(AA$8,装备!$C$90:$M$90,FALSE))*INDEX(装备!$I$72:$I$77,MATCH($P103,装备!$A$72:$A$77,FALSE))+$S103*INDEX(装备!$C$92:$M$92,MATCH(AA$8,装备!$C$90:$M$90,FALSE))*INDEX(装备!$I$72:$I$77,MATCH($P103,装备!$A$72:$A$77,FALSE)),0)</f>
        <v>480</v>
      </c>
      <c r="AB103" s="1" cm="1">
        <f t="array" ref="AB103">IFERROR(INDEX(装备!$C$92:$M$92,MATCH(AB$8,装备!$C$90:$M$90,FALSE))*INDEX(装备!$I$72:$I$77,MATCH($P103,装备!$A$72:$A$77,FALSE))+$S103*INDEX(装备!$C$92:$M$92,MATCH(AB$8,装备!$C$90:$M$90,FALSE))*INDEX(装备!$I$72:$I$77,MATCH($P103,装备!$A$72:$A$77,FALSE)),0)</f>
        <v>480</v>
      </c>
      <c r="AC103" s="1" cm="1">
        <f t="array" ref="AC103">IFERROR(INDEX(装备!$C$92:$M$92,MATCH(AC$8,装备!$C$90:$M$90,FALSE))*INDEX(装备!$I$72:$I$77,MATCH($P103,装备!$A$72:$A$77,FALSE))+$S103*INDEX(装备!$C$92:$M$92,MATCH(AC$8,装备!$C$90:$M$90,FALSE))*INDEX(装备!$I$72:$I$77,MATCH($P103,装备!$A$72:$A$77,FALSE)),0)</f>
        <v>480</v>
      </c>
      <c r="AD103" s="1" cm="1">
        <f t="array" ref="AD103">IFERROR(INDEX(装备!$C$92:$M$92,MATCH(AD$8,装备!$C$90:$M$90,FALSE))*INDEX(装备!$I$72:$I$77,MATCH($P103,装备!$A$72:$A$77,FALSE))+$S103*INDEX(装备!$C$92:$M$92,MATCH(AD$8,装备!$C$90:$M$90,FALSE))*INDEX(装备!$I$72:$I$77,MATCH($P103,装备!$A$72:$A$77,FALSE)),0)</f>
        <v>480</v>
      </c>
      <c r="AE103" s="1" cm="1">
        <f t="array" ref="AE103">IFERROR(INDEX(装备!$C$92:$M$92,MATCH(AE$8,装备!$C$90:$M$90,FALSE))*INDEX(装备!$I$72:$I$77,MATCH($P103,装备!$A$72:$A$77,FALSE))+$S103*INDEX(装备!$C$92:$M$92,MATCH(AE$8,装备!$C$90:$M$90,FALSE))*INDEX(装备!$I$72:$I$77,MATCH($P103,装备!$A$72:$A$77,FALSE)),0)</f>
        <v>960</v>
      </c>
      <c r="AF103" s="1" cm="1">
        <f t="array" ref="AF103">IFERROR(INDEX(装备!$C$92:$M$92,MATCH(AF$8,装备!$C$90:$M$90,FALSE))*INDEX(装备!$I$72:$I$77,MATCH($P103,装备!$A$72:$A$77,FALSE))+$S103*INDEX(装备!$C$92:$M$92,MATCH(AF$8,装备!$C$90:$M$90,FALSE))*INDEX(装备!$I$72:$I$77,MATCH($P103,装备!$A$72:$A$77,FALSE)),0)</f>
        <v>960</v>
      </c>
      <c r="AR103" s="1">
        <f t="shared" si="59"/>
        <v>12239.4</v>
      </c>
      <c r="AS103" s="1">
        <f t="shared" si="60"/>
        <v>1179.2</v>
      </c>
      <c r="AT103" s="1">
        <f t="shared" si="61"/>
        <v>1179.2</v>
      </c>
      <c r="AU103" s="1">
        <f t="shared" si="62"/>
        <v>729.2</v>
      </c>
      <c r="AV103" s="1">
        <f t="shared" si="63"/>
        <v>729.2</v>
      </c>
      <c r="AW103" s="1">
        <f t="shared" si="64"/>
        <v>341.25</v>
      </c>
      <c r="AX103" s="1">
        <f t="shared" si="65"/>
        <v>341.25</v>
      </c>
      <c r="AY103" s="1">
        <f t="shared" si="66"/>
        <v>341.25</v>
      </c>
      <c r="BA103" s="1">
        <f t="shared" si="51"/>
        <v>480</v>
      </c>
      <c r="BB103" s="1">
        <f t="shared" si="52"/>
        <v>480</v>
      </c>
      <c r="BC103" s="1">
        <f t="shared" si="53"/>
        <v>480</v>
      </c>
      <c r="BD103" s="1">
        <f t="shared" si="54"/>
        <v>480</v>
      </c>
      <c r="BE103" s="1">
        <f t="shared" si="55"/>
        <v>960</v>
      </c>
      <c r="BF103" s="1">
        <f t="shared" si="56"/>
        <v>960</v>
      </c>
    </row>
    <row r="104" spans="2:58" x14ac:dyDescent="0.15">
      <c r="B104" s="1">
        <f t="shared" si="67"/>
        <v>21</v>
      </c>
      <c r="D104" s="1">
        <v>96</v>
      </c>
      <c r="E104" s="1">
        <v>5</v>
      </c>
      <c r="F104" s="1">
        <f t="shared" si="57"/>
        <v>19</v>
      </c>
      <c r="G104" s="1" cm="1">
        <f t="array" ref="G104">ROUND((INDEX(职业模板!$N$4:$U$4,MATCH(G$8,职业模板!$N$3:$U$3,FALSE))+$D104*INDEX(职业模板!$C$18:$J$18,MATCH(G$8,职业模板!$N$3:$U$3,FALSE))+INDEX(职业模板!$C$40:$J$60,MATCH($F104,职业模板!$B$40:$B$60,FALSE),MATCH(G$8,职业模板!$C$39:$J$39,FALSE))*INDEX(职业模板!$N$4:$U$4,MATCH(G$8,职业模板!$N$3:$U$3,FALSE)))*(1+INDEX(职业模板!$C$29:$J$34,MATCH($E104,职业模板!$B$29:$B$34,FALSE),MATCH(G$8,职业模板!$C$28:$J$28,FALSE))),3)</f>
        <v>5949</v>
      </c>
      <c r="H104" s="1" cm="1">
        <f t="array" ref="H104">ROUND((INDEX(职业模板!$N$4:$U$4,MATCH(H$8,职业模板!$N$3:$U$3,FALSE))+$D104*INDEX(职业模板!$C$18:$J$18,MATCH(H$8,职业模板!$N$3:$U$3,FALSE))+INDEX(职业模板!$C$40:$J$60,MATCH($F104,职业模板!$B$40:$B$60,FALSE),MATCH(H$8,职业模板!$C$39:$J$39,FALSE))*INDEX(职业模板!$N$4:$U$4,MATCH(H$8,职业模板!$N$3:$U$3,FALSE)))*(1+INDEX(职业模板!$C$29:$J$34,MATCH($E104,职业模板!$B$29:$B$34,FALSE),MATCH(H$8,职业模板!$C$28:$J$28,FALSE))),3)</f>
        <v>661</v>
      </c>
      <c r="I104" s="1" cm="1">
        <f t="array" ref="I104">ROUND((INDEX(职业模板!$N$4:$U$4,MATCH(I$8,职业模板!$N$3:$U$3,FALSE))+$D104*INDEX(职业模板!$C$18:$J$18,MATCH(I$8,职业模板!$N$3:$U$3,FALSE))+INDEX(职业模板!$C$40:$J$60,MATCH($F104,职业模板!$B$40:$B$60,FALSE),MATCH(I$8,职业模板!$C$39:$J$39,FALSE))*INDEX(职业模板!$N$4:$U$4,MATCH(I$8,职业模板!$N$3:$U$3,FALSE)))*(1+INDEX(职业模板!$C$29:$J$34,MATCH($E104,职业模板!$B$29:$B$34,FALSE),MATCH(I$8,职业模板!$C$28:$J$28,FALSE))),3)</f>
        <v>661</v>
      </c>
      <c r="J104" s="1" cm="1">
        <f t="array" ref="J104">ROUND((INDEX(职业模板!$N$4:$U$4,MATCH(J$8,职业模板!$N$3:$U$3,FALSE))+$D104*INDEX(职业模板!$C$18:$J$18,MATCH(J$8,职业模板!$N$3:$U$3,FALSE))+INDEX(职业模板!$C$40:$J$60,MATCH($F104,职业模板!$B$40:$B$60,FALSE),MATCH(J$8,职业模板!$C$39:$J$39,FALSE))*INDEX(职业模板!$N$4:$U$4,MATCH(J$8,职业模板!$N$3:$U$3,FALSE)))*(1+INDEX(职业模板!$C$29:$J$34,MATCH($E104,职业模板!$B$29:$B$34,FALSE),MATCH(J$8,职业模板!$C$28:$J$28,FALSE))),3)</f>
        <v>474</v>
      </c>
      <c r="K104" s="1" cm="1">
        <f t="array" ref="K104">ROUND((INDEX(职业模板!$N$4:$U$4,MATCH(K$8,职业模板!$N$3:$U$3,FALSE))+$D104*INDEX(职业模板!$C$18:$J$18,MATCH(K$8,职业模板!$N$3:$U$3,FALSE))+INDEX(职业模板!$C$40:$J$60,MATCH($F104,职业模板!$B$40:$B$60,FALSE),MATCH(K$8,职业模板!$C$39:$J$39,FALSE))*INDEX(职业模板!$N$4:$U$4,MATCH(K$8,职业模板!$N$3:$U$3,FALSE)))*(1+INDEX(职业模板!$C$29:$J$34,MATCH($E104,职业模板!$B$29:$B$34,FALSE),MATCH(K$8,职业模板!$C$28:$J$28,FALSE))),3)</f>
        <v>474</v>
      </c>
      <c r="L104" s="1" cm="1">
        <f t="array" ref="L104">ROUND((INDEX(职业模板!$N$4:$U$4,MATCH(L$8,职业模板!$N$3:$U$3,FALSE))+$D104*INDEX(职业模板!$C$18:$J$18,MATCH(L$8,职业模板!$N$3:$U$3,FALSE))+INDEX(职业模板!$C$40:$J$60,MATCH($F104,职业模板!$B$40:$B$60,FALSE),MATCH(L$8,职业模板!$C$39:$J$39,FALSE))*INDEX(职业模板!$N$4:$U$4,MATCH(L$8,职业模板!$N$3:$U$3,FALSE)))*(1+INDEX(职业模板!$C$29:$J$34,MATCH($E104,职业模板!$B$29:$B$34,FALSE),MATCH(L$8,职业模板!$C$28:$J$28,FALSE))),3)</f>
        <v>343</v>
      </c>
      <c r="M104" s="1" cm="1">
        <f t="array" ref="M104">ROUND((INDEX(职业模板!$N$4:$U$4,MATCH(M$8,职业模板!$N$3:$U$3,FALSE))+$D104*INDEX(职业模板!$C$18:$J$18,MATCH(M$8,职业模板!$N$3:$U$3,FALSE))+INDEX(职业模板!$C$40:$J$60,MATCH($F104,职业模板!$B$40:$B$60,FALSE),MATCH(M$8,职业模板!$C$39:$J$39,FALSE))*INDEX(职业模板!$N$4:$U$4,MATCH(M$8,职业模板!$N$3:$U$3,FALSE)))*(1+INDEX(职业模板!$C$29:$J$34,MATCH($E104,职业模板!$B$29:$B$34,FALSE),MATCH(M$8,职业模板!$C$28:$J$28,FALSE))),3)</f>
        <v>343</v>
      </c>
      <c r="N104" s="1" cm="1">
        <f t="array" ref="N104">ROUND((INDEX(职业模板!$N$4:$U$4,MATCH(N$8,职业模板!$N$3:$U$3,FALSE))+$D104*INDEX(职业模板!$C$18:$J$18,MATCH(N$8,职业模板!$N$3:$U$3,FALSE))+INDEX(职业模板!$C$40:$J$60,MATCH($F104,职业模板!$B$40:$B$60,FALSE),MATCH(N$8,职业模板!$C$39:$J$39,FALSE))*INDEX(职业模板!$N$4:$U$4,MATCH(N$8,职业模板!$N$3:$U$3,FALSE)))*(1+INDEX(职业模板!$C$29:$J$34,MATCH($E104,职业模板!$B$29:$B$34,FALSE),MATCH(N$8,职业模板!$C$28:$J$28,FALSE))),3)</f>
        <v>343</v>
      </c>
      <c r="O104" s="1">
        <v>1.5</v>
      </c>
      <c r="P104" s="1">
        <v>5</v>
      </c>
      <c r="Q104" s="26" t="str" cm="1">
        <f t="array" ref="Q104">INDEX(装备!$B$72:$B$77,MATCH($P104,装备!$A$72:$A$77,FALSE))</f>
        <v>橙</v>
      </c>
      <c r="R104" s="1">
        <v>14</v>
      </c>
      <c r="S104" s="1">
        <f t="shared" si="58"/>
        <v>3</v>
      </c>
      <c r="V104" s="1" cm="1">
        <f t="array" ref="V104">IFERROR(ROUND(INDEX(装备!$C$72:$C$77,MATCH($P104,装备!$A$72:$A$77,FALSE))*(INDEX(装备!$C$47:$G$47,MATCH(V$8,装备!$C$45:$G$45,FALSE))+$R104/MAX(装备!$G$72:$G$77)*INDEX(装备!$C$53:$G$53,MATCH(V$8,装备!$C$51:$G$51,FALSE)))+INDEX(装备!$C$91:$M$91,MATCH(V$8,装备!$C$90:$M$90,FALSE))*INDEX(装备!$I$72:$I$77,MATCH($P104,装备!$A$72:$A$77,FALSE))*(INDEX(职业模板!$N$4:$U$4,MATCH(G$8,职业模板!$N$3:$U$3,FALSE))+$D104*INDEX(职业模板!$C$18:$J$18,MATCH(G$8,职业模板!$N$3:$U$3,FALSE)))*(1+$S104),2),0)</f>
        <v>6510.72</v>
      </c>
      <c r="W104" s="1" cm="1">
        <f t="array" ref="W104">IFERROR(ROUND(INDEX(装备!$C$72:$C$77,MATCH($P104,装备!$A$72:$A$77,FALSE))*(INDEX(装备!$C$47:$G$47,MATCH(W$8,装备!$C$45:$G$45,FALSE))+$R104/MAX(装备!$G$72:$G$77)*INDEX(装备!$C$53:$G$53,MATCH(W$8,装备!$C$51:$G$51,FALSE)))+INDEX(装备!$C$91:$M$91,MATCH(W$8,装备!$C$90:$M$90,FALSE))*INDEX(装备!$I$72:$I$77,MATCH($P104,装备!$A$72:$A$77,FALSE))*(INDEX(职业模板!$N$4:$U$4,MATCH(H$8,职业模板!$N$3:$U$3,FALSE))+$D104*INDEX(职业模板!$C$18:$J$18,MATCH(H$8,职业模板!$N$3:$U$3,FALSE)))*(1+$S104),2),0)</f>
        <v>542.55999999999995</v>
      </c>
      <c r="X104" s="1" cm="1">
        <f t="array" ref="X104">IFERROR(ROUND(INDEX(装备!$C$72:$C$77,MATCH($P104,装备!$A$72:$A$77,FALSE))*(INDEX(装备!$C$47:$G$47,MATCH(X$8,装备!$C$45:$G$45,FALSE))+$R104/MAX(装备!$G$72:$G$77)*INDEX(装备!$C$53:$G$53,MATCH(X$8,装备!$C$51:$G$51,FALSE)))+INDEX(装备!$C$91:$M$91,MATCH(X$8,装备!$C$90:$M$90,FALSE))*INDEX(装备!$I$72:$I$77,MATCH($P104,装备!$A$72:$A$77,FALSE))*(INDEX(职业模板!$N$4:$U$4,MATCH(I$8,职业模板!$N$3:$U$3,FALSE))+$D104*INDEX(职业模板!$C$18:$J$18,MATCH(I$8,职业模板!$N$3:$U$3,FALSE)))*(1+$S104),2),0)</f>
        <v>542.55999999999995</v>
      </c>
      <c r="Y104" s="1" cm="1">
        <f t="array" ref="Y104">IFERROR(ROUND(INDEX(装备!$C$72:$C$77,MATCH($P104,装备!$A$72:$A$77,FALSE))*(INDEX(装备!$C$47:$G$47,MATCH(Y$8,装备!$C$45:$G$45,FALSE))+$R104/MAX(装备!$G$72:$G$77)*INDEX(装备!$C$53:$G$53,MATCH(Y$8,装备!$C$51:$G$51,FALSE)))+INDEX(装备!$C$91:$M$91,MATCH(Y$8,装备!$C$90:$M$90,FALSE))*INDEX(装备!$I$72:$I$77,MATCH($P104,装备!$A$72:$A$77,FALSE))*(INDEX(职业模板!$N$4:$U$4,MATCH(J$8,职业模板!$N$3:$U$3,FALSE))+$D104*INDEX(职业模板!$C$18:$J$18,MATCH(J$8,职业模板!$N$3:$U$3,FALSE)))*(1+$S104),2),0)</f>
        <v>271.36</v>
      </c>
      <c r="Z104" s="1" cm="1">
        <f t="array" ref="Z104">IFERROR(ROUND(INDEX(装备!$C$72:$C$77,MATCH($P104,装备!$A$72:$A$77,FALSE))*(INDEX(装备!$C$47:$G$47,MATCH(Z$8,装备!$C$45:$G$45,FALSE))+$R104/MAX(装备!$G$72:$G$77)*INDEX(装备!$C$53:$G$53,MATCH(Z$8,装备!$C$51:$G$51,FALSE)))+INDEX(装备!$C$91:$M$91,MATCH(Z$8,装备!$C$90:$M$90,FALSE))*INDEX(装备!$I$72:$I$77,MATCH($P104,装备!$A$72:$A$77,FALSE))*(INDEX(职业模板!$N$4:$U$4,MATCH(K$8,职业模板!$N$3:$U$3,FALSE))+$D104*INDEX(职业模板!$C$18:$J$18,MATCH(K$8,职业模板!$N$3:$U$3,FALSE)))*(1+$S104),2),0)</f>
        <v>271.36</v>
      </c>
      <c r="AA104" s="1" cm="1">
        <f t="array" ref="AA104">IFERROR(INDEX(装备!$C$92:$M$92,MATCH(AA$8,装备!$C$90:$M$90,FALSE))*INDEX(装备!$I$72:$I$77,MATCH($P104,装备!$A$72:$A$77,FALSE))+$S104*INDEX(装备!$C$92:$M$92,MATCH(AA$8,装备!$C$90:$M$90,FALSE))*INDEX(装备!$I$72:$I$77,MATCH($P104,装备!$A$72:$A$77,FALSE)),0)</f>
        <v>480</v>
      </c>
      <c r="AB104" s="1" cm="1">
        <f t="array" ref="AB104">IFERROR(INDEX(装备!$C$92:$M$92,MATCH(AB$8,装备!$C$90:$M$90,FALSE))*INDEX(装备!$I$72:$I$77,MATCH($P104,装备!$A$72:$A$77,FALSE))+$S104*INDEX(装备!$C$92:$M$92,MATCH(AB$8,装备!$C$90:$M$90,FALSE))*INDEX(装备!$I$72:$I$77,MATCH($P104,装备!$A$72:$A$77,FALSE)),0)</f>
        <v>480</v>
      </c>
      <c r="AC104" s="1" cm="1">
        <f t="array" ref="AC104">IFERROR(INDEX(装备!$C$92:$M$92,MATCH(AC$8,装备!$C$90:$M$90,FALSE))*INDEX(装备!$I$72:$I$77,MATCH($P104,装备!$A$72:$A$77,FALSE))+$S104*INDEX(装备!$C$92:$M$92,MATCH(AC$8,装备!$C$90:$M$90,FALSE))*INDEX(装备!$I$72:$I$77,MATCH($P104,装备!$A$72:$A$77,FALSE)),0)</f>
        <v>480</v>
      </c>
      <c r="AD104" s="1" cm="1">
        <f t="array" ref="AD104">IFERROR(INDEX(装备!$C$92:$M$92,MATCH(AD$8,装备!$C$90:$M$90,FALSE))*INDEX(装备!$I$72:$I$77,MATCH($P104,装备!$A$72:$A$77,FALSE))+$S104*INDEX(装备!$C$92:$M$92,MATCH(AD$8,装备!$C$90:$M$90,FALSE))*INDEX(装备!$I$72:$I$77,MATCH($P104,装备!$A$72:$A$77,FALSE)),0)</f>
        <v>480</v>
      </c>
      <c r="AE104" s="1" cm="1">
        <f t="array" ref="AE104">IFERROR(INDEX(装备!$C$92:$M$92,MATCH(AE$8,装备!$C$90:$M$90,FALSE))*INDEX(装备!$I$72:$I$77,MATCH($P104,装备!$A$72:$A$77,FALSE))+$S104*INDEX(装备!$C$92:$M$92,MATCH(AE$8,装备!$C$90:$M$90,FALSE))*INDEX(装备!$I$72:$I$77,MATCH($P104,装备!$A$72:$A$77,FALSE)),0)</f>
        <v>960</v>
      </c>
      <c r="AF104" s="1" cm="1">
        <f t="array" ref="AF104">IFERROR(INDEX(装备!$C$92:$M$92,MATCH(AF$8,装备!$C$90:$M$90,FALSE))*INDEX(装备!$I$72:$I$77,MATCH($P104,装备!$A$72:$A$77,FALSE))+$S104*INDEX(装备!$C$92:$M$92,MATCH(AF$8,装备!$C$90:$M$90,FALSE))*INDEX(装备!$I$72:$I$77,MATCH($P104,装备!$A$72:$A$77,FALSE)),0)</f>
        <v>960</v>
      </c>
      <c r="AR104" s="1">
        <f t="shared" si="59"/>
        <v>12459.72</v>
      </c>
      <c r="AS104" s="1">
        <f t="shared" si="60"/>
        <v>1203.56</v>
      </c>
      <c r="AT104" s="1">
        <f t="shared" si="61"/>
        <v>1203.56</v>
      </c>
      <c r="AU104" s="1">
        <f t="shared" si="62"/>
        <v>745.36</v>
      </c>
      <c r="AV104" s="1">
        <f t="shared" si="63"/>
        <v>745.36</v>
      </c>
      <c r="AW104" s="1">
        <f t="shared" si="64"/>
        <v>343</v>
      </c>
      <c r="AX104" s="1">
        <f t="shared" si="65"/>
        <v>343</v>
      </c>
      <c r="AY104" s="1">
        <f t="shared" si="66"/>
        <v>343</v>
      </c>
      <c r="BA104" s="1">
        <f t="shared" si="51"/>
        <v>480</v>
      </c>
      <c r="BB104" s="1">
        <f t="shared" si="52"/>
        <v>480</v>
      </c>
      <c r="BC104" s="1">
        <f t="shared" si="53"/>
        <v>480</v>
      </c>
      <c r="BD104" s="1">
        <f t="shared" si="54"/>
        <v>480</v>
      </c>
      <c r="BE104" s="1">
        <f t="shared" si="55"/>
        <v>960</v>
      </c>
      <c r="BF104" s="1">
        <f t="shared" si="56"/>
        <v>960</v>
      </c>
    </row>
    <row r="105" spans="2:58" x14ac:dyDescent="0.15">
      <c r="B105" s="1">
        <f t="shared" si="67"/>
        <v>21</v>
      </c>
      <c r="D105" s="1">
        <v>97</v>
      </c>
      <c r="E105" s="1">
        <v>5</v>
      </c>
      <c r="F105" s="1">
        <f t="shared" si="57"/>
        <v>19</v>
      </c>
      <c r="G105" s="1" cm="1">
        <f t="array" ref="G105">ROUND((INDEX(职业模板!$N$4:$U$4,MATCH(G$8,职业模板!$N$3:$U$3,FALSE))+$D105*INDEX(职业模板!$C$18:$J$18,MATCH(G$8,职业模板!$N$3:$U$3,FALSE))+INDEX(职业模板!$C$40:$J$60,MATCH($F105,职业模板!$B$40:$B$60,FALSE),MATCH(G$8,职业模板!$C$39:$J$39,FALSE))*INDEX(职业模板!$N$4:$U$4,MATCH(G$8,职业模板!$N$3:$U$3,FALSE)))*(1+INDEX(职业模板!$C$29:$J$34,MATCH($E105,职业模板!$B$29:$B$34,FALSE),MATCH(G$8,职业模板!$C$28:$J$28,FALSE))),3)</f>
        <v>5976</v>
      </c>
      <c r="H105" s="1" cm="1">
        <f t="array" ref="H105">ROUND((INDEX(职业模板!$N$4:$U$4,MATCH(H$8,职业模板!$N$3:$U$3,FALSE))+$D105*INDEX(职业模板!$C$18:$J$18,MATCH(H$8,职业模板!$N$3:$U$3,FALSE))+INDEX(职业模板!$C$40:$J$60,MATCH($F105,职业模板!$B$40:$B$60,FALSE),MATCH(H$8,职业模板!$C$39:$J$39,FALSE))*INDEX(职业模板!$N$4:$U$4,MATCH(H$8,职业模板!$N$3:$U$3,FALSE)))*(1+INDEX(职业模板!$C$29:$J$34,MATCH($E105,职业模板!$B$29:$B$34,FALSE),MATCH(H$8,职业模板!$C$28:$J$28,FALSE))),3)</f>
        <v>664</v>
      </c>
      <c r="I105" s="1" cm="1">
        <f t="array" ref="I105">ROUND((INDEX(职业模板!$N$4:$U$4,MATCH(I$8,职业模板!$N$3:$U$3,FALSE))+$D105*INDEX(职业模板!$C$18:$J$18,MATCH(I$8,职业模板!$N$3:$U$3,FALSE))+INDEX(职业模板!$C$40:$J$60,MATCH($F105,职业模板!$B$40:$B$60,FALSE),MATCH(I$8,职业模板!$C$39:$J$39,FALSE))*INDEX(职业模板!$N$4:$U$4,MATCH(I$8,职业模板!$N$3:$U$3,FALSE)))*(1+INDEX(职业模板!$C$29:$J$34,MATCH($E105,职业模板!$B$29:$B$34,FALSE),MATCH(I$8,职业模板!$C$28:$J$28,FALSE))),3)</f>
        <v>664</v>
      </c>
      <c r="J105" s="1" cm="1">
        <f t="array" ref="J105">ROUND((INDEX(职业模板!$N$4:$U$4,MATCH(J$8,职业模板!$N$3:$U$3,FALSE))+$D105*INDEX(职业模板!$C$18:$J$18,MATCH(J$8,职业模板!$N$3:$U$3,FALSE))+INDEX(职业模板!$C$40:$J$60,MATCH($F105,职业模板!$B$40:$B$60,FALSE),MATCH(J$8,职业模板!$C$39:$J$39,FALSE))*INDEX(职业模板!$N$4:$U$4,MATCH(J$8,职业模板!$N$3:$U$3,FALSE)))*(1+INDEX(职业模板!$C$29:$J$34,MATCH($E105,职业模板!$B$29:$B$34,FALSE),MATCH(J$8,职业模板!$C$28:$J$28,FALSE))),3)</f>
        <v>476</v>
      </c>
      <c r="K105" s="1" cm="1">
        <f t="array" ref="K105">ROUND((INDEX(职业模板!$N$4:$U$4,MATCH(K$8,职业模板!$N$3:$U$3,FALSE))+$D105*INDEX(职业模板!$C$18:$J$18,MATCH(K$8,职业模板!$N$3:$U$3,FALSE))+INDEX(职业模板!$C$40:$J$60,MATCH($F105,职业模板!$B$40:$B$60,FALSE),MATCH(K$8,职业模板!$C$39:$J$39,FALSE))*INDEX(职业模板!$N$4:$U$4,MATCH(K$8,职业模板!$N$3:$U$3,FALSE)))*(1+INDEX(职业模板!$C$29:$J$34,MATCH($E105,职业模板!$B$29:$B$34,FALSE),MATCH(K$8,职业模板!$C$28:$J$28,FALSE))),3)</f>
        <v>476</v>
      </c>
      <c r="L105" s="1" cm="1">
        <f t="array" ref="L105">ROUND((INDEX(职业模板!$N$4:$U$4,MATCH(L$8,职业模板!$N$3:$U$3,FALSE))+$D105*INDEX(职业模板!$C$18:$J$18,MATCH(L$8,职业模板!$N$3:$U$3,FALSE))+INDEX(职业模板!$C$40:$J$60,MATCH($F105,职业模板!$B$40:$B$60,FALSE),MATCH(L$8,职业模板!$C$39:$J$39,FALSE))*INDEX(职业模板!$N$4:$U$4,MATCH(L$8,职业模板!$N$3:$U$3,FALSE)))*(1+INDEX(职业模板!$C$29:$J$34,MATCH($E105,职业模板!$B$29:$B$34,FALSE),MATCH(L$8,职业模板!$C$28:$J$28,FALSE))),3)</f>
        <v>344.75</v>
      </c>
      <c r="M105" s="1" cm="1">
        <f t="array" ref="M105">ROUND((INDEX(职业模板!$N$4:$U$4,MATCH(M$8,职业模板!$N$3:$U$3,FALSE))+$D105*INDEX(职业模板!$C$18:$J$18,MATCH(M$8,职业模板!$N$3:$U$3,FALSE))+INDEX(职业模板!$C$40:$J$60,MATCH($F105,职业模板!$B$40:$B$60,FALSE),MATCH(M$8,职业模板!$C$39:$J$39,FALSE))*INDEX(职业模板!$N$4:$U$4,MATCH(M$8,职业模板!$N$3:$U$3,FALSE)))*(1+INDEX(职业模板!$C$29:$J$34,MATCH($E105,职业模板!$B$29:$B$34,FALSE),MATCH(M$8,职业模板!$C$28:$J$28,FALSE))),3)</f>
        <v>344.75</v>
      </c>
      <c r="N105" s="1" cm="1">
        <f t="array" ref="N105">ROUND((INDEX(职业模板!$N$4:$U$4,MATCH(N$8,职业模板!$N$3:$U$3,FALSE))+$D105*INDEX(职业模板!$C$18:$J$18,MATCH(N$8,职业模板!$N$3:$U$3,FALSE))+INDEX(职业模板!$C$40:$J$60,MATCH($F105,职业模板!$B$40:$B$60,FALSE),MATCH(N$8,职业模板!$C$39:$J$39,FALSE))*INDEX(职业模板!$N$4:$U$4,MATCH(N$8,职业模板!$N$3:$U$3,FALSE)))*(1+INDEX(职业模板!$C$29:$J$34,MATCH($E105,职业模板!$B$29:$B$34,FALSE),MATCH(N$8,职业模板!$C$28:$J$28,FALSE))),3)</f>
        <v>344.75</v>
      </c>
      <c r="O105" s="1">
        <v>1.5</v>
      </c>
      <c r="P105" s="1">
        <v>5</v>
      </c>
      <c r="Q105" s="26" t="str" cm="1">
        <f t="array" ref="Q105">INDEX(装备!$B$72:$B$77,MATCH($P105,装备!$A$72:$A$77,FALSE))</f>
        <v>橙</v>
      </c>
      <c r="R105" s="1">
        <v>14</v>
      </c>
      <c r="S105" s="1">
        <f t="shared" si="58"/>
        <v>3</v>
      </c>
      <c r="V105" s="1" cm="1">
        <f t="array" ref="V105">IFERROR(ROUND(INDEX(装备!$C$72:$C$77,MATCH($P105,装备!$A$72:$A$77,FALSE))*(INDEX(装备!$C$47:$G$47,MATCH(V$8,装备!$C$45:$G$45,FALSE))+$R105/MAX(装备!$G$72:$G$77)*INDEX(装备!$C$53:$G$53,MATCH(V$8,装备!$C$51:$G$51,FALSE)))+INDEX(装备!$C$91:$M$91,MATCH(V$8,装备!$C$90:$M$90,FALSE))*INDEX(装备!$I$72:$I$77,MATCH($P105,装备!$A$72:$A$77,FALSE))*(INDEX(职业模板!$N$4:$U$4,MATCH(G$8,职业模板!$N$3:$U$3,FALSE))+$D105*INDEX(职业模板!$C$18:$J$18,MATCH(G$8,职业模板!$N$3:$U$3,FALSE)))*(1+$S105),2),0)</f>
        <v>6515.04</v>
      </c>
      <c r="W105" s="1" cm="1">
        <f t="array" ref="W105">IFERROR(ROUND(INDEX(装备!$C$72:$C$77,MATCH($P105,装备!$A$72:$A$77,FALSE))*(INDEX(装备!$C$47:$G$47,MATCH(W$8,装备!$C$45:$G$45,FALSE))+$R105/MAX(装备!$G$72:$G$77)*INDEX(装备!$C$53:$G$53,MATCH(W$8,装备!$C$51:$G$51,FALSE)))+INDEX(装备!$C$91:$M$91,MATCH(W$8,装备!$C$90:$M$90,FALSE))*INDEX(装备!$I$72:$I$77,MATCH($P105,装备!$A$72:$A$77,FALSE))*(INDEX(职业模板!$N$4:$U$4,MATCH(H$8,职业模板!$N$3:$U$3,FALSE))+$D105*INDEX(职业模板!$C$18:$J$18,MATCH(H$8,职业模板!$N$3:$U$3,FALSE)))*(1+$S105),2),0)</f>
        <v>542.91999999999996</v>
      </c>
      <c r="X105" s="1" cm="1">
        <f t="array" ref="X105">IFERROR(ROUND(INDEX(装备!$C$72:$C$77,MATCH($P105,装备!$A$72:$A$77,FALSE))*(INDEX(装备!$C$47:$G$47,MATCH(X$8,装备!$C$45:$G$45,FALSE))+$R105/MAX(装备!$G$72:$G$77)*INDEX(装备!$C$53:$G$53,MATCH(X$8,装备!$C$51:$G$51,FALSE)))+INDEX(装备!$C$91:$M$91,MATCH(X$8,装备!$C$90:$M$90,FALSE))*INDEX(装备!$I$72:$I$77,MATCH($P105,装备!$A$72:$A$77,FALSE))*(INDEX(职业模板!$N$4:$U$4,MATCH(I$8,职业模板!$N$3:$U$3,FALSE))+$D105*INDEX(职业模板!$C$18:$J$18,MATCH(I$8,职业模板!$N$3:$U$3,FALSE)))*(1+$S105),2),0)</f>
        <v>542.91999999999996</v>
      </c>
      <c r="Y105" s="1" cm="1">
        <f t="array" ref="Y105">IFERROR(ROUND(INDEX(装备!$C$72:$C$77,MATCH($P105,装备!$A$72:$A$77,FALSE))*(INDEX(装备!$C$47:$G$47,MATCH(Y$8,装备!$C$45:$G$45,FALSE))+$R105/MAX(装备!$G$72:$G$77)*INDEX(装备!$C$53:$G$53,MATCH(Y$8,装备!$C$51:$G$51,FALSE)))+INDEX(装备!$C$91:$M$91,MATCH(Y$8,装备!$C$90:$M$90,FALSE))*INDEX(装备!$I$72:$I$77,MATCH($P105,装备!$A$72:$A$77,FALSE))*(INDEX(职业模板!$N$4:$U$4,MATCH(J$8,职业模板!$N$3:$U$3,FALSE))+$D105*INDEX(职业模板!$C$18:$J$18,MATCH(J$8,职业模板!$N$3:$U$3,FALSE)))*(1+$S105),2),0)</f>
        <v>271.52</v>
      </c>
      <c r="Z105" s="1" cm="1">
        <f t="array" ref="Z105">IFERROR(ROUND(INDEX(装备!$C$72:$C$77,MATCH($P105,装备!$A$72:$A$77,FALSE))*(INDEX(装备!$C$47:$G$47,MATCH(Z$8,装备!$C$45:$G$45,FALSE))+$R105/MAX(装备!$G$72:$G$77)*INDEX(装备!$C$53:$G$53,MATCH(Z$8,装备!$C$51:$G$51,FALSE)))+INDEX(装备!$C$91:$M$91,MATCH(Z$8,装备!$C$90:$M$90,FALSE))*INDEX(装备!$I$72:$I$77,MATCH($P105,装备!$A$72:$A$77,FALSE))*(INDEX(职业模板!$N$4:$U$4,MATCH(K$8,职业模板!$N$3:$U$3,FALSE))+$D105*INDEX(职业模板!$C$18:$J$18,MATCH(K$8,职业模板!$N$3:$U$3,FALSE)))*(1+$S105),2),0)</f>
        <v>271.52</v>
      </c>
      <c r="AA105" s="1" cm="1">
        <f t="array" ref="AA105">IFERROR(INDEX(装备!$C$92:$M$92,MATCH(AA$8,装备!$C$90:$M$90,FALSE))*INDEX(装备!$I$72:$I$77,MATCH($P105,装备!$A$72:$A$77,FALSE))+$S105*INDEX(装备!$C$92:$M$92,MATCH(AA$8,装备!$C$90:$M$90,FALSE))*INDEX(装备!$I$72:$I$77,MATCH($P105,装备!$A$72:$A$77,FALSE)),0)</f>
        <v>480</v>
      </c>
      <c r="AB105" s="1" cm="1">
        <f t="array" ref="AB105">IFERROR(INDEX(装备!$C$92:$M$92,MATCH(AB$8,装备!$C$90:$M$90,FALSE))*INDEX(装备!$I$72:$I$77,MATCH($P105,装备!$A$72:$A$77,FALSE))+$S105*INDEX(装备!$C$92:$M$92,MATCH(AB$8,装备!$C$90:$M$90,FALSE))*INDEX(装备!$I$72:$I$77,MATCH($P105,装备!$A$72:$A$77,FALSE)),0)</f>
        <v>480</v>
      </c>
      <c r="AC105" s="1" cm="1">
        <f t="array" ref="AC105">IFERROR(INDEX(装备!$C$92:$M$92,MATCH(AC$8,装备!$C$90:$M$90,FALSE))*INDEX(装备!$I$72:$I$77,MATCH($P105,装备!$A$72:$A$77,FALSE))+$S105*INDEX(装备!$C$92:$M$92,MATCH(AC$8,装备!$C$90:$M$90,FALSE))*INDEX(装备!$I$72:$I$77,MATCH($P105,装备!$A$72:$A$77,FALSE)),0)</f>
        <v>480</v>
      </c>
      <c r="AD105" s="1" cm="1">
        <f t="array" ref="AD105">IFERROR(INDEX(装备!$C$92:$M$92,MATCH(AD$8,装备!$C$90:$M$90,FALSE))*INDEX(装备!$I$72:$I$77,MATCH($P105,装备!$A$72:$A$77,FALSE))+$S105*INDEX(装备!$C$92:$M$92,MATCH(AD$8,装备!$C$90:$M$90,FALSE))*INDEX(装备!$I$72:$I$77,MATCH($P105,装备!$A$72:$A$77,FALSE)),0)</f>
        <v>480</v>
      </c>
      <c r="AE105" s="1" cm="1">
        <f t="array" ref="AE105">IFERROR(INDEX(装备!$C$92:$M$92,MATCH(AE$8,装备!$C$90:$M$90,FALSE))*INDEX(装备!$I$72:$I$77,MATCH($P105,装备!$A$72:$A$77,FALSE))+$S105*INDEX(装备!$C$92:$M$92,MATCH(AE$8,装备!$C$90:$M$90,FALSE))*INDEX(装备!$I$72:$I$77,MATCH($P105,装备!$A$72:$A$77,FALSE)),0)</f>
        <v>960</v>
      </c>
      <c r="AF105" s="1" cm="1">
        <f t="array" ref="AF105">IFERROR(INDEX(装备!$C$92:$M$92,MATCH(AF$8,装备!$C$90:$M$90,FALSE))*INDEX(装备!$I$72:$I$77,MATCH($P105,装备!$A$72:$A$77,FALSE))+$S105*INDEX(装备!$C$92:$M$92,MATCH(AF$8,装备!$C$90:$M$90,FALSE))*INDEX(装备!$I$72:$I$77,MATCH($P105,装备!$A$72:$A$77,FALSE)),0)</f>
        <v>960</v>
      </c>
      <c r="AR105" s="1">
        <f t="shared" si="59"/>
        <v>12491.04</v>
      </c>
      <c r="AS105" s="1">
        <f t="shared" si="60"/>
        <v>1206.92</v>
      </c>
      <c r="AT105" s="1">
        <f t="shared" si="61"/>
        <v>1206.92</v>
      </c>
      <c r="AU105" s="1">
        <f t="shared" si="62"/>
        <v>747.52</v>
      </c>
      <c r="AV105" s="1">
        <f t="shared" si="63"/>
        <v>747.52</v>
      </c>
      <c r="AW105" s="1">
        <f t="shared" si="64"/>
        <v>344.75</v>
      </c>
      <c r="AX105" s="1">
        <f t="shared" si="65"/>
        <v>344.75</v>
      </c>
      <c r="AY105" s="1">
        <f t="shared" si="66"/>
        <v>344.75</v>
      </c>
      <c r="BA105" s="1">
        <f t="shared" si="51"/>
        <v>480</v>
      </c>
      <c r="BB105" s="1">
        <f t="shared" si="52"/>
        <v>480</v>
      </c>
      <c r="BC105" s="1">
        <f t="shared" si="53"/>
        <v>480</v>
      </c>
      <c r="BD105" s="1">
        <f t="shared" si="54"/>
        <v>480</v>
      </c>
      <c r="BE105" s="1">
        <f t="shared" si="55"/>
        <v>960</v>
      </c>
      <c r="BF105" s="1">
        <f t="shared" si="56"/>
        <v>960</v>
      </c>
    </row>
    <row r="106" spans="2:58" x14ac:dyDescent="0.15">
      <c r="B106" s="1">
        <f t="shared" si="67"/>
        <v>21</v>
      </c>
      <c r="D106" s="1">
        <v>98</v>
      </c>
      <c r="E106" s="1">
        <v>5</v>
      </c>
      <c r="F106" s="1">
        <f t="shared" si="57"/>
        <v>19</v>
      </c>
      <c r="G106" s="1" cm="1">
        <f t="array" ref="G106">ROUND((INDEX(职业模板!$N$4:$U$4,MATCH(G$8,职业模板!$N$3:$U$3,FALSE))+$D106*INDEX(职业模板!$C$18:$J$18,MATCH(G$8,职业模板!$N$3:$U$3,FALSE))+INDEX(职业模板!$C$40:$J$60,MATCH($F106,职业模板!$B$40:$B$60,FALSE),MATCH(G$8,职业模板!$C$39:$J$39,FALSE))*INDEX(职业模板!$N$4:$U$4,MATCH(G$8,职业模板!$N$3:$U$3,FALSE)))*(1+INDEX(职业模板!$C$29:$J$34,MATCH($E106,职业模板!$B$29:$B$34,FALSE),MATCH(G$8,职业模板!$C$28:$J$28,FALSE))),3)</f>
        <v>6003</v>
      </c>
      <c r="H106" s="1" cm="1">
        <f t="array" ref="H106">ROUND((INDEX(职业模板!$N$4:$U$4,MATCH(H$8,职业模板!$N$3:$U$3,FALSE))+$D106*INDEX(职业模板!$C$18:$J$18,MATCH(H$8,职业模板!$N$3:$U$3,FALSE))+INDEX(职业模板!$C$40:$J$60,MATCH($F106,职业模板!$B$40:$B$60,FALSE),MATCH(H$8,职业模板!$C$39:$J$39,FALSE))*INDEX(职业模板!$N$4:$U$4,MATCH(H$8,职业模板!$N$3:$U$3,FALSE)))*(1+INDEX(职业模板!$C$29:$J$34,MATCH($E106,职业模板!$B$29:$B$34,FALSE),MATCH(H$8,职业模板!$C$28:$J$28,FALSE))),3)</f>
        <v>667</v>
      </c>
      <c r="I106" s="1" cm="1">
        <f t="array" ref="I106">ROUND((INDEX(职业模板!$N$4:$U$4,MATCH(I$8,职业模板!$N$3:$U$3,FALSE))+$D106*INDEX(职业模板!$C$18:$J$18,MATCH(I$8,职业模板!$N$3:$U$3,FALSE))+INDEX(职业模板!$C$40:$J$60,MATCH($F106,职业模板!$B$40:$B$60,FALSE),MATCH(I$8,职业模板!$C$39:$J$39,FALSE))*INDEX(职业模板!$N$4:$U$4,MATCH(I$8,职业模板!$N$3:$U$3,FALSE)))*(1+INDEX(职业模板!$C$29:$J$34,MATCH($E106,职业模板!$B$29:$B$34,FALSE),MATCH(I$8,职业模板!$C$28:$J$28,FALSE))),3)</f>
        <v>667</v>
      </c>
      <c r="J106" s="1" cm="1">
        <f t="array" ref="J106">ROUND((INDEX(职业模板!$N$4:$U$4,MATCH(J$8,职业模板!$N$3:$U$3,FALSE))+$D106*INDEX(职业模板!$C$18:$J$18,MATCH(J$8,职业模板!$N$3:$U$3,FALSE))+INDEX(职业模板!$C$40:$J$60,MATCH($F106,职业模板!$B$40:$B$60,FALSE),MATCH(J$8,职业模板!$C$39:$J$39,FALSE))*INDEX(职业模板!$N$4:$U$4,MATCH(J$8,职业模板!$N$3:$U$3,FALSE)))*(1+INDEX(职业模板!$C$29:$J$34,MATCH($E106,职业模板!$B$29:$B$34,FALSE),MATCH(J$8,职业模板!$C$28:$J$28,FALSE))),3)</f>
        <v>478</v>
      </c>
      <c r="K106" s="1" cm="1">
        <f t="array" ref="K106">ROUND((INDEX(职业模板!$N$4:$U$4,MATCH(K$8,职业模板!$N$3:$U$3,FALSE))+$D106*INDEX(职业模板!$C$18:$J$18,MATCH(K$8,职业模板!$N$3:$U$3,FALSE))+INDEX(职业模板!$C$40:$J$60,MATCH($F106,职业模板!$B$40:$B$60,FALSE),MATCH(K$8,职业模板!$C$39:$J$39,FALSE))*INDEX(职业模板!$N$4:$U$4,MATCH(K$8,职业模板!$N$3:$U$3,FALSE)))*(1+INDEX(职业模板!$C$29:$J$34,MATCH($E106,职业模板!$B$29:$B$34,FALSE),MATCH(K$8,职业模板!$C$28:$J$28,FALSE))),3)</f>
        <v>478</v>
      </c>
      <c r="L106" s="1" cm="1">
        <f t="array" ref="L106">ROUND((INDEX(职业模板!$N$4:$U$4,MATCH(L$8,职业模板!$N$3:$U$3,FALSE))+$D106*INDEX(职业模板!$C$18:$J$18,MATCH(L$8,职业模板!$N$3:$U$3,FALSE))+INDEX(职业模板!$C$40:$J$60,MATCH($F106,职业模板!$B$40:$B$60,FALSE),MATCH(L$8,职业模板!$C$39:$J$39,FALSE))*INDEX(职业模板!$N$4:$U$4,MATCH(L$8,职业模板!$N$3:$U$3,FALSE)))*(1+INDEX(职业模板!$C$29:$J$34,MATCH($E106,职业模板!$B$29:$B$34,FALSE),MATCH(L$8,职业模板!$C$28:$J$28,FALSE))),3)</f>
        <v>346.5</v>
      </c>
      <c r="M106" s="1" cm="1">
        <f t="array" ref="M106">ROUND((INDEX(职业模板!$N$4:$U$4,MATCH(M$8,职业模板!$N$3:$U$3,FALSE))+$D106*INDEX(职业模板!$C$18:$J$18,MATCH(M$8,职业模板!$N$3:$U$3,FALSE))+INDEX(职业模板!$C$40:$J$60,MATCH($F106,职业模板!$B$40:$B$60,FALSE),MATCH(M$8,职业模板!$C$39:$J$39,FALSE))*INDEX(职业模板!$N$4:$U$4,MATCH(M$8,职业模板!$N$3:$U$3,FALSE)))*(1+INDEX(职业模板!$C$29:$J$34,MATCH($E106,职业模板!$B$29:$B$34,FALSE),MATCH(M$8,职业模板!$C$28:$J$28,FALSE))),3)</f>
        <v>346.5</v>
      </c>
      <c r="N106" s="1" cm="1">
        <f t="array" ref="N106">ROUND((INDEX(职业模板!$N$4:$U$4,MATCH(N$8,职业模板!$N$3:$U$3,FALSE))+$D106*INDEX(职业模板!$C$18:$J$18,MATCH(N$8,职业模板!$N$3:$U$3,FALSE))+INDEX(职业模板!$C$40:$J$60,MATCH($F106,职业模板!$B$40:$B$60,FALSE),MATCH(N$8,职业模板!$C$39:$J$39,FALSE))*INDEX(职业模板!$N$4:$U$4,MATCH(N$8,职业模板!$N$3:$U$3,FALSE)))*(1+INDEX(职业模板!$C$29:$J$34,MATCH($E106,职业模板!$B$29:$B$34,FALSE),MATCH(N$8,职业模板!$C$28:$J$28,FALSE))),3)</f>
        <v>346.5</v>
      </c>
      <c r="O106" s="1">
        <v>1.5</v>
      </c>
      <c r="P106" s="1">
        <v>5</v>
      </c>
      <c r="Q106" s="26" t="str" cm="1">
        <f t="array" ref="Q106">INDEX(装备!$B$72:$B$77,MATCH($P106,装备!$A$72:$A$77,FALSE))</f>
        <v>橙</v>
      </c>
      <c r="R106" s="1">
        <v>14</v>
      </c>
      <c r="S106" s="1">
        <f t="shared" si="58"/>
        <v>3</v>
      </c>
      <c r="V106" s="1" cm="1">
        <f t="array" ref="V106">IFERROR(ROUND(INDEX(装备!$C$72:$C$77,MATCH($P106,装备!$A$72:$A$77,FALSE))*(INDEX(装备!$C$47:$G$47,MATCH(V$8,装备!$C$45:$G$45,FALSE))+$R106/MAX(装备!$G$72:$G$77)*INDEX(装备!$C$53:$G$53,MATCH(V$8,装备!$C$51:$G$51,FALSE)))+INDEX(装备!$C$91:$M$91,MATCH(V$8,装备!$C$90:$M$90,FALSE))*INDEX(装备!$I$72:$I$77,MATCH($P106,装备!$A$72:$A$77,FALSE))*(INDEX(职业模板!$N$4:$U$4,MATCH(G$8,职业模板!$N$3:$U$3,FALSE))+$D106*INDEX(职业模板!$C$18:$J$18,MATCH(G$8,职业模板!$N$3:$U$3,FALSE)))*(1+$S106),2),0)</f>
        <v>6519.36</v>
      </c>
      <c r="W106" s="1" cm="1">
        <f t="array" ref="W106">IFERROR(ROUND(INDEX(装备!$C$72:$C$77,MATCH($P106,装备!$A$72:$A$77,FALSE))*(INDEX(装备!$C$47:$G$47,MATCH(W$8,装备!$C$45:$G$45,FALSE))+$R106/MAX(装备!$G$72:$G$77)*INDEX(装备!$C$53:$G$53,MATCH(W$8,装备!$C$51:$G$51,FALSE)))+INDEX(装备!$C$91:$M$91,MATCH(W$8,装备!$C$90:$M$90,FALSE))*INDEX(装备!$I$72:$I$77,MATCH($P106,装备!$A$72:$A$77,FALSE))*(INDEX(职业模板!$N$4:$U$4,MATCH(H$8,职业模板!$N$3:$U$3,FALSE))+$D106*INDEX(职业模板!$C$18:$J$18,MATCH(H$8,职业模板!$N$3:$U$3,FALSE)))*(1+$S106),2),0)</f>
        <v>543.28</v>
      </c>
      <c r="X106" s="1" cm="1">
        <f t="array" ref="X106">IFERROR(ROUND(INDEX(装备!$C$72:$C$77,MATCH($P106,装备!$A$72:$A$77,FALSE))*(INDEX(装备!$C$47:$G$47,MATCH(X$8,装备!$C$45:$G$45,FALSE))+$R106/MAX(装备!$G$72:$G$77)*INDEX(装备!$C$53:$G$53,MATCH(X$8,装备!$C$51:$G$51,FALSE)))+INDEX(装备!$C$91:$M$91,MATCH(X$8,装备!$C$90:$M$90,FALSE))*INDEX(装备!$I$72:$I$77,MATCH($P106,装备!$A$72:$A$77,FALSE))*(INDEX(职业模板!$N$4:$U$4,MATCH(I$8,职业模板!$N$3:$U$3,FALSE))+$D106*INDEX(职业模板!$C$18:$J$18,MATCH(I$8,职业模板!$N$3:$U$3,FALSE)))*(1+$S106),2),0)</f>
        <v>543.28</v>
      </c>
      <c r="Y106" s="1" cm="1">
        <f t="array" ref="Y106">IFERROR(ROUND(INDEX(装备!$C$72:$C$77,MATCH($P106,装备!$A$72:$A$77,FALSE))*(INDEX(装备!$C$47:$G$47,MATCH(Y$8,装备!$C$45:$G$45,FALSE))+$R106/MAX(装备!$G$72:$G$77)*INDEX(装备!$C$53:$G$53,MATCH(Y$8,装备!$C$51:$G$51,FALSE)))+INDEX(装备!$C$91:$M$91,MATCH(Y$8,装备!$C$90:$M$90,FALSE))*INDEX(装备!$I$72:$I$77,MATCH($P106,装备!$A$72:$A$77,FALSE))*(INDEX(职业模板!$N$4:$U$4,MATCH(J$8,职业模板!$N$3:$U$3,FALSE))+$D106*INDEX(职业模板!$C$18:$J$18,MATCH(J$8,职业模板!$N$3:$U$3,FALSE)))*(1+$S106),2),0)</f>
        <v>271.68</v>
      </c>
      <c r="Z106" s="1" cm="1">
        <f t="array" ref="Z106">IFERROR(ROUND(INDEX(装备!$C$72:$C$77,MATCH($P106,装备!$A$72:$A$77,FALSE))*(INDEX(装备!$C$47:$G$47,MATCH(Z$8,装备!$C$45:$G$45,FALSE))+$R106/MAX(装备!$G$72:$G$77)*INDEX(装备!$C$53:$G$53,MATCH(Z$8,装备!$C$51:$G$51,FALSE)))+INDEX(装备!$C$91:$M$91,MATCH(Z$8,装备!$C$90:$M$90,FALSE))*INDEX(装备!$I$72:$I$77,MATCH($P106,装备!$A$72:$A$77,FALSE))*(INDEX(职业模板!$N$4:$U$4,MATCH(K$8,职业模板!$N$3:$U$3,FALSE))+$D106*INDEX(职业模板!$C$18:$J$18,MATCH(K$8,职业模板!$N$3:$U$3,FALSE)))*(1+$S106),2),0)</f>
        <v>271.68</v>
      </c>
      <c r="AA106" s="1" cm="1">
        <f t="array" ref="AA106">IFERROR(INDEX(装备!$C$92:$M$92,MATCH(AA$8,装备!$C$90:$M$90,FALSE))*INDEX(装备!$I$72:$I$77,MATCH($P106,装备!$A$72:$A$77,FALSE))+$S106*INDEX(装备!$C$92:$M$92,MATCH(AA$8,装备!$C$90:$M$90,FALSE))*INDEX(装备!$I$72:$I$77,MATCH($P106,装备!$A$72:$A$77,FALSE)),0)</f>
        <v>480</v>
      </c>
      <c r="AB106" s="1" cm="1">
        <f t="array" ref="AB106">IFERROR(INDEX(装备!$C$92:$M$92,MATCH(AB$8,装备!$C$90:$M$90,FALSE))*INDEX(装备!$I$72:$I$77,MATCH($P106,装备!$A$72:$A$77,FALSE))+$S106*INDEX(装备!$C$92:$M$92,MATCH(AB$8,装备!$C$90:$M$90,FALSE))*INDEX(装备!$I$72:$I$77,MATCH($P106,装备!$A$72:$A$77,FALSE)),0)</f>
        <v>480</v>
      </c>
      <c r="AC106" s="1" cm="1">
        <f t="array" ref="AC106">IFERROR(INDEX(装备!$C$92:$M$92,MATCH(AC$8,装备!$C$90:$M$90,FALSE))*INDEX(装备!$I$72:$I$77,MATCH($P106,装备!$A$72:$A$77,FALSE))+$S106*INDEX(装备!$C$92:$M$92,MATCH(AC$8,装备!$C$90:$M$90,FALSE))*INDEX(装备!$I$72:$I$77,MATCH($P106,装备!$A$72:$A$77,FALSE)),0)</f>
        <v>480</v>
      </c>
      <c r="AD106" s="1" cm="1">
        <f t="array" ref="AD106">IFERROR(INDEX(装备!$C$92:$M$92,MATCH(AD$8,装备!$C$90:$M$90,FALSE))*INDEX(装备!$I$72:$I$77,MATCH($P106,装备!$A$72:$A$77,FALSE))+$S106*INDEX(装备!$C$92:$M$92,MATCH(AD$8,装备!$C$90:$M$90,FALSE))*INDEX(装备!$I$72:$I$77,MATCH($P106,装备!$A$72:$A$77,FALSE)),0)</f>
        <v>480</v>
      </c>
      <c r="AE106" s="1" cm="1">
        <f t="array" ref="AE106">IFERROR(INDEX(装备!$C$92:$M$92,MATCH(AE$8,装备!$C$90:$M$90,FALSE))*INDEX(装备!$I$72:$I$77,MATCH($P106,装备!$A$72:$A$77,FALSE))+$S106*INDEX(装备!$C$92:$M$92,MATCH(AE$8,装备!$C$90:$M$90,FALSE))*INDEX(装备!$I$72:$I$77,MATCH($P106,装备!$A$72:$A$77,FALSE)),0)</f>
        <v>960</v>
      </c>
      <c r="AF106" s="1" cm="1">
        <f t="array" ref="AF106">IFERROR(INDEX(装备!$C$92:$M$92,MATCH(AF$8,装备!$C$90:$M$90,FALSE))*INDEX(装备!$I$72:$I$77,MATCH($P106,装备!$A$72:$A$77,FALSE))+$S106*INDEX(装备!$C$92:$M$92,MATCH(AF$8,装备!$C$90:$M$90,FALSE))*INDEX(装备!$I$72:$I$77,MATCH($P106,装备!$A$72:$A$77,FALSE)),0)</f>
        <v>960</v>
      </c>
      <c r="AR106" s="1">
        <f t="shared" si="59"/>
        <v>12522.36</v>
      </c>
      <c r="AS106" s="1">
        <f t="shared" si="60"/>
        <v>1210.28</v>
      </c>
      <c r="AT106" s="1">
        <f t="shared" si="61"/>
        <v>1210.28</v>
      </c>
      <c r="AU106" s="1">
        <f t="shared" si="62"/>
        <v>749.68</v>
      </c>
      <c r="AV106" s="1">
        <f t="shared" si="63"/>
        <v>749.68</v>
      </c>
      <c r="AW106" s="1">
        <f t="shared" si="64"/>
        <v>346.5</v>
      </c>
      <c r="AX106" s="1">
        <f t="shared" si="65"/>
        <v>346.5</v>
      </c>
      <c r="AY106" s="1">
        <f t="shared" si="66"/>
        <v>346.5</v>
      </c>
      <c r="BA106" s="1">
        <f t="shared" si="51"/>
        <v>480</v>
      </c>
      <c r="BB106" s="1">
        <f t="shared" si="52"/>
        <v>480</v>
      </c>
      <c r="BC106" s="1">
        <f t="shared" si="53"/>
        <v>480</v>
      </c>
      <c r="BD106" s="1">
        <f t="shared" si="54"/>
        <v>480</v>
      </c>
      <c r="BE106" s="1">
        <f t="shared" si="55"/>
        <v>960</v>
      </c>
      <c r="BF106" s="1">
        <f t="shared" si="56"/>
        <v>960</v>
      </c>
    </row>
    <row r="107" spans="2:58" x14ac:dyDescent="0.15">
      <c r="B107" s="1">
        <f t="shared" si="67"/>
        <v>21</v>
      </c>
      <c r="D107" s="1">
        <v>99</v>
      </c>
      <c r="E107" s="1">
        <v>5</v>
      </c>
      <c r="F107" s="1">
        <f t="shared" si="57"/>
        <v>19</v>
      </c>
      <c r="G107" s="1" cm="1">
        <f t="array" ref="G107">ROUND((INDEX(职业模板!$N$4:$U$4,MATCH(G$8,职业模板!$N$3:$U$3,FALSE))+$D107*INDEX(职业模板!$C$18:$J$18,MATCH(G$8,职业模板!$N$3:$U$3,FALSE))+INDEX(职业模板!$C$40:$J$60,MATCH($F107,职业模板!$B$40:$B$60,FALSE),MATCH(G$8,职业模板!$C$39:$J$39,FALSE))*INDEX(职业模板!$N$4:$U$4,MATCH(G$8,职业模板!$N$3:$U$3,FALSE)))*(1+INDEX(职业模板!$C$29:$J$34,MATCH($E107,职业模板!$B$29:$B$34,FALSE),MATCH(G$8,职业模板!$C$28:$J$28,FALSE))),3)</f>
        <v>6030</v>
      </c>
      <c r="H107" s="1" cm="1">
        <f t="array" ref="H107">ROUND((INDEX(职业模板!$N$4:$U$4,MATCH(H$8,职业模板!$N$3:$U$3,FALSE))+$D107*INDEX(职业模板!$C$18:$J$18,MATCH(H$8,职业模板!$N$3:$U$3,FALSE))+INDEX(职业模板!$C$40:$J$60,MATCH($F107,职业模板!$B$40:$B$60,FALSE),MATCH(H$8,职业模板!$C$39:$J$39,FALSE))*INDEX(职业模板!$N$4:$U$4,MATCH(H$8,职业模板!$N$3:$U$3,FALSE)))*(1+INDEX(职业模板!$C$29:$J$34,MATCH($E107,职业模板!$B$29:$B$34,FALSE),MATCH(H$8,职业模板!$C$28:$J$28,FALSE))),3)</f>
        <v>670</v>
      </c>
      <c r="I107" s="1" cm="1">
        <f t="array" ref="I107">ROUND((INDEX(职业模板!$N$4:$U$4,MATCH(I$8,职业模板!$N$3:$U$3,FALSE))+$D107*INDEX(职业模板!$C$18:$J$18,MATCH(I$8,职业模板!$N$3:$U$3,FALSE))+INDEX(职业模板!$C$40:$J$60,MATCH($F107,职业模板!$B$40:$B$60,FALSE),MATCH(I$8,职业模板!$C$39:$J$39,FALSE))*INDEX(职业模板!$N$4:$U$4,MATCH(I$8,职业模板!$N$3:$U$3,FALSE)))*(1+INDEX(职业模板!$C$29:$J$34,MATCH($E107,职业模板!$B$29:$B$34,FALSE),MATCH(I$8,职业模板!$C$28:$J$28,FALSE))),3)</f>
        <v>670</v>
      </c>
      <c r="J107" s="1" cm="1">
        <f t="array" ref="J107">ROUND((INDEX(职业模板!$N$4:$U$4,MATCH(J$8,职业模板!$N$3:$U$3,FALSE))+$D107*INDEX(职业模板!$C$18:$J$18,MATCH(J$8,职业模板!$N$3:$U$3,FALSE))+INDEX(职业模板!$C$40:$J$60,MATCH($F107,职业模板!$B$40:$B$60,FALSE),MATCH(J$8,职业模板!$C$39:$J$39,FALSE))*INDEX(职业模板!$N$4:$U$4,MATCH(J$8,职业模板!$N$3:$U$3,FALSE)))*(1+INDEX(职业模板!$C$29:$J$34,MATCH($E107,职业模板!$B$29:$B$34,FALSE),MATCH(J$8,职业模板!$C$28:$J$28,FALSE))),3)</f>
        <v>480</v>
      </c>
      <c r="K107" s="1" cm="1">
        <f t="array" ref="K107">ROUND((INDEX(职业模板!$N$4:$U$4,MATCH(K$8,职业模板!$N$3:$U$3,FALSE))+$D107*INDEX(职业模板!$C$18:$J$18,MATCH(K$8,职业模板!$N$3:$U$3,FALSE))+INDEX(职业模板!$C$40:$J$60,MATCH($F107,职业模板!$B$40:$B$60,FALSE),MATCH(K$8,职业模板!$C$39:$J$39,FALSE))*INDEX(职业模板!$N$4:$U$4,MATCH(K$8,职业模板!$N$3:$U$3,FALSE)))*(1+INDEX(职业模板!$C$29:$J$34,MATCH($E107,职业模板!$B$29:$B$34,FALSE),MATCH(K$8,职业模板!$C$28:$J$28,FALSE))),3)</f>
        <v>480</v>
      </c>
      <c r="L107" s="1" cm="1">
        <f t="array" ref="L107">ROUND((INDEX(职业模板!$N$4:$U$4,MATCH(L$8,职业模板!$N$3:$U$3,FALSE))+$D107*INDEX(职业模板!$C$18:$J$18,MATCH(L$8,职业模板!$N$3:$U$3,FALSE))+INDEX(职业模板!$C$40:$J$60,MATCH($F107,职业模板!$B$40:$B$60,FALSE),MATCH(L$8,职业模板!$C$39:$J$39,FALSE))*INDEX(职业模板!$N$4:$U$4,MATCH(L$8,职业模板!$N$3:$U$3,FALSE)))*(1+INDEX(职业模板!$C$29:$J$34,MATCH($E107,职业模板!$B$29:$B$34,FALSE),MATCH(L$8,职业模板!$C$28:$J$28,FALSE))),3)</f>
        <v>348.25</v>
      </c>
      <c r="M107" s="1" cm="1">
        <f t="array" ref="M107">ROUND((INDEX(职业模板!$N$4:$U$4,MATCH(M$8,职业模板!$N$3:$U$3,FALSE))+$D107*INDEX(职业模板!$C$18:$J$18,MATCH(M$8,职业模板!$N$3:$U$3,FALSE))+INDEX(职业模板!$C$40:$J$60,MATCH($F107,职业模板!$B$40:$B$60,FALSE),MATCH(M$8,职业模板!$C$39:$J$39,FALSE))*INDEX(职业模板!$N$4:$U$4,MATCH(M$8,职业模板!$N$3:$U$3,FALSE)))*(1+INDEX(职业模板!$C$29:$J$34,MATCH($E107,职业模板!$B$29:$B$34,FALSE),MATCH(M$8,职业模板!$C$28:$J$28,FALSE))),3)</f>
        <v>348.25</v>
      </c>
      <c r="N107" s="1" cm="1">
        <f t="array" ref="N107">ROUND((INDEX(职业模板!$N$4:$U$4,MATCH(N$8,职业模板!$N$3:$U$3,FALSE))+$D107*INDEX(职业模板!$C$18:$J$18,MATCH(N$8,职业模板!$N$3:$U$3,FALSE))+INDEX(职业模板!$C$40:$J$60,MATCH($F107,职业模板!$B$40:$B$60,FALSE),MATCH(N$8,职业模板!$C$39:$J$39,FALSE))*INDEX(职业模板!$N$4:$U$4,MATCH(N$8,职业模板!$N$3:$U$3,FALSE)))*(1+INDEX(职业模板!$C$29:$J$34,MATCH($E107,职业模板!$B$29:$B$34,FALSE),MATCH(N$8,职业模板!$C$28:$J$28,FALSE))),3)</f>
        <v>348.25</v>
      </c>
      <c r="O107" s="1">
        <v>1.5</v>
      </c>
      <c r="P107" s="1">
        <v>5</v>
      </c>
      <c r="Q107" s="26" t="str" cm="1">
        <f t="array" ref="Q107">INDEX(装备!$B$72:$B$77,MATCH($P107,装备!$A$72:$A$77,FALSE))</f>
        <v>橙</v>
      </c>
      <c r="R107" s="1">
        <v>14</v>
      </c>
      <c r="S107" s="1">
        <f t="shared" si="58"/>
        <v>3</v>
      </c>
      <c r="V107" s="1" cm="1">
        <f t="array" ref="V107">IFERROR(ROUND(INDEX(装备!$C$72:$C$77,MATCH($P107,装备!$A$72:$A$77,FALSE))*(INDEX(装备!$C$47:$G$47,MATCH(V$8,装备!$C$45:$G$45,FALSE))+$R107/MAX(装备!$G$72:$G$77)*INDEX(装备!$C$53:$G$53,MATCH(V$8,装备!$C$51:$G$51,FALSE)))+INDEX(装备!$C$91:$M$91,MATCH(V$8,装备!$C$90:$M$90,FALSE))*INDEX(装备!$I$72:$I$77,MATCH($P107,装备!$A$72:$A$77,FALSE))*(INDEX(职业模板!$N$4:$U$4,MATCH(G$8,职业模板!$N$3:$U$3,FALSE))+$D107*INDEX(职业模板!$C$18:$J$18,MATCH(G$8,职业模板!$N$3:$U$3,FALSE)))*(1+$S107),2),0)</f>
        <v>6523.68</v>
      </c>
      <c r="W107" s="1" cm="1">
        <f t="array" ref="W107">IFERROR(ROUND(INDEX(装备!$C$72:$C$77,MATCH($P107,装备!$A$72:$A$77,FALSE))*(INDEX(装备!$C$47:$G$47,MATCH(W$8,装备!$C$45:$G$45,FALSE))+$R107/MAX(装备!$G$72:$G$77)*INDEX(装备!$C$53:$G$53,MATCH(W$8,装备!$C$51:$G$51,FALSE)))+INDEX(装备!$C$91:$M$91,MATCH(W$8,装备!$C$90:$M$90,FALSE))*INDEX(装备!$I$72:$I$77,MATCH($P107,装备!$A$72:$A$77,FALSE))*(INDEX(职业模板!$N$4:$U$4,MATCH(H$8,职业模板!$N$3:$U$3,FALSE))+$D107*INDEX(职业模板!$C$18:$J$18,MATCH(H$8,职业模板!$N$3:$U$3,FALSE)))*(1+$S107),2),0)</f>
        <v>543.64</v>
      </c>
      <c r="X107" s="1" cm="1">
        <f t="array" ref="X107">IFERROR(ROUND(INDEX(装备!$C$72:$C$77,MATCH($P107,装备!$A$72:$A$77,FALSE))*(INDEX(装备!$C$47:$G$47,MATCH(X$8,装备!$C$45:$G$45,FALSE))+$R107/MAX(装备!$G$72:$G$77)*INDEX(装备!$C$53:$G$53,MATCH(X$8,装备!$C$51:$G$51,FALSE)))+INDEX(装备!$C$91:$M$91,MATCH(X$8,装备!$C$90:$M$90,FALSE))*INDEX(装备!$I$72:$I$77,MATCH($P107,装备!$A$72:$A$77,FALSE))*(INDEX(职业模板!$N$4:$U$4,MATCH(I$8,职业模板!$N$3:$U$3,FALSE))+$D107*INDEX(职业模板!$C$18:$J$18,MATCH(I$8,职业模板!$N$3:$U$3,FALSE)))*(1+$S107),2),0)</f>
        <v>543.64</v>
      </c>
      <c r="Y107" s="1" cm="1">
        <f t="array" ref="Y107">IFERROR(ROUND(INDEX(装备!$C$72:$C$77,MATCH($P107,装备!$A$72:$A$77,FALSE))*(INDEX(装备!$C$47:$G$47,MATCH(Y$8,装备!$C$45:$G$45,FALSE))+$R107/MAX(装备!$G$72:$G$77)*INDEX(装备!$C$53:$G$53,MATCH(Y$8,装备!$C$51:$G$51,FALSE)))+INDEX(装备!$C$91:$M$91,MATCH(Y$8,装备!$C$90:$M$90,FALSE))*INDEX(装备!$I$72:$I$77,MATCH($P107,装备!$A$72:$A$77,FALSE))*(INDEX(职业模板!$N$4:$U$4,MATCH(J$8,职业模板!$N$3:$U$3,FALSE))+$D107*INDEX(职业模板!$C$18:$J$18,MATCH(J$8,职业模板!$N$3:$U$3,FALSE)))*(1+$S107),2),0)</f>
        <v>271.83999999999997</v>
      </c>
      <c r="Z107" s="1" cm="1">
        <f t="array" ref="Z107">IFERROR(ROUND(INDEX(装备!$C$72:$C$77,MATCH($P107,装备!$A$72:$A$77,FALSE))*(INDEX(装备!$C$47:$G$47,MATCH(Z$8,装备!$C$45:$G$45,FALSE))+$R107/MAX(装备!$G$72:$G$77)*INDEX(装备!$C$53:$G$53,MATCH(Z$8,装备!$C$51:$G$51,FALSE)))+INDEX(装备!$C$91:$M$91,MATCH(Z$8,装备!$C$90:$M$90,FALSE))*INDEX(装备!$I$72:$I$77,MATCH($P107,装备!$A$72:$A$77,FALSE))*(INDEX(职业模板!$N$4:$U$4,MATCH(K$8,职业模板!$N$3:$U$3,FALSE))+$D107*INDEX(职业模板!$C$18:$J$18,MATCH(K$8,职业模板!$N$3:$U$3,FALSE)))*(1+$S107),2),0)</f>
        <v>271.83999999999997</v>
      </c>
      <c r="AA107" s="1" cm="1">
        <f t="array" ref="AA107">IFERROR(INDEX(装备!$C$92:$M$92,MATCH(AA$8,装备!$C$90:$M$90,FALSE))*INDEX(装备!$I$72:$I$77,MATCH($P107,装备!$A$72:$A$77,FALSE))+$S107*INDEX(装备!$C$92:$M$92,MATCH(AA$8,装备!$C$90:$M$90,FALSE))*INDEX(装备!$I$72:$I$77,MATCH($P107,装备!$A$72:$A$77,FALSE)),0)</f>
        <v>480</v>
      </c>
      <c r="AB107" s="1" cm="1">
        <f t="array" ref="AB107">IFERROR(INDEX(装备!$C$92:$M$92,MATCH(AB$8,装备!$C$90:$M$90,FALSE))*INDEX(装备!$I$72:$I$77,MATCH($P107,装备!$A$72:$A$77,FALSE))+$S107*INDEX(装备!$C$92:$M$92,MATCH(AB$8,装备!$C$90:$M$90,FALSE))*INDEX(装备!$I$72:$I$77,MATCH($P107,装备!$A$72:$A$77,FALSE)),0)</f>
        <v>480</v>
      </c>
      <c r="AC107" s="1" cm="1">
        <f t="array" ref="AC107">IFERROR(INDEX(装备!$C$92:$M$92,MATCH(AC$8,装备!$C$90:$M$90,FALSE))*INDEX(装备!$I$72:$I$77,MATCH($P107,装备!$A$72:$A$77,FALSE))+$S107*INDEX(装备!$C$92:$M$92,MATCH(AC$8,装备!$C$90:$M$90,FALSE))*INDEX(装备!$I$72:$I$77,MATCH($P107,装备!$A$72:$A$77,FALSE)),0)</f>
        <v>480</v>
      </c>
      <c r="AD107" s="1" cm="1">
        <f t="array" ref="AD107">IFERROR(INDEX(装备!$C$92:$M$92,MATCH(AD$8,装备!$C$90:$M$90,FALSE))*INDEX(装备!$I$72:$I$77,MATCH($P107,装备!$A$72:$A$77,FALSE))+$S107*INDEX(装备!$C$92:$M$92,MATCH(AD$8,装备!$C$90:$M$90,FALSE))*INDEX(装备!$I$72:$I$77,MATCH($P107,装备!$A$72:$A$77,FALSE)),0)</f>
        <v>480</v>
      </c>
      <c r="AE107" s="1" cm="1">
        <f t="array" ref="AE107">IFERROR(INDEX(装备!$C$92:$M$92,MATCH(AE$8,装备!$C$90:$M$90,FALSE))*INDEX(装备!$I$72:$I$77,MATCH($P107,装备!$A$72:$A$77,FALSE))+$S107*INDEX(装备!$C$92:$M$92,MATCH(AE$8,装备!$C$90:$M$90,FALSE))*INDEX(装备!$I$72:$I$77,MATCH($P107,装备!$A$72:$A$77,FALSE)),0)</f>
        <v>960</v>
      </c>
      <c r="AF107" s="1" cm="1">
        <f t="array" ref="AF107">IFERROR(INDEX(装备!$C$92:$M$92,MATCH(AF$8,装备!$C$90:$M$90,FALSE))*INDEX(装备!$I$72:$I$77,MATCH($P107,装备!$A$72:$A$77,FALSE))+$S107*INDEX(装备!$C$92:$M$92,MATCH(AF$8,装备!$C$90:$M$90,FALSE))*INDEX(装备!$I$72:$I$77,MATCH($P107,装备!$A$72:$A$77,FALSE)),0)</f>
        <v>960</v>
      </c>
      <c r="AR107" s="1">
        <f t="shared" si="59"/>
        <v>12553.68</v>
      </c>
      <c r="AS107" s="1">
        <f t="shared" si="60"/>
        <v>1213.6400000000001</v>
      </c>
      <c r="AT107" s="1">
        <f t="shared" si="61"/>
        <v>1213.6400000000001</v>
      </c>
      <c r="AU107" s="1">
        <f t="shared" si="62"/>
        <v>751.84</v>
      </c>
      <c r="AV107" s="1">
        <f t="shared" si="63"/>
        <v>751.84</v>
      </c>
      <c r="AW107" s="1">
        <f t="shared" si="64"/>
        <v>348.25</v>
      </c>
      <c r="AX107" s="1">
        <f t="shared" si="65"/>
        <v>348.25</v>
      </c>
      <c r="AY107" s="1">
        <f t="shared" si="66"/>
        <v>348.25</v>
      </c>
      <c r="BA107" s="1">
        <f t="shared" si="51"/>
        <v>480</v>
      </c>
      <c r="BB107" s="1">
        <f t="shared" si="52"/>
        <v>480</v>
      </c>
      <c r="BC107" s="1">
        <f t="shared" si="53"/>
        <v>480</v>
      </c>
      <c r="BD107" s="1">
        <f t="shared" si="54"/>
        <v>480</v>
      </c>
      <c r="BE107" s="1">
        <f t="shared" si="55"/>
        <v>960</v>
      </c>
      <c r="BF107" s="1">
        <f t="shared" si="56"/>
        <v>960</v>
      </c>
    </row>
    <row r="108" spans="2:58" x14ac:dyDescent="0.15">
      <c r="B108" s="1">
        <f t="shared" si="67"/>
        <v>22</v>
      </c>
      <c r="D108" s="1">
        <v>100</v>
      </c>
      <c r="E108" s="1">
        <v>5</v>
      </c>
      <c r="F108" s="1">
        <f t="shared" si="57"/>
        <v>20</v>
      </c>
      <c r="G108" s="1" cm="1">
        <f t="array" ref="G108">ROUND((INDEX(职业模板!$N$4:$U$4,MATCH(G$8,职业模板!$N$3:$U$3,FALSE))+$D108*INDEX(职业模板!$C$18:$J$18,MATCH(G$8,职业模板!$N$3:$U$3,FALSE))+INDEX(职业模板!$C$40:$J$60,MATCH($F108,职业模板!$B$40:$B$60,FALSE),MATCH(G$8,职业模板!$C$39:$J$39,FALSE))*INDEX(职业模板!$N$4:$U$4,MATCH(G$8,职业模板!$N$3:$U$3,FALSE)))*(1+INDEX(职业模板!$C$29:$J$34,MATCH($E108,职业模板!$B$29:$B$34,FALSE),MATCH(G$8,职业模板!$C$28:$J$28,FALSE))),3)</f>
        <v>6300</v>
      </c>
      <c r="H108" s="1" cm="1">
        <f t="array" ref="H108">ROUND((INDEX(职业模板!$N$4:$U$4,MATCH(H$8,职业模板!$N$3:$U$3,FALSE))+$D108*INDEX(职业模板!$C$18:$J$18,MATCH(H$8,职业模板!$N$3:$U$3,FALSE))+INDEX(职业模板!$C$40:$J$60,MATCH($F108,职业模板!$B$40:$B$60,FALSE),MATCH(H$8,职业模板!$C$39:$J$39,FALSE))*INDEX(职业模板!$N$4:$U$4,MATCH(H$8,职业模板!$N$3:$U$3,FALSE)))*(1+INDEX(职业模板!$C$29:$J$34,MATCH($E108,职业模板!$B$29:$B$34,FALSE),MATCH(H$8,职业模板!$C$28:$J$28,FALSE))),3)</f>
        <v>700</v>
      </c>
      <c r="I108" s="1" cm="1">
        <f t="array" ref="I108">ROUND((INDEX(职业模板!$N$4:$U$4,MATCH(I$8,职业模板!$N$3:$U$3,FALSE))+$D108*INDEX(职业模板!$C$18:$J$18,MATCH(I$8,职业模板!$N$3:$U$3,FALSE))+INDEX(职业模板!$C$40:$J$60,MATCH($F108,职业模板!$B$40:$B$60,FALSE),MATCH(I$8,职业模板!$C$39:$J$39,FALSE))*INDEX(职业模板!$N$4:$U$4,MATCH(I$8,职业模板!$N$3:$U$3,FALSE)))*(1+INDEX(职业模板!$C$29:$J$34,MATCH($E108,职业模板!$B$29:$B$34,FALSE),MATCH(I$8,职业模板!$C$28:$J$28,FALSE))),3)</f>
        <v>700</v>
      </c>
      <c r="J108" s="1" cm="1">
        <f t="array" ref="J108">ROUND((INDEX(职业模板!$N$4:$U$4,MATCH(J$8,职业模板!$N$3:$U$3,FALSE))+$D108*INDEX(职业模板!$C$18:$J$18,MATCH(J$8,职业模板!$N$3:$U$3,FALSE))+INDEX(职业模板!$C$40:$J$60,MATCH($F108,职业模板!$B$40:$B$60,FALSE),MATCH(J$8,职业模板!$C$39:$J$39,FALSE))*INDEX(职业模板!$N$4:$U$4,MATCH(J$8,职业模板!$N$3:$U$3,FALSE)))*(1+INDEX(职业模板!$C$29:$J$34,MATCH($E108,职业模板!$B$29:$B$34,FALSE),MATCH(J$8,职业模板!$C$28:$J$28,FALSE))),3)</f>
        <v>500</v>
      </c>
      <c r="K108" s="1" cm="1">
        <f t="array" ref="K108">ROUND((INDEX(职业模板!$N$4:$U$4,MATCH(K$8,职业模板!$N$3:$U$3,FALSE))+$D108*INDEX(职业模板!$C$18:$J$18,MATCH(K$8,职业模板!$N$3:$U$3,FALSE))+INDEX(职业模板!$C$40:$J$60,MATCH($F108,职业模板!$B$40:$B$60,FALSE),MATCH(K$8,职业模板!$C$39:$J$39,FALSE))*INDEX(职业模板!$N$4:$U$4,MATCH(K$8,职业模板!$N$3:$U$3,FALSE)))*(1+INDEX(职业模板!$C$29:$J$34,MATCH($E108,职业模板!$B$29:$B$34,FALSE),MATCH(K$8,职业模板!$C$28:$J$28,FALSE))),3)</f>
        <v>500</v>
      </c>
      <c r="L108" s="1" cm="1">
        <f t="array" ref="L108">ROUND((INDEX(职业模板!$N$4:$U$4,MATCH(L$8,职业模板!$N$3:$U$3,FALSE))+$D108*INDEX(职业模板!$C$18:$J$18,MATCH(L$8,职业模板!$N$3:$U$3,FALSE))+INDEX(职业模板!$C$40:$J$60,MATCH($F108,职业模板!$B$40:$B$60,FALSE),MATCH(L$8,职业模板!$C$39:$J$39,FALSE))*INDEX(职业模板!$N$4:$U$4,MATCH(L$8,职业模板!$N$3:$U$3,FALSE)))*(1+INDEX(职业模板!$C$29:$J$34,MATCH($E108,职业模板!$B$29:$B$34,FALSE),MATCH(L$8,职业模板!$C$28:$J$28,FALSE))),3)</f>
        <v>350</v>
      </c>
      <c r="M108" s="1" cm="1">
        <f t="array" ref="M108">ROUND((INDEX(职业模板!$N$4:$U$4,MATCH(M$8,职业模板!$N$3:$U$3,FALSE))+$D108*INDEX(职业模板!$C$18:$J$18,MATCH(M$8,职业模板!$N$3:$U$3,FALSE))+INDEX(职业模板!$C$40:$J$60,MATCH($F108,职业模板!$B$40:$B$60,FALSE),MATCH(M$8,职业模板!$C$39:$J$39,FALSE))*INDEX(职业模板!$N$4:$U$4,MATCH(M$8,职业模板!$N$3:$U$3,FALSE)))*(1+INDEX(职业模板!$C$29:$J$34,MATCH($E108,职业模板!$B$29:$B$34,FALSE),MATCH(M$8,职业模板!$C$28:$J$28,FALSE))),3)</f>
        <v>350</v>
      </c>
      <c r="N108" s="1" cm="1">
        <f t="array" ref="N108">ROUND((INDEX(职业模板!$N$4:$U$4,MATCH(N$8,职业模板!$N$3:$U$3,FALSE))+$D108*INDEX(职业模板!$C$18:$J$18,MATCH(N$8,职业模板!$N$3:$U$3,FALSE))+INDEX(职业模板!$C$40:$J$60,MATCH($F108,职业模板!$B$40:$B$60,FALSE),MATCH(N$8,职业模板!$C$39:$J$39,FALSE))*INDEX(职业模板!$N$4:$U$4,MATCH(N$8,职业模板!$N$3:$U$3,FALSE)))*(1+INDEX(职业模板!$C$29:$J$34,MATCH($E108,职业模板!$B$29:$B$34,FALSE),MATCH(N$8,职业模板!$C$28:$J$28,FALSE))),3)</f>
        <v>350</v>
      </c>
      <c r="O108" s="1">
        <v>1.5</v>
      </c>
      <c r="P108" s="1">
        <v>5</v>
      </c>
      <c r="Q108" s="26" t="str" cm="1">
        <f t="array" ref="Q108">INDEX(装备!$B$72:$B$77,MATCH($P108,装备!$A$72:$A$77,FALSE))</f>
        <v>橙</v>
      </c>
      <c r="R108" s="1">
        <v>14</v>
      </c>
      <c r="S108" s="1">
        <f t="shared" si="58"/>
        <v>3</v>
      </c>
      <c r="V108" s="1" cm="1">
        <f t="array" ref="V108">IFERROR(ROUND(INDEX(装备!$C$72:$C$77,MATCH($P108,装备!$A$72:$A$77,FALSE))*(INDEX(装备!$C$47:$G$47,MATCH(V$8,装备!$C$45:$G$45,FALSE))+$R108/MAX(装备!$G$72:$G$77)*INDEX(装备!$C$53:$G$53,MATCH(V$8,装备!$C$51:$G$51,FALSE)))+INDEX(装备!$C$91:$M$91,MATCH(V$8,装备!$C$90:$M$90,FALSE))*INDEX(装备!$I$72:$I$77,MATCH($P108,装备!$A$72:$A$77,FALSE))*(INDEX(职业模板!$N$4:$U$4,MATCH(G$8,职业模板!$N$3:$U$3,FALSE))+$D108*INDEX(职业模板!$C$18:$J$18,MATCH(G$8,职业模板!$N$3:$U$3,FALSE)))*(1+$S108),2),0)</f>
        <v>6528</v>
      </c>
      <c r="W108" s="1" cm="1">
        <f t="array" ref="W108">IFERROR(ROUND(INDEX(装备!$C$72:$C$77,MATCH($P108,装备!$A$72:$A$77,FALSE))*(INDEX(装备!$C$47:$G$47,MATCH(W$8,装备!$C$45:$G$45,FALSE))+$R108/MAX(装备!$G$72:$G$77)*INDEX(装备!$C$53:$G$53,MATCH(W$8,装备!$C$51:$G$51,FALSE)))+INDEX(装备!$C$91:$M$91,MATCH(W$8,装备!$C$90:$M$90,FALSE))*INDEX(装备!$I$72:$I$77,MATCH($P108,装备!$A$72:$A$77,FALSE))*(INDEX(职业模板!$N$4:$U$4,MATCH(H$8,职业模板!$N$3:$U$3,FALSE))+$D108*INDEX(职业模板!$C$18:$J$18,MATCH(H$8,职业模板!$N$3:$U$3,FALSE)))*(1+$S108),2),0)</f>
        <v>544</v>
      </c>
      <c r="X108" s="1" cm="1">
        <f t="array" ref="X108">IFERROR(ROUND(INDEX(装备!$C$72:$C$77,MATCH($P108,装备!$A$72:$A$77,FALSE))*(INDEX(装备!$C$47:$G$47,MATCH(X$8,装备!$C$45:$G$45,FALSE))+$R108/MAX(装备!$G$72:$G$77)*INDEX(装备!$C$53:$G$53,MATCH(X$8,装备!$C$51:$G$51,FALSE)))+INDEX(装备!$C$91:$M$91,MATCH(X$8,装备!$C$90:$M$90,FALSE))*INDEX(装备!$I$72:$I$77,MATCH($P108,装备!$A$72:$A$77,FALSE))*(INDEX(职业模板!$N$4:$U$4,MATCH(I$8,职业模板!$N$3:$U$3,FALSE))+$D108*INDEX(职业模板!$C$18:$J$18,MATCH(I$8,职业模板!$N$3:$U$3,FALSE)))*(1+$S108),2),0)</f>
        <v>544</v>
      </c>
      <c r="Y108" s="1" cm="1">
        <f t="array" ref="Y108">IFERROR(ROUND(INDEX(装备!$C$72:$C$77,MATCH($P108,装备!$A$72:$A$77,FALSE))*(INDEX(装备!$C$47:$G$47,MATCH(Y$8,装备!$C$45:$G$45,FALSE))+$R108/MAX(装备!$G$72:$G$77)*INDEX(装备!$C$53:$G$53,MATCH(Y$8,装备!$C$51:$G$51,FALSE)))+INDEX(装备!$C$91:$M$91,MATCH(Y$8,装备!$C$90:$M$90,FALSE))*INDEX(装备!$I$72:$I$77,MATCH($P108,装备!$A$72:$A$77,FALSE))*(INDEX(职业模板!$N$4:$U$4,MATCH(J$8,职业模板!$N$3:$U$3,FALSE))+$D108*INDEX(职业模板!$C$18:$J$18,MATCH(J$8,职业模板!$N$3:$U$3,FALSE)))*(1+$S108),2),0)</f>
        <v>272</v>
      </c>
      <c r="Z108" s="1" cm="1">
        <f t="array" ref="Z108">IFERROR(ROUND(INDEX(装备!$C$72:$C$77,MATCH($P108,装备!$A$72:$A$77,FALSE))*(INDEX(装备!$C$47:$G$47,MATCH(Z$8,装备!$C$45:$G$45,FALSE))+$R108/MAX(装备!$G$72:$G$77)*INDEX(装备!$C$53:$G$53,MATCH(Z$8,装备!$C$51:$G$51,FALSE)))+INDEX(装备!$C$91:$M$91,MATCH(Z$8,装备!$C$90:$M$90,FALSE))*INDEX(装备!$I$72:$I$77,MATCH($P108,装备!$A$72:$A$77,FALSE))*(INDEX(职业模板!$N$4:$U$4,MATCH(K$8,职业模板!$N$3:$U$3,FALSE))+$D108*INDEX(职业模板!$C$18:$J$18,MATCH(K$8,职业模板!$N$3:$U$3,FALSE)))*(1+$S108),2),0)</f>
        <v>272</v>
      </c>
      <c r="AA108" s="1" cm="1">
        <f t="array" ref="AA108">IFERROR(INDEX(装备!$C$92:$M$92,MATCH(AA$8,装备!$C$90:$M$90,FALSE))*INDEX(装备!$I$72:$I$77,MATCH($P108,装备!$A$72:$A$77,FALSE))+$S108*INDEX(装备!$C$92:$M$92,MATCH(AA$8,装备!$C$90:$M$90,FALSE))*INDEX(装备!$I$72:$I$77,MATCH($P108,装备!$A$72:$A$77,FALSE)),0)</f>
        <v>480</v>
      </c>
      <c r="AB108" s="1" cm="1">
        <f t="array" ref="AB108">IFERROR(INDEX(装备!$C$92:$M$92,MATCH(AB$8,装备!$C$90:$M$90,FALSE))*INDEX(装备!$I$72:$I$77,MATCH($P108,装备!$A$72:$A$77,FALSE))+$S108*INDEX(装备!$C$92:$M$92,MATCH(AB$8,装备!$C$90:$M$90,FALSE))*INDEX(装备!$I$72:$I$77,MATCH($P108,装备!$A$72:$A$77,FALSE)),0)</f>
        <v>480</v>
      </c>
      <c r="AC108" s="1" cm="1">
        <f t="array" ref="AC108">IFERROR(INDEX(装备!$C$92:$M$92,MATCH(AC$8,装备!$C$90:$M$90,FALSE))*INDEX(装备!$I$72:$I$77,MATCH($P108,装备!$A$72:$A$77,FALSE))+$S108*INDEX(装备!$C$92:$M$92,MATCH(AC$8,装备!$C$90:$M$90,FALSE))*INDEX(装备!$I$72:$I$77,MATCH($P108,装备!$A$72:$A$77,FALSE)),0)</f>
        <v>480</v>
      </c>
      <c r="AD108" s="1" cm="1">
        <f t="array" ref="AD108">IFERROR(INDEX(装备!$C$92:$M$92,MATCH(AD$8,装备!$C$90:$M$90,FALSE))*INDEX(装备!$I$72:$I$77,MATCH($P108,装备!$A$72:$A$77,FALSE))+$S108*INDEX(装备!$C$92:$M$92,MATCH(AD$8,装备!$C$90:$M$90,FALSE))*INDEX(装备!$I$72:$I$77,MATCH($P108,装备!$A$72:$A$77,FALSE)),0)</f>
        <v>480</v>
      </c>
      <c r="AE108" s="1" cm="1">
        <f t="array" ref="AE108">IFERROR(INDEX(装备!$C$92:$M$92,MATCH(AE$8,装备!$C$90:$M$90,FALSE))*INDEX(装备!$I$72:$I$77,MATCH($P108,装备!$A$72:$A$77,FALSE))+$S108*INDEX(装备!$C$92:$M$92,MATCH(AE$8,装备!$C$90:$M$90,FALSE))*INDEX(装备!$I$72:$I$77,MATCH($P108,装备!$A$72:$A$77,FALSE)),0)</f>
        <v>960</v>
      </c>
      <c r="AF108" s="1" cm="1">
        <f t="array" ref="AF108">IFERROR(INDEX(装备!$C$92:$M$92,MATCH(AF$8,装备!$C$90:$M$90,FALSE))*INDEX(装备!$I$72:$I$77,MATCH($P108,装备!$A$72:$A$77,FALSE))+$S108*INDEX(装备!$C$92:$M$92,MATCH(AF$8,装备!$C$90:$M$90,FALSE))*INDEX(装备!$I$72:$I$77,MATCH($P108,装备!$A$72:$A$77,FALSE)),0)</f>
        <v>960</v>
      </c>
      <c r="AR108" s="1">
        <f t="shared" si="59"/>
        <v>12828</v>
      </c>
      <c r="AS108" s="1">
        <f t="shared" si="60"/>
        <v>1244</v>
      </c>
      <c r="AT108" s="1">
        <f t="shared" si="61"/>
        <v>1244</v>
      </c>
      <c r="AU108" s="1">
        <f t="shared" si="62"/>
        <v>772</v>
      </c>
      <c r="AV108" s="1">
        <f t="shared" si="63"/>
        <v>772</v>
      </c>
      <c r="AW108" s="1">
        <f t="shared" si="64"/>
        <v>350</v>
      </c>
      <c r="AX108" s="1">
        <f t="shared" si="65"/>
        <v>350</v>
      </c>
      <c r="AY108" s="1">
        <f t="shared" si="66"/>
        <v>350</v>
      </c>
      <c r="BA108" s="1">
        <f t="shared" si="51"/>
        <v>480</v>
      </c>
      <c r="BB108" s="1">
        <f t="shared" si="52"/>
        <v>480</v>
      </c>
      <c r="BC108" s="1">
        <f t="shared" si="53"/>
        <v>480</v>
      </c>
      <c r="BD108" s="1">
        <f t="shared" si="54"/>
        <v>480</v>
      </c>
      <c r="BE108" s="1">
        <f t="shared" si="55"/>
        <v>960</v>
      </c>
      <c r="BF108" s="1">
        <f t="shared" si="56"/>
        <v>960</v>
      </c>
    </row>
  </sheetData>
  <sheetProtection formatCells="0" insertHyperlinks="0" autoFilter="0"/>
  <phoneticPr fontId="25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Y502"/>
  <sheetViews>
    <sheetView zoomScale="85" zoomScaleNormal="85" workbookViewId="0">
      <pane xSplit="5" ySplit="2" topLeftCell="F3" activePane="bottomRight" state="frozen"/>
      <selection pane="topRight"/>
      <selection pane="bottomLeft"/>
      <selection pane="bottomRight" activeCell="A7" sqref="A7:Q26"/>
    </sheetView>
  </sheetViews>
  <sheetFormatPr defaultColWidth="9" defaultRowHeight="16.5" x14ac:dyDescent="0.15"/>
  <cols>
    <col min="1" max="5" width="9" style="1"/>
    <col min="6" max="6" width="14.125" style="1"/>
    <col min="7" max="12" width="9" style="1"/>
    <col min="13" max="13" width="12.875" style="1"/>
    <col min="14" max="14" width="9" style="1"/>
    <col min="15" max="16" width="11.625" style="1"/>
    <col min="17" max="18" width="10.375" style="1"/>
    <col min="19" max="21" width="9" style="1"/>
    <col min="22" max="22" width="11.625" style="1"/>
    <col min="23" max="23" width="10.375" style="1"/>
    <col min="24" max="24" width="8.125" style="1" customWidth="1"/>
    <col min="25" max="25" width="10" style="1" customWidth="1"/>
    <col min="26" max="16384" width="9" style="1"/>
  </cols>
  <sheetData>
    <row r="1" spans="1:25" x14ac:dyDescent="0.15">
      <c r="E1" s="27" t="s">
        <v>368</v>
      </c>
      <c r="F1" s="28"/>
      <c r="G1" s="28"/>
      <c r="H1" s="28"/>
      <c r="I1" s="28"/>
      <c r="J1" s="28"/>
      <c r="K1" s="28"/>
      <c r="L1" s="29" t="s">
        <v>369</v>
      </c>
      <c r="M1" s="30"/>
      <c r="N1" s="30"/>
      <c r="O1" s="30"/>
      <c r="P1" s="30"/>
      <c r="Q1" s="30" t="s">
        <v>370</v>
      </c>
      <c r="R1" s="30">
        <v>0.9</v>
      </c>
    </row>
    <row r="2" spans="1:25" x14ac:dyDescent="0.15">
      <c r="A2" s="26" t="s">
        <v>371</v>
      </c>
      <c r="B2" s="26" t="s">
        <v>372</v>
      </c>
      <c r="C2" s="26" t="s">
        <v>373</v>
      </c>
      <c r="D2" s="26" t="s">
        <v>374</v>
      </c>
      <c r="E2" s="28" t="s">
        <v>375</v>
      </c>
      <c r="F2" s="28" t="s">
        <v>7</v>
      </c>
      <c r="G2" s="28" t="s">
        <v>8</v>
      </c>
      <c r="H2" s="28" t="s">
        <v>9</v>
      </c>
      <c r="I2" s="28" t="s">
        <v>10</v>
      </c>
      <c r="J2" s="28" t="s">
        <v>11</v>
      </c>
      <c r="K2" s="28" t="s">
        <v>105</v>
      </c>
      <c r="L2" s="30" t="s">
        <v>376</v>
      </c>
      <c r="M2" s="30" t="s">
        <v>7</v>
      </c>
      <c r="N2" s="30" t="s">
        <v>377</v>
      </c>
      <c r="O2" s="30" t="s">
        <v>8</v>
      </c>
      <c r="P2" s="30" t="s">
        <v>9</v>
      </c>
      <c r="Q2" s="30" t="s">
        <v>10</v>
      </c>
      <c r="R2" s="30" t="s">
        <v>11</v>
      </c>
    </row>
    <row r="3" spans="1:25" x14ac:dyDescent="0.15">
      <c r="A3" s="1">
        <v>1</v>
      </c>
      <c r="B3" s="1">
        <v>1</v>
      </c>
      <c r="C3" s="1">
        <v>1</v>
      </c>
      <c r="E3" s="26">
        <v>1</v>
      </c>
      <c r="F3" s="1" cm="1">
        <f t="array" ref="F3">INT(INDEX(V$4:V$24,MATCH($A3,$U$4:$U$24,TRUE))+INDEX(X$4:X$24,MATCH($A3,$U$4:$U$24,1))*($A3-INDEX($U$4:$U$24,MATCH($A3,$U$4:$U$24,1))))</f>
        <v>123</v>
      </c>
      <c r="G3" s="1" cm="1">
        <f t="array" ref="G3">INT(INDEX(W$4:W$24,MATCH($A3,$U$4:$U$24,TRUE))+INDEX(Y$4:Y$24,MATCH($A3,$U$4:$U$24,1))*($A3-INDEX($U$4:$U$24,MATCH($A3,$U$4:$U$24,1))))</f>
        <v>12</v>
      </c>
      <c r="H3" s="1">
        <f>G3</f>
        <v>12</v>
      </c>
      <c r="I3" s="1">
        <f>INT(Q3)</f>
        <v>45</v>
      </c>
      <c r="J3" s="1">
        <f>INT(R3)</f>
        <v>45</v>
      </c>
      <c r="L3" s="1">
        <v>0.4</v>
      </c>
      <c r="M3" s="1" cm="1">
        <f t="array" ref="M3">ROUND(INDEX(实力模型!$AR$9:$AY$108,MATCH($E3,实力模型!$D$9:$D$108,FALSE),MATCH(M$2,实力模型!$AR$8:$AY$8,FALSE))*L3,3)</f>
        <v>123.6</v>
      </c>
      <c r="N3" s="1">
        <v>0.25</v>
      </c>
      <c r="O3" s="1" cm="1">
        <f t="array" ref="O3">ROUND(INDEX(实力模型!$AR$9:$AY$108,MATCH($E3,实力模型!$D$9:$D$108,FALSE),MATCH(O$2,实力模型!$AR$8:$AY$8,FALSE))*$N3,3)</f>
        <v>12.875</v>
      </c>
      <c r="P3" s="1">
        <f>O3</f>
        <v>12.875</v>
      </c>
      <c r="Q3" s="1" cm="1">
        <f t="array" ref="Q3">INDEX(实力模型!$AR$9:$AY$108,MATCH($E3,实力模型!$D$9:$D$108,FALSE),MATCH(Q$2,实力模型!$AR$8:$AY$8,FALSE))*$R$1</f>
        <v>45.9</v>
      </c>
      <c r="R3" s="1">
        <f>Q3</f>
        <v>45.9</v>
      </c>
      <c r="T3" s="31" t="s">
        <v>375</v>
      </c>
      <c r="U3" s="31" t="s">
        <v>371</v>
      </c>
      <c r="V3" s="1" t="s">
        <v>41</v>
      </c>
      <c r="W3" s="1" t="s">
        <v>378</v>
      </c>
      <c r="X3" s="1" t="s">
        <v>379</v>
      </c>
      <c r="Y3" s="1" t="s">
        <v>380</v>
      </c>
    </row>
    <row r="4" spans="1:25" x14ac:dyDescent="0.15">
      <c r="A4" s="1">
        <v>2</v>
      </c>
      <c r="B4" s="1">
        <v>1</v>
      </c>
      <c r="C4" s="1">
        <v>2</v>
      </c>
      <c r="E4" s="26">
        <v>2</v>
      </c>
      <c r="F4" s="1" cm="1">
        <f t="array" ref="F4">INT(INDEX(V$4:V$24,MATCH($A4,$U$4:$U$24,TRUE))+INDEX(X$4:X$24,MATCH($A4,$U$4:$U$24,1))*($A4-INDEX($U$4:$U$24,MATCH($A4,$U$4:$U$24,1))))</f>
        <v>134</v>
      </c>
      <c r="G4" s="1" cm="1">
        <f t="array" ref="G4">INT(INDEX(W$4:W$24,MATCH($A4,$U$4:$U$24,TRUE))+INDEX(Y$4:Y$24,MATCH($A4,$U$4:$U$24,1))*($A4-INDEX($U$4:$U$24,MATCH($A4,$U$4:$U$24,1))))</f>
        <v>13</v>
      </c>
      <c r="H4" s="1">
        <f>G4</f>
        <v>13</v>
      </c>
      <c r="I4" s="1">
        <f t="shared" ref="I4:I35" si="0">INT(Q4)</f>
        <v>56</v>
      </c>
      <c r="J4" s="1">
        <f t="shared" ref="J4:J35" si="1">INT(R4)</f>
        <v>56</v>
      </c>
      <c r="L4" s="1">
        <f>MIN(L3+0.002,0.9)</f>
        <v>0.40200000000000002</v>
      </c>
      <c r="M4" s="1" cm="1">
        <f t="array" ref="M4">ROUND(INDEX(实力模型!$AR$9:$AY$108,MATCH($E4,实力模型!$D$9:$D$108,FALSE),MATCH(M$2,实力模型!$AR$8:$AY$8,FALSE))*L4,3)</f>
        <v>178.97</v>
      </c>
      <c r="N4" s="1">
        <f>MIN(N3+0.002,0.7)</f>
        <v>0.252</v>
      </c>
      <c r="O4" s="1" cm="1">
        <f t="array" ref="O4">ROUND(INDEX(实力模型!$AR$9:$AY$108,MATCH($E4,实力模型!$D$9:$D$108,FALSE),MATCH(O$2,实力模型!$AR$8:$AY$8,FALSE))*$N4,3)</f>
        <v>16.027000000000001</v>
      </c>
      <c r="P4" s="1">
        <f>O4</f>
        <v>16.027000000000001</v>
      </c>
      <c r="Q4" s="1" cm="1">
        <f t="array" ref="Q4">INDEX(实力模型!$AR$9:$AY$108,MATCH($E4,实力模型!$D$9:$D$108,FALSE),MATCH(Q$2,实力模型!$AR$8:$AY$8,FALSE))*$R$1</f>
        <v>56.16</v>
      </c>
      <c r="R4" s="1">
        <f>Q4</f>
        <v>56.16</v>
      </c>
      <c r="T4" s="1">
        <v>1</v>
      </c>
      <c r="U4" s="1">
        <f>MAX(INDEX(A:A,MATCH($T4,E:E,FALSE)))</f>
        <v>1</v>
      </c>
      <c r="V4" s="1" cm="1">
        <f t="array" ref="V4">INDEX(M:M,MATCH($U4,$A:$A,FALSE))</f>
        <v>123.6</v>
      </c>
      <c r="W4" s="1" cm="1">
        <f t="array" ref="W4">INDEX(O:O,MATCH($U4,$A:$A,FALSE))</f>
        <v>12.875</v>
      </c>
      <c r="X4" s="1">
        <f>(V5-V4)/($U5-$U4)</f>
        <v>10.9088571428571</v>
      </c>
      <c r="Y4" s="1">
        <f>(W5-W4)/($U5-$U4)</f>
        <v>0.76300000000000001</v>
      </c>
    </row>
    <row r="5" spans="1:25" x14ac:dyDescent="0.15">
      <c r="A5" s="1">
        <v>3</v>
      </c>
      <c r="B5" s="1">
        <v>1</v>
      </c>
      <c r="C5" s="1">
        <v>3</v>
      </c>
      <c r="E5" s="26">
        <v>2</v>
      </c>
      <c r="F5" s="1" cm="1">
        <f t="array" ref="F5">INT(INDEX(V$4:V$24,MATCH($A5,$U$4:$U$24,TRUE))+INDEX(X$4:X$24,MATCH($A5,$U$4:$U$24,1))*($A5-INDEX($U$4:$U$24,MATCH($A5,$U$4:$U$24,1))))</f>
        <v>145</v>
      </c>
      <c r="G5" s="1" cm="1">
        <f t="array" ref="G5">INT(INDEX(W$4:W$24,MATCH($A5,$U$4:$U$24,TRUE))+INDEX(Y$4:Y$24,MATCH($A5,$U$4:$U$24,1))*($A5-INDEX($U$4:$U$24,MATCH($A5,$U$4:$U$24,1))))</f>
        <v>14</v>
      </c>
      <c r="H5" s="1">
        <f t="shared" ref="H5:H18" si="2">G5</f>
        <v>14</v>
      </c>
      <c r="I5" s="1">
        <f t="shared" si="0"/>
        <v>56</v>
      </c>
      <c r="J5" s="1">
        <f t="shared" si="1"/>
        <v>56</v>
      </c>
      <c r="L5" s="1">
        <f t="shared" ref="L5:L30" si="3">MIN(L4+0.002,0.9)</f>
        <v>0.40400000000000003</v>
      </c>
      <c r="M5" s="1" cm="1">
        <f t="array" ref="M5">ROUND(INDEX(实力模型!$AR$9:$AY$108,MATCH($E5,实力模型!$D$9:$D$108,FALSE),MATCH(M$2,实力模型!$AR$8:$AY$8,FALSE))*L5,3)</f>
        <v>179.86099999999999</v>
      </c>
      <c r="N5" s="1">
        <f t="shared" ref="N5:N68" si="4">MIN(N4+0.002,0.7)</f>
        <v>0.254</v>
      </c>
      <c r="O5" s="1" cm="1">
        <f t="array" ref="O5">ROUND(INDEX(实力模型!$AR$9:$AY$108,MATCH($E5,实力模型!$D$9:$D$108,FALSE),MATCH(O$2,实力模型!$AR$8:$AY$8,FALSE))*$N5,3)</f>
        <v>16.154</v>
      </c>
      <c r="P5" s="1">
        <f t="shared" ref="P5:P30" si="5">O5</f>
        <v>16.154</v>
      </c>
      <c r="Q5" s="1" cm="1">
        <f t="array" ref="Q5">INDEX(实力模型!$AR$9:$AY$108,MATCH($E5,实力模型!$D$9:$D$108,FALSE),MATCH(Q$2,实力模型!$AR$8:$AY$8,FALSE))*$R$1</f>
        <v>56.16</v>
      </c>
      <c r="R5" s="1">
        <f t="shared" ref="R5:R30" si="6">Q5</f>
        <v>56.16</v>
      </c>
      <c r="T5" s="1">
        <v>5</v>
      </c>
      <c r="U5" s="1">
        <f t="shared" ref="U5:U14" si="7">MAX(INDEX(A:A,MATCH($T5,E:E,FALSE)))</f>
        <v>8</v>
      </c>
      <c r="V5" s="1" cm="1">
        <f t="array" ref="V5">INDEX(M:M,MATCH($U5,A:A,FALSE))</f>
        <v>199.96199999999999</v>
      </c>
      <c r="W5" s="1" cm="1">
        <f t="array" ref="W5">INDEX(O:O,MATCH($U5,$A:$A,FALSE))</f>
        <v>18.216000000000001</v>
      </c>
      <c r="X5" s="1">
        <f t="shared" ref="X5:X24" si="8">(V6-V5)/($U6-$U5)</f>
        <v>5.0673000000000004</v>
      </c>
      <c r="Y5" s="1">
        <f t="shared" ref="Y5:Y24" si="9">(W6-W5)/($U6-$U5)</f>
        <v>0.52139999999999997</v>
      </c>
    </row>
    <row r="6" spans="1:25" x14ac:dyDescent="0.15">
      <c r="A6" s="1">
        <v>4</v>
      </c>
      <c r="B6" s="1">
        <v>1</v>
      </c>
      <c r="C6" s="1">
        <v>4</v>
      </c>
      <c r="E6" s="26">
        <v>3</v>
      </c>
      <c r="F6" s="1" cm="1">
        <f t="array" ref="F6">INT(INDEX(V$4:V$24,MATCH($A6,$U$4:$U$24,TRUE))+INDEX(X$4:X$24,MATCH($A6,$U$4:$U$24,1))*($A6-INDEX($U$4:$U$24,MATCH($A6,$U$4:$U$24,1))))</f>
        <v>156</v>
      </c>
      <c r="G6" s="1" cm="1">
        <f t="array" ref="G6">INT(INDEX(W$4:W$24,MATCH($A6,$U$4:$U$24,TRUE))+INDEX(Y$4:Y$24,MATCH($A6,$U$4:$U$24,1))*($A6-INDEX($U$4:$U$24,MATCH($A6,$U$4:$U$24,1))))</f>
        <v>15</v>
      </c>
      <c r="H6" s="1">
        <f t="shared" si="2"/>
        <v>15</v>
      </c>
      <c r="I6" s="1">
        <f t="shared" si="0"/>
        <v>57</v>
      </c>
      <c r="J6" s="1">
        <f t="shared" si="1"/>
        <v>57</v>
      </c>
      <c r="L6" s="1">
        <f t="shared" si="3"/>
        <v>0.40600000000000003</v>
      </c>
      <c r="M6" s="1" cm="1">
        <f t="array" ref="M6">ROUND(INDEX(实力模型!$AR$9:$AY$108,MATCH($E6,实力模型!$D$9:$D$108,FALSE),MATCH(M$2,实力模型!$AR$8:$AY$8,FALSE))*L6,3)</f>
        <v>185.86699999999999</v>
      </c>
      <c r="N6" s="1">
        <f t="shared" si="4"/>
        <v>0.25600000000000001</v>
      </c>
      <c r="O6" s="1" cm="1">
        <f t="array" ref="O6">ROUND(INDEX(实力模型!$AR$9:$AY$108,MATCH($E6,实力模型!$D$9:$D$108,FALSE),MATCH(O$2,实力模型!$AR$8:$AY$8,FALSE))*$N6,3)</f>
        <v>16.742000000000001</v>
      </c>
      <c r="P6" s="1">
        <f t="shared" si="5"/>
        <v>16.742000000000001</v>
      </c>
      <c r="Q6" s="1" cm="1">
        <f t="array" ref="Q6">INDEX(实力模型!$AR$9:$AY$108,MATCH($E6,实力模型!$D$9:$D$108,FALSE),MATCH(Q$2,实力模型!$AR$8:$AY$8,FALSE))*$R$1</f>
        <v>57.24</v>
      </c>
      <c r="R6" s="1">
        <f t="shared" si="6"/>
        <v>57.24</v>
      </c>
      <c r="T6" s="1">
        <v>10</v>
      </c>
      <c r="U6" s="1">
        <f t="shared" si="7"/>
        <v>18</v>
      </c>
      <c r="V6" s="1" cm="1">
        <f t="array" ref="V6">INDEX(M:M,MATCH($U6,A:A,FALSE))</f>
        <v>250.63499999999999</v>
      </c>
      <c r="W6" s="1" cm="1">
        <f t="array" ref="W6">INDEX(O:O,MATCH($U6,$A:$A,FALSE))</f>
        <v>23.43</v>
      </c>
      <c r="X6" s="1">
        <f t="shared" si="8"/>
        <v>35.807642857142902</v>
      </c>
      <c r="Y6" s="1">
        <f t="shared" si="9"/>
        <v>2.2404999999999999</v>
      </c>
    </row>
    <row r="7" spans="1:25" x14ac:dyDescent="0.15">
      <c r="A7" s="1">
        <v>5</v>
      </c>
      <c r="B7" s="1">
        <v>1</v>
      </c>
      <c r="C7" s="1">
        <v>5</v>
      </c>
      <c r="E7" s="26">
        <v>3</v>
      </c>
      <c r="F7" s="1" cm="1">
        <f t="array" ref="F7">INT(INDEX(V$4:V$24,MATCH($A7,$U$4:$U$24,TRUE))+INDEX(X$4:X$24,MATCH($A7,$U$4:$U$24,1))*($A7-INDEX($U$4:$U$24,MATCH($A7,$U$4:$U$24,1))))</f>
        <v>167</v>
      </c>
      <c r="G7" s="1" cm="1">
        <f t="array" ref="G7">INT(INDEX(W$4:W$24,MATCH($A7,$U$4:$U$24,TRUE))+INDEX(Y$4:Y$24,MATCH($A7,$U$4:$U$24,1))*($A7-INDEX($U$4:$U$24,MATCH($A7,$U$4:$U$24,1))))</f>
        <v>15</v>
      </c>
      <c r="H7" s="1">
        <f t="shared" si="2"/>
        <v>15</v>
      </c>
      <c r="I7" s="1">
        <f t="shared" si="0"/>
        <v>57</v>
      </c>
      <c r="J7" s="1">
        <f t="shared" si="1"/>
        <v>57</v>
      </c>
      <c r="L7" s="1">
        <f t="shared" si="3"/>
        <v>0.40799999999999997</v>
      </c>
      <c r="M7" s="1" cm="1">
        <f t="array" ref="M7">ROUND(INDEX(实力模型!$AR$9:$AY$108,MATCH($E7,实力模型!$D$9:$D$108,FALSE),MATCH(M$2,实力模型!$AR$8:$AY$8,FALSE))*L7,3)</f>
        <v>186.78200000000001</v>
      </c>
      <c r="N7" s="1">
        <f t="shared" si="4"/>
        <v>0.25800000000000001</v>
      </c>
      <c r="O7" s="1" cm="1">
        <f t="array" ref="O7">ROUND(INDEX(实力模型!$AR$9:$AY$108,MATCH($E7,实力模型!$D$9:$D$108,FALSE),MATCH(O$2,实力模型!$AR$8:$AY$8,FALSE))*$N7,3)</f>
        <v>16.873000000000001</v>
      </c>
      <c r="P7" s="1">
        <f t="shared" si="5"/>
        <v>16.873000000000001</v>
      </c>
      <c r="Q7" s="1" cm="1">
        <f t="array" ref="Q7">INDEX(实力模型!$AR$9:$AY$108,MATCH($E7,实力模型!$D$9:$D$108,FALSE),MATCH(Q$2,实力模型!$AR$8:$AY$8,FALSE))*$R$1</f>
        <v>57.24</v>
      </c>
      <c r="R7" s="1">
        <f t="shared" si="6"/>
        <v>57.24</v>
      </c>
      <c r="T7" s="1">
        <v>15</v>
      </c>
      <c r="U7" s="1">
        <f t="shared" si="7"/>
        <v>32</v>
      </c>
      <c r="V7" s="1" cm="1">
        <f t="array" ref="V7">INDEX(M:M,MATCH($U7,A:A,FALSE))</f>
        <v>751.94200000000001</v>
      </c>
      <c r="W7" s="1" cm="1">
        <f t="array" ref="W7">INDEX(O:O,MATCH($U7,$A:$A,FALSE))</f>
        <v>54.796999999999997</v>
      </c>
      <c r="X7" s="1">
        <f t="shared" si="8"/>
        <v>6.4210000000000003</v>
      </c>
      <c r="Y7" s="1">
        <f t="shared" si="9"/>
        <v>0.66293333333333304</v>
      </c>
    </row>
    <row r="8" spans="1:25" x14ac:dyDescent="0.15">
      <c r="A8" s="1">
        <v>6</v>
      </c>
      <c r="B8" s="1">
        <v>1</v>
      </c>
      <c r="C8" s="1">
        <v>6</v>
      </c>
      <c r="E8" s="26">
        <v>4</v>
      </c>
      <c r="F8" s="1" cm="1">
        <f t="array" ref="F8">INT(INDEX(V$4:V$24,MATCH($A8,$U$4:$U$24,TRUE))+INDEX(X$4:X$24,MATCH($A8,$U$4:$U$24,1))*($A8-INDEX($U$4:$U$24,MATCH($A8,$U$4:$U$24,1))))</f>
        <v>178</v>
      </c>
      <c r="G8" s="1" cm="1">
        <f t="array" ref="G8">INT(INDEX(W$4:W$24,MATCH($A8,$U$4:$U$24,TRUE))+INDEX(Y$4:Y$24,MATCH($A8,$U$4:$U$24,1))*($A8-INDEX($U$4:$U$24,MATCH($A8,$U$4:$U$24,1))))</f>
        <v>16</v>
      </c>
      <c r="H8" s="1">
        <f t="shared" si="2"/>
        <v>16</v>
      </c>
      <c r="I8" s="1">
        <f t="shared" si="0"/>
        <v>58</v>
      </c>
      <c r="J8" s="1">
        <f t="shared" si="1"/>
        <v>58</v>
      </c>
      <c r="L8" s="1">
        <f t="shared" si="3"/>
        <v>0.41</v>
      </c>
      <c r="M8" s="1" cm="1">
        <f t="array" ref="M8">ROUND(INDEX(实力模型!$AR$9:$AY$108,MATCH($E8,实力模型!$D$9:$D$108,FALSE),MATCH(M$2,实力模型!$AR$8:$AY$8,FALSE))*L8,3)</f>
        <v>192.864</v>
      </c>
      <c r="N8" s="1">
        <f t="shared" si="4"/>
        <v>0.26</v>
      </c>
      <c r="O8" s="1" cm="1">
        <f t="array" ref="O8">ROUND(INDEX(实力模型!$AR$9:$AY$108,MATCH($E8,实力模型!$D$9:$D$108,FALSE),MATCH(O$2,实力模型!$AR$8:$AY$8,FALSE))*$N8,3)</f>
        <v>17.472000000000001</v>
      </c>
      <c r="P8" s="1">
        <f t="shared" si="5"/>
        <v>17.472000000000001</v>
      </c>
      <c r="Q8" s="1" cm="1">
        <f t="array" ref="Q8">INDEX(实力模型!$AR$9:$AY$108,MATCH($E8,实力模型!$D$9:$D$108,FALSE),MATCH(Q$2,实力模型!$AR$8:$AY$8,FALSE))*$R$1</f>
        <v>58.32</v>
      </c>
      <c r="R8" s="1">
        <f t="shared" si="6"/>
        <v>58.32</v>
      </c>
      <c r="T8" s="1">
        <v>20</v>
      </c>
      <c r="U8" s="1">
        <f t="shared" si="7"/>
        <v>47</v>
      </c>
      <c r="V8" s="1" cm="1">
        <f t="array" ref="V8">INDEX(M:M,MATCH($U8,A:A,FALSE))</f>
        <v>848.25699999999995</v>
      </c>
      <c r="W8" s="1" cm="1">
        <f t="array" ref="W8">INDEX(O:O,MATCH($U8,$A:$A,FALSE))</f>
        <v>64.741</v>
      </c>
      <c r="X8" s="1">
        <f t="shared" si="8"/>
        <v>16.015631578947399</v>
      </c>
      <c r="Y8" s="1">
        <f t="shared" si="9"/>
        <v>1.242</v>
      </c>
    </row>
    <row r="9" spans="1:25" x14ac:dyDescent="0.15">
      <c r="A9" s="1">
        <v>7</v>
      </c>
      <c r="B9" s="1">
        <v>1</v>
      </c>
      <c r="C9" s="1">
        <v>7</v>
      </c>
      <c r="E9" s="26">
        <v>4</v>
      </c>
      <c r="F9" s="1" cm="1">
        <f t="array" ref="F9">INT(INDEX(V$4:V$24,MATCH($A9,$U$4:$U$24,TRUE))+INDEX(X$4:X$24,MATCH($A9,$U$4:$U$24,1))*($A9-INDEX($U$4:$U$24,MATCH($A9,$U$4:$U$24,1))))</f>
        <v>189</v>
      </c>
      <c r="G9" s="1" cm="1">
        <f t="array" ref="G9">INT(INDEX(W$4:W$24,MATCH($A9,$U$4:$U$24,TRUE))+INDEX(Y$4:Y$24,MATCH($A9,$U$4:$U$24,1))*($A9-INDEX($U$4:$U$24,MATCH($A9,$U$4:$U$24,1))))</f>
        <v>17</v>
      </c>
      <c r="H9" s="1">
        <f t="shared" si="2"/>
        <v>17</v>
      </c>
      <c r="I9" s="1">
        <f t="shared" si="0"/>
        <v>58</v>
      </c>
      <c r="J9" s="1">
        <f t="shared" si="1"/>
        <v>58</v>
      </c>
      <c r="L9" s="1">
        <f t="shared" si="3"/>
        <v>0.41199999999999998</v>
      </c>
      <c r="M9" s="1" cm="1">
        <f t="array" ref="M9">ROUND(INDEX(实力模型!$AR$9:$AY$108,MATCH($E9,实力模型!$D$9:$D$108,FALSE),MATCH(M$2,实力模型!$AR$8:$AY$8,FALSE))*L9,3)</f>
        <v>193.80500000000001</v>
      </c>
      <c r="N9" s="1">
        <f t="shared" si="4"/>
        <v>0.26200000000000001</v>
      </c>
      <c r="O9" s="1" cm="1">
        <f t="array" ref="O9">ROUND(INDEX(实力模型!$AR$9:$AY$108,MATCH($E9,实力模型!$D$9:$D$108,FALSE),MATCH(O$2,实力模型!$AR$8:$AY$8,FALSE))*$N9,3)</f>
        <v>17.606000000000002</v>
      </c>
      <c r="P9" s="1">
        <f t="shared" si="5"/>
        <v>17.606000000000002</v>
      </c>
      <c r="Q9" s="1" cm="1">
        <f t="array" ref="Q9">INDEX(实力模型!$AR$9:$AY$108,MATCH($E9,实力模型!$D$9:$D$108,FALSE),MATCH(Q$2,实力模型!$AR$8:$AY$8,FALSE))*$R$1</f>
        <v>58.32</v>
      </c>
      <c r="R9" s="1">
        <f t="shared" si="6"/>
        <v>58.32</v>
      </c>
      <c r="T9" s="1">
        <v>25</v>
      </c>
      <c r="U9" s="1">
        <f t="shared" si="7"/>
        <v>66</v>
      </c>
      <c r="V9" s="1" cm="1">
        <f t="array" ref="V9">INDEX(M:M,MATCH($U9,A:A,FALSE))</f>
        <v>1152.5540000000001</v>
      </c>
      <c r="W9" s="1" cm="1">
        <f t="array" ref="W9">INDEX(O:O,MATCH($U9,$A:$A,FALSE))</f>
        <v>88.338999999999999</v>
      </c>
      <c r="X9" s="1">
        <f t="shared" si="8"/>
        <v>21.1761428571428</v>
      </c>
      <c r="Y9" s="1">
        <f t="shared" si="9"/>
        <v>1.5747619047619099</v>
      </c>
    </row>
    <row r="10" spans="1:25" x14ac:dyDescent="0.15">
      <c r="A10" s="1">
        <v>8</v>
      </c>
      <c r="B10" s="1">
        <v>1</v>
      </c>
      <c r="C10" s="1">
        <v>8</v>
      </c>
      <c r="E10" s="26">
        <v>5</v>
      </c>
      <c r="F10" s="1" cm="1">
        <f t="array" ref="F10">INT(INDEX(V$4:V$24,MATCH($A10,$U$4:$U$24,TRUE))+INDEX(X$4:X$24,MATCH($A10,$U$4:$U$24,1))*($A10-INDEX($U$4:$U$24,MATCH($A10,$U$4:$U$24,1))))</f>
        <v>199</v>
      </c>
      <c r="G10" s="1" cm="1">
        <f t="array" ref="G10">INT(INDEX(W$4:W$24,MATCH($A10,$U$4:$U$24,TRUE))+INDEX(Y$4:Y$24,MATCH($A10,$U$4:$U$24,1))*($A10-INDEX($U$4:$U$24,MATCH($A10,$U$4:$U$24,1))))</f>
        <v>18</v>
      </c>
      <c r="H10" s="1">
        <f t="shared" si="2"/>
        <v>18</v>
      </c>
      <c r="I10" s="1">
        <f t="shared" si="0"/>
        <v>59</v>
      </c>
      <c r="J10" s="1">
        <f t="shared" si="1"/>
        <v>59</v>
      </c>
      <c r="L10" s="1">
        <f t="shared" si="3"/>
        <v>0.41399999999999998</v>
      </c>
      <c r="M10" s="1" cm="1">
        <f t="array" ref="M10">ROUND(INDEX(实力模型!$AR$9:$AY$108,MATCH($E10,实力模型!$D$9:$D$108,FALSE),MATCH(M$2,实力模型!$AR$8:$AY$8,FALSE))*L10,3)</f>
        <v>199.96199999999999</v>
      </c>
      <c r="N10" s="1">
        <f t="shared" si="4"/>
        <v>0.26400000000000001</v>
      </c>
      <c r="O10" s="1" cm="1">
        <f t="array" ref="O10">ROUND(INDEX(实力模型!$AR$9:$AY$108,MATCH($E10,实力模型!$D$9:$D$108,FALSE),MATCH(O$2,实力模型!$AR$8:$AY$8,FALSE))*$N10,3)</f>
        <v>18.216000000000001</v>
      </c>
      <c r="P10" s="1">
        <f t="shared" si="5"/>
        <v>18.216000000000001</v>
      </c>
      <c r="Q10" s="1" cm="1">
        <f t="array" ref="Q10">INDEX(实力模型!$AR$9:$AY$108,MATCH($E10,实力模型!$D$9:$D$108,FALSE),MATCH(Q$2,实力模型!$AR$8:$AY$8,FALSE))*$R$1</f>
        <v>59.4</v>
      </c>
      <c r="R10" s="1">
        <f t="shared" si="6"/>
        <v>59.4</v>
      </c>
      <c r="T10" s="1">
        <v>30</v>
      </c>
      <c r="U10" s="1">
        <f t="shared" si="7"/>
        <v>87</v>
      </c>
      <c r="V10" s="1" cm="1">
        <f t="array" ref="V10">INDEX(M:M,MATCH($U10,A:A,FALSE))</f>
        <v>1597.2529999999999</v>
      </c>
      <c r="W10" s="1" cm="1">
        <f t="array" ref="W10">INDEX(O:O,MATCH($U10,$A:$A,FALSE))</f>
        <v>121.40900000000001</v>
      </c>
      <c r="X10" s="1">
        <f t="shared" si="8"/>
        <v>12.52632</v>
      </c>
      <c r="Y10" s="1">
        <f t="shared" si="9"/>
        <v>1.12764</v>
      </c>
    </row>
    <row r="11" spans="1:25" x14ac:dyDescent="0.15">
      <c r="A11" s="1">
        <v>9</v>
      </c>
      <c r="B11" s="1">
        <v>1</v>
      </c>
      <c r="C11" s="1">
        <v>9</v>
      </c>
      <c r="E11" s="26">
        <v>5</v>
      </c>
      <c r="F11" s="1" cm="1">
        <f t="array" ref="F11">INT(INDEX(V$4:V$24,MATCH($A11,$U$4:$U$24,TRUE))+INDEX(X$4:X$24,MATCH($A11,$U$4:$U$24,1))*($A11-INDEX($U$4:$U$24,MATCH($A11,$U$4:$U$24,1))))</f>
        <v>205</v>
      </c>
      <c r="G11" s="1" cm="1">
        <f t="array" ref="G11">INT(INDEX(W$4:W$24,MATCH($A11,$U$4:$U$24,TRUE))+INDEX(Y$4:Y$24,MATCH($A11,$U$4:$U$24,1))*($A11-INDEX($U$4:$U$24,MATCH($A11,$U$4:$U$24,1))))</f>
        <v>18</v>
      </c>
      <c r="H11" s="1">
        <f t="shared" si="2"/>
        <v>18</v>
      </c>
      <c r="I11" s="1">
        <f t="shared" si="0"/>
        <v>59</v>
      </c>
      <c r="J11" s="1">
        <f t="shared" si="1"/>
        <v>59</v>
      </c>
      <c r="L11" s="1">
        <f t="shared" si="3"/>
        <v>0.41599999999999998</v>
      </c>
      <c r="M11" s="1" cm="1">
        <f t="array" ref="M11">ROUND(INDEX(实力模型!$AR$9:$AY$108,MATCH($E11,实力模型!$D$9:$D$108,FALSE),MATCH(M$2,实力模型!$AR$8:$AY$8,FALSE))*L11,3)</f>
        <v>200.928</v>
      </c>
      <c r="N11" s="1">
        <f t="shared" si="4"/>
        <v>0.26600000000000001</v>
      </c>
      <c r="O11" s="1" cm="1">
        <f t="array" ref="O11">ROUND(INDEX(实力模型!$AR$9:$AY$108,MATCH($E11,实力模型!$D$9:$D$108,FALSE),MATCH(O$2,实力模型!$AR$8:$AY$8,FALSE))*$N11,3)</f>
        <v>18.353999999999999</v>
      </c>
      <c r="P11" s="1">
        <f t="shared" si="5"/>
        <v>18.353999999999999</v>
      </c>
      <c r="Q11" s="1" cm="1">
        <f t="array" ref="Q11">INDEX(实力模型!$AR$9:$AY$108,MATCH($E11,实力模型!$D$9:$D$108,FALSE),MATCH(Q$2,实力模型!$AR$8:$AY$8,FALSE))*$R$1</f>
        <v>59.4</v>
      </c>
      <c r="R11" s="1">
        <f t="shared" si="6"/>
        <v>59.4</v>
      </c>
      <c r="T11" s="1">
        <v>35</v>
      </c>
      <c r="U11" s="1">
        <f t="shared" si="7"/>
        <v>112</v>
      </c>
      <c r="V11" s="1" cm="1">
        <f t="array" ref="V11">INDEX(M:M,MATCH($U11,A:A,FALSE))</f>
        <v>1910.4110000000001</v>
      </c>
      <c r="W11" s="1" cm="1">
        <f t="array" ref="W11">INDEX(O:O,MATCH($U11,$A:$A,FALSE))</f>
        <v>149.6</v>
      </c>
      <c r="X11" s="1">
        <f t="shared" si="8"/>
        <v>22.286919999999999</v>
      </c>
      <c r="Y11" s="1">
        <f t="shared" si="9"/>
        <v>1.8042400000000001</v>
      </c>
    </row>
    <row r="12" spans="1:25" x14ac:dyDescent="0.15">
      <c r="A12" s="1">
        <v>10</v>
      </c>
      <c r="B12" s="1">
        <v>1</v>
      </c>
      <c r="C12" s="1">
        <v>10</v>
      </c>
      <c r="E12" s="26">
        <v>6</v>
      </c>
      <c r="F12" s="1" cm="1">
        <f t="array" ref="F12">INT(INDEX(V$4:V$24,MATCH($A12,$U$4:$U$24,TRUE))+INDEX(X$4:X$24,MATCH($A12,$U$4:$U$24,1))*($A12-INDEX($U$4:$U$24,MATCH($A12,$U$4:$U$24,1))))</f>
        <v>210</v>
      </c>
      <c r="G12" s="1" cm="1">
        <f t="array" ref="G12">INT(INDEX(W$4:W$24,MATCH($A12,$U$4:$U$24,TRUE))+INDEX(Y$4:Y$24,MATCH($A12,$U$4:$U$24,1))*($A12-INDEX($U$4:$U$24,MATCH($A12,$U$4:$U$24,1))))</f>
        <v>19</v>
      </c>
      <c r="H12" s="1">
        <f t="shared" si="2"/>
        <v>19</v>
      </c>
      <c r="I12" s="1">
        <f t="shared" si="0"/>
        <v>60</v>
      </c>
      <c r="J12" s="1">
        <f t="shared" si="1"/>
        <v>60</v>
      </c>
      <c r="L12" s="1">
        <f t="shared" si="3"/>
        <v>0.41799999999999998</v>
      </c>
      <c r="M12" s="1" cm="1">
        <f t="array" ref="M12">ROUND(INDEX(实力模型!$AR$9:$AY$108,MATCH($E12,实力模型!$D$9:$D$108,FALSE),MATCH(M$2,实力模型!$AR$8:$AY$8,FALSE))*L12,3)</f>
        <v>207.161</v>
      </c>
      <c r="N12" s="1">
        <f t="shared" si="4"/>
        <v>0.26800000000000002</v>
      </c>
      <c r="O12" s="1" cm="1">
        <f t="array" ref="O12">ROUND(INDEX(实力模型!$AR$9:$AY$108,MATCH($E12,实力模型!$D$9:$D$108,FALSE),MATCH(O$2,实力模型!$AR$8:$AY$8,FALSE))*$N12,3)</f>
        <v>18.974</v>
      </c>
      <c r="P12" s="1">
        <f t="shared" si="5"/>
        <v>18.974</v>
      </c>
      <c r="Q12" s="1" cm="1">
        <f t="array" ref="Q12">INDEX(实力模型!$AR$9:$AY$108,MATCH($E12,实力模型!$D$9:$D$108,FALSE),MATCH(Q$2,实力模型!$AR$8:$AY$8,FALSE))*$R$1</f>
        <v>60.48</v>
      </c>
      <c r="R12" s="1">
        <f t="shared" si="6"/>
        <v>60.48</v>
      </c>
      <c r="T12" s="1">
        <v>40</v>
      </c>
      <c r="U12" s="1">
        <f t="shared" si="7"/>
        <v>137</v>
      </c>
      <c r="V12" s="1" cm="1">
        <f t="array" ref="V12">INDEX(M:M,MATCH($U12,A:A,FALSE))</f>
        <v>2467.5839999999998</v>
      </c>
      <c r="W12" s="1" cm="1">
        <f t="array" ref="W12">INDEX(O:O,MATCH($U12,$A:$A,FALSE))</f>
        <v>194.70599999999999</v>
      </c>
      <c r="X12" s="1">
        <f t="shared" si="8"/>
        <v>16.80508</v>
      </c>
      <c r="Y12" s="1">
        <f t="shared" si="9"/>
        <v>1.52508</v>
      </c>
    </row>
    <row r="13" spans="1:25" x14ac:dyDescent="0.15">
      <c r="A13" s="1">
        <v>11</v>
      </c>
      <c r="B13" s="1">
        <f t="shared" ref="B13:B42" si="10">B3+1</f>
        <v>2</v>
      </c>
      <c r="C13" s="1">
        <v>1</v>
      </c>
      <c r="E13" s="26">
        <v>6</v>
      </c>
      <c r="F13" s="1" cm="1">
        <f t="array" ref="F13">INT(INDEX(V$4:V$24,MATCH($A13,$U$4:$U$24,TRUE))+INDEX(X$4:X$24,MATCH($A13,$U$4:$U$24,1))*($A13-INDEX($U$4:$U$24,MATCH($A13,$U$4:$U$24,1))))</f>
        <v>215</v>
      </c>
      <c r="G13" s="1" cm="1">
        <f t="array" ref="G13">INT(INDEX(W$4:W$24,MATCH($A13,$U$4:$U$24,TRUE))+INDEX(Y$4:Y$24,MATCH($A13,$U$4:$U$24,1))*($A13-INDEX($U$4:$U$24,MATCH($A13,$U$4:$U$24,1))))</f>
        <v>19</v>
      </c>
      <c r="H13" s="1">
        <f t="shared" si="2"/>
        <v>19</v>
      </c>
      <c r="I13" s="1">
        <f t="shared" si="0"/>
        <v>60</v>
      </c>
      <c r="J13" s="1">
        <f t="shared" si="1"/>
        <v>60</v>
      </c>
      <c r="L13" s="1">
        <f t="shared" si="3"/>
        <v>0.42</v>
      </c>
      <c r="M13" s="1" cm="1">
        <f t="array" ref="M13">ROUND(INDEX(实力模型!$AR$9:$AY$108,MATCH($E13,实力模型!$D$9:$D$108,FALSE),MATCH(M$2,实力模型!$AR$8:$AY$8,FALSE))*L13,3)</f>
        <v>208.15199999999999</v>
      </c>
      <c r="N13" s="1">
        <f t="shared" si="4"/>
        <v>0.27</v>
      </c>
      <c r="O13" s="1" cm="1">
        <f t="array" ref="O13">ROUND(INDEX(实力模型!$AR$9:$AY$108,MATCH($E13,实力模型!$D$9:$D$108,FALSE),MATCH(O$2,实力模型!$AR$8:$AY$8,FALSE))*$N13,3)</f>
        <v>19.116</v>
      </c>
      <c r="P13" s="1">
        <f t="shared" si="5"/>
        <v>19.116</v>
      </c>
      <c r="Q13" s="1" cm="1">
        <f t="array" ref="Q13">INDEX(实力模型!$AR$9:$AY$108,MATCH($E13,实力模型!$D$9:$D$108,FALSE),MATCH(Q$2,实力模型!$AR$8:$AY$8,FALSE))*$R$1</f>
        <v>60.48</v>
      </c>
      <c r="R13" s="1">
        <f t="shared" si="6"/>
        <v>60.48</v>
      </c>
      <c r="T13" s="1">
        <v>45</v>
      </c>
      <c r="U13" s="1">
        <f t="shared" si="7"/>
        <v>162</v>
      </c>
      <c r="V13" s="1" cm="1">
        <f t="array" ref="V13">INDEX(M:M,MATCH($U13,A:A,FALSE))</f>
        <v>2887.7109999999998</v>
      </c>
      <c r="W13" s="1" cm="1">
        <f t="array" ref="W13">INDEX(O:O,MATCH($U13,$A:$A,FALSE))</f>
        <v>232.833</v>
      </c>
      <c r="X13" s="1">
        <f t="shared" si="8"/>
        <v>54.810200000000002</v>
      </c>
      <c r="Y13" s="1">
        <f t="shared" si="9"/>
        <v>4.1437600000000003</v>
      </c>
    </row>
    <row r="14" spans="1:25" x14ac:dyDescent="0.15">
      <c r="A14" s="1">
        <v>12</v>
      </c>
      <c r="B14" s="1">
        <f t="shared" si="10"/>
        <v>2</v>
      </c>
      <c r="C14" s="1">
        <v>2</v>
      </c>
      <c r="E14" s="26">
        <v>7</v>
      </c>
      <c r="F14" s="1" cm="1">
        <f t="array" ref="F14">INT(INDEX(V$4:V$24,MATCH($A14,$U$4:$U$24,TRUE))+INDEX(X$4:X$24,MATCH($A14,$U$4:$U$24,1))*($A14-INDEX($U$4:$U$24,MATCH($A14,$U$4:$U$24,1))))</f>
        <v>220</v>
      </c>
      <c r="G14" s="1" cm="1">
        <f t="array" ref="G14">INT(INDEX(W$4:W$24,MATCH($A14,$U$4:$U$24,TRUE))+INDEX(Y$4:Y$24,MATCH($A14,$U$4:$U$24,1))*($A14-INDEX($U$4:$U$24,MATCH($A14,$U$4:$U$24,1))))</f>
        <v>20</v>
      </c>
      <c r="H14" s="1">
        <f t="shared" si="2"/>
        <v>20</v>
      </c>
      <c r="I14" s="1">
        <f t="shared" si="0"/>
        <v>64</v>
      </c>
      <c r="J14" s="1">
        <f t="shared" si="1"/>
        <v>64</v>
      </c>
      <c r="L14" s="1">
        <f t="shared" si="3"/>
        <v>0.42199999999999999</v>
      </c>
      <c r="M14" s="1" cm="1">
        <f t="array" ref="M14">ROUND(INDEX(实力模型!$AR$9:$AY$108,MATCH($E14,实力模型!$D$9:$D$108,FALSE),MATCH(M$2,实力模型!$AR$8:$AY$8,FALSE))*L14,3)</f>
        <v>227.75299999999999</v>
      </c>
      <c r="N14" s="1">
        <f t="shared" si="4"/>
        <v>0.27200000000000002</v>
      </c>
      <c r="O14" s="1" cm="1">
        <f t="array" ref="O14">ROUND(INDEX(实力模型!$AR$9:$AY$108,MATCH($E14,实力模型!$D$9:$D$108,FALSE),MATCH(O$2,实力模型!$AR$8:$AY$8,FALSE))*$N14,3)</f>
        <v>20.971</v>
      </c>
      <c r="P14" s="1">
        <f t="shared" si="5"/>
        <v>20.971</v>
      </c>
      <c r="Q14" s="1" cm="1">
        <f t="array" ref="Q14">INDEX(实力模型!$AR$9:$AY$108,MATCH($E14,实力模型!$D$9:$D$108,FALSE),MATCH(Q$2,实力模型!$AR$8:$AY$8,FALSE))*$R$1</f>
        <v>64.260000000000005</v>
      </c>
      <c r="R14" s="1">
        <f t="shared" si="6"/>
        <v>64.260000000000005</v>
      </c>
      <c r="T14" s="1">
        <v>50</v>
      </c>
      <c r="U14" s="1">
        <f t="shared" si="7"/>
        <v>187</v>
      </c>
      <c r="V14" s="1" cm="1">
        <f t="array" ref="V14">INDEX(M:M,MATCH($U14,A:A,FALSE))</f>
        <v>4257.9660000000003</v>
      </c>
      <c r="W14" s="1" cm="1">
        <f t="array" ref="W14">INDEX(O:O,MATCH($U14,$A:$A,FALSE))</f>
        <v>336.42700000000002</v>
      </c>
      <c r="X14" s="1">
        <f t="shared" si="8"/>
        <v>25.0428</v>
      </c>
      <c r="Y14" s="1">
        <f t="shared" si="9"/>
        <v>2.2378800000000001</v>
      </c>
    </row>
    <row r="15" spans="1:25" x14ac:dyDescent="0.15">
      <c r="A15" s="1">
        <v>13</v>
      </c>
      <c r="B15" s="1">
        <f t="shared" si="10"/>
        <v>2</v>
      </c>
      <c r="C15" s="1">
        <v>3</v>
      </c>
      <c r="E15" s="26">
        <v>7</v>
      </c>
      <c r="F15" s="1" cm="1">
        <f t="array" ref="F15">INT(INDEX(V$4:V$24,MATCH($A15,$U$4:$U$24,TRUE))+INDEX(X$4:X$24,MATCH($A15,$U$4:$U$24,1))*($A15-INDEX($U$4:$U$24,MATCH($A15,$U$4:$U$24,1))))</f>
        <v>225</v>
      </c>
      <c r="G15" s="1" cm="1">
        <f t="array" ref="G15">INT(INDEX(W$4:W$24,MATCH($A15,$U$4:$U$24,TRUE))+INDEX(Y$4:Y$24,MATCH($A15,$U$4:$U$24,1))*($A15-INDEX($U$4:$U$24,MATCH($A15,$U$4:$U$24,1))))</f>
        <v>20</v>
      </c>
      <c r="H15" s="1">
        <f t="shared" si="2"/>
        <v>20</v>
      </c>
      <c r="I15" s="1">
        <f t="shared" si="0"/>
        <v>64</v>
      </c>
      <c r="J15" s="1">
        <f t="shared" si="1"/>
        <v>64</v>
      </c>
      <c r="L15" s="1">
        <f t="shared" si="3"/>
        <v>0.42399999999999999</v>
      </c>
      <c r="M15" s="1" cm="1">
        <f t="array" ref="M15">ROUND(INDEX(实力模型!$AR$9:$AY$108,MATCH($E15,实力模型!$D$9:$D$108,FALSE),MATCH(M$2,实力模型!$AR$8:$AY$8,FALSE))*L15,3)</f>
        <v>228.833</v>
      </c>
      <c r="N15" s="1">
        <f t="shared" si="4"/>
        <v>0.27400000000000002</v>
      </c>
      <c r="O15" s="1" cm="1">
        <f t="array" ref="O15">ROUND(INDEX(实力模型!$AR$9:$AY$108,MATCH($E15,实力模型!$D$9:$D$108,FALSE),MATCH(O$2,实力模型!$AR$8:$AY$8,FALSE))*$N15,3)</f>
        <v>21.125</v>
      </c>
      <c r="P15" s="1">
        <f t="shared" si="5"/>
        <v>21.125</v>
      </c>
      <c r="Q15" s="1" cm="1">
        <f t="array" ref="Q15">INDEX(实力模型!$AR$9:$AY$108,MATCH($E15,实力模型!$D$9:$D$108,FALSE),MATCH(Q$2,实力模型!$AR$8:$AY$8,FALSE))*$R$1</f>
        <v>64.260000000000005</v>
      </c>
      <c r="R15" s="1">
        <f t="shared" si="6"/>
        <v>64.260000000000005</v>
      </c>
      <c r="T15" s="1">
        <v>55</v>
      </c>
      <c r="U15" s="1">
        <f t="shared" ref="U15:U24" si="11">MAX(INDEX(A:A,MATCH($T15,E:E,FALSE)))</f>
        <v>212</v>
      </c>
      <c r="V15" s="1" cm="1">
        <f t="array" ref="V15">INDEX(M:M,MATCH($U15,A:A,FALSE))</f>
        <v>4884.0360000000001</v>
      </c>
      <c r="W15" s="1" cm="1">
        <f t="array" ref="W15">INDEX(O:O,MATCH($U15,$A:$A,FALSE))</f>
        <v>392.37400000000002</v>
      </c>
      <c r="X15" s="1">
        <f t="shared" si="8"/>
        <v>26.747440000000001</v>
      </c>
      <c r="Y15" s="1">
        <f t="shared" si="9"/>
        <v>1.8582399999999999</v>
      </c>
    </row>
    <row r="16" spans="1:25" x14ac:dyDescent="0.15">
      <c r="A16" s="1">
        <v>14</v>
      </c>
      <c r="B16" s="1">
        <f t="shared" si="10"/>
        <v>2</v>
      </c>
      <c r="C16" s="1">
        <v>4</v>
      </c>
      <c r="E16" s="26">
        <v>8</v>
      </c>
      <c r="F16" s="1" cm="1">
        <f t="array" ref="F16">INT(INDEX(V$4:V$24,MATCH($A16,$U$4:$U$24,TRUE))+INDEX(X$4:X$24,MATCH($A16,$U$4:$U$24,1))*($A16-INDEX($U$4:$U$24,MATCH($A16,$U$4:$U$24,1))))</f>
        <v>230</v>
      </c>
      <c r="G16" s="1" cm="1">
        <f t="array" ref="G16">INT(INDEX(W$4:W$24,MATCH($A16,$U$4:$U$24,TRUE))+INDEX(Y$4:Y$24,MATCH($A16,$U$4:$U$24,1))*($A16-INDEX($U$4:$U$24,MATCH($A16,$U$4:$U$24,1))))</f>
        <v>21</v>
      </c>
      <c r="H16" s="1">
        <f t="shared" si="2"/>
        <v>21</v>
      </c>
      <c r="I16" s="1">
        <f t="shared" si="0"/>
        <v>65</v>
      </c>
      <c r="J16" s="1">
        <f t="shared" si="1"/>
        <v>65</v>
      </c>
      <c r="L16" s="1">
        <f t="shared" si="3"/>
        <v>0.42599999999999999</v>
      </c>
      <c r="M16" s="1" cm="1">
        <f t="array" ref="M16">ROUND(INDEX(实力模型!$AR$9:$AY$108,MATCH($E16,实力模型!$D$9:$D$108,FALSE),MATCH(M$2,实力模型!$AR$8:$AY$8,FALSE))*L16,3)</f>
        <v>235.28</v>
      </c>
      <c r="N16" s="1">
        <f t="shared" si="4"/>
        <v>0.27600000000000002</v>
      </c>
      <c r="O16" s="1" cm="1">
        <f t="array" ref="O16">ROUND(INDEX(实力模型!$AR$9:$AY$108,MATCH($E16,实力模型!$D$9:$D$108,FALSE),MATCH(O$2,实力模型!$AR$8:$AY$8,FALSE))*$N16,3)</f>
        <v>21.776</v>
      </c>
      <c r="P16" s="1">
        <f t="shared" si="5"/>
        <v>21.776</v>
      </c>
      <c r="Q16" s="1" cm="1">
        <f t="array" ref="Q16">INDEX(实力模型!$AR$9:$AY$108,MATCH($E16,实力模型!$D$9:$D$108,FALSE),MATCH(Q$2,实力模型!$AR$8:$AY$8,FALSE))*$R$1</f>
        <v>65.34</v>
      </c>
      <c r="R16" s="1">
        <f t="shared" si="6"/>
        <v>65.34</v>
      </c>
      <c r="T16" s="1">
        <v>60</v>
      </c>
      <c r="U16" s="1">
        <f t="shared" si="11"/>
        <v>237</v>
      </c>
      <c r="V16" s="1" cm="1">
        <f t="array" ref="V16">INDEX(M:M,MATCH($U16,A:A,FALSE))</f>
        <v>5552.7219999999998</v>
      </c>
      <c r="W16" s="1" cm="1">
        <f t="array" ref="W16">INDEX(O:O,MATCH($U16,$A:$A,FALSE))</f>
        <v>438.83</v>
      </c>
      <c r="X16" s="1">
        <f t="shared" si="8"/>
        <v>14.697319999999999</v>
      </c>
      <c r="Y16" s="1">
        <f t="shared" si="9"/>
        <v>0.70028000000000001</v>
      </c>
    </row>
    <row r="17" spans="1:25" x14ac:dyDescent="0.15">
      <c r="A17" s="1">
        <v>15</v>
      </c>
      <c r="B17" s="1">
        <f t="shared" si="10"/>
        <v>2</v>
      </c>
      <c r="C17" s="1">
        <v>5</v>
      </c>
      <c r="E17" s="26">
        <v>8</v>
      </c>
      <c r="F17" s="1" cm="1">
        <f t="array" ref="F17">INT(INDEX(V$4:V$24,MATCH($A17,$U$4:$U$24,TRUE))+INDEX(X$4:X$24,MATCH($A17,$U$4:$U$24,1))*($A17-INDEX($U$4:$U$24,MATCH($A17,$U$4:$U$24,1))))</f>
        <v>235</v>
      </c>
      <c r="G17" s="1" cm="1">
        <f t="array" ref="G17">INT(INDEX(W$4:W$24,MATCH($A17,$U$4:$U$24,TRUE))+INDEX(Y$4:Y$24,MATCH($A17,$U$4:$U$24,1))*($A17-INDEX($U$4:$U$24,MATCH($A17,$U$4:$U$24,1))))</f>
        <v>21</v>
      </c>
      <c r="H17" s="1">
        <f t="shared" si="2"/>
        <v>21</v>
      </c>
      <c r="I17" s="1">
        <f t="shared" si="0"/>
        <v>65</v>
      </c>
      <c r="J17" s="1">
        <f t="shared" si="1"/>
        <v>65</v>
      </c>
      <c r="L17" s="1">
        <f t="shared" si="3"/>
        <v>0.42799999999999999</v>
      </c>
      <c r="M17" s="1" cm="1">
        <f t="array" ref="M17">ROUND(INDEX(实力模型!$AR$9:$AY$108,MATCH($E17,实力模型!$D$9:$D$108,FALSE),MATCH(M$2,实力模型!$AR$8:$AY$8,FALSE))*L17,3)</f>
        <v>236.38399999999999</v>
      </c>
      <c r="N17" s="1">
        <f t="shared" si="4"/>
        <v>0.27800000000000002</v>
      </c>
      <c r="O17" s="1" cm="1">
        <f t="array" ref="O17">ROUND(INDEX(实力模型!$AR$9:$AY$108,MATCH($E17,实力模型!$D$9:$D$108,FALSE),MATCH(O$2,实力模型!$AR$8:$AY$8,FALSE))*$N17,3)</f>
        <v>21.934000000000001</v>
      </c>
      <c r="P17" s="1">
        <f t="shared" si="5"/>
        <v>21.934000000000001</v>
      </c>
      <c r="Q17" s="1" cm="1">
        <f t="array" ref="Q17">INDEX(实力模型!$AR$9:$AY$108,MATCH($E17,实力模型!$D$9:$D$108,FALSE),MATCH(Q$2,实力模型!$AR$8:$AY$8,FALSE))*$R$1</f>
        <v>65.34</v>
      </c>
      <c r="R17" s="1">
        <f t="shared" si="6"/>
        <v>65.34</v>
      </c>
      <c r="T17" s="1">
        <v>65</v>
      </c>
      <c r="U17" s="1">
        <f t="shared" si="11"/>
        <v>262</v>
      </c>
      <c r="V17" s="1" cm="1">
        <f t="array" ref="V17">INDEX(M:M,MATCH($U17,A:A,FALSE))</f>
        <v>5920.1549999999997</v>
      </c>
      <c r="W17" s="1" cm="1">
        <f t="array" ref="W17">INDEX(O:O,MATCH($U17,$A:$A,FALSE))</f>
        <v>456.33699999999999</v>
      </c>
      <c r="X17" s="1">
        <f t="shared" si="8"/>
        <v>83.370599999999996</v>
      </c>
      <c r="Y17" s="1">
        <f t="shared" si="9"/>
        <v>5.6137199999999998</v>
      </c>
    </row>
    <row r="18" spans="1:25" x14ac:dyDescent="0.15">
      <c r="A18" s="1">
        <v>16</v>
      </c>
      <c r="B18" s="1">
        <f t="shared" si="10"/>
        <v>2</v>
      </c>
      <c r="C18" s="1">
        <v>6</v>
      </c>
      <c r="E18" s="26">
        <v>9</v>
      </c>
      <c r="F18" s="1" cm="1">
        <f t="array" ref="F18">INT(INDEX(V$4:V$24,MATCH($A18,$U$4:$U$24,TRUE))+INDEX(X$4:X$24,MATCH($A18,$U$4:$U$24,1))*($A18-INDEX($U$4:$U$24,MATCH($A18,$U$4:$U$24,1))))</f>
        <v>240</v>
      </c>
      <c r="G18" s="1" cm="1">
        <f t="array" ref="G18">INT(INDEX(W$4:W$24,MATCH($A18,$U$4:$U$24,TRUE))+INDEX(Y$4:Y$24,MATCH($A18,$U$4:$U$24,1))*($A18-INDEX($U$4:$U$24,MATCH($A18,$U$4:$U$24,1))))</f>
        <v>22</v>
      </c>
      <c r="H18" s="1">
        <f t="shared" si="2"/>
        <v>22</v>
      </c>
      <c r="I18" s="1">
        <f t="shared" si="0"/>
        <v>66</v>
      </c>
      <c r="J18" s="1">
        <f t="shared" si="1"/>
        <v>66</v>
      </c>
      <c r="L18" s="1">
        <f t="shared" si="3"/>
        <v>0.43</v>
      </c>
      <c r="M18" s="1" cm="1">
        <f t="array" ref="M18">ROUND(INDEX(实力模型!$AR$9:$AY$108,MATCH($E18,实力模型!$D$9:$D$108,FALSE),MATCH(M$2,实力模型!$AR$8:$AY$8,FALSE))*L18,3)</f>
        <v>242.90700000000001</v>
      </c>
      <c r="N18" s="1">
        <f t="shared" si="4"/>
        <v>0.28000000000000003</v>
      </c>
      <c r="O18" s="1" cm="1">
        <f t="array" ref="O18">ROUND(INDEX(实力模型!$AR$9:$AY$108,MATCH($E18,实力模型!$D$9:$D$108,FALSE),MATCH(O$2,实力模型!$AR$8:$AY$8,FALSE))*$N18,3)</f>
        <v>22.596</v>
      </c>
      <c r="P18" s="1">
        <f t="shared" si="5"/>
        <v>22.596</v>
      </c>
      <c r="Q18" s="1" cm="1">
        <f t="array" ref="Q18">INDEX(实力模型!$AR$9:$AY$108,MATCH($E18,实力模型!$D$9:$D$108,FALSE),MATCH(Q$2,实力模型!$AR$8:$AY$8,FALSE))*$R$1</f>
        <v>66.42</v>
      </c>
      <c r="R18" s="1">
        <f t="shared" si="6"/>
        <v>66.42</v>
      </c>
      <c r="T18" s="1">
        <v>70</v>
      </c>
      <c r="U18" s="1">
        <f t="shared" si="11"/>
        <v>287</v>
      </c>
      <c r="V18" s="1" cm="1">
        <f t="array" ref="V18">INDEX(M:M,MATCH($U18,A:A,FALSE))</f>
        <v>8004.42</v>
      </c>
      <c r="W18" s="1" cm="1">
        <f t="array" ref="W18">INDEX(O:O,MATCH($U18,$A:$A,FALSE))</f>
        <v>596.67999999999995</v>
      </c>
      <c r="X18" s="1">
        <f t="shared" si="8"/>
        <v>24.429600000000001</v>
      </c>
      <c r="Y18" s="1">
        <f t="shared" si="9"/>
        <v>1.8144</v>
      </c>
    </row>
    <row r="19" spans="1:25" x14ac:dyDescent="0.15">
      <c r="A19" s="1">
        <v>17</v>
      </c>
      <c r="B19" s="1">
        <f t="shared" si="10"/>
        <v>2</v>
      </c>
      <c r="C19" s="1">
        <v>7</v>
      </c>
      <c r="E19" s="26">
        <v>9</v>
      </c>
      <c r="F19" s="1" cm="1">
        <f t="array" ref="F19">INT(INDEX(V$4:V$24,MATCH($A19,$U$4:$U$24,TRUE))+INDEX(X$4:X$24,MATCH($A19,$U$4:$U$24,1))*($A19-INDEX($U$4:$U$24,MATCH($A19,$U$4:$U$24,1))))</f>
        <v>245</v>
      </c>
      <c r="G19" s="1" cm="1">
        <f t="array" ref="G19">INT(INDEX(W$4:W$24,MATCH($A19,$U$4:$U$24,TRUE))+INDEX(Y$4:Y$24,MATCH($A19,$U$4:$U$24,1))*($A19-INDEX($U$4:$U$24,MATCH($A19,$U$4:$U$24,1))))</f>
        <v>22</v>
      </c>
      <c r="H19" s="1">
        <f t="shared" ref="H19:H38" si="12">G19</f>
        <v>22</v>
      </c>
      <c r="I19" s="1">
        <f t="shared" si="0"/>
        <v>66</v>
      </c>
      <c r="J19" s="1">
        <f t="shared" si="1"/>
        <v>66</v>
      </c>
      <c r="L19" s="1">
        <f t="shared" si="3"/>
        <v>0.432</v>
      </c>
      <c r="M19" s="1" cm="1">
        <f t="array" ref="M19">ROUND(INDEX(实力模型!$AR$9:$AY$108,MATCH($E19,实力模型!$D$9:$D$108,FALSE),MATCH(M$2,实力模型!$AR$8:$AY$8,FALSE))*L19,3)</f>
        <v>244.03700000000001</v>
      </c>
      <c r="N19" s="1">
        <f t="shared" si="4"/>
        <v>0.28199999999999997</v>
      </c>
      <c r="O19" s="1" cm="1">
        <f t="array" ref="O19">ROUND(INDEX(实力模型!$AR$9:$AY$108,MATCH($E19,实力模型!$D$9:$D$108,FALSE),MATCH(O$2,实力模型!$AR$8:$AY$8,FALSE))*$N19,3)</f>
        <v>22.757000000000001</v>
      </c>
      <c r="P19" s="1">
        <f t="shared" si="5"/>
        <v>22.757000000000001</v>
      </c>
      <c r="Q19" s="1" cm="1">
        <f t="array" ref="Q19">INDEX(实力模型!$AR$9:$AY$108,MATCH($E19,实力模型!$D$9:$D$108,FALSE),MATCH(Q$2,实力模型!$AR$8:$AY$8,FALSE))*$R$1</f>
        <v>66.42</v>
      </c>
      <c r="R19" s="1">
        <f t="shared" si="6"/>
        <v>66.42</v>
      </c>
      <c r="T19" s="1">
        <v>75</v>
      </c>
      <c r="U19" s="1">
        <f t="shared" si="11"/>
        <v>312</v>
      </c>
      <c r="V19" s="1" cm="1">
        <f t="array" ref="V19">INDEX(M:M,MATCH($U19,A:A,FALSE))</f>
        <v>8615.16</v>
      </c>
      <c r="W19" s="1" cm="1">
        <f t="array" ref="W19">INDEX(O:O,MATCH($U19,$A:$A,FALSE))</f>
        <v>642.04</v>
      </c>
      <c r="X19" s="1">
        <f t="shared" si="8"/>
        <v>15.0984</v>
      </c>
      <c r="Y19" s="1">
        <f t="shared" si="9"/>
        <v>1.3355999999999999</v>
      </c>
    </row>
    <row r="20" spans="1:25" x14ac:dyDescent="0.15">
      <c r="A20" s="1">
        <v>18</v>
      </c>
      <c r="B20" s="1">
        <f t="shared" si="10"/>
        <v>2</v>
      </c>
      <c r="C20" s="1">
        <v>8</v>
      </c>
      <c r="E20" s="26">
        <v>10</v>
      </c>
      <c r="F20" s="1" cm="1">
        <f t="array" ref="F20">INT(INDEX(V$4:V$24,MATCH($A20,$U$4:$U$24,TRUE))+INDEX(X$4:X$24,MATCH($A20,$U$4:$U$24,1))*($A20-INDEX($U$4:$U$24,MATCH($A20,$U$4:$U$24,1))))</f>
        <v>250</v>
      </c>
      <c r="G20" s="1" cm="1">
        <f t="array" ref="G20">INT(INDEX(W$4:W$24,MATCH($A20,$U$4:$U$24,TRUE))+INDEX(Y$4:Y$24,MATCH($A20,$U$4:$U$24,1))*($A20-INDEX($U$4:$U$24,MATCH($A20,$U$4:$U$24,1))))</f>
        <v>23</v>
      </c>
      <c r="H20" s="1">
        <f t="shared" si="12"/>
        <v>23</v>
      </c>
      <c r="I20" s="1">
        <f t="shared" si="0"/>
        <v>67</v>
      </c>
      <c r="J20" s="1">
        <f t="shared" si="1"/>
        <v>67</v>
      </c>
      <c r="L20" s="1">
        <f t="shared" si="3"/>
        <v>0.434</v>
      </c>
      <c r="M20" s="1" cm="1">
        <f t="array" ref="M20">ROUND(INDEX(实力模型!$AR$9:$AY$108,MATCH($E20,实力模型!$D$9:$D$108,FALSE),MATCH(M$2,实力模型!$AR$8:$AY$8,FALSE))*L20,3)</f>
        <v>250.63499999999999</v>
      </c>
      <c r="N20" s="1">
        <f t="shared" si="4"/>
        <v>0.28399999999999997</v>
      </c>
      <c r="O20" s="1" cm="1">
        <f t="array" ref="O20">ROUND(INDEX(实力模型!$AR$9:$AY$108,MATCH($E20,实力模型!$D$9:$D$108,FALSE),MATCH(O$2,实力模型!$AR$8:$AY$8,FALSE))*$N20,3)</f>
        <v>23.43</v>
      </c>
      <c r="P20" s="1">
        <f t="shared" si="5"/>
        <v>23.43</v>
      </c>
      <c r="Q20" s="1" cm="1">
        <f t="array" ref="Q20">INDEX(实力模型!$AR$9:$AY$108,MATCH($E20,实力模型!$D$9:$D$108,FALSE),MATCH(Q$2,实力模型!$AR$8:$AY$8,FALSE))*$R$1</f>
        <v>67.5</v>
      </c>
      <c r="R20" s="1">
        <f t="shared" si="6"/>
        <v>67.5</v>
      </c>
      <c r="T20" s="1">
        <v>80</v>
      </c>
      <c r="U20" s="1">
        <f t="shared" si="11"/>
        <v>337</v>
      </c>
      <c r="V20" s="1" cm="1">
        <f t="array" ref="V20">INDEX(M:M,MATCH($U20,A:A,FALSE))</f>
        <v>8992.6200000000008</v>
      </c>
      <c r="W20" s="1" cm="1">
        <f t="array" ref="W20">INDEX(O:O,MATCH($U20,$A:$A,FALSE))</f>
        <v>675.43</v>
      </c>
      <c r="X20" s="1">
        <f t="shared" si="8"/>
        <v>10.8864</v>
      </c>
      <c r="Y20" s="1">
        <f t="shared" si="9"/>
        <v>0.95760000000000201</v>
      </c>
    </row>
    <row r="21" spans="1:25" x14ac:dyDescent="0.15">
      <c r="A21" s="1">
        <v>19</v>
      </c>
      <c r="B21" s="1">
        <f t="shared" si="10"/>
        <v>2</v>
      </c>
      <c r="C21" s="1">
        <v>9</v>
      </c>
      <c r="E21" s="26">
        <v>10</v>
      </c>
      <c r="F21" s="1" cm="1">
        <f t="array" ref="F21">INT(INDEX(V$4:V$24,MATCH($A21,$U$4:$U$24,TRUE))+INDEX(X$4:X$24,MATCH($A21,$U$4:$U$24,1))*($A21-INDEX($U$4:$U$24,MATCH($A21,$U$4:$U$24,1))))</f>
        <v>286</v>
      </c>
      <c r="G21" s="1" cm="1">
        <f t="array" ref="G21">INT(INDEX(W$4:W$24,MATCH($A21,$U$4:$U$24,TRUE))+INDEX(Y$4:Y$24,MATCH($A21,$U$4:$U$24,1))*($A21-INDEX($U$4:$U$24,MATCH($A21,$U$4:$U$24,1))))</f>
        <v>25</v>
      </c>
      <c r="H21" s="1">
        <f t="shared" si="12"/>
        <v>25</v>
      </c>
      <c r="I21" s="1">
        <f t="shared" si="0"/>
        <v>67</v>
      </c>
      <c r="J21" s="1">
        <f t="shared" si="1"/>
        <v>67</v>
      </c>
      <c r="L21" s="1">
        <f t="shared" si="3"/>
        <v>0.436</v>
      </c>
      <c r="M21" s="1" cm="1">
        <f t="array" ref="M21">ROUND(INDEX(实力模型!$AR$9:$AY$108,MATCH($E21,实力模型!$D$9:$D$108,FALSE),MATCH(M$2,实力模型!$AR$8:$AY$8,FALSE))*L21,3)</f>
        <v>251.79</v>
      </c>
      <c r="N21" s="1">
        <f t="shared" si="4"/>
        <v>0.28599999999999998</v>
      </c>
      <c r="O21" s="1" cm="1">
        <f t="array" ref="O21">ROUND(INDEX(实力模型!$AR$9:$AY$108,MATCH($E21,实力模型!$D$9:$D$108,FALSE),MATCH(O$2,实力模型!$AR$8:$AY$8,FALSE))*$N21,3)</f>
        <v>23.594999999999999</v>
      </c>
      <c r="P21" s="1">
        <f t="shared" si="5"/>
        <v>23.594999999999999</v>
      </c>
      <c r="Q21" s="1" cm="1">
        <f t="array" ref="Q21">INDEX(实力模型!$AR$9:$AY$108,MATCH($E21,实力模型!$D$9:$D$108,FALSE),MATCH(Q$2,实力模型!$AR$8:$AY$8,FALSE))*$R$1</f>
        <v>67.5</v>
      </c>
      <c r="R21" s="1">
        <f t="shared" si="6"/>
        <v>67.5</v>
      </c>
      <c r="T21" s="1">
        <v>85</v>
      </c>
      <c r="U21" s="1">
        <f t="shared" si="11"/>
        <v>362</v>
      </c>
      <c r="V21" s="1" cm="1">
        <f t="array" ref="V21">INDEX(M:M,MATCH($U21,A:A,FALSE))</f>
        <v>9264.7800000000007</v>
      </c>
      <c r="W21" s="1" cm="1">
        <f t="array" ref="W21">INDEX(O:O,MATCH($U21,$A:$A,FALSE))</f>
        <v>699.37</v>
      </c>
      <c r="X21" s="1">
        <f t="shared" si="8"/>
        <v>21.2544</v>
      </c>
      <c r="Y21" s="1">
        <f t="shared" si="9"/>
        <v>1.6295999999999999</v>
      </c>
    </row>
    <row r="22" spans="1:25" x14ac:dyDescent="0.15">
      <c r="A22" s="1">
        <v>20</v>
      </c>
      <c r="B22" s="1">
        <f t="shared" si="10"/>
        <v>2</v>
      </c>
      <c r="C22" s="1">
        <v>10</v>
      </c>
      <c r="E22" s="26">
        <v>11</v>
      </c>
      <c r="F22" s="1" cm="1">
        <f t="array" ref="F22">INT(INDEX(V$4:V$24,MATCH($A22,$U$4:$U$24,TRUE))+INDEX(X$4:X$24,MATCH($A22,$U$4:$U$24,1))*($A22-INDEX($U$4:$U$24,MATCH($A22,$U$4:$U$24,1))))</f>
        <v>322</v>
      </c>
      <c r="G22" s="1" cm="1">
        <f t="array" ref="G22">INT(INDEX(W$4:W$24,MATCH($A22,$U$4:$U$24,TRUE))+INDEX(Y$4:Y$24,MATCH($A22,$U$4:$U$24,1))*($A22-INDEX($U$4:$U$24,MATCH($A22,$U$4:$U$24,1))))</f>
        <v>27</v>
      </c>
      <c r="H22" s="1">
        <f t="shared" si="12"/>
        <v>27</v>
      </c>
      <c r="I22" s="1">
        <f t="shared" si="0"/>
        <v>100</v>
      </c>
      <c r="J22" s="1">
        <f t="shared" si="1"/>
        <v>100</v>
      </c>
      <c r="L22" s="1">
        <f t="shared" si="3"/>
        <v>0.438</v>
      </c>
      <c r="M22" s="1" cm="1">
        <f t="array" ref="M22">ROUND(INDEX(实力模型!$AR$9:$AY$108,MATCH($E22,实力模型!$D$9:$D$108,FALSE),MATCH(M$2,实力模型!$AR$8:$AY$8,FALSE))*L22,3)</f>
        <v>628.99400000000003</v>
      </c>
      <c r="N22" s="1">
        <f t="shared" si="4"/>
        <v>0.28799999999999998</v>
      </c>
      <c r="O22" s="1" cm="1">
        <f t="array" ref="O22">ROUND(INDEX(实力模型!$AR$9:$AY$108,MATCH($E22,实力模型!$D$9:$D$108,FALSE),MATCH(O$2,实力模型!$AR$8:$AY$8,FALSE))*$N22,3)</f>
        <v>44.582000000000001</v>
      </c>
      <c r="P22" s="1">
        <f t="shared" si="5"/>
        <v>44.582000000000001</v>
      </c>
      <c r="Q22" s="1" cm="1">
        <f t="array" ref="Q22">INDEX(实力模型!$AR$9:$AY$108,MATCH($E22,实力模型!$D$9:$D$108,FALSE),MATCH(Q$2,实力模型!$AR$8:$AY$8,FALSE))*$R$1</f>
        <v>100.458</v>
      </c>
      <c r="R22" s="1">
        <f t="shared" si="6"/>
        <v>100.458</v>
      </c>
      <c r="T22" s="1">
        <v>90</v>
      </c>
      <c r="U22" s="1">
        <f t="shared" si="11"/>
        <v>387</v>
      </c>
      <c r="V22" s="1" cm="1">
        <f t="array" ref="V22">INDEX(M:M,MATCH($U22,A:A,FALSE))</f>
        <v>9796.14</v>
      </c>
      <c r="W22" s="1" cm="1">
        <f t="array" ref="W22">INDEX(O:O,MATCH($U22,$A:$A,FALSE))</f>
        <v>740.11</v>
      </c>
      <c r="X22" s="1">
        <f t="shared" si="8"/>
        <v>48.772799999999997</v>
      </c>
      <c r="Y22" s="1">
        <f t="shared" si="9"/>
        <v>3.4131999999999998</v>
      </c>
    </row>
    <row r="23" spans="1:25" x14ac:dyDescent="0.15">
      <c r="A23" s="1">
        <v>21</v>
      </c>
      <c r="B23" s="1">
        <f t="shared" si="10"/>
        <v>3</v>
      </c>
      <c r="C23" s="1">
        <v>1</v>
      </c>
      <c r="E23" s="26">
        <v>11</v>
      </c>
      <c r="F23" s="1" cm="1">
        <f t="array" ref="F23">INT(INDEX(V$4:V$24,MATCH($A23,$U$4:$U$24,TRUE))+INDEX(X$4:X$24,MATCH($A23,$U$4:$U$24,1))*($A23-INDEX($U$4:$U$24,MATCH($A23,$U$4:$U$24,1))))</f>
        <v>358</v>
      </c>
      <c r="G23" s="1" cm="1">
        <f t="array" ref="G23">INT(INDEX(W$4:W$24,MATCH($A23,$U$4:$U$24,TRUE))+INDEX(Y$4:Y$24,MATCH($A23,$U$4:$U$24,1))*($A23-INDEX($U$4:$U$24,MATCH($A23,$U$4:$U$24,1))))</f>
        <v>30</v>
      </c>
      <c r="H23" s="1">
        <f t="shared" si="12"/>
        <v>30</v>
      </c>
      <c r="I23" s="1">
        <f t="shared" si="0"/>
        <v>100</v>
      </c>
      <c r="J23" s="1">
        <f t="shared" si="1"/>
        <v>100</v>
      </c>
      <c r="L23" s="1">
        <f t="shared" si="3"/>
        <v>0.44</v>
      </c>
      <c r="M23" s="1" cm="1">
        <f t="array" ref="M23">ROUND(INDEX(实力模型!$AR$9:$AY$108,MATCH($E23,实力模型!$D$9:$D$108,FALSE),MATCH(M$2,实力模型!$AR$8:$AY$8,FALSE))*L23,3)</f>
        <v>631.86599999999999</v>
      </c>
      <c r="N23" s="1">
        <f t="shared" si="4"/>
        <v>0.28999999999999998</v>
      </c>
      <c r="O23" s="1" cm="1">
        <f t="array" ref="O23">ROUND(INDEX(实力模型!$AR$9:$AY$108,MATCH($E23,实力模型!$D$9:$D$108,FALSE),MATCH(O$2,实力模型!$AR$8:$AY$8,FALSE))*$N23,3)</f>
        <v>44.892000000000003</v>
      </c>
      <c r="P23" s="1">
        <f t="shared" si="5"/>
        <v>44.892000000000003</v>
      </c>
      <c r="Q23" s="1" cm="1">
        <f t="array" ref="Q23">INDEX(实力模型!$AR$9:$AY$108,MATCH($E23,实力模型!$D$9:$D$108,FALSE),MATCH(Q$2,实力模型!$AR$8:$AY$8,FALSE))*$R$1</f>
        <v>100.458</v>
      </c>
      <c r="R23" s="1">
        <f t="shared" si="6"/>
        <v>100.458</v>
      </c>
      <c r="T23" s="1">
        <v>95</v>
      </c>
      <c r="U23" s="1">
        <f t="shared" si="11"/>
        <v>412</v>
      </c>
      <c r="V23" s="1" cm="1">
        <f t="array" ref="V23">INDEX(M:M,MATCH($U23,A:A,FALSE))</f>
        <v>11015.46</v>
      </c>
      <c r="W23" s="1" cm="1">
        <f t="array" ref="W23">INDEX(O:O,MATCH($U23,$A:$A,FALSE))</f>
        <v>825.44</v>
      </c>
      <c r="X23" s="1">
        <f t="shared" si="8"/>
        <v>21.189600000000102</v>
      </c>
      <c r="Y23" s="1">
        <f t="shared" si="9"/>
        <v>1.8144</v>
      </c>
    </row>
    <row r="24" spans="1:25" x14ac:dyDescent="0.15">
      <c r="A24" s="1">
        <v>22</v>
      </c>
      <c r="B24" s="1">
        <f t="shared" si="10"/>
        <v>3</v>
      </c>
      <c r="C24" s="1">
        <v>2</v>
      </c>
      <c r="E24" s="26">
        <v>11</v>
      </c>
      <c r="F24" s="1" cm="1">
        <f t="array" ref="F24">INT(INDEX(V$4:V$24,MATCH($A24,$U$4:$U$24,TRUE))+INDEX(X$4:X$24,MATCH($A24,$U$4:$U$24,1))*($A24-INDEX($U$4:$U$24,MATCH($A24,$U$4:$U$24,1))))</f>
        <v>393</v>
      </c>
      <c r="G24" s="1" cm="1">
        <f t="array" ref="G24">INT(INDEX(W$4:W$24,MATCH($A24,$U$4:$U$24,TRUE))+INDEX(Y$4:Y$24,MATCH($A24,$U$4:$U$24,1))*($A24-INDEX($U$4:$U$24,MATCH($A24,$U$4:$U$24,1))))</f>
        <v>32</v>
      </c>
      <c r="H24" s="1">
        <f t="shared" si="12"/>
        <v>32</v>
      </c>
      <c r="I24" s="1">
        <f t="shared" si="0"/>
        <v>100</v>
      </c>
      <c r="J24" s="1">
        <f t="shared" si="1"/>
        <v>100</v>
      </c>
      <c r="L24" s="1">
        <f t="shared" si="3"/>
        <v>0.442</v>
      </c>
      <c r="M24" s="1" cm="1">
        <f t="array" ref="M24">ROUND(INDEX(实力模型!$AR$9:$AY$108,MATCH($E24,实力模型!$D$9:$D$108,FALSE),MATCH(M$2,实力模型!$AR$8:$AY$8,FALSE))*L24,3)</f>
        <v>634.73900000000003</v>
      </c>
      <c r="N24" s="1">
        <f t="shared" si="4"/>
        <v>0.29199999999999998</v>
      </c>
      <c r="O24" s="1" cm="1">
        <f t="array" ref="O24">ROUND(INDEX(实力模型!$AR$9:$AY$108,MATCH($E24,实力模型!$D$9:$D$108,FALSE),MATCH(O$2,实力模型!$AR$8:$AY$8,FALSE))*$N24,3)</f>
        <v>45.201999999999998</v>
      </c>
      <c r="P24" s="1">
        <f t="shared" si="5"/>
        <v>45.201999999999998</v>
      </c>
      <c r="Q24" s="1" cm="1">
        <f t="array" ref="Q24">INDEX(实力模型!$AR$9:$AY$108,MATCH($E24,实力模型!$D$9:$D$108,FALSE),MATCH(Q$2,实力模型!$AR$8:$AY$8,FALSE))*$R$1</f>
        <v>100.458</v>
      </c>
      <c r="R24" s="1">
        <f t="shared" si="6"/>
        <v>100.458</v>
      </c>
      <c r="T24" s="1">
        <v>100</v>
      </c>
      <c r="U24" s="1">
        <f t="shared" si="11"/>
        <v>437</v>
      </c>
      <c r="V24" s="1" cm="1">
        <f t="array" ref="V24">INDEX(M:M,MATCH($U24,A:A,FALSE))</f>
        <v>11545.2</v>
      </c>
      <c r="W24" s="1" cm="1">
        <f t="array" ref="W24">INDEX(O:O,MATCH($U24,$A:$A,FALSE))</f>
        <v>870.8</v>
      </c>
      <c r="X24" s="1">
        <f t="shared" si="8"/>
        <v>26.419221967963399</v>
      </c>
      <c r="Y24" s="1">
        <f t="shared" si="9"/>
        <v>1.99267734553776</v>
      </c>
    </row>
    <row r="25" spans="1:25" x14ac:dyDescent="0.15">
      <c r="A25" s="1">
        <v>23</v>
      </c>
      <c r="B25" s="1">
        <f t="shared" si="10"/>
        <v>3</v>
      </c>
      <c r="C25" s="1">
        <v>3</v>
      </c>
      <c r="E25" s="26">
        <v>12</v>
      </c>
      <c r="F25" s="1" cm="1">
        <f t="array" ref="F25">INT(INDEX(V$4:V$24,MATCH($A25,$U$4:$U$24,TRUE))+INDEX(X$4:X$24,MATCH($A25,$U$4:$U$24,1))*($A25-INDEX($U$4:$U$24,MATCH($A25,$U$4:$U$24,1))))</f>
        <v>429</v>
      </c>
      <c r="G25" s="1" cm="1">
        <f t="array" ref="G25">INT(INDEX(W$4:W$24,MATCH($A25,$U$4:$U$24,TRUE))+INDEX(Y$4:Y$24,MATCH($A25,$U$4:$U$24,1))*($A25-INDEX($U$4:$U$24,MATCH($A25,$U$4:$U$24,1))))</f>
        <v>34</v>
      </c>
      <c r="H25" s="1">
        <f t="shared" si="12"/>
        <v>34</v>
      </c>
      <c r="I25" s="1">
        <f t="shared" si="0"/>
        <v>101</v>
      </c>
      <c r="J25" s="1">
        <f t="shared" si="1"/>
        <v>101</v>
      </c>
      <c r="L25" s="1">
        <f t="shared" si="3"/>
        <v>0.44400000000000001</v>
      </c>
      <c r="M25" s="1" cm="1">
        <f t="array" ref="M25">ROUND(INDEX(实力模型!$AR$9:$AY$108,MATCH($E25,实力模型!$D$9:$D$108,FALSE),MATCH(M$2,实力模型!$AR$8:$AY$8,FALSE))*L25,3)</f>
        <v>643.38300000000004</v>
      </c>
      <c r="N25" s="1">
        <f t="shared" si="4"/>
        <v>0.29399999999999998</v>
      </c>
      <c r="O25" s="1" cm="1">
        <f t="array" ref="O25">ROUND(INDEX(实力模型!$AR$9:$AY$108,MATCH($E25,实力模型!$D$9:$D$108,FALSE),MATCH(O$2,实力模型!$AR$8:$AY$8,FALSE))*$N25,3)</f>
        <v>46.048999999999999</v>
      </c>
      <c r="P25" s="1">
        <f t="shared" si="5"/>
        <v>46.048999999999999</v>
      </c>
      <c r="Q25" s="1" cm="1">
        <f t="array" ref="Q25">INDEX(实力模型!$AR$9:$AY$108,MATCH($E25,实力模型!$D$9:$D$108,FALSE),MATCH(Q$2,实力模型!$AR$8:$AY$8,FALSE))*$R$1</f>
        <v>101.547</v>
      </c>
      <c r="R25" s="1">
        <f t="shared" si="6"/>
        <v>101.547</v>
      </c>
    </row>
    <row r="26" spans="1:25" x14ac:dyDescent="0.15">
      <c r="A26" s="1">
        <v>24</v>
      </c>
      <c r="B26" s="1">
        <f t="shared" si="10"/>
        <v>3</v>
      </c>
      <c r="C26" s="1">
        <v>4</v>
      </c>
      <c r="E26" s="26">
        <v>12</v>
      </c>
      <c r="F26" s="1" cm="1">
        <f t="array" ref="F26">INT(INDEX(V$4:V$24,MATCH($A26,$U$4:$U$24,TRUE))+INDEX(X$4:X$24,MATCH($A26,$U$4:$U$24,1))*($A26-INDEX($U$4:$U$24,MATCH($A26,$U$4:$U$24,1))))</f>
        <v>465</v>
      </c>
      <c r="G26" s="1" cm="1">
        <f t="array" ref="G26">INT(INDEX(W$4:W$24,MATCH($A26,$U$4:$U$24,TRUE))+INDEX(Y$4:Y$24,MATCH($A26,$U$4:$U$24,1))*($A26-INDEX($U$4:$U$24,MATCH($A26,$U$4:$U$24,1))))</f>
        <v>36</v>
      </c>
      <c r="H26" s="1">
        <f t="shared" si="12"/>
        <v>36</v>
      </c>
      <c r="I26" s="1">
        <f t="shared" si="0"/>
        <v>101</v>
      </c>
      <c r="J26" s="1">
        <f t="shared" si="1"/>
        <v>101</v>
      </c>
      <c r="L26" s="1">
        <f t="shared" si="3"/>
        <v>0.44600000000000001</v>
      </c>
      <c r="M26" s="1" cm="1">
        <f t="array" ref="M26">ROUND(INDEX(实力模型!$AR$9:$AY$108,MATCH($E26,实力模型!$D$9:$D$108,FALSE),MATCH(M$2,实力模型!$AR$8:$AY$8,FALSE))*L26,3)</f>
        <v>646.28099999999995</v>
      </c>
      <c r="N26" s="1">
        <f t="shared" si="4"/>
        <v>0.29599999999999999</v>
      </c>
      <c r="O26" s="1" cm="1">
        <f t="array" ref="O26">ROUND(INDEX(实力模型!$AR$9:$AY$108,MATCH($E26,实力模型!$D$9:$D$108,FALSE),MATCH(O$2,实力模型!$AR$8:$AY$8,FALSE))*$N26,3)</f>
        <v>46.362000000000002</v>
      </c>
      <c r="P26" s="1">
        <f t="shared" si="5"/>
        <v>46.362000000000002</v>
      </c>
      <c r="Q26" s="1" cm="1">
        <f t="array" ref="Q26">INDEX(实力模型!$AR$9:$AY$108,MATCH($E26,实力模型!$D$9:$D$108,FALSE),MATCH(Q$2,实力模型!$AR$8:$AY$8,FALSE))*$R$1</f>
        <v>101.547</v>
      </c>
      <c r="R26" s="1">
        <f t="shared" si="6"/>
        <v>101.547</v>
      </c>
    </row>
    <row r="27" spans="1:25" x14ac:dyDescent="0.15">
      <c r="A27" s="1">
        <v>25</v>
      </c>
      <c r="B27" s="1">
        <f t="shared" si="10"/>
        <v>3</v>
      </c>
      <c r="C27" s="1">
        <v>5</v>
      </c>
      <c r="E27" s="26">
        <v>12</v>
      </c>
      <c r="F27" s="1" cm="1">
        <f t="array" ref="F27">INT(INDEX(V$4:V$24,MATCH($A27,$U$4:$U$24,TRUE))+INDEX(X$4:X$24,MATCH($A27,$U$4:$U$24,1))*($A27-INDEX($U$4:$U$24,MATCH($A27,$U$4:$U$24,1))))</f>
        <v>501</v>
      </c>
      <c r="G27" s="1" cm="1">
        <f t="array" ref="G27">INT(INDEX(W$4:W$24,MATCH($A27,$U$4:$U$24,TRUE))+INDEX(Y$4:Y$24,MATCH($A27,$U$4:$U$24,1))*($A27-INDEX($U$4:$U$24,MATCH($A27,$U$4:$U$24,1))))</f>
        <v>39</v>
      </c>
      <c r="H27" s="1">
        <f t="shared" si="12"/>
        <v>39</v>
      </c>
      <c r="I27" s="1">
        <f t="shared" si="0"/>
        <v>101</v>
      </c>
      <c r="J27" s="1">
        <f t="shared" si="1"/>
        <v>101</v>
      </c>
      <c r="L27" s="1">
        <f t="shared" si="3"/>
        <v>0.44800000000000001</v>
      </c>
      <c r="M27" s="1" cm="1">
        <f t="array" ref="M27">ROUND(INDEX(实力模型!$AR$9:$AY$108,MATCH($E27,实力模型!$D$9:$D$108,FALSE),MATCH(M$2,实力模型!$AR$8:$AY$8,FALSE))*L27,3)</f>
        <v>649.17899999999997</v>
      </c>
      <c r="N27" s="1">
        <f t="shared" si="4"/>
        <v>0.29799999999999999</v>
      </c>
      <c r="O27" s="1" cm="1">
        <f t="array" ref="O27">ROUND(INDEX(实力模型!$AR$9:$AY$108,MATCH($E27,实力模型!$D$9:$D$108,FALSE),MATCH(O$2,实力模型!$AR$8:$AY$8,FALSE))*$N27,3)</f>
        <v>46.676000000000002</v>
      </c>
      <c r="P27" s="1">
        <f t="shared" si="5"/>
        <v>46.676000000000002</v>
      </c>
      <c r="Q27" s="1" cm="1">
        <f t="array" ref="Q27">INDEX(实力模型!$AR$9:$AY$108,MATCH($E27,实力模型!$D$9:$D$108,FALSE),MATCH(Q$2,实力模型!$AR$8:$AY$8,FALSE))*$R$1</f>
        <v>101.547</v>
      </c>
      <c r="R27" s="1">
        <f t="shared" si="6"/>
        <v>101.547</v>
      </c>
    </row>
    <row r="28" spans="1:25" x14ac:dyDescent="0.15">
      <c r="A28" s="1">
        <v>26</v>
      </c>
      <c r="B28" s="1">
        <f t="shared" si="10"/>
        <v>3</v>
      </c>
      <c r="C28" s="1">
        <v>6</v>
      </c>
      <c r="E28" s="26">
        <v>13</v>
      </c>
      <c r="F28" s="1" cm="1">
        <f t="array" ref="F28">INT(INDEX(V$4:V$24,MATCH($A28,$U$4:$U$24,TRUE))+INDEX(X$4:X$24,MATCH($A28,$U$4:$U$24,1))*($A28-INDEX($U$4:$U$24,MATCH($A28,$U$4:$U$24,1))))</f>
        <v>537</v>
      </c>
      <c r="G28" s="1" cm="1">
        <f t="array" ref="G28">INT(INDEX(W$4:W$24,MATCH($A28,$U$4:$U$24,TRUE))+INDEX(Y$4:Y$24,MATCH($A28,$U$4:$U$24,1))*($A28-INDEX($U$4:$U$24,MATCH($A28,$U$4:$U$24,1))))</f>
        <v>41</v>
      </c>
      <c r="H28" s="1">
        <f t="shared" si="12"/>
        <v>41</v>
      </c>
      <c r="I28" s="1">
        <f t="shared" si="0"/>
        <v>105</v>
      </c>
      <c r="J28" s="1">
        <f t="shared" si="1"/>
        <v>105</v>
      </c>
      <c r="L28" s="1">
        <f t="shared" si="3"/>
        <v>0.45</v>
      </c>
      <c r="M28" s="1" cm="1">
        <f t="array" ref="M28">ROUND(INDEX(实力模型!$AR$9:$AY$108,MATCH($E28,实力模型!$D$9:$D$108,FALSE),MATCH(M$2,实力模型!$AR$8:$AY$8,FALSE))*L28,3)</f>
        <v>672.10699999999997</v>
      </c>
      <c r="N28" s="1">
        <f t="shared" si="4"/>
        <v>0.3</v>
      </c>
      <c r="O28" s="1" cm="1">
        <f t="array" ref="O28">ROUND(INDEX(实力模型!$AR$9:$AY$108,MATCH($E28,实力模型!$D$9:$D$108,FALSE),MATCH(O$2,实力模型!$AR$8:$AY$8,FALSE))*$N28,3)</f>
        <v>48.887999999999998</v>
      </c>
      <c r="P28" s="1">
        <f t="shared" si="5"/>
        <v>48.887999999999998</v>
      </c>
      <c r="Q28" s="1" cm="1">
        <f t="array" ref="Q28">INDEX(实力模型!$AR$9:$AY$108,MATCH($E28,实力模型!$D$9:$D$108,FALSE),MATCH(Q$2,实力模型!$AR$8:$AY$8,FALSE))*$R$1</f>
        <v>105.345</v>
      </c>
      <c r="R28" s="1">
        <f t="shared" si="6"/>
        <v>105.345</v>
      </c>
      <c r="T28" s="31" t="s">
        <v>381</v>
      </c>
    </row>
    <row r="29" spans="1:25" x14ac:dyDescent="0.15">
      <c r="A29" s="1">
        <v>27</v>
      </c>
      <c r="B29" s="1">
        <f t="shared" si="10"/>
        <v>3</v>
      </c>
      <c r="C29" s="1">
        <v>7</v>
      </c>
      <c r="E29" s="26">
        <v>13</v>
      </c>
      <c r="F29" s="1" cm="1">
        <f t="array" ref="F29">INT(INDEX(V$4:V$24,MATCH($A29,$U$4:$U$24,TRUE))+INDEX(X$4:X$24,MATCH($A29,$U$4:$U$24,1))*($A29-INDEX($U$4:$U$24,MATCH($A29,$U$4:$U$24,1))))</f>
        <v>572</v>
      </c>
      <c r="G29" s="1" cm="1">
        <f t="array" ref="G29">INT(INDEX(W$4:W$24,MATCH($A29,$U$4:$U$24,TRUE))+INDEX(Y$4:Y$24,MATCH($A29,$U$4:$U$24,1))*($A29-INDEX($U$4:$U$24,MATCH($A29,$U$4:$U$24,1))))</f>
        <v>43</v>
      </c>
      <c r="H29" s="1">
        <f t="shared" si="12"/>
        <v>43</v>
      </c>
      <c r="I29" s="1">
        <f t="shared" si="0"/>
        <v>105</v>
      </c>
      <c r="J29" s="1">
        <f t="shared" si="1"/>
        <v>105</v>
      </c>
      <c r="L29" s="1">
        <f t="shared" si="3"/>
        <v>0.45200000000000001</v>
      </c>
      <c r="M29" s="1" cm="1">
        <f t="array" ref="M29">ROUND(INDEX(实力模型!$AR$9:$AY$108,MATCH($E29,实力模型!$D$9:$D$108,FALSE),MATCH(M$2,实力模型!$AR$8:$AY$8,FALSE))*L29,3)</f>
        <v>675.09400000000005</v>
      </c>
      <c r="N29" s="1">
        <f t="shared" si="4"/>
        <v>0.30199999999999999</v>
      </c>
      <c r="O29" s="1" cm="1">
        <f t="array" ref="O29">ROUND(INDEX(实力模型!$AR$9:$AY$108,MATCH($E29,实力模型!$D$9:$D$108,FALSE),MATCH(O$2,实力模型!$AR$8:$AY$8,FALSE))*$N29,3)</f>
        <v>49.213999999999999</v>
      </c>
      <c r="P29" s="1">
        <f t="shared" si="5"/>
        <v>49.213999999999999</v>
      </c>
      <c r="Q29" s="1" cm="1">
        <f t="array" ref="Q29">INDEX(实力模型!$AR$9:$AY$108,MATCH($E29,实力模型!$D$9:$D$108,FALSE),MATCH(Q$2,实力模型!$AR$8:$AY$8,FALSE))*$R$1</f>
        <v>105.345</v>
      </c>
      <c r="R29" s="1">
        <f t="shared" si="6"/>
        <v>105.345</v>
      </c>
      <c r="U29" s="1" t="s">
        <v>382</v>
      </c>
    </row>
    <row r="30" spans="1:25" x14ac:dyDescent="0.15">
      <c r="A30" s="1">
        <v>28</v>
      </c>
      <c r="B30" s="1">
        <f t="shared" si="10"/>
        <v>3</v>
      </c>
      <c r="C30" s="1">
        <v>8</v>
      </c>
      <c r="E30" s="26">
        <v>13</v>
      </c>
      <c r="F30" s="1" cm="1">
        <f t="array" ref="F30">INT(INDEX(V$4:V$24,MATCH($A30,$U$4:$U$24,TRUE))+INDEX(X$4:X$24,MATCH($A30,$U$4:$U$24,1))*($A30-INDEX($U$4:$U$24,MATCH($A30,$U$4:$U$24,1))))</f>
        <v>608</v>
      </c>
      <c r="G30" s="1" cm="1">
        <f t="array" ref="G30">INT(INDEX(W$4:W$24,MATCH($A30,$U$4:$U$24,TRUE))+INDEX(Y$4:Y$24,MATCH($A30,$U$4:$U$24,1))*($A30-INDEX($U$4:$U$24,MATCH($A30,$U$4:$U$24,1))))</f>
        <v>45</v>
      </c>
      <c r="H30" s="1">
        <f t="shared" si="12"/>
        <v>45</v>
      </c>
      <c r="I30" s="1">
        <f t="shared" si="0"/>
        <v>105</v>
      </c>
      <c r="J30" s="1">
        <f t="shared" si="1"/>
        <v>105</v>
      </c>
      <c r="L30" s="1">
        <f t="shared" si="3"/>
        <v>0.45400000000000001</v>
      </c>
      <c r="M30" s="1" cm="1">
        <f t="array" ref="M30">ROUND(INDEX(实力模型!$AR$9:$AY$108,MATCH($E30,实力模型!$D$9:$D$108,FALSE),MATCH(M$2,实力模型!$AR$8:$AY$8,FALSE))*L30,3)</f>
        <v>678.08100000000002</v>
      </c>
      <c r="N30" s="1">
        <f t="shared" si="4"/>
        <v>0.30399999999999999</v>
      </c>
      <c r="O30" s="1" cm="1">
        <f t="array" ref="O30">ROUND(INDEX(实力模型!$AR$9:$AY$108,MATCH($E30,实力模型!$D$9:$D$108,FALSE),MATCH(O$2,实力模型!$AR$8:$AY$8,FALSE))*$N30,3)</f>
        <v>49.54</v>
      </c>
      <c r="P30" s="1">
        <f t="shared" si="5"/>
        <v>49.54</v>
      </c>
      <c r="Q30" s="1" cm="1">
        <f t="array" ref="Q30">INDEX(实力模型!$AR$9:$AY$108,MATCH($E30,实力模型!$D$9:$D$108,FALSE),MATCH(Q$2,实力模型!$AR$8:$AY$8,FALSE))*$R$1</f>
        <v>105.345</v>
      </c>
      <c r="R30" s="1">
        <f t="shared" si="6"/>
        <v>105.345</v>
      </c>
      <c r="U30" s="1" t="s">
        <v>383</v>
      </c>
    </row>
    <row r="31" spans="1:25" x14ac:dyDescent="0.15">
      <c r="A31" s="1">
        <v>29</v>
      </c>
      <c r="B31" s="1">
        <f t="shared" si="10"/>
        <v>3</v>
      </c>
      <c r="C31" s="1">
        <v>9</v>
      </c>
      <c r="E31" s="26">
        <v>14</v>
      </c>
      <c r="F31" s="1" cm="1">
        <f t="array" ref="F31">INT(INDEX(V$4:V$24,MATCH($A31,$U$4:$U$24,TRUE))+INDEX(X$4:X$24,MATCH($A31,$U$4:$U$24,1))*($A31-INDEX($U$4:$U$24,MATCH($A31,$U$4:$U$24,1))))</f>
        <v>644</v>
      </c>
      <c r="G31" s="1" cm="1">
        <f t="array" ref="G31">INT(INDEX(W$4:W$24,MATCH($A31,$U$4:$U$24,TRUE))+INDEX(Y$4:Y$24,MATCH($A31,$U$4:$U$24,1))*($A31-INDEX($U$4:$U$24,MATCH($A31,$U$4:$U$24,1))))</f>
        <v>48</v>
      </c>
      <c r="H31" s="1">
        <f t="shared" si="12"/>
        <v>48</v>
      </c>
      <c r="I31" s="1">
        <f t="shared" si="0"/>
        <v>106</v>
      </c>
      <c r="J31" s="1">
        <f t="shared" si="1"/>
        <v>106</v>
      </c>
      <c r="L31" s="1">
        <f t="shared" ref="L31:L94" si="13">MIN(L30+0.002,0.9)</f>
        <v>0.45600000000000002</v>
      </c>
      <c r="M31" s="1" cm="1">
        <f t="array" ref="M31">ROUND(INDEX(实力模型!$AR$9:$AY$108,MATCH($E31,实力模型!$D$9:$D$108,FALSE),MATCH(M$2,实力模型!$AR$8:$AY$8,FALSE))*L31,3)</f>
        <v>686.99599999999998</v>
      </c>
      <c r="N31" s="1">
        <f t="shared" si="4"/>
        <v>0.30599999999999999</v>
      </c>
      <c r="O31" s="1" cm="1">
        <f t="array" ref="O31">ROUND(INDEX(实力模型!$AR$9:$AY$108,MATCH($E31,实力模型!$D$9:$D$108,FALSE),MATCH(O$2,实力模型!$AR$8:$AY$8,FALSE))*$N31,3)</f>
        <v>50.429000000000002</v>
      </c>
      <c r="P31" s="1">
        <f t="shared" ref="P31:P94" si="14">O31</f>
        <v>50.429000000000002</v>
      </c>
      <c r="Q31" s="1" cm="1">
        <f t="array" ref="Q31">INDEX(实力模型!$AR$9:$AY$108,MATCH($E31,实力模型!$D$9:$D$108,FALSE),MATCH(Q$2,实力模型!$AR$8:$AY$8,FALSE))*$R$1</f>
        <v>106.434</v>
      </c>
      <c r="R31" s="1">
        <f t="shared" ref="R31:R94" si="15">Q31</f>
        <v>106.434</v>
      </c>
    </row>
    <row r="32" spans="1:25" x14ac:dyDescent="0.15">
      <c r="A32" s="1">
        <v>30</v>
      </c>
      <c r="B32" s="1">
        <f t="shared" si="10"/>
        <v>3</v>
      </c>
      <c r="C32" s="1">
        <v>10</v>
      </c>
      <c r="E32" s="26">
        <v>14</v>
      </c>
      <c r="F32" s="1" cm="1">
        <f t="array" ref="F32">INT(INDEX(V$4:V$24,MATCH($A32,$U$4:$U$24,TRUE))+INDEX(X$4:X$24,MATCH($A32,$U$4:$U$24,1))*($A32-INDEX($U$4:$U$24,MATCH($A32,$U$4:$U$24,1))))</f>
        <v>680</v>
      </c>
      <c r="G32" s="1" cm="1">
        <f t="array" ref="G32">INT(INDEX(W$4:W$24,MATCH($A32,$U$4:$U$24,TRUE))+INDEX(Y$4:Y$24,MATCH($A32,$U$4:$U$24,1))*($A32-INDEX($U$4:$U$24,MATCH($A32,$U$4:$U$24,1))))</f>
        <v>50</v>
      </c>
      <c r="H32" s="1">
        <f t="shared" si="12"/>
        <v>50</v>
      </c>
      <c r="I32" s="1">
        <f t="shared" si="0"/>
        <v>106</v>
      </c>
      <c r="J32" s="1">
        <f t="shared" si="1"/>
        <v>106</v>
      </c>
      <c r="L32" s="1">
        <f t="shared" si="13"/>
        <v>0.45800000000000002</v>
      </c>
      <c r="M32" s="1" cm="1">
        <f t="array" ref="M32">ROUND(INDEX(实力模型!$AR$9:$AY$108,MATCH($E32,实力模型!$D$9:$D$108,FALSE),MATCH(M$2,实力模型!$AR$8:$AY$8,FALSE))*L32,3)</f>
        <v>690.00900000000001</v>
      </c>
      <c r="N32" s="1">
        <f t="shared" si="4"/>
        <v>0.308</v>
      </c>
      <c r="O32" s="1" cm="1">
        <f t="array" ref="O32">ROUND(INDEX(实力模型!$AR$9:$AY$108,MATCH($E32,实力模型!$D$9:$D$108,FALSE),MATCH(O$2,实力模型!$AR$8:$AY$8,FALSE))*$N32,3)</f>
        <v>50.758000000000003</v>
      </c>
      <c r="P32" s="1">
        <f t="shared" si="14"/>
        <v>50.758000000000003</v>
      </c>
      <c r="Q32" s="1" cm="1">
        <f t="array" ref="Q32">INDEX(实力模型!$AR$9:$AY$108,MATCH($E32,实力模型!$D$9:$D$108,FALSE),MATCH(Q$2,实力模型!$AR$8:$AY$8,FALSE))*$R$1</f>
        <v>106.434</v>
      </c>
      <c r="R32" s="1">
        <f t="shared" si="15"/>
        <v>106.434</v>
      </c>
    </row>
    <row r="33" spans="1:18" x14ac:dyDescent="0.15">
      <c r="A33" s="1">
        <v>31</v>
      </c>
      <c r="B33" s="1">
        <f t="shared" si="10"/>
        <v>4</v>
      </c>
      <c r="C33" s="1">
        <v>1</v>
      </c>
      <c r="E33" s="26">
        <v>14</v>
      </c>
      <c r="F33" s="1" cm="1">
        <f t="array" ref="F33">INT(INDEX(V$4:V$24,MATCH($A33,$U$4:$U$24,TRUE))+INDEX(X$4:X$24,MATCH($A33,$U$4:$U$24,1))*($A33-INDEX($U$4:$U$24,MATCH($A33,$U$4:$U$24,1))))</f>
        <v>716</v>
      </c>
      <c r="G33" s="1" cm="1">
        <f t="array" ref="G33">INT(INDEX(W$4:W$24,MATCH($A33,$U$4:$U$24,TRUE))+INDEX(Y$4:Y$24,MATCH($A33,$U$4:$U$24,1))*($A33-INDEX($U$4:$U$24,MATCH($A33,$U$4:$U$24,1))))</f>
        <v>52</v>
      </c>
      <c r="H33" s="1">
        <f t="shared" si="12"/>
        <v>52</v>
      </c>
      <c r="I33" s="1">
        <f t="shared" si="0"/>
        <v>106</v>
      </c>
      <c r="J33" s="1">
        <f t="shared" si="1"/>
        <v>106</v>
      </c>
      <c r="L33" s="1">
        <f t="shared" si="13"/>
        <v>0.46</v>
      </c>
      <c r="M33" s="1" cm="1">
        <f t="array" ref="M33">ROUND(INDEX(实力模型!$AR$9:$AY$108,MATCH($E33,实力模型!$D$9:$D$108,FALSE),MATCH(M$2,实力模型!$AR$8:$AY$8,FALSE))*L33,3)</f>
        <v>693.02200000000005</v>
      </c>
      <c r="N33" s="1">
        <f t="shared" si="4"/>
        <v>0.31</v>
      </c>
      <c r="O33" s="1" cm="1">
        <f t="array" ref="O33">ROUND(INDEX(实力模型!$AR$9:$AY$108,MATCH($E33,实力模型!$D$9:$D$108,FALSE),MATCH(O$2,实力模型!$AR$8:$AY$8,FALSE))*$N33,3)</f>
        <v>51.088000000000001</v>
      </c>
      <c r="P33" s="1">
        <f t="shared" si="14"/>
        <v>51.088000000000001</v>
      </c>
      <c r="Q33" s="1" cm="1">
        <f t="array" ref="Q33">INDEX(实力模型!$AR$9:$AY$108,MATCH($E33,实力模型!$D$9:$D$108,FALSE),MATCH(Q$2,实力模型!$AR$8:$AY$8,FALSE))*$R$1</f>
        <v>106.434</v>
      </c>
      <c r="R33" s="1">
        <f t="shared" si="15"/>
        <v>106.434</v>
      </c>
    </row>
    <row r="34" spans="1:18" x14ac:dyDescent="0.15">
      <c r="A34" s="1">
        <v>32</v>
      </c>
      <c r="B34" s="1">
        <f t="shared" si="10"/>
        <v>4</v>
      </c>
      <c r="C34" s="1">
        <v>2</v>
      </c>
      <c r="E34" s="26">
        <v>15</v>
      </c>
      <c r="F34" s="1" cm="1">
        <f t="array" ref="F34">INT(INDEX(V$4:V$24,MATCH($A34,$U$4:$U$24,TRUE))+INDEX(X$4:X$24,MATCH($A34,$U$4:$U$24,1))*($A34-INDEX($U$4:$U$24,MATCH($A34,$U$4:$U$24,1))))</f>
        <v>751</v>
      </c>
      <c r="G34" s="1" cm="1">
        <f t="array" ref="G34">INT(INDEX(W$4:W$24,MATCH($A34,$U$4:$U$24,TRUE))+INDEX(Y$4:Y$24,MATCH($A34,$U$4:$U$24,1))*($A34-INDEX($U$4:$U$24,MATCH($A34,$U$4:$U$24,1))))</f>
        <v>54</v>
      </c>
      <c r="H34" s="1">
        <f t="shared" si="12"/>
        <v>54</v>
      </c>
      <c r="I34" s="1">
        <f t="shared" si="0"/>
        <v>111</v>
      </c>
      <c r="J34" s="1">
        <f t="shared" si="1"/>
        <v>111</v>
      </c>
      <c r="L34" s="1">
        <f t="shared" si="13"/>
        <v>0.46200000000000002</v>
      </c>
      <c r="M34" s="1" cm="1">
        <f t="array" ref="M34">ROUND(INDEX(实力模型!$AR$9:$AY$108,MATCH($E34,实力模型!$D$9:$D$108,FALSE),MATCH(M$2,实力模型!$AR$8:$AY$8,FALSE))*L34,3)</f>
        <v>751.94200000000001</v>
      </c>
      <c r="N34" s="1">
        <f t="shared" si="4"/>
        <v>0.312</v>
      </c>
      <c r="O34" s="1" cm="1">
        <f t="array" ref="O34">ROUND(INDEX(实力模型!$AR$9:$AY$108,MATCH($E34,实力模型!$D$9:$D$108,FALSE),MATCH(O$2,实力模型!$AR$8:$AY$8,FALSE))*$N34,3)</f>
        <v>54.796999999999997</v>
      </c>
      <c r="P34" s="1">
        <f t="shared" si="14"/>
        <v>54.796999999999997</v>
      </c>
      <c r="Q34" s="1" cm="1">
        <f t="array" ref="Q34">INDEX(实力模型!$AR$9:$AY$108,MATCH($E34,实力模型!$D$9:$D$108,FALSE),MATCH(Q$2,实力模型!$AR$8:$AY$8,FALSE))*$R$1</f>
        <v>111.58199999999999</v>
      </c>
      <c r="R34" s="1">
        <f t="shared" si="15"/>
        <v>111.58199999999999</v>
      </c>
    </row>
    <row r="35" spans="1:18" x14ac:dyDescent="0.15">
      <c r="A35" s="1">
        <v>33</v>
      </c>
      <c r="B35" s="1">
        <f t="shared" si="10"/>
        <v>4</v>
      </c>
      <c r="C35" s="1">
        <v>3</v>
      </c>
      <c r="E35" s="26">
        <v>15</v>
      </c>
      <c r="F35" s="1" cm="1">
        <f t="array" ref="F35">INT(INDEX(V$4:V$24,MATCH($A35,$U$4:$U$24,TRUE))+INDEX(X$4:X$24,MATCH($A35,$U$4:$U$24,1))*($A35-INDEX($U$4:$U$24,MATCH($A35,$U$4:$U$24,1))))</f>
        <v>758</v>
      </c>
      <c r="G35" s="1" cm="1">
        <f t="array" ref="G35">INT(INDEX(W$4:W$24,MATCH($A35,$U$4:$U$24,TRUE))+INDEX(Y$4:Y$24,MATCH($A35,$U$4:$U$24,1))*($A35-INDEX($U$4:$U$24,MATCH($A35,$U$4:$U$24,1))))</f>
        <v>55</v>
      </c>
      <c r="H35" s="1">
        <f t="shared" si="12"/>
        <v>55</v>
      </c>
      <c r="I35" s="1">
        <f t="shared" si="0"/>
        <v>111</v>
      </c>
      <c r="J35" s="1">
        <f t="shared" si="1"/>
        <v>111</v>
      </c>
      <c r="L35" s="1">
        <f t="shared" si="13"/>
        <v>0.46400000000000002</v>
      </c>
      <c r="M35" s="1" cm="1">
        <f t="array" ref="M35">ROUND(INDEX(实力模型!$AR$9:$AY$108,MATCH($E35,实力模型!$D$9:$D$108,FALSE),MATCH(M$2,实力模型!$AR$8:$AY$8,FALSE))*L35,3)</f>
        <v>755.197</v>
      </c>
      <c r="N35" s="1">
        <f t="shared" si="4"/>
        <v>0.314</v>
      </c>
      <c r="O35" s="1" cm="1">
        <f t="array" ref="O35">ROUND(INDEX(实力模型!$AR$9:$AY$108,MATCH($E35,实力模型!$D$9:$D$108,FALSE),MATCH(O$2,实力模型!$AR$8:$AY$8,FALSE))*$N35,3)</f>
        <v>55.148000000000003</v>
      </c>
      <c r="P35" s="1">
        <f t="shared" si="14"/>
        <v>55.148000000000003</v>
      </c>
      <c r="Q35" s="1" cm="1">
        <f t="array" ref="Q35">INDEX(实力模型!$AR$9:$AY$108,MATCH($E35,实力模型!$D$9:$D$108,FALSE),MATCH(Q$2,实力模型!$AR$8:$AY$8,FALSE))*$R$1</f>
        <v>111.58199999999999</v>
      </c>
      <c r="R35" s="1">
        <f t="shared" si="15"/>
        <v>111.58199999999999</v>
      </c>
    </row>
    <row r="36" spans="1:18" x14ac:dyDescent="0.15">
      <c r="A36" s="1">
        <v>34</v>
      </c>
      <c r="B36" s="1">
        <f t="shared" si="10"/>
        <v>4</v>
      </c>
      <c r="C36" s="1">
        <v>4</v>
      </c>
      <c r="E36" s="26">
        <v>15</v>
      </c>
      <c r="F36" s="1" cm="1">
        <f t="array" ref="F36">INT(INDEX(V$4:V$24,MATCH($A36,$U$4:$U$24,TRUE))+INDEX(X$4:X$24,MATCH($A36,$U$4:$U$24,1))*($A36-INDEX($U$4:$U$24,MATCH($A36,$U$4:$U$24,1))))</f>
        <v>764</v>
      </c>
      <c r="G36" s="1" cm="1">
        <f t="array" ref="G36">INT(INDEX(W$4:W$24,MATCH($A36,$U$4:$U$24,TRUE))+INDEX(Y$4:Y$24,MATCH($A36,$U$4:$U$24,1))*($A36-INDEX($U$4:$U$24,MATCH($A36,$U$4:$U$24,1))))</f>
        <v>56</v>
      </c>
      <c r="H36" s="1">
        <f t="shared" si="12"/>
        <v>56</v>
      </c>
      <c r="I36" s="1">
        <f t="shared" ref="I36:I66" si="16">INT(Q36)</f>
        <v>111</v>
      </c>
      <c r="J36" s="1">
        <f t="shared" ref="J36:J66" si="17">INT(R36)</f>
        <v>111</v>
      </c>
      <c r="L36" s="1">
        <f t="shared" si="13"/>
        <v>0.46600000000000003</v>
      </c>
      <c r="M36" s="1" cm="1">
        <f t="array" ref="M36">ROUND(INDEX(实力模型!$AR$9:$AY$108,MATCH($E36,实力模型!$D$9:$D$108,FALSE),MATCH(M$2,实力模型!$AR$8:$AY$8,FALSE))*L36,3)</f>
        <v>758.452</v>
      </c>
      <c r="N36" s="1">
        <f t="shared" si="4"/>
        <v>0.316</v>
      </c>
      <c r="O36" s="1" cm="1">
        <f t="array" ref="O36">ROUND(INDEX(实力模型!$AR$9:$AY$108,MATCH($E36,实力模型!$D$9:$D$108,FALSE),MATCH(O$2,实力模型!$AR$8:$AY$8,FALSE))*$N36,3)</f>
        <v>55.499000000000002</v>
      </c>
      <c r="P36" s="1">
        <f t="shared" si="14"/>
        <v>55.499000000000002</v>
      </c>
      <c r="Q36" s="1" cm="1">
        <f t="array" ref="Q36">INDEX(实力模型!$AR$9:$AY$108,MATCH($E36,实力模型!$D$9:$D$108,FALSE),MATCH(Q$2,实力模型!$AR$8:$AY$8,FALSE))*$R$1</f>
        <v>111.58199999999999</v>
      </c>
      <c r="R36" s="1">
        <f t="shared" si="15"/>
        <v>111.58199999999999</v>
      </c>
    </row>
    <row r="37" spans="1:18" x14ac:dyDescent="0.15">
      <c r="A37" s="1">
        <v>35</v>
      </c>
      <c r="B37" s="1">
        <f t="shared" si="10"/>
        <v>4</v>
      </c>
      <c r="C37" s="1">
        <v>5</v>
      </c>
      <c r="E37" s="26">
        <v>16</v>
      </c>
      <c r="F37" s="1" cm="1">
        <f t="array" ref="F37">INT(INDEX(V$4:V$24,MATCH($A37,$U$4:$U$24,TRUE))+INDEX(X$4:X$24,MATCH($A37,$U$4:$U$24,1))*($A37-INDEX($U$4:$U$24,MATCH($A37,$U$4:$U$24,1))))</f>
        <v>771</v>
      </c>
      <c r="G37" s="1" cm="1">
        <f t="array" ref="G37">INT(INDEX(W$4:W$24,MATCH($A37,$U$4:$U$24,TRUE))+INDEX(Y$4:Y$24,MATCH($A37,$U$4:$U$24,1))*($A37-INDEX($U$4:$U$24,MATCH($A37,$U$4:$U$24,1))))</f>
        <v>56</v>
      </c>
      <c r="H37" s="1">
        <f t="shared" si="12"/>
        <v>56</v>
      </c>
      <c r="I37" s="1">
        <f t="shared" si="16"/>
        <v>112</v>
      </c>
      <c r="J37" s="1">
        <f t="shared" si="17"/>
        <v>112</v>
      </c>
      <c r="L37" s="1">
        <f t="shared" si="13"/>
        <v>0.46800000000000003</v>
      </c>
      <c r="M37" s="1" cm="1">
        <f t="array" ref="M37">ROUND(INDEX(实力模型!$AR$9:$AY$108,MATCH($E37,实力模型!$D$9:$D$108,FALSE),MATCH(M$2,实力模型!$AR$8:$AY$8,FALSE))*L37,3)</f>
        <v>767.79100000000005</v>
      </c>
      <c r="N37" s="1">
        <f t="shared" si="4"/>
        <v>0.318</v>
      </c>
      <c r="O37" s="1" cm="1">
        <f t="array" ref="O37">ROUND(INDEX(实力模型!$AR$9:$AY$108,MATCH($E37,实力模型!$D$9:$D$108,FALSE),MATCH(O$2,实力模型!$AR$8:$AY$8,FALSE))*$N37,3)</f>
        <v>56.435000000000002</v>
      </c>
      <c r="P37" s="1">
        <f t="shared" si="14"/>
        <v>56.435000000000002</v>
      </c>
      <c r="Q37" s="1" cm="1">
        <f t="array" ref="Q37">INDEX(实力模型!$AR$9:$AY$108,MATCH($E37,实力模型!$D$9:$D$108,FALSE),MATCH(Q$2,实力模型!$AR$8:$AY$8,FALSE))*$R$1</f>
        <v>112.67100000000001</v>
      </c>
      <c r="R37" s="1">
        <f t="shared" si="15"/>
        <v>112.67100000000001</v>
      </c>
    </row>
    <row r="38" spans="1:18" x14ac:dyDescent="0.15">
      <c r="A38" s="1">
        <v>36</v>
      </c>
      <c r="B38" s="1">
        <f t="shared" si="10"/>
        <v>4</v>
      </c>
      <c r="C38" s="1">
        <v>6</v>
      </c>
      <c r="E38" s="26">
        <v>16</v>
      </c>
      <c r="F38" s="1" cm="1">
        <f t="array" ref="F38">INT(INDEX(V$4:V$24,MATCH($A38,$U$4:$U$24,TRUE))+INDEX(X$4:X$24,MATCH($A38,$U$4:$U$24,1))*($A38-INDEX($U$4:$U$24,MATCH($A38,$U$4:$U$24,1))))</f>
        <v>777</v>
      </c>
      <c r="G38" s="1" cm="1">
        <f t="array" ref="G38">INT(INDEX(W$4:W$24,MATCH($A38,$U$4:$U$24,TRUE))+INDEX(Y$4:Y$24,MATCH($A38,$U$4:$U$24,1))*($A38-INDEX($U$4:$U$24,MATCH($A38,$U$4:$U$24,1))))</f>
        <v>57</v>
      </c>
      <c r="H38" s="1">
        <f t="shared" si="12"/>
        <v>57</v>
      </c>
      <c r="I38" s="1">
        <f t="shared" si="16"/>
        <v>112</v>
      </c>
      <c r="J38" s="1">
        <f t="shared" si="17"/>
        <v>112</v>
      </c>
      <c r="L38" s="1">
        <f t="shared" si="13"/>
        <v>0.47</v>
      </c>
      <c r="M38" s="1" cm="1">
        <f t="array" ref="M38">ROUND(INDEX(实力模型!$AR$9:$AY$108,MATCH($E38,实力模型!$D$9:$D$108,FALSE),MATCH(M$2,实力模型!$AR$8:$AY$8,FALSE))*L38,3)</f>
        <v>771.07299999999998</v>
      </c>
      <c r="N38" s="1">
        <f t="shared" si="4"/>
        <v>0.32</v>
      </c>
      <c r="O38" s="1" cm="1">
        <f t="array" ref="O38">ROUND(INDEX(实力模型!$AR$9:$AY$108,MATCH($E38,实力模型!$D$9:$D$108,FALSE),MATCH(O$2,实力模型!$AR$8:$AY$8,FALSE))*$N38,3)</f>
        <v>56.79</v>
      </c>
      <c r="P38" s="1">
        <f t="shared" si="14"/>
        <v>56.79</v>
      </c>
      <c r="Q38" s="1" cm="1">
        <f t="array" ref="Q38">INDEX(实力模型!$AR$9:$AY$108,MATCH($E38,实力模型!$D$9:$D$108,FALSE),MATCH(Q$2,实力模型!$AR$8:$AY$8,FALSE))*$R$1</f>
        <v>112.67100000000001</v>
      </c>
      <c r="R38" s="1">
        <f t="shared" si="15"/>
        <v>112.67100000000001</v>
      </c>
    </row>
    <row r="39" spans="1:18" x14ac:dyDescent="0.15">
      <c r="A39" s="1">
        <v>37</v>
      </c>
      <c r="B39" s="1">
        <f t="shared" si="10"/>
        <v>4</v>
      </c>
      <c r="C39" s="1">
        <v>7</v>
      </c>
      <c r="E39" s="26">
        <v>16</v>
      </c>
      <c r="F39" s="1" cm="1">
        <f t="array" ref="F39">INT(INDEX(V$4:V$24,MATCH($A39,$U$4:$U$24,TRUE))+INDEX(X$4:X$24,MATCH($A39,$U$4:$U$24,1))*($A39-INDEX($U$4:$U$24,MATCH($A39,$U$4:$U$24,1))))</f>
        <v>784</v>
      </c>
      <c r="G39" s="1" cm="1">
        <f t="array" ref="G39">INT(INDEX(W$4:W$24,MATCH($A39,$U$4:$U$24,TRUE))+INDEX(Y$4:Y$24,MATCH($A39,$U$4:$U$24,1))*($A39-INDEX($U$4:$U$24,MATCH($A39,$U$4:$U$24,1))))</f>
        <v>58</v>
      </c>
      <c r="H39" s="1">
        <f t="shared" ref="H39:H102" si="18">G39</f>
        <v>58</v>
      </c>
      <c r="I39" s="1">
        <f t="shared" si="16"/>
        <v>112</v>
      </c>
      <c r="J39" s="1">
        <f t="shared" si="17"/>
        <v>112</v>
      </c>
      <c r="L39" s="1">
        <f t="shared" si="13"/>
        <v>0.47199999999999998</v>
      </c>
      <c r="M39" s="1" cm="1">
        <f t="array" ref="M39">ROUND(INDEX(实力模型!$AR$9:$AY$108,MATCH($E39,实力模型!$D$9:$D$108,FALSE),MATCH(M$2,实力模型!$AR$8:$AY$8,FALSE))*L39,3)</f>
        <v>774.35400000000004</v>
      </c>
      <c r="N39" s="1">
        <f t="shared" si="4"/>
        <v>0.32200000000000001</v>
      </c>
      <c r="O39" s="1" cm="1">
        <f t="array" ref="O39">ROUND(INDEX(实力模型!$AR$9:$AY$108,MATCH($E39,实力模型!$D$9:$D$108,FALSE),MATCH(O$2,实力模型!$AR$8:$AY$8,FALSE))*$N39,3)</f>
        <v>57.145000000000003</v>
      </c>
      <c r="P39" s="1">
        <f t="shared" si="14"/>
        <v>57.145000000000003</v>
      </c>
      <c r="Q39" s="1" cm="1">
        <f t="array" ref="Q39">INDEX(实力模型!$AR$9:$AY$108,MATCH($E39,实力模型!$D$9:$D$108,FALSE),MATCH(Q$2,实力模型!$AR$8:$AY$8,FALSE))*$R$1</f>
        <v>112.67100000000001</v>
      </c>
      <c r="R39" s="1">
        <f t="shared" si="15"/>
        <v>112.67100000000001</v>
      </c>
    </row>
    <row r="40" spans="1:18" x14ac:dyDescent="0.15">
      <c r="A40" s="1">
        <v>38</v>
      </c>
      <c r="B40" s="1">
        <f t="shared" si="10"/>
        <v>4</v>
      </c>
      <c r="C40" s="1">
        <v>8</v>
      </c>
      <c r="E40" s="26">
        <v>17</v>
      </c>
      <c r="F40" s="1" cm="1">
        <f t="array" ref="F40">INT(INDEX(V$4:V$24,MATCH($A40,$U$4:$U$24,TRUE))+INDEX(X$4:X$24,MATCH($A40,$U$4:$U$24,1))*($A40-INDEX($U$4:$U$24,MATCH($A40,$U$4:$U$24,1))))</f>
        <v>790</v>
      </c>
      <c r="G40" s="1" cm="1">
        <f t="array" ref="G40">INT(INDEX(W$4:W$24,MATCH($A40,$U$4:$U$24,TRUE))+INDEX(Y$4:Y$24,MATCH($A40,$U$4:$U$24,1))*($A40-INDEX($U$4:$U$24,MATCH($A40,$U$4:$U$24,1))))</f>
        <v>58</v>
      </c>
      <c r="H40" s="1">
        <f t="shared" si="18"/>
        <v>58</v>
      </c>
      <c r="I40" s="1">
        <f t="shared" si="16"/>
        <v>113</v>
      </c>
      <c r="J40" s="1">
        <f t="shared" si="17"/>
        <v>113</v>
      </c>
      <c r="L40" s="1">
        <f t="shared" si="13"/>
        <v>0.47399999999999998</v>
      </c>
      <c r="M40" s="1" cm="1">
        <f t="array" ref="M40">ROUND(INDEX(实力模型!$AR$9:$AY$108,MATCH($E40,实力模型!$D$9:$D$108,FALSE),MATCH(M$2,实力模型!$AR$8:$AY$8,FALSE))*L40,3)</f>
        <v>783.80200000000002</v>
      </c>
      <c r="N40" s="1">
        <f t="shared" si="4"/>
        <v>0.32400000000000001</v>
      </c>
      <c r="O40" s="1" cm="1">
        <f t="array" ref="O40">ROUND(INDEX(实力模型!$AR$9:$AY$108,MATCH($E40,实力模型!$D$9:$D$108,FALSE),MATCH(O$2,实力模型!$AR$8:$AY$8,FALSE))*$N40,3)</f>
        <v>58.093000000000004</v>
      </c>
      <c r="P40" s="1">
        <f t="shared" si="14"/>
        <v>58.093000000000004</v>
      </c>
      <c r="Q40" s="1" cm="1">
        <f t="array" ref="Q40">INDEX(实力模型!$AR$9:$AY$108,MATCH($E40,实力模型!$D$9:$D$108,FALSE),MATCH(Q$2,实力模型!$AR$8:$AY$8,FALSE))*$R$1</f>
        <v>113.76900000000001</v>
      </c>
      <c r="R40" s="1">
        <f t="shared" si="15"/>
        <v>113.76900000000001</v>
      </c>
    </row>
    <row r="41" spans="1:18" x14ac:dyDescent="0.15">
      <c r="A41" s="1">
        <v>39</v>
      </c>
      <c r="B41" s="1">
        <f t="shared" si="10"/>
        <v>4</v>
      </c>
      <c r="C41" s="1">
        <v>9</v>
      </c>
      <c r="E41" s="26">
        <v>17</v>
      </c>
      <c r="F41" s="1" cm="1">
        <f t="array" ref="F41">INT(INDEX(V$4:V$24,MATCH($A41,$U$4:$U$24,TRUE))+INDEX(X$4:X$24,MATCH($A41,$U$4:$U$24,1))*($A41-INDEX($U$4:$U$24,MATCH($A41,$U$4:$U$24,1))))</f>
        <v>796</v>
      </c>
      <c r="G41" s="1" cm="1">
        <f t="array" ref="G41">INT(INDEX(W$4:W$24,MATCH($A41,$U$4:$U$24,TRUE))+INDEX(Y$4:Y$24,MATCH($A41,$U$4:$U$24,1))*($A41-INDEX($U$4:$U$24,MATCH($A41,$U$4:$U$24,1))))</f>
        <v>59</v>
      </c>
      <c r="H41" s="1">
        <f t="shared" si="18"/>
        <v>59</v>
      </c>
      <c r="I41" s="1">
        <f t="shared" si="16"/>
        <v>113</v>
      </c>
      <c r="J41" s="1">
        <f t="shared" si="17"/>
        <v>113</v>
      </c>
      <c r="L41" s="1">
        <f t="shared" si="13"/>
        <v>0.47599999999999998</v>
      </c>
      <c r="M41" s="1" cm="1">
        <f t="array" ref="M41">ROUND(INDEX(实力模型!$AR$9:$AY$108,MATCH($E41,实力模型!$D$9:$D$108,FALSE),MATCH(M$2,实力模型!$AR$8:$AY$8,FALSE))*L41,3)</f>
        <v>787.10900000000004</v>
      </c>
      <c r="N41" s="1">
        <f t="shared" si="4"/>
        <v>0.32600000000000001</v>
      </c>
      <c r="O41" s="1" cm="1">
        <f t="array" ref="O41">ROUND(INDEX(实力模型!$AR$9:$AY$108,MATCH($E41,实力模型!$D$9:$D$108,FALSE),MATCH(O$2,实力模型!$AR$8:$AY$8,FALSE))*$N41,3)</f>
        <v>58.451999999999998</v>
      </c>
      <c r="P41" s="1">
        <f t="shared" si="14"/>
        <v>58.451999999999998</v>
      </c>
      <c r="Q41" s="1" cm="1">
        <f t="array" ref="Q41">INDEX(实力模型!$AR$9:$AY$108,MATCH($E41,实力模型!$D$9:$D$108,FALSE),MATCH(Q$2,实力模型!$AR$8:$AY$8,FALSE))*$R$1</f>
        <v>113.76900000000001</v>
      </c>
      <c r="R41" s="1">
        <f t="shared" si="15"/>
        <v>113.76900000000001</v>
      </c>
    </row>
    <row r="42" spans="1:18" x14ac:dyDescent="0.15">
      <c r="A42" s="1">
        <v>40</v>
      </c>
      <c r="B42" s="1">
        <f t="shared" si="10"/>
        <v>4</v>
      </c>
      <c r="C42" s="1">
        <v>10</v>
      </c>
      <c r="E42" s="26">
        <v>17</v>
      </c>
      <c r="F42" s="1" cm="1">
        <f t="array" ref="F42">INT(INDEX(V$4:V$24,MATCH($A42,$U$4:$U$24,TRUE))+INDEX(X$4:X$24,MATCH($A42,$U$4:$U$24,1))*($A42-INDEX($U$4:$U$24,MATCH($A42,$U$4:$U$24,1))))</f>
        <v>803</v>
      </c>
      <c r="G42" s="1" cm="1">
        <f t="array" ref="G42">INT(INDEX(W$4:W$24,MATCH($A42,$U$4:$U$24,TRUE))+INDEX(Y$4:Y$24,MATCH($A42,$U$4:$U$24,1))*($A42-INDEX($U$4:$U$24,MATCH($A42,$U$4:$U$24,1))))</f>
        <v>60</v>
      </c>
      <c r="H42" s="1">
        <f t="shared" si="18"/>
        <v>60</v>
      </c>
      <c r="I42" s="1">
        <f t="shared" si="16"/>
        <v>113</v>
      </c>
      <c r="J42" s="1">
        <f t="shared" si="17"/>
        <v>113</v>
      </c>
      <c r="L42" s="1">
        <f t="shared" si="13"/>
        <v>0.47799999999999998</v>
      </c>
      <c r="M42" s="1" cm="1">
        <f t="array" ref="M42">ROUND(INDEX(实力模型!$AR$9:$AY$108,MATCH($E42,实力模型!$D$9:$D$108,FALSE),MATCH(M$2,实力模型!$AR$8:$AY$8,FALSE))*L42,3)</f>
        <v>790.41600000000005</v>
      </c>
      <c r="N42" s="1">
        <f t="shared" si="4"/>
        <v>0.32800000000000001</v>
      </c>
      <c r="O42" s="1" cm="1">
        <f t="array" ref="O42">ROUND(INDEX(实力模型!$AR$9:$AY$108,MATCH($E42,实力模型!$D$9:$D$108,FALSE),MATCH(O$2,实力模型!$AR$8:$AY$8,FALSE))*$N42,3)</f>
        <v>58.81</v>
      </c>
      <c r="P42" s="1">
        <f t="shared" si="14"/>
        <v>58.81</v>
      </c>
      <c r="Q42" s="1" cm="1">
        <f t="array" ref="Q42">INDEX(实力模型!$AR$9:$AY$108,MATCH($E42,实力模型!$D$9:$D$108,FALSE),MATCH(Q$2,实力模型!$AR$8:$AY$8,FALSE))*$R$1</f>
        <v>113.76900000000001</v>
      </c>
      <c r="R42" s="1">
        <f t="shared" si="15"/>
        <v>113.76900000000001</v>
      </c>
    </row>
    <row r="43" spans="1:18" x14ac:dyDescent="0.15">
      <c r="A43" s="1">
        <v>41</v>
      </c>
      <c r="B43" s="1">
        <f t="shared" ref="B43:B92" si="19">B33+1</f>
        <v>5</v>
      </c>
      <c r="C43" s="1">
        <v>1</v>
      </c>
      <c r="E43" s="26">
        <v>18</v>
      </c>
      <c r="F43" s="1" cm="1">
        <f t="array" ref="F43">INT(INDEX(V$4:V$24,MATCH($A43,$U$4:$U$24,TRUE))+INDEX(X$4:X$24,MATCH($A43,$U$4:$U$24,1))*($A43-INDEX($U$4:$U$24,MATCH($A43,$U$4:$U$24,1))))</f>
        <v>809</v>
      </c>
      <c r="G43" s="1" cm="1">
        <f t="array" ref="G43">INT(INDEX(W$4:W$24,MATCH($A43,$U$4:$U$24,TRUE))+INDEX(Y$4:Y$24,MATCH($A43,$U$4:$U$24,1))*($A43-INDEX($U$4:$U$24,MATCH($A43,$U$4:$U$24,1))))</f>
        <v>60</v>
      </c>
      <c r="H43" s="1">
        <f t="shared" si="18"/>
        <v>60</v>
      </c>
      <c r="I43" s="1">
        <f t="shared" si="16"/>
        <v>114</v>
      </c>
      <c r="J43" s="1">
        <f t="shared" si="17"/>
        <v>114</v>
      </c>
      <c r="L43" s="1">
        <f t="shared" si="13"/>
        <v>0.48</v>
      </c>
      <c r="M43" s="1" cm="1">
        <f t="array" ref="M43">ROUND(INDEX(实力模型!$AR$9:$AY$108,MATCH($E43,实力模型!$D$9:$D$108,FALSE),MATCH(M$2,实力模型!$AR$8:$AY$8,FALSE))*L43,3)</f>
        <v>799.96299999999997</v>
      </c>
      <c r="N43" s="1">
        <f t="shared" si="4"/>
        <v>0.33</v>
      </c>
      <c r="O43" s="1" cm="1">
        <f t="array" ref="O43">ROUND(INDEX(实力模型!$AR$9:$AY$108,MATCH($E43,实力模型!$D$9:$D$108,FALSE),MATCH(O$2,实力模型!$AR$8:$AY$8,FALSE))*$N43,3)</f>
        <v>59.773000000000003</v>
      </c>
      <c r="P43" s="1">
        <f t="shared" si="14"/>
        <v>59.773000000000003</v>
      </c>
      <c r="Q43" s="1" cm="1">
        <f t="array" ref="Q43">INDEX(实力模型!$AR$9:$AY$108,MATCH($E43,实力模型!$D$9:$D$108,FALSE),MATCH(Q$2,实力模型!$AR$8:$AY$8,FALSE))*$R$1</f>
        <v>114.858</v>
      </c>
      <c r="R43" s="1">
        <f t="shared" si="15"/>
        <v>114.858</v>
      </c>
    </row>
    <row r="44" spans="1:18" x14ac:dyDescent="0.15">
      <c r="A44" s="1">
        <v>42</v>
      </c>
      <c r="B44" s="1">
        <f t="shared" si="19"/>
        <v>5</v>
      </c>
      <c r="C44" s="1">
        <v>2</v>
      </c>
      <c r="E44" s="26">
        <v>18</v>
      </c>
      <c r="F44" s="1" cm="1">
        <f t="array" ref="F44">INT(INDEX(V$4:V$24,MATCH($A44,$U$4:$U$24,TRUE))+INDEX(X$4:X$24,MATCH($A44,$U$4:$U$24,1))*($A44-INDEX($U$4:$U$24,MATCH($A44,$U$4:$U$24,1))))</f>
        <v>816</v>
      </c>
      <c r="G44" s="1" cm="1">
        <f t="array" ref="G44">INT(INDEX(W$4:W$24,MATCH($A44,$U$4:$U$24,TRUE))+INDEX(Y$4:Y$24,MATCH($A44,$U$4:$U$24,1))*($A44-INDEX($U$4:$U$24,MATCH($A44,$U$4:$U$24,1))))</f>
        <v>61</v>
      </c>
      <c r="H44" s="1">
        <f t="shared" si="18"/>
        <v>61</v>
      </c>
      <c r="I44" s="1">
        <f t="shared" si="16"/>
        <v>114</v>
      </c>
      <c r="J44" s="1">
        <f t="shared" si="17"/>
        <v>114</v>
      </c>
      <c r="L44" s="1">
        <f t="shared" si="13"/>
        <v>0.48199999999999998</v>
      </c>
      <c r="M44" s="1" cm="1">
        <f t="array" ref="M44">ROUND(INDEX(实力模型!$AR$9:$AY$108,MATCH($E44,实力模型!$D$9:$D$108,FALSE),MATCH(M$2,实力模型!$AR$8:$AY$8,FALSE))*L44,3)</f>
        <v>803.29600000000005</v>
      </c>
      <c r="N44" s="1">
        <f t="shared" si="4"/>
        <v>0.33200000000000002</v>
      </c>
      <c r="O44" s="1" cm="1">
        <f t="array" ref="O44">ROUND(INDEX(实力模型!$AR$9:$AY$108,MATCH($E44,实力模型!$D$9:$D$108,FALSE),MATCH(O$2,实力模型!$AR$8:$AY$8,FALSE))*$N44,3)</f>
        <v>60.134999999999998</v>
      </c>
      <c r="P44" s="1">
        <f t="shared" si="14"/>
        <v>60.134999999999998</v>
      </c>
      <c r="Q44" s="1" cm="1">
        <f t="array" ref="Q44">INDEX(实力模型!$AR$9:$AY$108,MATCH($E44,实力模型!$D$9:$D$108,FALSE),MATCH(Q$2,实力模型!$AR$8:$AY$8,FALSE))*$R$1</f>
        <v>114.858</v>
      </c>
      <c r="R44" s="1">
        <f t="shared" si="15"/>
        <v>114.858</v>
      </c>
    </row>
    <row r="45" spans="1:18" x14ac:dyDescent="0.15">
      <c r="A45" s="1">
        <v>43</v>
      </c>
      <c r="B45" s="1">
        <f t="shared" si="19"/>
        <v>5</v>
      </c>
      <c r="C45" s="1">
        <v>3</v>
      </c>
      <c r="E45" s="26">
        <v>18</v>
      </c>
      <c r="F45" s="1" cm="1">
        <f t="array" ref="F45">INT(INDEX(V$4:V$24,MATCH($A45,$U$4:$U$24,TRUE))+INDEX(X$4:X$24,MATCH($A45,$U$4:$U$24,1))*($A45-INDEX($U$4:$U$24,MATCH($A45,$U$4:$U$24,1))))</f>
        <v>822</v>
      </c>
      <c r="G45" s="1" cm="1">
        <f t="array" ref="G45">INT(INDEX(W$4:W$24,MATCH($A45,$U$4:$U$24,TRUE))+INDEX(Y$4:Y$24,MATCH($A45,$U$4:$U$24,1))*($A45-INDEX($U$4:$U$24,MATCH($A45,$U$4:$U$24,1))))</f>
        <v>62</v>
      </c>
      <c r="H45" s="1">
        <f t="shared" si="18"/>
        <v>62</v>
      </c>
      <c r="I45" s="1">
        <f t="shared" si="16"/>
        <v>114</v>
      </c>
      <c r="J45" s="1">
        <f t="shared" si="17"/>
        <v>114</v>
      </c>
      <c r="L45" s="1">
        <f t="shared" si="13"/>
        <v>0.48399999999999999</v>
      </c>
      <c r="M45" s="1" cm="1">
        <f t="array" ref="M45">ROUND(INDEX(实力模型!$AR$9:$AY$108,MATCH($E45,实力模型!$D$9:$D$108,FALSE),MATCH(M$2,实力模型!$AR$8:$AY$8,FALSE))*L45,3)</f>
        <v>806.63</v>
      </c>
      <c r="N45" s="1">
        <f t="shared" si="4"/>
        <v>0.33400000000000002</v>
      </c>
      <c r="O45" s="1" cm="1">
        <f t="array" ref="O45">ROUND(INDEX(实力模型!$AR$9:$AY$108,MATCH($E45,实力模型!$D$9:$D$108,FALSE),MATCH(O$2,实力模型!$AR$8:$AY$8,FALSE))*$N45,3)</f>
        <v>60.497</v>
      </c>
      <c r="P45" s="1">
        <f t="shared" si="14"/>
        <v>60.497</v>
      </c>
      <c r="Q45" s="1" cm="1">
        <f t="array" ref="Q45">INDEX(实力模型!$AR$9:$AY$108,MATCH($E45,实力模型!$D$9:$D$108,FALSE),MATCH(Q$2,实力模型!$AR$8:$AY$8,FALSE))*$R$1</f>
        <v>114.858</v>
      </c>
      <c r="R45" s="1">
        <f t="shared" si="15"/>
        <v>114.858</v>
      </c>
    </row>
    <row r="46" spans="1:18" x14ac:dyDescent="0.15">
      <c r="A46" s="1">
        <v>44</v>
      </c>
      <c r="B46" s="1">
        <f t="shared" si="19"/>
        <v>5</v>
      </c>
      <c r="C46" s="1">
        <v>4</v>
      </c>
      <c r="E46" s="26">
        <v>19</v>
      </c>
      <c r="F46" s="1" cm="1">
        <f t="array" ref="F46">INT(INDEX(V$4:V$24,MATCH($A46,$U$4:$U$24,TRUE))+INDEX(X$4:X$24,MATCH($A46,$U$4:$U$24,1))*($A46-INDEX($U$4:$U$24,MATCH($A46,$U$4:$U$24,1))))</f>
        <v>828</v>
      </c>
      <c r="G46" s="1" cm="1">
        <f t="array" ref="G46">INT(INDEX(W$4:W$24,MATCH($A46,$U$4:$U$24,TRUE))+INDEX(Y$4:Y$24,MATCH($A46,$U$4:$U$24,1))*($A46-INDEX($U$4:$U$24,MATCH($A46,$U$4:$U$24,1))))</f>
        <v>62</v>
      </c>
      <c r="H46" s="1">
        <f t="shared" si="18"/>
        <v>62</v>
      </c>
      <c r="I46" s="1">
        <f t="shared" si="16"/>
        <v>118</v>
      </c>
      <c r="J46" s="1">
        <f t="shared" si="17"/>
        <v>118</v>
      </c>
      <c r="L46" s="1">
        <f t="shared" si="13"/>
        <v>0.48599999999999999</v>
      </c>
      <c r="M46" s="1" cm="1">
        <f t="array" ref="M46">ROUND(INDEX(实力模型!$AR$9:$AY$108,MATCH($E46,实力模型!$D$9:$D$108,FALSE),MATCH(M$2,实力模型!$AR$8:$AY$8,FALSE))*L46,3)</f>
        <v>831.59500000000003</v>
      </c>
      <c r="N46" s="1">
        <f t="shared" si="4"/>
        <v>0.33600000000000002</v>
      </c>
      <c r="O46" s="1" cm="1">
        <f t="array" ref="O46">ROUND(INDEX(实力模型!$AR$9:$AY$108,MATCH($E46,实力模型!$D$9:$D$108,FALSE),MATCH(O$2,实力模型!$AR$8:$AY$8,FALSE))*$N46,3)</f>
        <v>62.99</v>
      </c>
      <c r="P46" s="1">
        <f t="shared" si="14"/>
        <v>62.99</v>
      </c>
      <c r="Q46" s="1" cm="1">
        <f t="array" ref="Q46">INDEX(实力模型!$AR$9:$AY$108,MATCH($E46,实力模型!$D$9:$D$108,FALSE),MATCH(Q$2,实力模型!$AR$8:$AY$8,FALSE))*$R$1</f>
        <v>118.65600000000001</v>
      </c>
      <c r="R46" s="1">
        <f t="shared" si="15"/>
        <v>118.65600000000001</v>
      </c>
    </row>
    <row r="47" spans="1:18" x14ac:dyDescent="0.15">
      <c r="A47" s="1">
        <v>45</v>
      </c>
      <c r="B47" s="1">
        <f t="shared" si="19"/>
        <v>5</v>
      </c>
      <c r="C47" s="1">
        <v>5</v>
      </c>
      <c r="E47" s="26">
        <v>19</v>
      </c>
      <c r="F47" s="1" cm="1">
        <f t="array" ref="F47">INT(INDEX(V$4:V$24,MATCH($A47,$U$4:$U$24,TRUE))+INDEX(X$4:X$24,MATCH($A47,$U$4:$U$24,1))*($A47-INDEX($U$4:$U$24,MATCH($A47,$U$4:$U$24,1))))</f>
        <v>835</v>
      </c>
      <c r="G47" s="1" cm="1">
        <f t="array" ref="G47">INT(INDEX(W$4:W$24,MATCH($A47,$U$4:$U$24,TRUE))+INDEX(Y$4:Y$24,MATCH($A47,$U$4:$U$24,1))*($A47-INDEX($U$4:$U$24,MATCH($A47,$U$4:$U$24,1))))</f>
        <v>63</v>
      </c>
      <c r="H47" s="1">
        <f t="shared" si="18"/>
        <v>63</v>
      </c>
      <c r="I47" s="1">
        <f t="shared" si="16"/>
        <v>118</v>
      </c>
      <c r="J47" s="1">
        <f t="shared" si="17"/>
        <v>118</v>
      </c>
      <c r="L47" s="1">
        <f t="shared" si="13"/>
        <v>0.48799999999999999</v>
      </c>
      <c r="M47" s="1" cm="1">
        <f t="array" ref="M47">ROUND(INDEX(实力模型!$AR$9:$AY$108,MATCH($E47,实力模型!$D$9:$D$108,FALSE),MATCH(M$2,实力模型!$AR$8:$AY$8,FALSE))*L47,3)</f>
        <v>835.01700000000005</v>
      </c>
      <c r="N47" s="1">
        <f t="shared" si="4"/>
        <v>0.33800000000000002</v>
      </c>
      <c r="O47" s="1" cm="1">
        <f t="array" ref="O47">ROUND(INDEX(实力模型!$AR$9:$AY$108,MATCH($E47,实力模型!$D$9:$D$108,FALSE),MATCH(O$2,实力模型!$AR$8:$AY$8,FALSE))*$N47,3)</f>
        <v>63.365000000000002</v>
      </c>
      <c r="P47" s="1">
        <f t="shared" si="14"/>
        <v>63.365000000000002</v>
      </c>
      <c r="Q47" s="1" cm="1">
        <f t="array" ref="Q47">INDEX(实力模型!$AR$9:$AY$108,MATCH($E47,实力模型!$D$9:$D$108,FALSE),MATCH(Q$2,实力模型!$AR$8:$AY$8,FALSE))*$R$1</f>
        <v>118.65600000000001</v>
      </c>
      <c r="R47" s="1">
        <f t="shared" si="15"/>
        <v>118.65600000000001</v>
      </c>
    </row>
    <row r="48" spans="1:18" x14ac:dyDescent="0.15">
      <c r="A48" s="1">
        <v>46</v>
      </c>
      <c r="B48" s="1">
        <f t="shared" si="19"/>
        <v>5</v>
      </c>
      <c r="C48" s="1">
        <v>6</v>
      </c>
      <c r="E48" s="26">
        <v>19</v>
      </c>
      <c r="F48" s="1" cm="1">
        <f t="array" ref="F48">INT(INDEX(V$4:V$24,MATCH($A48,$U$4:$U$24,TRUE))+INDEX(X$4:X$24,MATCH($A48,$U$4:$U$24,1))*($A48-INDEX($U$4:$U$24,MATCH($A48,$U$4:$U$24,1))))</f>
        <v>841</v>
      </c>
      <c r="G48" s="1" cm="1">
        <f t="array" ref="G48">INT(INDEX(W$4:W$24,MATCH($A48,$U$4:$U$24,TRUE))+INDEX(Y$4:Y$24,MATCH($A48,$U$4:$U$24,1))*($A48-INDEX($U$4:$U$24,MATCH($A48,$U$4:$U$24,1))))</f>
        <v>64</v>
      </c>
      <c r="H48" s="1">
        <f t="shared" si="18"/>
        <v>64</v>
      </c>
      <c r="I48" s="1">
        <f t="shared" si="16"/>
        <v>118</v>
      </c>
      <c r="J48" s="1">
        <f t="shared" si="17"/>
        <v>118</v>
      </c>
      <c r="L48" s="1">
        <f t="shared" si="13"/>
        <v>0.49</v>
      </c>
      <c r="M48" s="1" cm="1">
        <f t="array" ref="M48">ROUND(INDEX(实力模型!$AR$9:$AY$108,MATCH($E48,实力模型!$D$9:$D$108,FALSE),MATCH(M$2,实力模型!$AR$8:$AY$8,FALSE))*L48,3)</f>
        <v>838.43899999999996</v>
      </c>
      <c r="N48" s="1">
        <f t="shared" si="4"/>
        <v>0.34</v>
      </c>
      <c r="O48" s="1" cm="1">
        <f t="array" ref="O48">ROUND(INDEX(实力模型!$AR$9:$AY$108,MATCH($E48,实力模型!$D$9:$D$108,FALSE),MATCH(O$2,实力模型!$AR$8:$AY$8,FALSE))*$N48,3)</f>
        <v>63.74</v>
      </c>
      <c r="P48" s="1">
        <f t="shared" si="14"/>
        <v>63.74</v>
      </c>
      <c r="Q48" s="1" cm="1">
        <f t="array" ref="Q48">INDEX(实力模型!$AR$9:$AY$108,MATCH($E48,实力模型!$D$9:$D$108,FALSE),MATCH(Q$2,实力模型!$AR$8:$AY$8,FALSE))*$R$1</f>
        <v>118.65600000000001</v>
      </c>
      <c r="R48" s="1">
        <f t="shared" si="15"/>
        <v>118.65600000000001</v>
      </c>
    </row>
    <row r="49" spans="1:18" x14ac:dyDescent="0.15">
      <c r="A49" s="1">
        <v>47</v>
      </c>
      <c r="B49" s="1">
        <f t="shared" si="19"/>
        <v>5</v>
      </c>
      <c r="C49" s="1">
        <v>7</v>
      </c>
      <c r="E49" s="26">
        <v>20</v>
      </c>
      <c r="F49" s="1" cm="1">
        <f t="array" ref="F49">INT(INDEX(V$4:V$24,MATCH($A49,$U$4:$U$24,TRUE))+INDEX(X$4:X$24,MATCH($A49,$U$4:$U$24,1))*($A49-INDEX($U$4:$U$24,MATCH($A49,$U$4:$U$24,1))))</f>
        <v>848</v>
      </c>
      <c r="G49" s="1" cm="1">
        <f t="array" ref="G49">INT(INDEX(W$4:W$24,MATCH($A49,$U$4:$U$24,TRUE))+INDEX(Y$4:Y$24,MATCH($A49,$U$4:$U$24,1))*($A49-INDEX($U$4:$U$24,MATCH($A49,$U$4:$U$24,1))))</f>
        <v>64</v>
      </c>
      <c r="H49" s="1">
        <f t="shared" si="18"/>
        <v>64</v>
      </c>
      <c r="I49" s="1">
        <f t="shared" si="16"/>
        <v>119</v>
      </c>
      <c r="J49" s="1">
        <f t="shared" si="17"/>
        <v>119</v>
      </c>
      <c r="L49" s="1">
        <f t="shared" si="13"/>
        <v>0.49199999999999999</v>
      </c>
      <c r="M49" s="1" cm="1">
        <f t="array" ref="M49">ROUND(INDEX(实力模型!$AR$9:$AY$108,MATCH($E49,实力模型!$D$9:$D$108,FALSE),MATCH(M$2,实力模型!$AR$8:$AY$8,FALSE))*L49,3)</f>
        <v>848.25699999999995</v>
      </c>
      <c r="N49" s="1">
        <f t="shared" si="4"/>
        <v>0.34200000000000003</v>
      </c>
      <c r="O49" s="1" cm="1">
        <f t="array" ref="O49">ROUND(INDEX(实力模型!$AR$9:$AY$108,MATCH($E49,实力模型!$D$9:$D$108,FALSE),MATCH(O$2,实力模型!$AR$8:$AY$8,FALSE))*$N49,3)</f>
        <v>64.741</v>
      </c>
      <c r="P49" s="1">
        <f t="shared" si="14"/>
        <v>64.741</v>
      </c>
      <c r="Q49" s="1" cm="1">
        <f t="array" ref="Q49">INDEX(实力模型!$AR$9:$AY$108,MATCH($E49,实力模型!$D$9:$D$108,FALSE),MATCH(Q$2,实力模型!$AR$8:$AY$8,FALSE))*$R$1</f>
        <v>119.745</v>
      </c>
      <c r="R49" s="1">
        <f t="shared" si="15"/>
        <v>119.745</v>
      </c>
    </row>
    <row r="50" spans="1:18" x14ac:dyDescent="0.15">
      <c r="A50" s="1">
        <v>48</v>
      </c>
      <c r="B50" s="1">
        <f t="shared" si="19"/>
        <v>5</v>
      </c>
      <c r="C50" s="1">
        <v>8</v>
      </c>
      <c r="E50" s="26">
        <v>20</v>
      </c>
      <c r="F50" s="1" cm="1">
        <f t="array" ref="F50">INT(INDEX(V$4:V$24,MATCH($A50,$U$4:$U$24,TRUE))+INDEX(X$4:X$24,MATCH($A50,$U$4:$U$24,1))*($A50-INDEX($U$4:$U$24,MATCH($A50,$U$4:$U$24,1))))</f>
        <v>864</v>
      </c>
      <c r="G50" s="1" cm="1">
        <f t="array" ref="G50">INT(INDEX(W$4:W$24,MATCH($A50,$U$4:$U$24,TRUE))+INDEX(Y$4:Y$24,MATCH($A50,$U$4:$U$24,1))*($A50-INDEX($U$4:$U$24,MATCH($A50,$U$4:$U$24,1))))</f>
        <v>65</v>
      </c>
      <c r="H50" s="1">
        <f t="shared" si="18"/>
        <v>65</v>
      </c>
      <c r="I50" s="1">
        <f t="shared" si="16"/>
        <v>119</v>
      </c>
      <c r="J50" s="1">
        <f t="shared" si="17"/>
        <v>119</v>
      </c>
      <c r="L50" s="1">
        <f t="shared" si="13"/>
        <v>0.49399999999999999</v>
      </c>
      <c r="M50" s="1" cm="1">
        <f t="array" ref="M50">ROUND(INDEX(实力模型!$AR$9:$AY$108,MATCH($E50,实力模型!$D$9:$D$108,FALSE),MATCH(M$2,实力模型!$AR$8:$AY$8,FALSE))*L50,3)</f>
        <v>851.70500000000004</v>
      </c>
      <c r="N50" s="1">
        <f t="shared" si="4"/>
        <v>0.34399999999999997</v>
      </c>
      <c r="O50" s="1" cm="1">
        <f t="array" ref="O50">ROUND(INDEX(实力模型!$AR$9:$AY$108,MATCH($E50,实力模型!$D$9:$D$108,FALSE),MATCH(O$2,实力模型!$AR$8:$AY$8,FALSE))*$N50,3)</f>
        <v>65.119</v>
      </c>
      <c r="P50" s="1">
        <f t="shared" si="14"/>
        <v>65.119</v>
      </c>
      <c r="Q50" s="1" cm="1">
        <f t="array" ref="Q50">INDEX(实力模型!$AR$9:$AY$108,MATCH($E50,实力模型!$D$9:$D$108,FALSE),MATCH(Q$2,实力模型!$AR$8:$AY$8,FALSE))*$R$1</f>
        <v>119.745</v>
      </c>
      <c r="R50" s="1">
        <f t="shared" si="15"/>
        <v>119.745</v>
      </c>
    </row>
    <row r="51" spans="1:18" x14ac:dyDescent="0.15">
      <c r="A51" s="1">
        <v>49</v>
      </c>
      <c r="B51" s="1">
        <f t="shared" si="19"/>
        <v>5</v>
      </c>
      <c r="C51" s="1">
        <v>9</v>
      </c>
      <c r="E51" s="26">
        <v>20</v>
      </c>
      <c r="F51" s="1" cm="1">
        <f t="array" ref="F51">INT(INDEX(V$4:V$24,MATCH($A51,$U$4:$U$24,TRUE))+INDEX(X$4:X$24,MATCH($A51,$U$4:$U$24,1))*($A51-INDEX($U$4:$U$24,MATCH($A51,$U$4:$U$24,1))))</f>
        <v>880</v>
      </c>
      <c r="G51" s="1" cm="1">
        <f t="array" ref="G51">INT(INDEX(W$4:W$24,MATCH($A51,$U$4:$U$24,TRUE))+INDEX(Y$4:Y$24,MATCH($A51,$U$4:$U$24,1))*($A51-INDEX($U$4:$U$24,MATCH($A51,$U$4:$U$24,1))))</f>
        <v>67</v>
      </c>
      <c r="H51" s="1">
        <f t="shared" si="18"/>
        <v>67</v>
      </c>
      <c r="I51" s="1">
        <f t="shared" si="16"/>
        <v>119</v>
      </c>
      <c r="J51" s="1">
        <f t="shared" si="17"/>
        <v>119</v>
      </c>
      <c r="L51" s="1">
        <f t="shared" si="13"/>
        <v>0.496</v>
      </c>
      <c r="M51" s="1" cm="1">
        <f t="array" ref="M51">ROUND(INDEX(实力模型!$AR$9:$AY$108,MATCH($E51,实力模型!$D$9:$D$108,FALSE),MATCH(M$2,实力模型!$AR$8:$AY$8,FALSE))*L51,3)</f>
        <v>855.154</v>
      </c>
      <c r="N51" s="1">
        <f t="shared" si="4"/>
        <v>0.34599999999999997</v>
      </c>
      <c r="O51" s="1" cm="1">
        <f t="array" ref="O51">ROUND(INDEX(实力模型!$AR$9:$AY$108,MATCH($E51,实力模型!$D$9:$D$108,FALSE),MATCH(O$2,实力模型!$AR$8:$AY$8,FALSE))*$N51,3)</f>
        <v>65.498000000000005</v>
      </c>
      <c r="P51" s="1">
        <f t="shared" si="14"/>
        <v>65.498000000000005</v>
      </c>
      <c r="Q51" s="1" cm="1">
        <f t="array" ref="Q51">INDEX(实力模型!$AR$9:$AY$108,MATCH($E51,实力模型!$D$9:$D$108,FALSE),MATCH(Q$2,实力模型!$AR$8:$AY$8,FALSE))*$R$1</f>
        <v>119.745</v>
      </c>
      <c r="R51" s="1">
        <f t="shared" si="15"/>
        <v>119.745</v>
      </c>
    </row>
    <row r="52" spans="1:18" x14ac:dyDescent="0.15">
      <c r="A52" s="1">
        <v>50</v>
      </c>
      <c r="B52" s="1">
        <f t="shared" si="19"/>
        <v>5</v>
      </c>
      <c r="C52" s="1">
        <v>10</v>
      </c>
      <c r="E52" s="26">
        <v>21</v>
      </c>
      <c r="F52" s="1" cm="1">
        <f t="array" ref="F52">INT(INDEX(V$4:V$24,MATCH($A52,$U$4:$U$24,TRUE))+INDEX(X$4:X$24,MATCH($A52,$U$4:$U$24,1))*($A52-INDEX($U$4:$U$24,MATCH($A52,$U$4:$U$24,1))))</f>
        <v>896</v>
      </c>
      <c r="G52" s="1" cm="1">
        <f t="array" ref="G52">INT(INDEX(W$4:W$24,MATCH($A52,$U$4:$U$24,TRUE))+INDEX(Y$4:Y$24,MATCH($A52,$U$4:$U$24,1))*($A52-INDEX($U$4:$U$24,MATCH($A52,$U$4:$U$24,1))))</f>
        <v>68</v>
      </c>
      <c r="H52" s="1">
        <f t="shared" si="18"/>
        <v>68</v>
      </c>
      <c r="I52" s="1">
        <f t="shared" si="16"/>
        <v>139</v>
      </c>
      <c r="J52" s="1">
        <f t="shared" si="17"/>
        <v>139</v>
      </c>
      <c r="L52" s="1">
        <f t="shared" si="13"/>
        <v>0.498</v>
      </c>
      <c r="M52" s="1" cm="1">
        <f t="array" ref="M52">ROUND(INDEX(实力模型!$AR$9:$AY$108,MATCH($E52,实力模型!$D$9:$D$108,FALSE),MATCH(M$2,实力模型!$AR$8:$AY$8,FALSE))*L52,3)</f>
        <v>1029.72</v>
      </c>
      <c r="N52" s="1">
        <f t="shared" si="4"/>
        <v>0.34799999999999998</v>
      </c>
      <c r="O52" s="1" cm="1">
        <f t="array" ref="O52">ROUND(INDEX(实力模型!$AR$9:$AY$108,MATCH($E52,实力模型!$D$9:$D$108,FALSE),MATCH(O$2,实力模型!$AR$8:$AY$8,FALSE))*$N52,3)</f>
        <v>76.100999999999999</v>
      </c>
      <c r="P52" s="1">
        <f t="shared" si="14"/>
        <v>76.100999999999999</v>
      </c>
      <c r="Q52" s="1" cm="1">
        <f t="array" ref="Q52">INDEX(实力模型!$AR$9:$AY$108,MATCH($E52,实力模型!$D$9:$D$108,FALSE),MATCH(Q$2,实力模型!$AR$8:$AY$8,FALSE))*$R$1</f>
        <v>139.023</v>
      </c>
      <c r="R52" s="1">
        <f t="shared" si="15"/>
        <v>139.023</v>
      </c>
    </row>
    <row r="53" spans="1:18" x14ac:dyDescent="0.15">
      <c r="A53" s="1">
        <v>51</v>
      </c>
      <c r="B53" s="1">
        <f t="shared" si="19"/>
        <v>6</v>
      </c>
      <c r="C53" s="1">
        <v>1</v>
      </c>
      <c r="E53" s="26">
        <v>21</v>
      </c>
      <c r="F53" s="1" cm="1">
        <f t="array" ref="F53">INT(INDEX(V$4:V$24,MATCH($A53,$U$4:$U$24,TRUE))+INDEX(X$4:X$24,MATCH($A53,$U$4:$U$24,1))*($A53-INDEX($U$4:$U$24,MATCH($A53,$U$4:$U$24,1))))</f>
        <v>912</v>
      </c>
      <c r="G53" s="1" cm="1">
        <f t="array" ref="G53">INT(INDEX(W$4:W$24,MATCH($A53,$U$4:$U$24,TRUE))+INDEX(Y$4:Y$24,MATCH($A53,$U$4:$U$24,1))*($A53-INDEX($U$4:$U$24,MATCH($A53,$U$4:$U$24,1))))</f>
        <v>69</v>
      </c>
      <c r="H53" s="1">
        <f t="shared" si="18"/>
        <v>69</v>
      </c>
      <c r="I53" s="1">
        <f t="shared" si="16"/>
        <v>139</v>
      </c>
      <c r="J53" s="1">
        <f t="shared" si="17"/>
        <v>139</v>
      </c>
      <c r="L53" s="1">
        <f t="shared" si="13"/>
        <v>0.5</v>
      </c>
      <c r="M53" s="1" cm="1">
        <f t="array" ref="M53">ROUND(INDEX(实力模型!$AR$9:$AY$108,MATCH($E53,实力模型!$D$9:$D$108,FALSE),MATCH(M$2,实力模型!$AR$8:$AY$8,FALSE))*L53,3)</f>
        <v>1033.855</v>
      </c>
      <c r="N53" s="1">
        <f t="shared" si="4"/>
        <v>0.35</v>
      </c>
      <c r="O53" s="1" cm="1">
        <f t="array" ref="O53">ROUND(INDEX(实力模型!$AR$9:$AY$108,MATCH($E53,实力模型!$D$9:$D$108,FALSE),MATCH(O$2,实力模型!$AR$8:$AY$8,FALSE))*$N53,3)</f>
        <v>76.537999999999997</v>
      </c>
      <c r="P53" s="1">
        <f t="shared" si="14"/>
        <v>76.537999999999997</v>
      </c>
      <c r="Q53" s="1" cm="1">
        <f t="array" ref="Q53">INDEX(实力模型!$AR$9:$AY$108,MATCH($E53,实力模型!$D$9:$D$108,FALSE),MATCH(Q$2,实力模型!$AR$8:$AY$8,FALSE))*$R$1</f>
        <v>139.023</v>
      </c>
      <c r="R53" s="1">
        <f t="shared" si="15"/>
        <v>139.023</v>
      </c>
    </row>
    <row r="54" spans="1:18" x14ac:dyDescent="0.15">
      <c r="A54" s="1">
        <v>52</v>
      </c>
      <c r="B54" s="1">
        <f t="shared" si="19"/>
        <v>6</v>
      </c>
      <c r="C54" s="1">
        <v>2</v>
      </c>
      <c r="E54" s="26">
        <v>21</v>
      </c>
      <c r="F54" s="1" cm="1">
        <f t="array" ref="F54">INT(INDEX(V$4:V$24,MATCH($A54,$U$4:$U$24,TRUE))+INDEX(X$4:X$24,MATCH($A54,$U$4:$U$24,1))*($A54-INDEX($U$4:$U$24,MATCH($A54,$U$4:$U$24,1))))</f>
        <v>928</v>
      </c>
      <c r="G54" s="1" cm="1">
        <f t="array" ref="G54">INT(INDEX(W$4:W$24,MATCH($A54,$U$4:$U$24,TRUE))+INDEX(Y$4:Y$24,MATCH($A54,$U$4:$U$24,1))*($A54-INDEX($U$4:$U$24,MATCH($A54,$U$4:$U$24,1))))</f>
        <v>70</v>
      </c>
      <c r="H54" s="1">
        <f t="shared" si="18"/>
        <v>70</v>
      </c>
      <c r="I54" s="1">
        <f t="shared" si="16"/>
        <v>139</v>
      </c>
      <c r="J54" s="1">
        <f t="shared" si="17"/>
        <v>139</v>
      </c>
      <c r="L54" s="1">
        <f t="shared" si="13"/>
        <v>0.502</v>
      </c>
      <c r="M54" s="1" cm="1">
        <f t="array" ref="M54">ROUND(INDEX(实力模型!$AR$9:$AY$108,MATCH($E54,实力模型!$D$9:$D$108,FALSE),MATCH(M$2,实力模型!$AR$8:$AY$8,FALSE))*L54,3)</f>
        <v>1037.99</v>
      </c>
      <c r="N54" s="1">
        <f t="shared" si="4"/>
        <v>0.35199999999999998</v>
      </c>
      <c r="O54" s="1" cm="1">
        <f t="array" ref="O54">ROUND(INDEX(实力模型!$AR$9:$AY$108,MATCH($E54,实力模型!$D$9:$D$108,FALSE),MATCH(O$2,实力模型!$AR$8:$AY$8,FALSE))*$N54,3)</f>
        <v>76.974999999999994</v>
      </c>
      <c r="P54" s="1">
        <f t="shared" si="14"/>
        <v>76.974999999999994</v>
      </c>
      <c r="Q54" s="1" cm="1">
        <f t="array" ref="Q54">INDEX(实力模型!$AR$9:$AY$108,MATCH($E54,实力模型!$D$9:$D$108,FALSE),MATCH(Q$2,实力模型!$AR$8:$AY$8,FALSE))*$R$1</f>
        <v>139.023</v>
      </c>
      <c r="R54" s="1">
        <f t="shared" si="15"/>
        <v>139.023</v>
      </c>
    </row>
    <row r="55" spans="1:18" x14ac:dyDescent="0.15">
      <c r="A55" s="1">
        <v>53</v>
      </c>
      <c r="B55" s="1">
        <f t="shared" si="19"/>
        <v>6</v>
      </c>
      <c r="C55" s="1">
        <v>3</v>
      </c>
      <c r="E55" s="26">
        <v>21</v>
      </c>
      <c r="F55" s="1" cm="1">
        <f t="array" ref="F55">INT(INDEX(V$4:V$24,MATCH($A55,$U$4:$U$24,TRUE))+INDEX(X$4:X$24,MATCH($A55,$U$4:$U$24,1))*($A55-INDEX($U$4:$U$24,MATCH($A55,$U$4:$U$24,1))))</f>
        <v>944</v>
      </c>
      <c r="G55" s="1" cm="1">
        <f t="array" ref="G55">INT(INDEX(W$4:W$24,MATCH($A55,$U$4:$U$24,TRUE))+INDEX(Y$4:Y$24,MATCH($A55,$U$4:$U$24,1))*($A55-INDEX($U$4:$U$24,MATCH($A55,$U$4:$U$24,1))))</f>
        <v>72</v>
      </c>
      <c r="H55" s="1">
        <f t="shared" si="18"/>
        <v>72</v>
      </c>
      <c r="I55" s="1">
        <f t="shared" si="16"/>
        <v>139</v>
      </c>
      <c r="J55" s="1">
        <f t="shared" si="17"/>
        <v>139</v>
      </c>
      <c r="L55" s="1">
        <f t="shared" si="13"/>
        <v>0.504</v>
      </c>
      <c r="M55" s="1" cm="1">
        <f t="array" ref="M55">ROUND(INDEX(实力模型!$AR$9:$AY$108,MATCH($E55,实力模型!$D$9:$D$108,FALSE),MATCH(M$2,实力模型!$AR$8:$AY$8,FALSE))*L55,3)</f>
        <v>1042.126</v>
      </c>
      <c r="N55" s="1">
        <f t="shared" si="4"/>
        <v>0.35399999999999998</v>
      </c>
      <c r="O55" s="1" cm="1">
        <f t="array" ref="O55">ROUND(INDEX(实力模型!$AR$9:$AY$108,MATCH($E55,实力模型!$D$9:$D$108,FALSE),MATCH(O$2,实力模型!$AR$8:$AY$8,FALSE))*$N55,3)</f>
        <v>77.412999999999997</v>
      </c>
      <c r="P55" s="1">
        <f t="shared" si="14"/>
        <v>77.412999999999997</v>
      </c>
      <c r="Q55" s="1" cm="1">
        <f t="array" ref="Q55">INDEX(实力模型!$AR$9:$AY$108,MATCH($E55,实力模型!$D$9:$D$108,FALSE),MATCH(Q$2,实力模型!$AR$8:$AY$8,FALSE))*$R$1</f>
        <v>139.023</v>
      </c>
      <c r="R55" s="1">
        <f t="shared" si="15"/>
        <v>139.023</v>
      </c>
    </row>
    <row r="56" spans="1:18" x14ac:dyDescent="0.15">
      <c r="A56" s="1">
        <v>54</v>
      </c>
      <c r="B56" s="1">
        <f t="shared" si="19"/>
        <v>6</v>
      </c>
      <c r="C56" s="1">
        <v>4</v>
      </c>
      <c r="E56" s="26">
        <v>22</v>
      </c>
      <c r="F56" s="1" cm="1">
        <f t="array" ref="F56">INT(INDEX(V$4:V$24,MATCH($A56,$U$4:$U$24,TRUE))+INDEX(X$4:X$24,MATCH($A56,$U$4:$U$24,1))*($A56-INDEX($U$4:$U$24,MATCH($A56,$U$4:$U$24,1))))</f>
        <v>960</v>
      </c>
      <c r="G56" s="1" cm="1">
        <f t="array" ref="G56">INT(INDEX(W$4:W$24,MATCH($A56,$U$4:$U$24,TRUE))+INDEX(Y$4:Y$24,MATCH($A56,$U$4:$U$24,1))*($A56-INDEX($U$4:$U$24,MATCH($A56,$U$4:$U$24,1))))</f>
        <v>73</v>
      </c>
      <c r="H56" s="1">
        <f t="shared" si="18"/>
        <v>73</v>
      </c>
      <c r="I56" s="1">
        <f t="shared" si="16"/>
        <v>140</v>
      </c>
      <c r="J56" s="1">
        <f t="shared" si="17"/>
        <v>140</v>
      </c>
      <c r="L56" s="1">
        <f t="shared" si="13"/>
        <v>0.50600000000000001</v>
      </c>
      <c r="M56" s="1" cm="1">
        <f t="array" ref="M56">ROUND(INDEX(实力模型!$AR$9:$AY$108,MATCH($E56,实力模型!$D$9:$D$108,FALSE),MATCH(M$2,实力模型!$AR$8:$AY$8,FALSE))*L56,3)</f>
        <v>1054.6610000000001</v>
      </c>
      <c r="N56" s="1">
        <f t="shared" si="4"/>
        <v>0.35599999999999998</v>
      </c>
      <c r="O56" s="1" cm="1">
        <f t="array" ref="O56">ROUND(INDEX(实力模型!$AR$9:$AY$108,MATCH($E56,实力模型!$D$9:$D$108,FALSE),MATCH(O$2,实力模型!$AR$8:$AY$8,FALSE))*$N56,3)</f>
        <v>78.611999999999995</v>
      </c>
      <c r="P56" s="1">
        <f t="shared" si="14"/>
        <v>78.611999999999995</v>
      </c>
      <c r="Q56" s="1" cm="1">
        <f t="array" ref="Q56">INDEX(实力模型!$AR$9:$AY$108,MATCH($E56,实力模型!$D$9:$D$108,FALSE),MATCH(Q$2,实力模型!$AR$8:$AY$8,FALSE))*$R$1</f>
        <v>140.292</v>
      </c>
      <c r="R56" s="1">
        <f t="shared" si="15"/>
        <v>140.292</v>
      </c>
    </row>
    <row r="57" spans="1:18" x14ac:dyDescent="0.15">
      <c r="A57" s="1">
        <v>55</v>
      </c>
      <c r="B57" s="1">
        <f t="shared" si="19"/>
        <v>6</v>
      </c>
      <c r="C57" s="1">
        <v>5</v>
      </c>
      <c r="E57" s="26">
        <v>22</v>
      </c>
      <c r="F57" s="1" cm="1">
        <f t="array" ref="F57">INT(INDEX(V$4:V$24,MATCH($A57,$U$4:$U$24,TRUE))+INDEX(X$4:X$24,MATCH($A57,$U$4:$U$24,1))*($A57-INDEX($U$4:$U$24,MATCH($A57,$U$4:$U$24,1))))</f>
        <v>976</v>
      </c>
      <c r="G57" s="1" cm="1">
        <f t="array" ref="G57">INT(INDEX(W$4:W$24,MATCH($A57,$U$4:$U$24,TRUE))+INDEX(Y$4:Y$24,MATCH($A57,$U$4:$U$24,1))*($A57-INDEX($U$4:$U$24,MATCH($A57,$U$4:$U$24,1))))</f>
        <v>74</v>
      </c>
      <c r="H57" s="1">
        <f t="shared" si="18"/>
        <v>74</v>
      </c>
      <c r="I57" s="1">
        <f t="shared" si="16"/>
        <v>140</v>
      </c>
      <c r="J57" s="1">
        <f t="shared" si="17"/>
        <v>140</v>
      </c>
      <c r="L57" s="1">
        <f t="shared" si="13"/>
        <v>0.50800000000000001</v>
      </c>
      <c r="M57" s="1" cm="1">
        <f t="array" ref="M57">ROUND(INDEX(实力模型!$AR$9:$AY$108,MATCH($E57,实力模型!$D$9:$D$108,FALSE),MATCH(M$2,实力模型!$AR$8:$AY$8,FALSE))*L57,3)</f>
        <v>1058.829</v>
      </c>
      <c r="N57" s="1">
        <f t="shared" si="4"/>
        <v>0.35799999999999998</v>
      </c>
      <c r="O57" s="1" cm="1">
        <f t="array" ref="O57">ROUND(INDEX(实力模型!$AR$9:$AY$108,MATCH($E57,实力模型!$D$9:$D$108,FALSE),MATCH(O$2,实力模型!$AR$8:$AY$8,FALSE))*$N57,3)</f>
        <v>79.054000000000002</v>
      </c>
      <c r="P57" s="1">
        <f t="shared" si="14"/>
        <v>79.054000000000002</v>
      </c>
      <c r="Q57" s="1" cm="1">
        <f t="array" ref="Q57">INDEX(实力模型!$AR$9:$AY$108,MATCH($E57,实力模型!$D$9:$D$108,FALSE),MATCH(Q$2,实力模型!$AR$8:$AY$8,FALSE))*$R$1</f>
        <v>140.292</v>
      </c>
      <c r="R57" s="1">
        <f t="shared" si="15"/>
        <v>140.292</v>
      </c>
    </row>
    <row r="58" spans="1:18" x14ac:dyDescent="0.15">
      <c r="A58" s="1">
        <v>56</v>
      </c>
      <c r="B58" s="1">
        <f t="shared" si="19"/>
        <v>6</v>
      </c>
      <c r="C58" s="1">
        <v>6</v>
      </c>
      <c r="E58" s="26">
        <v>22</v>
      </c>
      <c r="F58" s="1" cm="1">
        <f t="array" ref="F58">INT(INDEX(V$4:V$24,MATCH($A58,$U$4:$U$24,TRUE))+INDEX(X$4:X$24,MATCH($A58,$U$4:$U$24,1))*($A58-INDEX($U$4:$U$24,MATCH($A58,$U$4:$U$24,1))))</f>
        <v>992</v>
      </c>
      <c r="G58" s="1" cm="1">
        <f t="array" ref="G58">INT(INDEX(W$4:W$24,MATCH($A58,$U$4:$U$24,TRUE))+INDEX(Y$4:Y$24,MATCH($A58,$U$4:$U$24,1))*($A58-INDEX($U$4:$U$24,MATCH($A58,$U$4:$U$24,1))))</f>
        <v>75</v>
      </c>
      <c r="H58" s="1">
        <f t="shared" si="18"/>
        <v>75</v>
      </c>
      <c r="I58" s="1">
        <f t="shared" si="16"/>
        <v>140</v>
      </c>
      <c r="J58" s="1">
        <f t="shared" si="17"/>
        <v>140</v>
      </c>
      <c r="L58" s="1">
        <f t="shared" si="13"/>
        <v>0.51</v>
      </c>
      <c r="M58" s="1" cm="1">
        <f t="array" ref="M58">ROUND(INDEX(实力模型!$AR$9:$AY$108,MATCH($E58,实力模型!$D$9:$D$108,FALSE),MATCH(M$2,实力模型!$AR$8:$AY$8,FALSE))*L58,3)</f>
        <v>1062.998</v>
      </c>
      <c r="N58" s="1">
        <f t="shared" si="4"/>
        <v>0.36</v>
      </c>
      <c r="O58" s="1" cm="1">
        <f t="array" ref="O58">ROUND(INDEX(实力模型!$AR$9:$AY$108,MATCH($E58,实力模型!$D$9:$D$108,FALSE),MATCH(O$2,实力模型!$AR$8:$AY$8,FALSE))*$N58,3)</f>
        <v>79.495000000000005</v>
      </c>
      <c r="P58" s="1">
        <f t="shared" si="14"/>
        <v>79.495000000000005</v>
      </c>
      <c r="Q58" s="1" cm="1">
        <f t="array" ref="Q58">INDEX(实力模型!$AR$9:$AY$108,MATCH($E58,实力模型!$D$9:$D$108,FALSE),MATCH(Q$2,实力模型!$AR$8:$AY$8,FALSE))*$R$1</f>
        <v>140.292</v>
      </c>
      <c r="R58" s="1">
        <f t="shared" si="15"/>
        <v>140.292</v>
      </c>
    </row>
    <row r="59" spans="1:18" x14ac:dyDescent="0.15">
      <c r="A59" s="1">
        <v>57</v>
      </c>
      <c r="B59" s="1">
        <f t="shared" si="19"/>
        <v>6</v>
      </c>
      <c r="C59" s="1">
        <v>7</v>
      </c>
      <c r="E59" s="26">
        <v>22</v>
      </c>
      <c r="F59" s="1" cm="1">
        <f t="array" ref="F59">INT(INDEX(V$4:V$24,MATCH($A59,$U$4:$U$24,TRUE))+INDEX(X$4:X$24,MATCH($A59,$U$4:$U$24,1))*($A59-INDEX($U$4:$U$24,MATCH($A59,$U$4:$U$24,1))))</f>
        <v>1008</v>
      </c>
      <c r="G59" s="1" cm="1">
        <f t="array" ref="G59">INT(INDEX(W$4:W$24,MATCH($A59,$U$4:$U$24,TRUE))+INDEX(Y$4:Y$24,MATCH($A59,$U$4:$U$24,1))*($A59-INDEX($U$4:$U$24,MATCH($A59,$U$4:$U$24,1))))</f>
        <v>77</v>
      </c>
      <c r="H59" s="1">
        <f t="shared" si="18"/>
        <v>77</v>
      </c>
      <c r="I59" s="1">
        <f t="shared" si="16"/>
        <v>140</v>
      </c>
      <c r="J59" s="1">
        <f t="shared" si="17"/>
        <v>140</v>
      </c>
      <c r="L59" s="1">
        <f t="shared" si="13"/>
        <v>0.51200000000000001</v>
      </c>
      <c r="M59" s="1" cm="1">
        <f t="array" ref="M59">ROUND(INDEX(实力模型!$AR$9:$AY$108,MATCH($E59,实力模型!$D$9:$D$108,FALSE),MATCH(M$2,实力模型!$AR$8:$AY$8,FALSE))*L59,3)</f>
        <v>1067.1669999999999</v>
      </c>
      <c r="N59" s="1">
        <f t="shared" si="4"/>
        <v>0.36199999999999999</v>
      </c>
      <c r="O59" s="1" cm="1">
        <f t="array" ref="O59">ROUND(INDEX(实力模型!$AR$9:$AY$108,MATCH($E59,实力模型!$D$9:$D$108,FALSE),MATCH(O$2,实力模型!$AR$8:$AY$8,FALSE))*$N59,3)</f>
        <v>79.936999999999998</v>
      </c>
      <c r="P59" s="1">
        <f t="shared" si="14"/>
        <v>79.936999999999998</v>
      </c>
      <c r="Q59" s="1" cm="1">
        <f t="array" ref="Q59">INDEX(实力模型!$AR$9:$AY$108,MATCH($E59,实力模型!$D$9:$D$108,FALSE),MATCH(Q$2,实力模型!$AR$8:$AY$8,FALSE))*$R$1</f>
        <v>140.292</v>
      </c>
      <c r="R59" s="1">
        <f t="shared" si="15"/>
        <v>140.292</v>
      </c>
    </row>
    <row r="60" spans="1:18" x14ac:dyDescent="0.15">
      <c r="A60" s="1">
        <v>58</v>
      </c>
      <c r="B60" s="1">
        <f t="shared" si="19"/>
        <v>6</v>
      </c>
      <c r="C60" s="1">
        <v>8</v>
      </c>
      <c r="E60" s="26">
        <v>23</v>
      </c>
      <c r="F60" s="1" cm="1">
        <f t="array" ref="F60">INT(INDEX(V$4:V$24,MATCH($A60,$U$4:$U$24,TRUE))+INDEX(X$4:X$24,MATCH($A60,$U$4:$U$24,1))*($A60-INDEX($U$4:$U$24,MATCH($A60,$U$4:$U$24,1))))</f>
        <v>1024</v>
      </c>
      <c r="G60" s="1" cm="1">
        <f t="array" ref="G60">INT(INDEX(W$4:W$24,MATCH($A60,$U$4:$U$24,TRUE))+INDEX(Y$4:Y$24,MATCH($A60,$U$4:$U$24,1))*($A60-INDEX($U$4:$U$24,MATCH($A60,$U$4:$U$24,1))))</f>
        <v>78</v>
      </c>
      <c r="H60" s="1">
        <f t="shared" si="18"/>
        <v>78</v>
      </c>
      <c r="I60" s="1">
        <f t="shared" si="16"/>
        <v>141</v>
      </c>
      <c r="J60" s="1">
        <f t="shared" si="17"/>
        <v>141</v>
      </c>
      <c r="L60" s="1">
        <f t="shared" si="13"/>
        <v>0.51400000000000001</v>
      </c>
      <c r="M60" s="1" cm="1">
        <f t="array" ref="M60">ROUND(INDEX(实力模型!$AR$9:$AY$108,MATCH($E60,实力模型!$D$9:$D$108,FALSE),MATCH(M$2,实力模型!$AR$8:$AY$8,FALSE))*L60,3)</f>
        <v>1079.873</v>
      </c>
      <c r="N60" s="1">
        <f t="shared" si="4"/>
        <v>0.36399999999999999</v>
      </c>
      <c r="O60" s="1" cm="1">
        <f t="array" ref="O60">ROUND(INDEX(实力模型!$AR$9:$AY$108,MATCH($E60,实力模型!$D$9:$D$108,FALSE),MATCH(O$2,实力模型!$AR$8:$AY$8,FALSE))*$N60,3)</f>
        <v>81.153999999999996</v>
      </c>
      <c r="P60" s="1">
        <f t="shared" si="14"/>
        <v>81.153999999999996</v>
      </c>
      <c r="Q60" s="1" cm="1">
        <f t="array" ref="Q60">INDEX(实力模型!$AR$9:$AY$108,MATCH($E60,实力模型!$D$9:$D$108,FALSE),MATCH(Q$2,实力模型!$AR$8:$AY$8,FALSE))*$R$1</f>
        <v>141.57</v>
      </c>
      <c r="R60" s="1">
        <f t="shared" si="15"/>
        <v>141.57</v>
      </c>
    </row>
    <row r="61" spans="1:18" x14ac:dyDescent="0.15">
      <c r="A61" s="1">
        <v>59</v>
      </c>
      <c r="B61" s="1">
        <f t="shared" si="19"/>
        <v>6</v>
      </c>
      <c r="C61" s="1">
        <v>9</v>
      </c>
      <c r="E61" s="26">
        <v>23</v>
      </c>
      <c r="F61" s="1" cm="1">
        <f t="array" ref="F61">INT(INDEX(V$4:V$24,MATCH($A61,$U$4:$U$24,TRUE))+INDEX(X$4:X$24,MATCH($A61,$U$4:$U$24,1))*($A61-INDEX($U$4:$U$24,MATCH($A61,$U$4:$U$24,1))))</f>
        <v>1040</v>
      </c>
      <c r="G61" s="1" cm="1">
        <f t="array" ref="G61">INT(INDEX(W$4:W$24,MATCH($A61,$U$4:$U$24,TRUE))+INDEX(Y$4:Y$24,MATCH($A61,$U$4:$U$24,1))*($A61-INDEX($U$4:$U$24,MATCH($A61,$U$4:$U$24,1))))</f>
        <v>79</v>
      </c>
      <c r="H61" s="1">
        <f t="shared" si="18"/>
        <v>79</v>
      </c>
      <c r="I61" s="1">
        <f t="shared" si="16"/>
        <v>141</v>
      </c>
      <c r="J61" s="1">
        <f t="shared" si="17"/>
        <v>141</v>
      </c>
      <c r="L61" s="1">
        <f t="shared" si="13"/>
        <v>0.51600000000000001</v>
      </c>
      <c r="M61" s="1" cm="1">
        <f t="array" ref="M61">ROUND(INDEX(实力模型!$AR$9:$AY$108,MATCH($E61,实力模型!$D$9:$D$108,FALSE),MATCH(M$2,实力模型!$AR$8:$AY$8,FALSE))*L61,3)</f>
        <v>1084.075</v>
      </c>
      <c r="N61" s="1">
        <f t="shared" si="4"/>
        <v>0.36599999999999999</v>
      </c>
      <c r="O61" s="1" cm="1">
        <f t="array" ref="O61">ROUND(INDEX(实力模型!$AR$9:$AY$108,MATCH($E61,实力模型!$D$9:$D$108,FALSE),MATCH(O$2,实力模型!$AR$8:$AY$8,FALSE))*$N61,3)</f>
        <v>81.599999999999994</v>
      </c>
      <c r="P61" s="1">
        <f t="shared" si="14"/>
        <v>81.599999999999994</v>
      </c>
      <c r="Q61" s="1" cm="1">
        <f t="array" ref="Q61">INDEX(实力模型!$AR$9:$AY$108,MATCH($E61,实力模型!$D$9:$D$108,FALSE),MATCH(Q$2,实力模型!$AR$8:$AY$8,FALSE))*$R$1</f>
        <v>141.57</v>
      </c>
      <c r="R61" s="1">
        <f t="shared" si="15"/>
        <v>141.57</v>
      </c>
    </row>
    <row r="62" spans="1:18" x14ac:dyDescent="0.15">
      <c r="A62" s="1">
        <v>60</v>
      </c>
      <c r="B62" s="1">
        <f t="shared" si="19"/>
        <v>6</v>
      </c>
      <c r="C62" s="1">
        <v>10</v>
      </c>
      <c r="E62" s="26">
        <v>23</v>
      </c>
      <c r="F62" s="1" cm="1">
        <f t="array" ref="F62">INT(INDEX(V$4:V$24,MATCH($A62,$U$4:$U$24,TRUE))+INDEX(X$4:X$24,MATCH($A62,$U$4:$U$24,1))*($A62-INDEX($U$4:$U$24,MATCH($A62,$U$4:$U$24,1))))</f>
        <v>1056</v>
      </c>
      <c r="G62" s="1" cm="1">
        <f t="array" ref="G62">INT(INDEX(W$4:W$24,MATCH($A62,$U$4:$U$24,TRUE))+INDEX(Y$4:Y$24,MATCH($A62,$U$4:$U$24,1))*($A62-INDEX($U$4:$U$24,MATCH($A62,$U$4:$U$24,1))))</f>
        <v>80</v>
      </c>
      <c r="H62" s="1">
        <f t="shared" si="18"/>
        <v>80</v>
      </c>
      <c r="I62" s="1">
        <f t="shared" si="16"/>
        <v>141</v>
      </c>
      <c r="J62" s="1">
        <f t="shared" si="17"/>
        <v>141</v>
      </c>
      <c r="L62" s="1">
        <f t="shared" si="13"/>
        <v>0.51800000000000002</v>
      </c>
      <c r="M62" s="1" cm="1">
        <f t="array" ref="M62">ROUND(INDEX(实力模型!$AR$9:$AY$108,MATCH($E62,实力模型!$D$9:$D$108,FALSE),MATCH(M$2,实力模型!$AR$8:$AY$8,FALSE))*L62,3)</f>
        <v>1088.277</v>
      </c>
      <c r="N62" s="1">
        <f t="shared" si="4"/>
        <v>0.36799999999999999</v>
      </c>
      <c r="O62" s="1" cm="1">
        <f t="array" ref="O62">ROUND(INDEX(实力模型!$AR$9:$AY$108,MATCH($E62,实力模型!$D$9:$D$108,FALSE),MATCH(O$2,实力模型!$AR$8:$AY$8,FALSE))*$N62,3)</f>
        <v>82.046000000000006</v>
      </c>
      <c r="P62" s="1">
        <f t="shared" si="14"/>
        <v>82.046000000000006</v>
      </c>
      <c r="Q62" s="1" cm="1">
        <f t="array" ref="Q62">INDEX(实力模型!$AR$9:$AY$108,MATCH($E62,实力模型!$D$9:$D$108,FALSE),MATCH(Q$2,实力模型!$AR$8:$AY$8,FALSE))*$R$1</f>
        <v>141.57</v>
      </c>
      <c r="R62" s="1">
        <f t="shared" si="15"/>
        <v>141.57</v>
      </c>
    </row>
    <row r="63" spans="1:18" x14ac:dyDescent="0.15">
      <c r="A63" s="1">
        <v>61</v>
      </c>
      <c r="B63" s="1">
        <f t="shared" si="19"/>
        <v>7</v>
      </c>
      <c r="C63" s="1">
        <v>1</v>
      </c>
      <c r="E63" s="26">
        <v>23</v>
      </c>
      <c r="F63" s="1" cm="1">
        <f t="array" ref="F63">INT(INDEX(V$4:V$24,MATCH($A63,$U$4:$U$24,TRUE))+INDEX(X$4:X$24,MATCH($A63,$U$4:$U$24,1))*($A63-INDEX($U$4:$U$24,MATCH($A63,$U$4:$U$24,1))))</f>
        <v>1072</v>
      </c>
      <c r="G63" s="1" cm="1">
        <f t="array" ref="G63">INT(INDEX(W$4:W$24,MATCH($A63,$U$4:$U$24,TRUE))+INDEX(Y$4:Y$24,MATCH($A63,$U$4:$U$24,1))*($A63-INDEX($U$4:$U$24,MATCH($A63,$U$4:$U$24,1))))</f>
        <v>82</v>
      </c>
      <c r="H63" s="1">
        <f t="shared" si="18"/>
        <v>82</v>
      </c>
      <c r="I63" s="1">
        <f t="shared" si="16"/>
        <v>141</v>
      </c>
      <c r="J63" s="1">
        <f t="shared" si="17"/>
        <v>141</v>
      </c>
      <c r="L63" s="1">
        <f t="shared" si="13"/>
        <v>0.52</v>
      </c>
      <c r="M63" s="1" cm="1">
        <f t="array" ref="M63">ROUND(INDEX(实力模型!$AR$9:$AY$108,MATCH($E63,实力模型!$D$9:$D$108,FALSE),MATCH(M$2,实力模型!$AR$8:$AY$8,FALSE))*L63,3)</f>
        <v>1092.4780000000001</v>
      </c>
      <c r="N63" s="1">
        <f t="shared" si="4"/>
        <v>0.37</v>
      </c>
      <c r="O63" s="1" cm="1">
        <f t="array" ref="O63">ROUND(INDEX(实力模型!$AR$9:$AY$108,MATCH($E63,实力模型!$D$9:$D$108,FALSE),MATCH(O$2,实力模型!$AR$8:$AY$8,FALSE))*$N63,3)</f>
        <v>82.492000000000004</v>
      </c>
      <c r="P63" s="1">
        <f t="shared" si="14"/>
        <v>82.492000000000004</v>
      </c>
      <c r="Q63" s="1" cm="1">
        <f t="array" ref="Q63">INDEX(实力模型!$AR$9:$AY$108,MATCH($E63,实力模型!$D$9:$D$108,FALSE),MATCH(Q$2,实力模型!$AR$8:$AY$8,FALSE))*$R$1</f>
        <v>141.57</v>
      </c>
      <c r="R63" s="1">
        <f t="shared" si="15"/>
        <v>141.57</v>
      </c>
    </row>
    <row r="64" spans="1:18" x14ac:dyDescent="0.15">
      <c r="A64" s="1">
        <v>62</v>
      </c>
      <c r="B64" s="1">
        <f t="shared" si="19"/>
        <v>7</v>
      </c>
      <c r="C64" s="1">
        <v>2</v>
      </c>
      <c r="E64" s="26">
        <v>24</v>
      </c>
      <c r="F64" s="1" cm="1">
        <f t="array" ref="F64">INT(INDEX(V$4:V$24,MATCH($A64,$U$4:$U$24,TRUE))+INDEX(X$4:X$24,MATCH($A64,$U$4:$U$24,1))*($A64-INDEX($U$4:$U$24,MATCH($A64,$U$4:$U$24,1))))</f>
        <v>1088</v>
      </c>
      <c r="G64" s="1" cm="1">
        <f t="array" ref="G64">INT(INDEX(W$4:W$24,MATCH($A64,$U$4:$U$24,TRUE))+INDEX(Y$4:Y$24,MATCH($A64,$U$4:$U$24,1))*($A64-INDEX($U$4:$U$24,MATCH($A64,$U$4:$U$24,1))))</f>
        <v>83</v>
      </c>
      <c r="H64" s="1">
        <f t="shared" si="18"/>
        <v>83</v>
      </c>
      <c r="I64" s="1">
        <f t="shared" si="16"/>
        <v>142</v>
      </c>
      <c r="J64" s="1">
        <f t="shared" si="17"/>
        <v>142</v>
      </c>
      <c r="L64" s="1">
        <f t="shared" si="13"/>
        <v>0.52200000000000002</v>
      </c>
      <c r="M64" s="1" cm="1">
        <f t="array" ref="M64">ROUND(INDEX(实力模型!$AR$9:$AY$108,MATCH($E64,实力模型!$D$9:$D$108,FALSE),MATCH(M$2,实力模型!$AR$8:$AY$8,FALSE))*L64,3)</f>
        <v>1105.345</v>
      </c>
      <c r="N64" s="1">
        <f t="shared" si="4"/>
        <v>0.372</v>
      </c>
      <c r="O64" s="1" cm="1">
        <f t="array" ref="O64">ROUND(INDEX(实力模型!$AR$9:$AY$108,MATCH($E64,实力模型!$D$9:$D$108,FALSE),MATCH(O$2,实力模型!$AR$8:$AY$8,FALSE))*$N64,3)</f>
        <v>83.733000000000004</v>
      </c>
      <c r="P64" s="1">
        <f t="shared" si="14"/>
        <v>83.733000000000004</v>
      </c>
      <c r="Q64" s="1" cm="1">
        <f t="array" ref="Q64">INDEX(实力模型!$AR$9:$AY$108,MATCH($E64,实力模型!$D$9:$D$108,FALSE),MATCH(Q$2,实力模型!$AR$8:$AY$8,FALSE))*$R$1</f>
        <v>142.839</v>
      </c>
      <c r="R64" s="1">
        <f t="shared" si="15"/>
        <v>142.839</v>
      </c>
    </row>
    <row r="65" spans="1:18" x14ac:dyDescent="0.15">
      <c r="A65" s="1">
        <v>63</v>
      </c>
      <c r="B65" s="1">
        <f t="shared" si="19"/>
        <v>7</v>
      </c>
      <c r="C65" s="1">
        <v>3</v>
      </c>
      <c r="E65" s="26">
        <v>24</v>
      </c>
      <c r="F65" s="1" cm="1">
        <f t="array" ref="F65">INT(INDEX(V$4:V$24,MATCH($A65,$U$4:$U$24,TRUE))+INDEX(X$4:X$24,MATCH($A65,$U$4:$U$24,1))*($A65-INDEX($U$4:$U$24,MATCH($A65,$U$4:$U$24,1))))</f>
        <v>1104</v>
      </c>
      <c r="G65" s="1" cm="1">
        <f t="array" ref="G65">INT(INDEX(W$4:W$24,MATCH($A65,$U$4:$U$24,TRUE))+INDEX(Y$4:Y$24,MATCH($A65,$U$4:$U$24,1))*($A65-INDEX($U$4:$U$24,MATCH($A65,$U$4:$U$24,1))))</f>
        <v>84</v>
      </c>
      <c r="H65" s="1">
        <f t="shared" si="18"/>
        <v>84</v>
      </c>
      <c r="I65" s="1">
        <f t="shared" si="16"/>
        <v>142</v>
      </c>
      <c r="J65" s="1">
        <f t="shared" si="17"/>
        <v>142</v>
      </c>
      <c r="L65" s="1">
        <f t="shared" si="13"/>
        <v>0.52400000000000002</v>
      </c>
      <c r="M65" s="1" cm="1">
        <f t="array" ref="M65">ROUND(INDEX(实力模型!$AR$9:$AY$108,MATCH($E65,实力模型!$D$9:$D$108,FALSE),MATCH(M$2,实力模型!$AR$8:$AY$8,FALSE))*L65,3)</f>
        <v>1109.58</v>
      </c>
      <c r="N65" s="1">
        <f t="shared" si="4"/>
        <v>0.374</v>
      </c>
      <c r="O65" s="1" cm="1">
        <f t="array" ref="O65">ROUND(INDEX(实力模型!$AR$9:$AY$108,MATCH($E65,实力模型!$D$9:$D$108,FALSE),MATCH(O$2,实力模型!$AR$8:$AY$8,FALSE))*$N65,3)</f>
        <v>84.183999999999997</v>
      </c>
      <c r="P65" s="1">
        <f t="shared" si="14"/>
        <v>84.183999999999997</v>
      </c>
      <c r="Q65" s="1" cm="1">
        <f t="array" ref="Q65">INDEX(实力模型!$AR$9:$AY$108,MATCH($E65,实力模型!$D$9:$D$108,FALSE),MATCH(Q$2,实力模型!$AR$8:$AY$8,FALSE))*$R$1</f>
        <v>142.839</v>
      </c>
      <c r="R65" s="1">
        <f t="shared" si="15"/>
        <v>142.839</v>
      </c>
    </row>
    <row r="66" spans="1:18" x14ac:dyDescent="0.15">
      <c r="A66" s="1">
        <v>64</v>
      </c>
      <c r="B66" s="1">
        <f t="shared" si="19"/>
        <v>7</v>
      </c>
      <c r="C66" s="1">
        <v>4</v>
      </c>
      <c r="E66" s="26">
        <v>24</v>
      </c>
      <c r="F66" s="1" cm="1">
        <f t="array" ref="F66">INT(INDEX(V$4:V$24,MATCH($A66,$U$4:$U$24,TRUE))+INDEX(X$4:X$24,MATCH($A66,$U$4:$U$24,1))*($A66-INDEX($U$4:$U$24,MATCH($A66,$U$4:$U$24,1))))</f>
        <v>1120</v>
      </c>
      <c r="G66" s="1" cm="1">
        <f t="array" ref="G66">INT(INDEX(W$4:W$24,MATCH($A66,$U$4:$U$24,TRUE))+INDEX(Y$4:Y$24,MATCH($A66,$U$4:$U$24,1))*($A66-INDEX($U$4:$U$24,MATCH($A66,$U$4:$U$24,1))))</f>
        <v>85</v>
      </c>
      <c r="H66" s="1">
        <f t="shared" si="18"/>
        <v>85</v>
      </c>
      <c r="I66" s="1">
        <f t="shared" si="16"/>
        <v>142</v>
      </c>
      <c r="J66" s="1">
        <f t="shared" si="17"/>
        <v>142</v>
      </c>
      <c r="L66" s="1">
        <f t="shared" si="13"/>
        <v>0.52600000000000002</v>
      </c>
      <c r="M66" s="1" cm="1">
        <f t="array" ref="M66">ROUND(INDEX(实力模型!$AR$9:$AY$108,MATCH($E66,实力模型!$D$9:$D$108,FALSE),MATCH(M$2,实力模型!$AR$8:$AY$8,FALSE))*L66,3)</f>
        <v>1113.816</v>
      </c>
      <c r="N66" s="1">
        <f t="shared" si="4"/>
        <v>0.376</v>
      </c>
      <c r="O66" s="1" cm="1">
        <f t="array" ref="O66">ROUND(INDEX(实力模型!$AR$9:$AY$108,MATCH($E66,实力模型!$D$9:$D$108,FALSE),MATCH(O$2,实力模型!$AR$8:$AY$8,FALSE))*$N66,3)</f>
        <v>84.634</v>
      </c>
      <c r="P66" s="1">
        <f t="shared" si="14"/>
        <v>84.634</v>
      </c>
      <c r="Q66" s="1" cm="1">
        <f t="array" ref="Q66">INDEX(实力模型!$AR$9:$AY$108,MATCH($E66,实力模型!$D$9:$D$108,FALSE),MATCH(Q$2,实力模型!$AR$8:$AY$8,FALSE))*$R$1</f>
        <v>142.839</v>
      </c>
      <c r="R66" s="1">
        <f t="shared" si="15"/>
        <v>142.839</v>
      </c>
    </row>
    <row r="67" spans="1:18" x14ac:dyDescent="0.15">
      <c r="A67" s="1">
        <v>65</v>
      </c>
      <c r="B67" s="1">
        <f t="shared" si="19"/>
        <v>7</v>
      </c>
      <c r="C67" s="1">
        <v>5</v>
      </c>
      <c r="E67" s="26">
        <v>24</v>
      </c>
      <c r="F67" s="1" cm="1">
        <f t="array" ref="F67">INT(INDEX(V$4:V$24,MATCH($A67,$U$4:$U$24,TRUE))+INDEX(X$4:X$24,MATCH($A67,$U$4:$U$24,1))*($A67-INDEX($U$4:$U$24,MATCH($A67,$U$4:$U$24,1))))</f>
        <v>1136</v>
      </c>
      <c r="G67" s="1" cm="1">
        <f t="array" ref="G67">INT(INDEX(W$4:W$24,MATCH($A67,$U$4:$U$24,TRUE))+INDEX(Y$4:Y$24,MATCH($A67,$U$4:$U$24,1))*($A67-INDEX($U$4:$U$24,MATCH($A67,$U$4:$U$24,1))))</f>
        <v>87</v>
      </c>
      <c r="H67" s="1">
        <f t="shared" si="18"/>
        <v>87</v>
      </c>
      <c r="I67" s="1">
        <f t="shared" ref="I67:I130" si="20">INT(Q67)</f>
        <v>142</v>
      </c>
      <c r="J67" s="1">
        <f t="shared" ref="J67:J130" si="21">INT(R67)</f>
        <v>142</v>
      </c>
      <c r="L67" s="1">
        <f t="shared" si="13"/>
        <v>0.52800000000000002</v>
      </c>
      <c r="M67" s="1" cm="1">
        <f t="array" ref="M67">ROUND(INDEX(实力模型!$AR$9:$AY$108,MATCH($E67,实力模型!$D$9:$D$108,FALSE),MATCH(M$2,实力模型!$AR$8:$AY$8,FALSE))*L67,3)</f>
        <v>1118.0509999999999</v>
      </c>
      <c r="N67" s="1">
        <f t="shared" si="4"/>
        <v>0.378</v>
      </c>
      <c r="O67" s="1" cm="1">
        <f t="array" ref="O67">ROUND(INDEX(实力模型!$AR$9:$AY$108,MATCH($E67,实力模型!$D$9:$D$108,FALSE),MATCH(O$2,实力模型!$AR$8:$AY$8,FALSE))*$N67,3)</f>
        <v>85.084000000000003</v>
      </c>
      <c r="P67" s="1">
        <f t="shared" si="14"/>
        <v>85.084000000000003</v>
      </c>
      <c r="Q67" s="1" cm="1">
        <f t="array" ref="Q67">INDEX(实力模型!$AR$9:$AY$108,MATCH($E67,实力模型!$D$9:$D$108,FALSE),MATCH(Q$2,实力模型!$AR$8:$AY$8,FALSE))*$R$1</f>
        <v>142.839</v>
      </c>
      <c r="R67" s="1">
        <f t="shared" si="15"/>
        <v>142.839</v>
      </c>
    </row>
    <row r="68" spans="1:18" x14ac:dyDescent="0.15">
      <c r="A68" s="1">
        <v>66</v>
      </c>
      <c r="B68" s="1">
        <f t="shared" si="19"/>
        <v>7</v>
      </c>
      <c r="C68" s="1">
        <v>6</v>
      </c>
      <c r="E68" s="26">
        <v>25</v>
      </c>
      <c r="F68" s="1" cm="1">
        <f t="array" ref="F68">INT(INDEX(V$4:V$24,MATCH($A68,$U$4:$U$24,TRUE))+INDEX(X$4:X$24,MATCH($A68,$U$4:$U$24,1))*($A68-INDEX($U$4:$U$24,MATCH($A68,$U$4:$U$24,1))))</f>
        <v>1152</v>
      </c>
      <c r="G68" s="1" cm="1">
        <f t="array" ref="G68">INT(INDEX(W$4:W$24,MATCH($A68,$U$4:$U$24,TRUE))+INDEX(Y$4:Y$24,MATCH($A68,$U$4:$U$24,1))*($A68-INDEX($U$4:$U$24,MATCH($A68,$U$4:$U$24,1))))</f>
        <v>88</v>
      </c>
      <c r="H68" s="1">
        <f t="shared" si="18"/>
        <v>88</v>
      </c>
      <c r="I68" s="1">
        <f t="shared" si="20"/>
        <v>147</v>
      </c>
      <c r="J68" s="1">
        <f t="shared" si="21"/>
        <v>147</v>
      </c>
      <c r="L68" s="1">
        <f t="shared" si="13"/>
        <v>0.53</v>
      </c>
      <c r="M68" s="1" cm="1">
        <f t="array" ref="M68">ROUND(INDEX(实力模型!$AR$9:$AY$108,MATCH($E68,实力模型!$D$9:$D$108,FALSE),MATCH(M$2,实力模型!$AR$8:$AY$8,FALSE))*L68,3)</f>
        <v>1152.5540000000001</v>
      </c>
      <c r="N68" s="1">
        <f t="shared" si="4"/>
        <v>0.38</v>
      </c>
      <c r="O68" s="1" cm="1">
        <f t="array" ref="O68">ROUND(INDEX(实力模型!$AR$9:$AY$108,MATCH($E68,实力模型!$D$9:$D$108,FALSE),MATCH(O$2,实力模型!$AR$8:$AY$8,FALSE))*$N68,3)</f>
        <v>88.338999999999999</v>
      </c>
      <c r="P68" s="1">
        <f t="shared" si="14"/>
        <v>88.338999999999999</v>
      </c>
      <c r="Q68" s="1" cm="1">
        <f t="array" ref="Q68">INDEX(实力模型!$AR$9:$AY$108,MATCH($E68,实力模型!$D$9:$D$108,FALSE),MATCH(Q$2,实力模型!$AR$8:$AY$8,FALSE))*$R$1</f>
        <v>147.267</v>
      </c>
      <c r="R68" s="1">
        <f t="shared" si="15"/>
        <v>147.267</v>
      </c>
    </row>
    <row r="69" spans="1:18" x14ac:dyDescent="0.15">
      <c r="A69" s="1">
        <v>67</v>
      </c>
      <c r="B69" s="1">
        <f t="shared" si="19"/>
        <v>7</v>
      </c>
      <c r="C69" s="1">
        <v>7</v>
      </c>
      <c r="E69" s="26">
        <v>25</v>
      </c>
      <c r="F69" s="1" cm="1">
        <f t="array" ref="F69">INT(INDEX(V$4:V$24,MATCH($A69,$U$4:$U$24,TRUE))+INDEX(X$4:X$24,MATCH($A69,$U$4:$U$24,1))*($A69-INDEX($U$4:$U$24,MATCH($A69,$U$4:$U$24,1))))</f>
        <v>1173</v>
      </c>
      <c r="G69" s="1" cm="1">
        <f t="array" ref="G69">INT(INDEX(W$4:W$24,MATCH($A69,$U$4:$U$24,TRUE))+INDEX(Y$4:Y$24,MATCH($A69,$U$4:$U$24,1))*($A69-INDEX($U$4:$U$24,MATCH($A69,$U$4:$U$24,1))))</f>
        <v>89</v>
      </c>
      <c r="H69" s="1">
        <f t="shared" si="18"/>
        <v>89</v>
      </c>
      <c r="I69" s="1">
        <f t="shared" si="20"/>
        <v>147</v>
      </c>
      <c r="J69" s="1">
        <f t="shared" si="21"/>
        <v>147</v>
      </c>
      <c r="L69" s="1">
        <f t="shared" si="13"/>
        <v>0.53200000000000003</v>
      </c>
      <c r="M69" s="1" cm="1">
        <f t="array" ref="M69">ROUND(INDEX(实力模型!$AR$9:$AY$108,MATCH($E69,实力模型!$D$9:$D$108,FALSE),MATCH(M$2,实力模型!$AR$8:$AY$8,FALSE))*L69,3)</f>
        <v>1156.903</v>
      </c>
      <c r="N69" s="1">
        <f t="shared" ref="N69:N132" si="22">MIN(N68+0.002,0.7)</f>
        <v>0.38200000000000001</v>
      </c>
      <c r="O69" s="1" cm="1">
        <f t="array" ref="O69">ROUND(INDEX(实力模型!$AR$9:$AY$108,MATCH($E69,实力模型!$D$9:$D$108,FALSE),MATCH(O$2,实力模型!$AR$8:$AY$8,FALSE))*$N69,3)</f>
        <v>88.804000000000002</v>
      </c>
      <c r="P69" s="1">
        <f t="shared" si="14"/>
        <v>88.804000000000002</v>
      </c>
      <c r="Q69" s="1" cm="1">
        <f t="array" ref="Q69">INDEX(实力模型!$AR$9:$AY$108,MATCH($E69,实力模型!$D$9:$D$108,FALSE),MATCH(Q$2,实力模型!$AR$8:$AY$8,FALSE))*$R$1</f>
        <v>147.267</v>
      </c>
      <c r="R69" s="1">
        <f t="shared" si="15"/>
        <v>147.267</v>
      </c>
    </row>
    <row r="70" spans="1:18" x14ac:dyDescent="0.15">
      <c r="A70" s="1">
        <v>68</v>
      </c>
      <c r="B70" s="1">
        <f t="shared" si="19"/>
        <v>7</v>
      </c>
      <c r="C70" s="1">
        <v>8</v>
      </c>
      <c r="E70" s="26">
        <v>25</v>
      </c>
      <c r="F70" s="1" cm="1">
        <f t="array" ref="F70">INT(INDEX(V$4:V$24,MATCH($A70,$U$4:$U$24,TRUE))+INDEX(X$4:X$24,MATCH($A70,$U$4:$U$24,1))*($A70-INDEX($U$4:$U$24,MATCH($A70,$U$4:$U$24,1))))</f>
        <v>1194</v>
      </c>
      <c r="G70" s="1" cm="1">
        <f t="array" ref="G70">INT(INDEX(W$4:W$24,MATCH($A70,$U$4:$U$24,TRUE))+INDEX(Y$4:Y$24,MATCH($A70,$U$4:$U$24,1))*($A70-INDEX($U$4:$U$24,MATCH($A70,$U$4:$U$24,1))))</f>
        <v>91</v>
      </c>
      <c r="H70" s="1">
        <f t="shared" si="18"/>
        <v>91</v>
      </c>
      <c r="I70" s="1">
        <f t="shared" si="20"/>
        <v>147</v>
      </c>
      <c r="J70" s="1">
        <f t="shared" si="21"/>
        <v>147</v>
      </c>
      <c r="L70" s="1">
        <f t="shared" si="13"/>
        <v>0.53400000000000003</v>
      </c>
      <c r="M70" s="1" cm="1">
        <f t="array" ref="M70">ROUND(INDEX(实力模型!$AR$9:$AY$108,MATCH($E70,实力模型!$D$9:$D$108,FALSE),MATCH(M$2,实力模型!$AR$8:$AY$8,FALSE))*L70,3)</f>
        <v>1161.252</v>
      </c>
      <c r="N70" s="1">
        <f t="shared" si="22"/>
        <v>0.38400000000000001</v>
      </c>
      <c r="O70" s="1" cm="1">
        <f t="array" ref="O70">ROUND(INDEX(实力模型!$AR$9:$AY$108,MATCH($E70,实力模型!$D$9:$D$108,FALSE),MATCH(O$2,实力模型!$AR$8:$AY$8,FALSE))*$N70,3)</f>
        <v>89.268000000000001</v>
      </c>
      <c r="P70" s="1">
        <f t="shared" si="14"/>
        <v>89.268000000000001</v>
      </c>
      <c r="Q70" s="1" cm="1">
        <f t="array" ref="Q70">INDEX(实力模型!$AR$9:$AY$108,MATCH($E70,实力模型!$D$9:$D$108,FALSE),MATCH(Q$2,实力模型!$AR$8:$AY$8,FALSE))*$R$1</f>
        <v>147.267</v>
      </c>
      <c r="R70" s="1">
        <f t="shared" si="15"/>
        <v>147.267</v>
      </c>
    </row>
    <row r="71" spans="1:18" x14ac:dyDescent="0.15">
      <c r="A71" s="1">
        <v>69</v>
      </c>
      <c r="B71" s="1">
        <f t="shared" si="19"/>
        <v>7</v>
      </c>
      <c r="C71" s="1">
        <v>9</v>
      </c>
      <c r="E71" s="26">
        <v>25</v>
      </c>
      <c r="F71" s="1" cm="1">
        <f t="array" ref="F71">INT(INDEX(V$4:V$24,MATCH($A71,$U$4:$U$24,TRUE))+INDEX(X$4:X$24,MATCH($A71,$U$4:$U$24,1))*($A71-INDEX($U$4:$U$24,MATCH($A71,$U$4:$U$24,1))))</f>
        <v>1216</v>
      </c>
      <c r="G71" s="1" cm="1">
        <f t="array" ref="G71">INT(INDEX(W$4:W$24,MATCH($A71,$U$4:$U$24,TRUE))+INDEX(Y$4:Y$24,MATCH($A71,$U$4:$U$24,1))*($A71-INDEX($U$4:$U$24,MATCH($A71,$U$4:$U$24,1))))</f>
        <v>93</v>
      </c>
      <c r="H71" s="1">
        <f t="shared" si="18"/>
        <v>93</v>
      </c>
      <c r="I71" s="1">
        <f t="shared" si="20"/>
        <v>147</v>
      </c>
      <c r="J71" s="1">
        <f t="shared" si="21"/>
        <v>147</v>
      </c>
      <c r="L71" s="1">
        <f t="shared" si="13"/>
        <v>0.53600000000000003</v>
      </c>
      <c r="M71" s="1" cm="1">
        <f t="array" ref="M71">ROUND(INDEX(实力模型!$AR$9:$AY$108,MATCH($E71,实力模型!$D$9:$D$108,FALSE),MATCH(M$2,实力模型!$AR$8:$AY$8,FALSE))*L71,3)</f>
        <v>1165.6020000000001</v>
      </c>
      <c r="N71" s="1">
        <f t="shared" si="22"/>
        <v>0.38600000000000001</v>
      </c>
      <c r="O71" s="1" cm="1">
        <f t="array" ref="O71">ROUND(INDEX(实力模型!$AR$9:$AY$108,MATCH($E71,实力模型!$D$9:$D$108,FALSE),MATCH(O$2,实力模型!$AR$8:$AY$8,FALSE))*$N71,3)</f>
        <v>89.733000000000004</v>
      </c>
      <c r="P71" s="1">
        <f t="shared" si="14"/>
        <v>89.733000000000004</v>
      </c>
      <c r="Q71" s="1" cm="1">
        <f t="array" ref="Q71">INDEX(实力模型!$AR$9:$AY$108,MATCH($E71,实力模型!$D$9:$D$108,FALSE),MATCH(Q$2,实力模型!$AR$8:$AY$8,FALSE))*$R$1</f>
        <v>147.267</v>
      </c>
      <c r="R71" s="1">
        <f t="shared" si="15"/>
        <v>147.267</v>
      </c>
    </row>
    <row r="72" spans="1:18" x14ac:dyDescent="0.15">
      <c r="A72" s="1">
        <v>70</v>
      </c>
      <c r="B72" s="1">
        <f t="shared" si="19"/>
        <v>7</v>
      </c>
      <c r="C72" s="1">
        <v>10</v>
      </c>
      <c r="E72" s="26">
        <v>26</v>
      </c>
      <c r="F72" s="1" cm="1">
        <f t="array" ref="F72">INT(INDEX(V$4:V$24,MATCH($A72,$U$4:$U$24,TRUE))+INDEX(X$4:X$24,MATCH($A72,$U$4:$U$24,1))*($A72-INDEX($U$4:$U$24,MATCH($A72,$U$4:$U$24,1))))</f>
        <v>1237</v>
      </c>
      <c r="G72" s="1" cm="1">
        <f t="array" ref="G72">INT(INDEX(W$4:W$24,MATCH($A72,$U$4:$U$24,TRUE))+INDEX(Y$4:Y$24,MATCH($A72,$U$4:$U$24,1))*($A72-INDEX($U$4:$U$24,MATCH($A72,$U$4:$U$24,1))))</f>
        <v>94</v>
      </c>
      <c r="H72" s="1">
        <f t="shared" si="18"/>
        <v>94</v>
      </c>
      <c r="I72" s="1">
        <f t="shared" si="20"/>
        <v>153</v>
      </c>
      <c r="J72" s="1">
        <f t="shared" si="21"/>
        <v>153</v>
      </c>
      <c r="L72" s="1">
        <f t="shared" si="13"/>
        <v>0.53800000000000003</v>
      </c>
      <c r="M72" s="1" cm="1">
        <f t="array" ref="M72">ROUND(INDEX(实力模型!$AR$9:$AY$108,MATCH($E72,实力模型!$D$9:$D$108,FALSE),MATCH(M$2,实力模型!$AR$8:$AY$8,FALSE))*L72,3)</f>
        <v>1249.914</v>
      </c>
      <c r="N72" s="1">
        <f t="shared" si="22"/>
        <v>0.38800000000000001</v>
      </c>
      <c r="O72" s="1" cm="1">
        <f t="array" ref="O72">ROUND(INDEX(实力模型!$AR$9:$AY$108,MATCH($E72,实力模型!$D$9:$D$108,FALSE),MATCH(O$2,实力模型!$AR$8:$AY$8,FALSE))*$N72,3)</f>
        <v>95.296999999999997</v>
      </c>
      <c r="P72" s="1">
        <f t="shared" si="14"/>
        <v>95.296999999999997</v>
      </c>
      <c r="Q72" s="1" cm="1">
        <f t="array" ref="Q72">INDEX(实力模型!$AR$9:$AY$108,MATCH($E72,实力模型!$D$9:$D$108,FALSE),MATCH(Q$2,实力模型!$AR$8:$AY$8,FALSE))*$R$1</f>
        <v>153.61199999999999</v>
      </c>
      <c r="R72" s="1">
        <f t="shared" si="15"/>
        <v>153.61199999999999</v>
      </c>
    </row>
    <row r="73" spans="1:18" x14ac:dyDescent="0.15">
      <c r="A73" s="1">
        <v>71</v>
      </c>
      <c r="B73" s="1">
        <f t="shared" si="19"/>
        <v>8</v>
      </c>
      <c r="C73" s="1">
        <v>1</v>
      </c>
      <c r="E73" s="26">
        <v>26</v>
      </c>
      <c r="F73" s="1" cm="1">
        <f t="array" ref="F73">INT(INDEX(V$4:V$24,MATCH($A73,$U$4:$U$24,TRUE))+INDEX(X$4:X$24,MATCH($A73,$U$4:$U$24,1))*($A73-INDEX($U$4:$U$24,MATCH($A73,$U$4:$U$24,1))))</f>
        <v>1258</v>
      </c>
      <c r="G73" s="1" cm="1">
        <f t="array" ref="G73">INT(INDEX(W$4:W$24,MATCH($A73,$U$4:$U$24,TRUE))+INDEX(Y$4:Y$24,MATCH($A73,$U$4:$U$24,1))*($A73-INDEX($U$4:$U$24,MATCH($A73,$U$4:$U$24,1))))</f>
        <v>96</v>
      </c>
      <c r="H73" s="1">
        <f t="shared" si="18"/>
        <v>96</v>
      </c>
      <c r="I73" s="1">
        <f t="shared" si="20"/>
        <v>153</v>
      </c>
      <c r="J73" s="1">
        <f t="shared" si="21"/>
        <v>153</v>
      </c>
      <c r="L73" s="1">
        <f t="shared" si="13"/>
        <v>0.54</v>
      </c>
      <c r="M73" s="1" cm="1">
        <f t="array" ref="M73">ROUND(INDEX(实力模型!$AR$9:$AY$108,MATCH($E73,实力模型!$D$9:$D$108,FALSE),MATCH(M$2,实力模型!$AR$8:$AY$8,FALSE))*L73,3)</f>
        <v>1254.56</v>
      </c>
      <c r="N73" s="1">
        <f t="shared" si="22"/>
        <v>0.39</v>
      </c>
      <c r="O73" s="1" cm="1">
        <f t="array" ref="O73">ROUND(INDEX(实力模型!$AR$9:$AY$108,MATCH($E73,实力模型!$D$9:$D$108,FALSE),MATCH(O$2,实力模型!$AR$8:$AY$8,FALSE))*$N73,3)</f>
        <v>95.787999999999997</v>
      </c>
      <c r="P73" s="1">
        <f t="shared" si="14"/>
        <v>95.787999999999997</v>
      </c>
      <c r="Q73" s="1" cm="1">
        <f t="array" ref="Q73">INDEX(实力模型!$AR$9:$AY$108,MATCH($E73,实力模型!$D$9:$D$108,FALSE),MATCH(Q$2,实力模型!$AR$8:$AY$8,FALSE))*$R$1</f>
        <v>153.61199999999999</v>
      </c>
      <c r="R73" s="1">
        <f t="shared" si="15"/>
        <v>153.61199999999999</v>
      </c>
    </row>
    <row r="74" spans="1:18" x14ac:dyDescent="0.15">
      <c r="A74" s="1">
        <v>72</v>
      </c>
      <c r="B74" s="1">
        <f t="shared" si="19"/>
        <v>8</v>
      </c>
      <c r="C74" s="1">
        <v>2</v>
      </c>
      <c r="E74" s="26">
        <v>26</v>
      </c>
      <c r="F74" s="1" cm="1">
        <f t="array" ref="F74">INT(INDEX(V$4:V$24,MATCH($A74,$U$4:$U$24,TRUE))+INDEX(X$4:X$24,MATCH($A74,$U$4:$U$24,1))*($A74-INDEX($U$4:$U$24,MATCH($A74,$U$4:$U$24,1))))</f>
        <v>1279</v>
      </c>
      <c r="G74" s="1" cm="1">
        <f t="array" ref="G74">INT(INDEX(W$4:W$24,MATCH($A74,$U$4:$U$24,TRUE))+INDEX(Y$4:Y$24,MATCH($A74,$U$4:$U$24,1))*($A74-INDEX($U$4:$U$24,MATCH($A74,$U$4:$U$24,1))))</f>
        <v>97</v>
      </c>
      <c r="H74" s="1">
        <f t="shared" si="18"/>
        <v>97</v>
      </c>
      <c r="I74" s="1">
        <f t="shared" si="20"/>
        <v>153</v>
      </c>
      <c r="J74" s="1">
        <f t="shared" si="21"/>
        <v>153</v>
      </c>
      <c r="L74" s="1">
        <f t="shared" si="13"/>
        <v>0.54200000000000004</v>
      </c>
      <c r="M74" s="1" cm="1">
        <f t="array" ref="M74">ROUND(INDEX(实力模型!$AR$9:$AY$108,MATCH($E74,实力模型!$D$9:$D$108,FALSE),MATCH(M$2,实力模型!$AR$8:$AY$8,FALSE))*L74,3)</f>
        <v>1259.2070000000001</v>
      </c>
      <c r="N74" s="1">
        <f t="shared" si="22"/>
        <v>0.39200000000000002</v>
      </c>
      <c r="O74" s="1" cm="1">
        <f t="array" ref="O74">ROUND(INDEX(实力模型!$AR$9:$AY$108,MATCH($E74,实力模型!$D$9:$D$108,FALSE),MATCH(O$2,实力模型!$AR$8:$AY$8,FALSE))*$N74,3)</f>
        <v>96.278999999999996</v>
      </c>
      <c r="P74" s="1">
        <f t="shared" si="14"/>
        <v>96.278999999999996</v>
      </c>
      <c r="Q74" s="1" cm="1">
        <f t="array" ref="Q74">INDEX(实力模型!$AR$9:$AY$108,MATCH($E74,实力模型!$D$9:$D$108,FALSE),MATCH(Q$2,实力模型!$AR$8:$AY$8,FALSE))*$R$1</f>
        <v>153.61199999999999</v>
      </c>
      <c r="R74" s="1">
        <f t="shared" si="15"/>
        <v>153.61199999999999</v>
      </c>
    </row>
    <row r="75" spans="1:18" x14ac:dyDescent="0.15">
      <c r="A75" s="1">
        <v>73</v>
      </c>
      <c r="B75" s="1">
        <f t="shared" si="19"/>
        <v>8</v>
      </c>
      <c r="C75" s="1">
        <v>3</v>
      </c>
      <c r="E75" s="26">
        <v>26</v>
      </c>
      <c r="F75" s="1" cm="1">
        <f t="array" ref="F75">INT(INDEX(V$4:V$24,MATCH($A75,$U$4:$U$24,TRUE))+INDEX(X$4:X$24,MATCH($A75,$U$4:$U$24,1))*($A75-INDEX($U$4:$U$24,MATCH($A75,$U$4:$U$24,1))))</f>
        <v>1300</v>
      </c>
      <c r="G75" s="1" cm="1">
        <f t="array" ref="G75">INT(INDEX(W$4:W$24,MATCH($A75,$U$4:$U$24,TRUE))+INDEX(Y$4:Y$24,MATCH($A75,$U$4:$U$24,1))*($A75-INDEX($U$4:$U$24,MATCH($A75,$U$4:$U$24,1))))</f>
        <v>99</v>
      </c>
      <c r="H75" s="1">
        <f t="shared" si="18"/>
        <v>99</v>
      </c>
      <c r="I75" s="1">
        <f t="shared" si="20"/>
        <v>153</v>
      </c>
      <c r="J75" s="1">
        <f t="shared" si="21"/>
        <v>153</v>
      </c>
      <c r="L75" s="1">
        <f t="shared" si="13"/>
        <v>0.54400000000000004</v>
      </c>
      <c r="M75" s="1" cm="1">
        <f t="array" ref="M75">ROUND(INDEX(实力模型!$AR$9:$AY$108,MATCH($E75,实力模型!$D$9:$D$108,FALSE),MATCH(M$2,实力模型!$AR$8:$AY$8,FALSE))*L75,3)</f>
        <v>1263.8530000000001</v>
      </c>
      <c r="N75" s="1">
        <f t="shared" si="22"/>
        <v>0.39400000000000002</v>
      </c>
      <c r="O75" s="1" cm="1">
        <f t="array" ref="O75">ROUND(INDEX(实力模型!$AR$9:$AY$108,MATCH($E75,实力模型!$D$9:$D$108,FALSE),MATCH(O$2,实力模型!$AR$8:$AY$8,FALSE))*$N75,3)</f>
        <v>96.77</v>
      </c>
      <c r="P75" s="1">
        <f t="shared" si="14"/>
        <v>96.77</v>
      </c>
      <c r="Q75" s="1" cm="1">
        <f t="array" ref="Q75">INDEX(实力模型!$AR$9:$AY$108,MATCH($E75,实力模型!$D$9:$D$108,FALSE),MATCH(Q$2,实力模型!$AR$8:$AY$8,FALSE))*$R$1</f>
        <v>153.61199999999999</v>
      </c>
      <c r="R75" s="1">
        <f t="shared" si="15"/>
        <v>153.61199999999999</v>
      </c>
    </row>
    <row r="76" spans="1:18" x14ac:dyDescent="0.15">
      <c r="A76" s="1">
        <v>74</v>
      </c>
      <c r="B76" s="1">
        <f t="shared" si="19"/>
        <v>8</v>
      </c>
      <c r="C76" s="1">
        <v>4</v>
      </c>
      <c r="E76" s="26">
        <v>27</v>
      </c>
      <c r="F76" s="1" cm="1">
        <f t="array" ref="F76">INT(INDEX(V$4:V$24,MATCH($A76,$U$4:$U$24,TRUE))+INDEX(X$4:X$24,MATCH($A76,$U$4:$U$24,1))*($A76-INDEX($U$4:$U$24,MATCH($A76,$U$4:$U$24,1))))</f>
        <v>1321</v>
      </c>
      <c r="G76" s="1" cm="1">
        <f t="array" ref="G76">INT(INDEX(W$4:W$24,MATCH($A76,$U$4:$U$24,TRUE))+INDEX(Y$4:Y$24,MATCH($A76,$U$4:$U$24,1))*($A76-INDEX($U$4:$U$24,MATCH($A76,$U$4:$U$24,1))))</f>
        <v>100</v>
      </c>
      <c r="H76" s="1">
        <f t="shared" si="18"/>
        <v>100</v>
      </c>
      <c r="I76" s="1">
        <f t="shared" si="20"/>
        <v>154</v>
      </c>
      <c r="J76" s="1">
        <f t="shared" si="21"/>
        <v>154</v>
      </c>
      <c r="L76" s="1">
        <f t="shared" si="13"/>
        <v>0.54600000000000004</v>
      </c>
      <c r="M76" s="1" cm="1">
        <f t="array" ref="M76">ROUND(INDEX(实力模型!$AR$9:$AY$108,MATCH($E76,实力模型!$D$9:$D$108,FALSE),MATCH(M$2,实力模型!$AR$8:$AY$8,FALSE))*L76,3)</f>
        <v>1277.787</v>
      </c>
      <c r="N76" s="1">
        <f t="shared" si="22"/>
        <v>0.39600000000000002</v>
      </c>
      <c r="O76" s="1" cm="1">
        <f t="array" ref="O76">ROUND(INDEX(实力模型!$AR$9:$AY$108,MATCH($E76,实力模型!$D$9:$D$108,FALSE),MATCH(O$2,实力模型!$AR$8:$AY$8,FALSE))*$N76,3)</f>
        <v>98.117000000000004</v>
      </c>
      <c r="P76" s="1">
        <f t="shared" si="14"/>
        <v>98.117000000000004</v>
      </c>
      <c r="Q76" s="1" cm="1">
        <f t="array" ref="Q76">INDEX(实力模型!$AR$9:$AY$108,MATCH($E76,实力模型!$D$9:$D$108,FALSE),MATCH(Q$2,实力模型!$AR$8:$AY$8,FALSE))*$R$1</f>
        <v>154.899</v>
      </c>
      <c r="R76" s="1">
        <f t="shared" si="15"/>
        <v>154.899</v>
      </c>
    </row>
    <row r="77" spans="1:18" x14ac:dyDescent="0.15">
      <c r="A77" s="1">
        <v>75</v>
      </c>
      <c r="B77" s="1">
        <f t="shared" si="19"/>
        <v>8</v>
      </c>
      <c r="C77" s="1">
        <v>5</v>
      </c>
      <c r="E77" s="26">
        <v>27</v>
      </c>
      <c r="F77" s="1" cm="1">
        <f t="array" ref="F77">INT(INDEX(V$4:V$24,MATCH($A77,$U$4:$U$24,TRUE))+INDEX(X$4:X$24,MATCH($A77,$U$4:$U$24,1))*($A77-INDEX($U$4:$U$24,MATCH($A77,$U$4:$U$24,1))))</f>
        <v>1343</v>
      </c>
      <c r="G77" s="1" cm="1">
        <f t="array" ref="G77">INT(INDEX(W$4:W$24,MATCH($A77,$U$4:$U$24,TRUE))+INDEX(Y$4:Y$24,MATCH($A77,$U$4:$U$24,1))*($A77-INDEX($U$4:$U$24,MATCH($A77,$U$4:$U$24,1))))</f>
        <v>102</v>
      </c>
      <c r="H77" s="1">
        <f t="shared" si="18"/>
        <v>102</v>
      </c>
      <c r="I77" s="1">
        <f t="shared" si="20"/>
        <v>154</v>
      </c>
      <c r="J77" s="1">
        <f t="shared" si="21"/>
        <v>154</v>
      </c>
      <c r="L77" s="1">
        <f t="shared" si="13"/>
        <v>0.54800000000000004</v>
      </c>
      <c r="M77" s="1" cm="1">
        <f t="array" ref="M77">ROUND(INDEX(实力模型!$AR$9:$AY$108,MATCH($E77,实力模型!$D$9:$D$108,FALSE),MATCH(M$2,实力模型!$AR$8:$AY$8,FALSE))*L77,3)</f>
        <v>1282.4680000000001</v>
      </c>
      <c r="N77" s="1">
        <f t="shared" si="22"/>
        <v>0.39800000000000002</v>
      </c>
      <c r="O77" s="1" cm="1">
        <f t="array" ref="O77">ROUND(INDEX(实力模型!$AR$9:$AY$108,MATCH($E77,实力模型!$D$9:$D$108,FALSE),MATCH(O$2,实力模型!$AR$8:$AY$8,FALSE))*$N77,3)</f>
        <v>98.611999999999995</v>
      </c>
      <c r="P77" s="1">
        <f t="shared" si="14"/>
        <v>98.611999999999995</v>
      </c>
      <c r="Q77" s="1" cm="1">
        <f t="array" ref="Q77">INDEX(实力模型!$AR$9:$AY$108,MATCH($E77,实力模型!$D$9:$D$108,FALSE),MATCH(Q$2,实力模型!$AR$8:$AY$8,FALSE))*$R$1</f>
        <v>154.899</v>
      </c>
      <c r="R77" s="1">
        <f t="shared" si="15"/>
        <v>154.899</v>
      </c>
    </row>
    <row r="78" spans="1:18" x14ac:dyDescent="0.15">
      <c r="A78" s="1">
        <v>76</v>
      </c>
      <c r="B78" s="1">
        <f t="shared" si="19"/>
        <v>8</v>
      </c>
      <c r="C78" s="1">
        <v>6</v>
      </c>
      <c r="E78" s="26">
        <v>27</v>
      </c>
      <c r="F78" s="1" cm="1">
        <f t="array" ref="F78">INT(INDEX(V$4:V$24,MATCH($A78,$U$4:$U$24,TRUE))+INDEX(X$4:X$24,MATCH($A78,$U$4:$U$24,1))*($A78-INDEX($U$4:$U$24,MATCH($A78,$U$4:$U$24,1))))</f>
        <v>1364</v>
      </c>
      <c r="G78" s="1" cm="1">
        <f t="array" ref="G78">INT(INDEX(W$4:W$24,MATCH($A78,$U$4:$U$24,TRUE))+INDEX(Y$4:Y$24,MATCH($A78,$U$4:$U$24,1))*($A78-INDEX($U$4:$U$24,MATCH($A78,$U$4:$U$24,1))))</f>
        <v>104</v>
      </c>
      <c r="H78" s="1">
        <f t="shared" si="18"/>
        <v>104</v>
      </c>
      <c r="I78" s="1">
        <f t="shared" si="20"/>
        <v>154</v>
      </c>
      <c r="J78" s="1">
        <f t="shared" si="21"/>
        <v>154</v>
      </c>
      <c r="L78" s="1">
        <f t="shared" si="13"/>
        <v>0.55000000000000004</v>
      </c>
      <c r="M78" s="1" cm="1">
        <f t="array" ref="M78">ROUND(INDEX(实力模型!$AR$9:$AY$108,MATCH($E78,实力模型!$D$9:$D$108,FALSE),MATCH(M$2,实力模型!$AR$8:$AY$8,FALSE))*L78,3)</f>
        <v>1287.1489999999999</v>
      </c>
      <c r="N78" s="1">
        <f t="shared" si="22"/>
        <v>0.4</v>
      </c>
      <c r="O78" s="1" cm="1">
        <f t="array" ref="O78">ROUND(INDEX(实力模型!$AR$9:$AY$108,MATCH($E78,实力模型!$D$9:$D$108,FALSE),MATCH(O$2,实力模型!$AR$8:$AY$8,FALSE))*$N78,3)</f>
        <v>99.108000000000004</v>
      </c>
      <c r="P78" s="1">
        <f t="shared" si="14"/>
        <v>99.108000000000004</v>
      </c>
      <c r="Q78" s="1" cm="1">
        <f t="array" ref="Q78">INDEX(实力模型!$AR$9:$AY$108,MATCH($E78,实力模型!$D$9:$D$108,FALSE),MATCH(Q$2,实力模型!$AR$8:$AY$8,FALSE))*$R$1</f>
        <v>154.899</v>
      </c>
      <c r="R78" s="1">
        <f t="shared" si="15"/>
        <v>154.899</v>
      </c>
    </row>
    <row r="79" spans="1:18" x14ac:dyDescent="0.15">
      <c r="A79" s="1">
        <v>77</v>
      </c>
      <c r="B79" s="1">
        <f t="shared" si="19"/>
        <v>8</v>
      </c>
      <c r="C79" s="1">
        <v>7</v>
      </c>
      <c r="E79" s="26">
        <v>27</v>
      </c>
      <c r="F79" s="1" cm="1">
        <f t="array" ref="F79">INT(INDEX(V$4:V$24,MATCH($A79,$U$4:$U$24,TRUE))+INDEX(X$4:X$24,MATCH($A79,$U$4:$U$24,1))*($A79-INDEX($U$4:$U$24,MATCH($A79,$U$4:$U$24,1))))</f>
        <v>1385</v>
      </c>
      <c r="G79" s="1" cm="1">
        <f t="array" ref="G79">INT(INDEX(W$4:W$24,MATCH($A79,$U$4:$U$24,TRUE))+INDEX(Y$4:Y$24,MATCH($A79,$U$4:$U$24,1))*($A79-INDEX($U$4:$U$24,MATCH($A79,$U$4:$U$24,1))))</f>
        <v>105</v>
      </c>
      <c r="H79" s="1">
        <f t="shared" si="18"/>
        <v>105</v>
      </c>
      <c r="I79" s="1">
        <f t="shared" si="20"/>
        <v>154</v>
      </c>
      <c r="J79" s="1">
        <f t="shared" si="21"/>
        <v>154</v>
      </c>
      <c r="L79" s="1">
        <f t="shared" si="13"/>
        <v>0.55200000000000005</v>
      </c>
      <c r="M79" s="1" cm="1">
        <f t="array" ref="M79">ROUND(INDEX(实力模型!$AR$9:$AY$108,MATCH($E79,实力模型!$D$9:$D$108,FALSE),MATCH(M$2,实力模型!$AR$8:$AY$8,FALSE))*L79,3)</f>
        <v>1291.829</v>
      </c>
      <c r="N79" s="1">
        <f t="shared" si="22"/>
        <v>0.40200000000000002</v>
      </c>
      <c r="O79" s="1" cm="1">
        <f t="array" ref="O79">ROUND(INDEX(实力模型!$AR$9:$AY$108,MATCH($E79,实力模型!$D$9:$D$108,FALSE),MATCH(O$2,实力模型!$AR$8:$AY$8,FALSE))*$N79,3)</f>
        <v>99.603999999999999</v>
      </c>
      <c r="P79" s="1">
        <f t="shared" si="14"/>
        <v>99.603999999999999</v>
      </c>
      <c r="Q79" s="1" cm="1">
        <f t="array" ref="Q79">INDEX(实力模型!$AR$9:$AY$108,MATCH($E79,实力模型!$D$9:$D$108,FALSE),MATCH(Q$2,实力模型!$AR$8:$AY$8,FALSE))*$R$1</f>
        <v>154.899</v>
      </c>
      <c r="R79" s="1">
        <f t="shared" si="15"/>
        <v>154.899</v>
      </c>
    </row>
    <row r="80" spans="1:18" x14ac:dyDescent="0.15">
      <c r="A80" s="1">
        <v>78</v>
      </c>
      <c r="B80" s="1">
        <f t="shared" si="19"/>
        <v>8</v>
      </c>
      <c r="C80" s="1">
        <v>8</v>
      </c>
      <c r="E80" s="26">
        <v>28</v>
      </c>
      <c r="F80" s="1" cm="1">
        <f t="array" ref="F80">INT(INDEX(V$4:V$24,MATCH($A80,$U$4:$U$24,TRUE))+INDEX(X$4:X$24,MATCH($A80,$U$4:$U$24,1))*($A80-INDEX($U$4:$U$24,MATCH($A80,$U$4:$U$24,1))))</f>
        <v>1406</v>
      </c>
      <c r="G80" s="1" cm="1">
        <f t="array" ref="G80">INT(INDEX(W$4:W$24,MATCH($A80,$U$4:$U$24,TRUE))+INDEX(Y$4:Y$24,MATCH($A80,$U$4:$U$24,1))*($A80-INDEX($U$4:$U$24,MATCH($A80,$U$4:$U$24,1))))</f>
        <v>107</v>
      </c>
      <c r="H80" s="1">
        <f t="shared" si="18"/>
        <v>107</v>
      </c>
      <c r="I80" s="1">
        <f t="shared" si="20"/>
        <v>156</v>
      </c>
      <c r="J80" s="1">
        <f t="shared" si="21"/>
        <v>156</v>
      </c>
      <c r="L80" s="1">
        <f t="shared" si="13"/>
        <v>0.55400000000000005</v>
      </c>
      <c r="M80" s="1" cm="1">
        <f t="array" ref="M80">ROUND(INDEX(实力模型!$AR$9:$AY$108,MATCH($E80,实力模型!$D$9:$D$108,FALSE),MATCH(M$2,实力模型!$AR$8:$AY$8,FALSE))*L80,3)</f>
        <v>1305.933</v>
      </c>
      <c r="N80" s="1">
        <f t="shared" si="22"/>
        <v>0.40400000000000003</v>
      </c>
      <c r="O80" s="1" cm="1">
        <f t="array" ref="O80">ROUND(INDEX(实力模型!$AR$9:$AY$108,MATCH($E80,实力模型!$D$9:$D$108,FALSE),MATCH(O$2,实力模型!$AR$8:$AY$8,FALSE))*$N80,3)</f>
        <v>100.976</v>
      </c>
      <c r="P80" s="1">
        <f t="shared" si="14"/>
        <v>100.976</v>
      </c>
      <c r="Q80" s="1" cm="1">
        <f t="array" ref="Q80">INDEX(实力模型!$AR$9:$AY$108,MATCH($E80,实力模型!$D$9:$D$108,FALSE),MATCH(Q$2,实力模型!$AR$8:$AY$8,FALSE))*$R$1</f>
        <v>156.18600000000001</v>
      </c>
      <c r="R80" s="1">
        <f t="shared" si="15"/>
        <v>156.18600000000001</v>
      </c>
    </row>
    <row r="81" spans="1:18" x14ac:dyDescent="0.15">
      <c r="A81" s="1">
        <v>79</v>
      </c>
      <c r="B81" s="1">
        <f t="shared" si="19"/>
        <v>8</v>
      </c>
      <c r="C81" s="1">
        <v>9</v>
      </c>
      <c r="E81" s="26">
        <v>28</v>
      </c>
      <c r="F81" s="1" cm="1">
        <f t="array" ref="F81">INT(INDEX(V$4:V$24,MATCH($A81,$U$4:$U$24,TRUE))+INDEX(X$4:X$24,MATCH($A81,$U$4:$U$24,1))*($A81-INDEX($U$4:$U$24,MATCH($A81,$U$4:$U$24,1))))</f>
        <v>1427</v>
      </c>
      <c r="G81" s="1" cm="1">
        <f t="array" ref="G81">INT(INDEX(W$4:W$24,MATCH($A81,$U$4:$U$24,TRUE))+INDEX(Y$4:Y$24,MATCH($A81,$U$4:$U$24,1))*($A81-INDEX($U$4:$U$24,MATCH($A81,$U$4:$U$24,1))))</f>
        <v>108</v>
      </c>
      <c r="H81" s="1">
        <f t="shared" si="18"/>
        <v>108</v>
      </c>
      <c r="I81" s="1">
        <f t="shared" si="20"/>
        <v>156</v>
      </c>
      <c r="J81" s="1">
        <f t="shared" si="21"/>
        <v>156</v>
      </c>
      <c r="L81" s="1">
        <f t="shared" si="13"/>
        <v>0.55600000000000005</v>
      </c>
      <c r="M81" s="1" cm="1">
        <f t="array" ref="M81">ROUND(INDEX(实力模型!$AR$9:$AY$108,MATCH($E81,实力模型!$D$9:$D$108,FALSE),MATCH(M$2,实力模型!$AR$8:$AY$8,FALSE))*L81,3)</f>
        <v>1310.6479999999999</v>
      </c>
      <c r="N81" s="1">
        <f t="shared" si="22"/>
        <v>0.40600000000000003</v>
      </c>
      <c r="O81" s="1" cm="1">
        <f t="array" ref="O81">ROUND(INDEX(实力模型!$AR$9:$AY$108,MATCH($E81,实力模型!$D$9:$D$108,FALSE),MATCH(O$2,实力模型!$AR$8:$AY$8,FALSE))*$N81,3)</f>
        <v>101.476</v>
      </c>
      <c r="P81" s="1">
        <f t="shared" si="14"/>
        <v>101.476</v>
      </c>
      <c r="Q81" s="1" cm="1">
        <f t="array" ref="Q81">INDEX(实力模型!$AR$9:$AY$108,MATCH($E81,实力模型!$D$9:$D$108,FALSE),MATCH(Q$2,实力模型!$AR$8:$AY$8,FALSE))*$R$1</f>
        <v>156.18600000000001</v>
      </c>
      <c r="R81" s="1">
        <f t="shared" si="15"/>
        <v>156.18600000000001</v>
      </c>
    </row>
    <row r="82" spans="1:18" x14ac:dyDescent="0.15">
      <c r="A82" s="1">
        <v>80</v>
      </c>
      <c r="B82" s="1">
        <f t="shared" si="19"/>
        <v>8</v>
      </c>
      <c r="C82" s="1">
        <v>10</v>
      </c>
      <c r="E82" s="26">
        <v>28</v>
      </c>
      <c r="F82" s="1" cm="1">
        <f t="array" ref="F82">INT(INDEX(V$4:V$24,MATCH($A82,$U$4:$U$24,TRUE))+INDEX(X$4:X$24,MATCH($A82,$U$4:$U$24,1))*($A82-INDEX($U$4:$U$24,MATCH($A82,$U$4:$U$24,1))))</f>
        <v>1449</v>
      </c>
      <c r="G82" s="1" cm="1">
        <f t="array" ref="G82">INT(INDEX(W$4:W$24,MATCH($A82,$U$4:$U$24,TRUE))+INDEX(Y$4:Y$24,MATCH($A82,$U$4:$U$24,1))*($A82-INDEX($U$4:$U$24,MATCH($A82,$U$4:$U$24,1))))</f>
        <v>110</v>
      </c>
      <c r="H82" s="1">
        <f t="shared" si="18"/>
        <v>110</v>
      </c>
      <c r="I82" s="1">
        <f t="shared" si="20"/>
        <v>156</v>
      </c>
      <c r="J82" s="1">
        <f t="shared" si="21"/>
        <v>156</v>
      </c>
      <c r="L82" s="1">
        <f t="shared" si="13"/>
        <v>0.55800000000000005</v>
      </c>
      <c r="M82" s="1" cm="1">
        <f t="array" ref="M82">ROUND(INDEX(实力模型!$AR$9:$AY$108,MATCH($E82,实力模型!$D$9:$D$108,FALSE),MATCH(M$2,实力模型!$AR$8:$AY$8,FALSE))*L82,3)</f>
        <v>1315.3620000000001</v>
      </c>
      <c r="N82" s="1">
        <f t="shared" si="22"/>
        <v>0.40799999999999997</v>
      </c>
      <c r="O82" s="1" cm="1">
        <f t="array" ref="O82">ROUND(INDEX(实力模型!$AR$9:$AY$108,MATCH($E82,实力模型!$D$9:$D$108,FALSE),MATCH(O$2,实力模型!$AR$8:$AY$8,FALSE))*$N82,3)</f>
        <v>101.976</v>
      </c>
      <c r="P82" s="1">
        <f t="shared" si="14"/>
        <v>101.976</v>
      </c>
      <c r="Q82" s="1" cm="1">
        <f t="array" ref="Q82">INDEX(实力模型!$AR$9:$AY$108,MATCH($E82,实力模型!$D$9:$D$108,FALSE),MATCH(Q$2,实力模型!$AR$8:$AY$8,FALSE))*$R$1</f>
        <v>156.18600000000001</v>
      </c>
      <c r="R82" s="1">
        <f t="shared" si="15"/>
        <v>156.18600000000001</v>
      </c>
    </row>
    <row r="83" spans="1:18" x14ac:dyDescent="0.15">
      <c r="A83" s="1">
        <v>81</v>
      </c>
      <c r="B83" s="1">
        <f t="shared" si="19"/>
        <v>9</v>
      </c>
      <c r="C83" s="1">
        <v>1</v>
      </c>
      <c r="E83" s="26">
        <v>28</v>
      </c>
      <c r="F83" s="1" cm="1">
        <f t="array" ref="F83">INT(INDEX(V$4:V$24,MATCH($A83,$U$4:$U$24,TRUE))+INDEX(X$4:X$24,MATCH($A83,$U$4:$U$24,1))*($A83-INDEX($U$4:$U$24,MATCH($A83,$U$4:$U$24,1))))</f>
        <v>1470</v>
      </c>
      <c r="G83" s="1" cm="1">
        <f t="array" ref="G83">INT(INDEX(W$4:W$24,MATCH($A83,$U$4:$U$24,TRUE))+INDEX(Y$4:Y$24,MATCH($A83,$U$4:$U$24,1))*($A83-INDEX($U$4:$U$24,MATCH($A83,$U$4:$U$24,1))))</f>
        <v>111</v>
      </c>
      <c r="H83" s="1">
        <f t="shared" si="18"/>
        <v>111</v>
      </c>
      <c r="I83" s="1">
        <f t="shared" si="20"/>
        <v>156</v>
      </c>
      <c r="J83" s="1">
        <f t="shared" si="21"/>
        <v>156</v>
      </c>
      <c r="L83" s="1">
        <f t="shared" si="13"/>
        <v>0.56000000000000005</v>
      </c>
      <c r="M83" s="1" cm="1">
        <f t="array" ref="M83">ROUND(INDEX(实力模型!$AR$9:$AY$108,MATCH($E83,实力模型!$D$9:$D$108,FALSE),MATCH(M$2,实力模型!$AR$8:$AY$8,FALSE))*L83,3)</f>
        <v>1320.077</v>
      </c>
      <c r="N83" s="1">
        <f t="shared" si="22"/>
        <v>0.41</v>
      </c>
      <c r="O83" s="1" cm="1">
        <f t="array" ref="O83">ROUND(INDEX(实力模型!$AR$9:$AY$108,MATCH($E83,实力模型!$D$9:$D$108,FALSE),MATCH(O$2,实力模型!$AR$8:$AY$8,FALSE))*$N83,3)</f>
        <v>102.47499999999999</v>
      </c>
      <c r="P83" s="1">
        <f t="shared" si="14"/>
        <v>102.47499999999999</v>
      </c>
      <c r="Q83" s="1" cm="1">
        <f t="array" ref="Q83">INDEX(实力模型!$AR$9:$AY$108,MATCH($E83,实力模型!$D$9:$D$108,FALSE),MATCH(Q$2,实力模型!$AR$8:$AY$8,FALSE))*$R$1</f>
        <v>156.18600000000001</v>
      </c>
      <c r="R83" s="1">
        <f t="shared" si="15"/>
        <v>156.18600000000001</v>
      </c>
    </row>
    <row r="84" spans="1:18" x14ac:dyDescent="0.15">
      <c r="A84" s="1">
        <v>82</v>
      </c>
      <c r="B84" s="1">
        <f t="shared" si="19"/>
        <v>9</v>
      </c>
      <c r="C84" s="1">
        <v>2</v>
      </c>
      <c r="E84" s="26">
        <v>29</v>
      </c>
      <c r="F84" s="1" cm="1">
        <f t="array" ref="F84">INT(INDEX(V$4:V$24,MATCH($A84,$U$4:$U$24,TRUE))+INDEX(X$4:X$24,MATCH($A84,$U$4:$U$24,1))*($A84-INDEX($U$4:$U$24,MATCH($A84,$U$4:$U$24,1))))</f>
        <v>1491</v>
      </c>
      <c r="G84" s="1" cm="1">
        <f t="array" ref="G84">INT(INDEX(W$4:W$24,MATCH($A84,$U$4:$U$24,TRUE))+INDEX(Y$4:Y$24,MATCH($A84,$U$4:$U$24,1))*($A84-INDEX($U$4:$U$24,MATCH($A84,$U$4:$U$24,1))))</f>
        <v>113</v>
      </c>
      <c r="H84" s="1">
        <f t="shared" si="18"/>
        <v>113</v>
      </c>
      <c r="I84" s="1">
        <f t="shared" si="20"/>
        <v>172</v>
      </c>
      <c r="J84" s="1">
        <f t="shared" si="21"/>
        <v>172</v>
      </c>
      <c r="L84" s="1">
        <f t="shared" si="13"/>
        <v>0.56200000000000006</v>
      </c>
      <c r="M84" s="1" cm="1">
        <f t="array" ref="M84">ROUND(INDEX(实力模型!$AR$9:$AY$108,MATCH($E84,实力模型!$D$9:$D$108,FALSE),MATCH(M$2,实力模型!$AR$8:$AY$8,FALSE))*L84,3)</f>
        <v>1559.617</v>
      </c>
      <c r="N84" s="1">
        <f t="shared" si="22"/>
        <v>0.41199999999999998</v>
      </c>
      <c r="O84" s="1" cm="1">
        <f t="array" ref="O84">ROUND(INDEX(实力模型!$AR$9:$AY$108,MATCH($E84,实力模型!$D$9:$D$108,FALSE),MATCH(O$2,实力模型!$AR$8:$AY$8,FALSE))*$N84,3)</f>
        <v>117.63</v>
      </c>
      <c r="P84" s="1">
        <f t="shared" si="14"/>
        <v>117.63</v>
      </c>
      <c r="Q84" s="1" cm="1">
        <f t="array" ref="Q84">INDEX(实力模型!$AR$9:$AY$108,MATCH($E84,实力模型!$D$9:$D$108,FALSE),MATCH(Q$2,实力模型!$AR$8:$AY$8,FALSE))*$R$1</f>
        <v>172.584</v>
      </c>
      <c r="R84" s="1">
        <f t="shared" si="15"/>
        <v>172.584</v>
      </c>
    </row>
    <row r="85" spans="1:18" x14ac:dyDescent="0.15">
      <c r="A85" s="1">
        <v>83</v>
      </c>
      <c r="B85" s="1">
        <f t="shared" si="19"/>
        <v>9</v>
      </c>
      <c r="C85" s="1">
        <v>3</v>
      </c>
      <c r="E85" s="26">
        <v>29</v>
      </c>
      <c r="F85" s="1" cm="1">
        <f t="array" ref="F85">INT(INDEX(V$4:V$24,MATCH($A85,$U$4:$U$24,TRUE))+INDEX(X$4:X$24,MATCH($A85,$U$4:$U$24,1))*($A85-INDEX($U$4:$U$24,MATCH($A85,$U$4:$U$24,1))))</f>
        <v>1512</v>
      </c>
      <c r="G85" s="1" cm="1">
        <f t="array" ref="G85">INT(INDEX(W$4:W$24,MATCH($A85,$U$4:$U$24,TRUE))+INDEX(Y$4:Y$24,MATCH($A85,$U$4:$U$24,1))*($A85-INDEX($U$4:$U$24,MATCH($A85,$U$4:$U$24,1))))</f>
        <v>115</v>
      </c>
      <c r="H85" s="1">
        <f t="shared" si="18"/>
        <v>115</v>
      </c>
      <c r="I85" s="1">
        <f t="shared" si="20"/>
        <v>172</v>
      </c>
      <c r="J85" s="1">
        <f t="shared" si="21"/>
        <v>172</v>
      </c>
      <c r="L85" s="1">
        <f t="shared" si="13"/>
        <v>0.56399999999999995</v>
      </c>
      <c r="M85" s="1" cm="1">
        <f t="array" ref="M85">ROUND(INDEX(实力模型!$AR$9:$AY$108,MATCH($E85,实力模型!$D$9:$D$108,FALSE),MATCH(M$2,实力模型!$AR$8:$AY$8,FALSE))*L85,3)</f>
        <v>1565.1679999999999</v>
      </c>
      <c r="N85" s="1">
        <f t="shared" si="22"/>
        <v>0.41399999999999998</v>
      </c>
      <c r="O85" s="1" cm="1">
        <f t="array" ref="O85">ROUND(INDEX(实力模型!$AR$9:$AY$108,MATCH($E85,实力模型!$D$9:$D$108,FALSE),MATCH(O$2,实力模型!$AR$8:$AY$8,FALSE))*$N85,3)</f>
        <v>118.20099999999999</v>
      </c>
      <c r="P85" s="1">
        <f t="shared" si="14"/>
        <v>118.20099999999999</v>
      </c>
      <c r="Q85" s="1" cm="1">
        <f t="array" ref="Q85">INDEX(实力模型!$AR$9:$AY$108,MATCH($E85,实力模型!$D$9:$D$108,FALSE),MATCH(Q$2,实力模型!$AR$8:$AY$8,FALSE))*$R$1</f>
        <v>172.584</v>
      </c>
      <c r="R85" s="1">
        <f t="shared" si="15"/>
        <v>172.584</v>
      </c>
    </row>
    <row r="86" spans="1:18" x14ac:dyDescent="0.15">
      <c r="A86" s="1">
        <v>84</v>
      </c>
      <c r="B86" s="1">
        <f t="shared" si="19"/>
        <v>9</v>
      </c>
      <c r="C86" s="1">
        <v>4</v>
      </c>
      <c r="E86" s="26">
        <v>29</v>
      </c>
      <c r="F86" s="1" cm="1">
        <f t="array" ref="F86">INT(INDEX(V$4:V$24,MATCH($A86,$U$4:$U$24,TRUE))+INDEX(X$4:X$24,MATCH($A86,$U$4:$U$24,1))*($A86-INDEX($U$4:$U$24,MATCH($A86,$U$4:$U$24,1))))</f>
        <v>1533</v>
      </c>
      <c r="G86" s="1" cm="1">
        <f t="array" ref="G86">INT(INDEX(W$4:W$24,MATCH($A86,$U$4:$U$24,TRUE))+INDEX(Y$4:Y$24,MATCH($A86,$U$4:$U$24,1))*($A86-INDEX($U$4:$U$24,MATCH($A86,$U$4:$U$24,1))))</f>
        <v>116</v>
      </c>
      <c r="H86" s="1">
        <f t="shared" si="18"/>
        <v>116</v>
      </c>
      <c r="I86" s="1">
        <f t="shared" si="20"/>
        <v>172</v>
      </c>
      <c r="J86" s="1">
        <f t="shared" si="21"/>
        <v>172</v>
      </c>
      <c r="L86" s="1">
        <f t="shared" si="13"/>
        <v>0.56599999999999995</v>
      </c>
      <c r="M86" s="1" cm="1">
        <f t="array" ref="M86">ROUND(INDEX(实力模型!$AR$9:$AY$108,MATCH($E86,实力模型!$D$9:$D$108,FALSE),MATCH(M$2,实力模型!$AR$8:$AY$8,FALSE))*L86,3)</f>
        <v>1570.7180000000001</v>
      </c>
      <c r="N86" s="1">
        <f t="shared" si="22"/>
        <v>0.41599999999999998</v>
      </c>
      <c r="O86" s="1" cm="1">
        <f t="array" ref="O86">ROUND(INDEX(实力模型!$AR$9:$AY$108,MATCH($E86,实力模型!$D$9:$D$108,FALSE),MATCH(O$2,实力模型!$AR$8:$AY$8,FALSE))*$N86,3)</f>
        <v>118.77200000000001</v>
      </c>
      <c r="P86" s="1">
        <f t="shared" si="14"/>
        <v>118.77200000000001</v>
      </c>
      <c r="Q86" s="1" cm="1">
        <f t="array" ref="Q86">INDEX(实力模型!$AR$9:$AY$108,MATCH($E86,实力模型!$D$9:$D$108,FALSE),MATCH(Q$2,实力模型!$AR$8:$AY$8,FALSE))*$R$1</f>
        <v>172.584</v>
      </c>
      <c r="R86" s="1">
        <f t="shared" si="15"/>
        <v>172.584</v>
      </c>
    </row>
    <row r="87" spans="1:18" x14ac:dyDescent="0.15">
      <c r="A87" s="1">
        <v>85</v>
      </c>
      <c r="B87" s="1">
        <f t="shared" si="19"/>
        <v>9</v>
      </c>
      <c r="C87" s="1">
        <v>5</v>
      </c>
      <c r="E87" s="26">
        <v>29</v>
      </c>
      <c r="F87" s="1" cm="1">
        <f t="array" ref="F87">INT(INDEX(V$4:V$24,MATCH($A87,$U$4:$U$24,TRUE))+INDEX(X$4:X$24,MATCH($A87,$U$4:$U$24,1))*($A87-INDEX($U$4:$U$24,MATCH($A87,$U$4:$U$24,1))))</f>
        <v>1554</v>
      </c>
      <c r="G87" s="1" cm="1">
        <f t="array" ref="G87">INT(INDEX(W$4:W$24,MATCH($A87,$U$4:$U$24,TRUE))+INDEX(Y$4:Y$24,MATCH($A87,$U$4:$U$24,1))*($A87-INDEX($U$4:$U$24,MATCH($A87,$U$4:$U$24,1))))</f>
        <v>118</v>
      </c>
      <c r="H87" s="1">
        <f t="shared" si="18"/>
        <v>118</v>
      </c>
      <c r="I87" s="1">
        <f t="shared" si="20"/>
        <v>172</v>
      </c>
      <c r="J87" s="1">
        <f t="shared" si="21"/>
        <v>172</v>
      </c>
      <c r="L87" s="1">
        <f t="shared" si="13"/>
        <v>0.56799999999999995</v>
      </c>
      <c r="M87" s="1" cm="1">
        <f t="array" ref="M87">ROUND(INDEX(实力模型!$AR$9:$AY$108,MATCH($E87,实力模型!$D$9:$D$108,FALSE),MATCH(M$2,实力模型!$AR$8:$AY$8,FALSE))*L87,3)</f>
        <v>1576.268</v>
      </c>
      <c r="N87" s="1">
        <f t="shared" si="22"/>
        <v>0.41799999999999998</v>
      </c>
      <c r="O87" s="1" cm="1">
        <f t="array" ref="O87">ROUND(INDEX(实力模型!$AR$9:$AY$108,MATCH($E87,实力模型!$D$9:$D$108,FALSE),MATCH(O$2,实力模型!$AR$8:$AY$8,FALSE))*$N87,3)</f>
        <v>119.343</v>
      </c>
      <c r="P87" s="1">
        <f t="shared" si="14"/>
        <v>119.343</v>
      </c>
      <c r="Q87" s="1" cm="1">
        <f t="array" ref="Q87">INDEX(实力模型!$AR$9:$AY$108,MATCH($E87,实力模型!$D$9:$D$108,FALSE),MATCH(Q$2,实力模型!$AR$8:$AY$8,FALSE))*$R$1</f>
        <v>172.584</v>
      </c>
      <c r="R87" s="1">
        <f t="shared" si="15"/>
        <v>172.584</v>
      </c>
    </row>
    <row r="88" spans="1:18" x14ac:dyDescent="0.15">
      <c r="A88" s="1">
        <v>86</v>
      </c>
      <c r="B88" s="1">
        <f t="shared" si="19"/>
        <v>9</v>
      </c>
      <c r="C88" s="1">
        <v>6</v>
      </c>
      <c r="E88" s="26">
        <f t="shared" ref="E88:E119" si="23">MIN(E83+1,100)</f>
        <v>29</v>
      </c>
      <c r="F88" s="1" cm="1">
        <f t="array" ref="F88">INT(INDEX(V$4:V$24,MATCH($A88,$U$4:$U$24,TRUE))+INDEX(X$4:X$24,MATCH($A88,$U$4:$U$24,1))*($A88-INDEX($U$4:$U$24,MATCH($A88,$U$4:$U$24,1))))</f>
        <v>1576</v>
      </c>
      <c r="G88" s="1" cm="1">
        <f t="array" ref="G88">INT(INDEX(W$4:W$24,MATCH($A88,$U$4:$U$24,TRUE))+INDEX(Y$4:Y$24,MATCH($A88,$U$4:$U$24,1))*($A88-INDEX($U$4:$U$24,MATCH($A88,$U$4:$U$24,1))))</f>
        <v>119</v>
      </c>
      <c r="H88" s="1">
        <f t="shared" si="18"/>
        <v>119</v>
      </c>
      <c r="I88" s="1">
        <f t="shared" si="20"/>
        <v>172</v>
      </c>
      <c r="J88" s="1">
        <f t="shared" si="21"/>
        <v>172</v>
      </c>
      <c r="L88" s="1">
        <f t="shared" si="13"/>
        <v>0.56999999999999995</v>
      </c>
      <c r="M88" s="1" cm="1">
        <f t="array" ref="M88">ROUND(INDEX(实力模型!$AR$9:$AY$108,MATCH($E88,实力模型!$D$9:$D$108,FALSE),MATCH(M$2,实力模型!$AR$8:$AY$8,FALSE))*L88,3)</f>
        <v>1581.818</v>
      </c>
      <c r="N88" s="1">
        <f t="shared" si="22"/>
        <v>0.42</v>
      </c>
      <c r="O88" s="1" cm="1">
        <f t="array" ref="O88">ROUND(INDEX(实力模型!$AR$9:$AY$108,MATCH($E88,实力模型!$D$9:$D$108,FALSE),MATCH(O$2,实力模型!$AR$8:$AY$8,FALSE))*$N88,3)</f>
        <v>119.914</v>
      </c>
      <c r="P88" s="1">
        <f t="shared" si="14"/>
        <v>119.914</v>
      </c>
      <c r="Q88" s="1" cm="1">
        <f t="array" ref="Q88">INDEX(实力模型!$AR$9:$AY$108,MATCH($E88,实力模型!$D$9:$D$108,FALSE),MATCH(Q$2,实力模型!$AR$8:$AY$8,FALSE))*$R$1</f>
        <v>172.584</v>
      </c>
      <c r="R88" s="1">
        <f t="shared" si="15"/>
        <v>172.584</v>
      </c>
    </row>
    <row r="89" spans="1:18" x14ac:dyDescent="0.15">
      <c r="A89" s="1">
        <v>87</v>
      </c>
      <c r="B89" s="1">
        <f t="shared" si="19"/>
        <v>9</v>
      </c>
      <c r="C89" s="1">
        <v>7</v>
      </c>
      <c r="E89" s="26">
        <f t="shared" si="23"/>
        <v>30</v>
      </c>
      <c r="F89" s="1" cm="1">
        <f t="array" ref="F89">INT(INDEX(V$4:V$24,MATCH($A89,$U$4:$U$24,TRUE))+INDEX(X$4:X$24,MATCH($A89,$U$4:$U$24,1))*($A89-INDEX($U$4:$U$24,MATCH($A89,$U$4:$U$24,1))))</f>
        <v>1597</v>
      </c>
      <c r="G89" s="1" cm="1">
        <f t="array" ref="G89">INT(INDEX(W$4:W$24,MATCH($A89,$U$4:$U$24,TRUE))+INDEX(Y$4:Y$24,MATCH($A89,$U$4:$U$24,1))*($A89-INDEX($U$4:$U$24,MATCH($A89,$U$4:$U$24,1))))</f>
        <v>121</v>
      </c>
      <c r="H89" s="1">
        <f t="shared" si="18"/>
        <v>121</v>
      </c>
      <c r="I89" s="1">
        <f t="shared" si="20"/>
        <v>173</v>
      </c>
      <c r="J89" s="1">
        <f t="shared" si="21"/>
        <v>173</v>
      </c>
      <c r="L89" s="1">
        <f t="shared" si="13"/>
        <v>0.57199999999999995</v>
      </c>
      <c r="M89" s="1" cm="1">
        <f t="array" ref="M89">ROUND(INDEX(实力模型!$AR$9:$AY$108,MATCH($E89,实力模型!$D$9:$D$108,FALSE),MATCH(M$2,实力模型!$AR$8:$AY$8,FALSE))*L89,3)</f>
        <v>1597.2529999999999</v>
      </c>
      <c r="N89" s="1">
        <f t="shared" si="22"/>
        <v>0.42199999999999999</v>
      </c>
      <c r="O89" s="1" cm="1">
        <f t="array" ref="O89">ROUND(INDEX(实力模型!$AR$9:$AY$108,MATCH($E89,实力模型!$D$9:$D$108,FALSE),MATCH(O$2,实力模型!$AR$8:$AY$8,FALSE))*$N89,3)</f>
        <v>121.40900000000001</v>
      </c>
      <c r="P89" s="1">
        <f t="shared" si="14"/>
        <v>121.40900000000001</v>
      </c>
      <c r="Q89" s="1" cm="1">
        <f t="array" ref="Q89">INDEX(实力模型!$AR$9:$AY$108,MATCH($E89,实力模型!$D$9:$D$108,FALSE),MATCH(Q$2,实力模型!$AR$8:$AY$8,FALSE))*$R$1</f>
        <v>173.88</v>
      </c>
      <c r="R89" s="1">
        <f t="shared" si="15"/>
        <v>173.88</v>
      </c>
    </row>
    <row r="90" spans="1:18" x14ac:dyDescent="0.15">
      <c r="A90" s="1">
        <v>88</v>
      </c>
      <c r="B90" s="1">
        <f t="shared" si="19"/>
        <v>9</v>
      </c>
      <c r="C90" s="1">
        <v>8</v>
      </c>
      <c r="E90" s="26">
        <f t="shared" si="23"/>
        <v>30</v>
      </c>
      <c r="F90" s="1" cm="1">
        <f t="array" ref="F90">INT(INDEX(V$4:V$24,MATCH($A90,$U$4:$U$24,TRUE))+INDEX(X$4:X$24,MATCH($A90,$U$4:$U$24,1))*($A90-INDEX($U$4:$U$24,MATCH($A90,$U$4:$U$24,1))))</f>
        <v>1609</v>
      </c>
      <c r="G90" s="1" cm="1">
        <f t="array" ref="G90">INT(INDEX(W$4:W$24,MATCH($A90,$U$4:$U$24,TRUE))+INDEX(Y$4:Y$24,MATCH($A90,$U$4:$U$24,1))*($A90-INDEX($U$4:$U$24,MATCH($A90,$U$4:$U$24,1))))</f>
        <v>122</v>
      </c>
      <c r="H90" s="1">
        <f t="shared" si="18"/>
        <v>122</v>
      </c>
      <c r="I90" s="1">
        <f t="shared" si="20"/>
        <v>173</v>
      </c>
      <c r="J90" s="1">
        <f t="shared" si="21"/>
        <v>173</v>
      </c>
      <c r="L90" s="1">
        <f t="shared" si="13"/>
        <v>0.57399999999999995</v>
      </c>
      <c r="M90" s="1" cm="1">
        <f t="array" ref="M90">ROUND(INDEX(实力模型!$AR$9:$AY$108,MATCH($E90,实力模型!$D$9:$D$108,FALSE),MATCH(M$2,实力模型!$AR$8:$AY$8,FALSE))*L90,3)</f>
        <v>1602.838</v>
      </c>
      <c r="N90" s="1">
        <f t="shared" si="22"/>
        <v>0.42399999999999999</v>
      </c>
      <c r="O90" s="1" cm="1">
        <f t="array" ref="O90">ROUND(INDEX(实力模型!$AR$9:$AY$108,MATCH($E90,实力模型!$D$9:$D$108,FALSE),MATCH(O$2,实力模型!$AR$8:$AY$8,FALSE))*$N90,3)</f>
        <v>121.985</v>
      </c>
      <c r="P90" s="1">
        <f t="shared" si="14"/>
        <v>121.985</v>
      </c>
      <c r="Q90" s="1" cm="1">
        <f t="array" ref="Q90">INDEX(实力模型!$AR$9:$AY$108,MATCH($E90,实力模型!$D$9:$D$108,FALSE),MATCH(Q$2,实力模型!$AR$8:$AY$8,FALSE))*$R$1</f>
        <v>173.88</v>
      </c>
      <c r="R90" s="1">
        <f t="shared" si="15"/>
        <v>173.88</v>
      </c>
    </row>
    <row r="91" spans="1:18" x14ac:dyDescent="0.15">
      <c r="A91" s="1">
        <v>89</v>
      </c>
      <c r="B91" s="1">
        <f t="shared" si="19"/>
        <v>9</v>
      </c>
      <c r="C91" s="1">
        <v>9</v>
      </c>
      <c r="E91" s="26">
        <f t="shared" si="23"/>
        <v>30</v>
      </c>
      <c r="F91" s="1" cm="1">
        <f t="array" ref="F91">INT(INDEX(V$4:V$24,MATCH($A91,$U$4:$U$24,TRUE))+INDEX(X$4:X$24,MATCH($A91,$U$4:$U$24,1))*($A91-INDEX($U$4:$U$24,MATCH($A91,$U$4:$U$24,1))))</f>
        <v>1622</v>
      </c>
      <c r="G91" s="1" cm="1">
        <f t="array" ref="G91">INT(INDEX(W$4:W$24,MATCH($A91,$U$4:$U$24,TRUE))+INDEX(Y$4:Y$24,MATCH($A91,$U$4:$U$24,1))*($A91-INDEX($U$4:$U$24,MATCH($A91,$U$4:$U$24,1))))</f>
        <v>123</v>
      </c>
      <c r="H91" s="1">
        <f t="shared" si="18"/>
        <v>123</v>
      </c>
      <c r="I91" s="1">
        <f t="shared" si="20"/>
        <v>173</v>
      </c>
      <c r="J91" s="1">
        <f t="shared" si="21"/>
        <v>173</v>
      </c>
      <c r="L91" s="1">
        <f t="shared" si="13"/>
        <v>0.57599999999999996</v>
      </c>
      <c r="M91" s="1" cm="1">
        <f t="array" ref="M91">ROUND(INDEX(实力模型!$AR$9:$AY$108,MATCH($E91,实力模型!$D$9:$D$108,FALSE),MATCH(M$2,实力模型!$AR$8:$AY$8,FALSE))*L91,3)</f>
        <v>1608.422</v>
      </c>
      <c r="N91" s="1">
        <f t="shared" si="22"/>
        <v>0.42599999999999999</v>
      </c>
      <c r="O91" s="1" cm="1">
        <f t="array" ref="O91">ROUND(INDEX(实力模型!$AR$9:$AY$108,MATCH($E91,实力模型!$D$9:$D$108,FALSE),MATCH(O$2,实力模型!$AR$8:$AY$8,FALSE))*$N91,3)</f>
        <v>122.56</v>
      </c>
      <c r="P91" s="1">
        <f t="shared" si="14"/>
        <v>122.56</v>
      </c>
      <c r="Q91" s="1" cm="1">
        <f t="array" ref="Q91">INDEX(实力模型!$AR$9:$AY$108,MATCH($E91,实力模型!$D$9:$D$108,FALSE),MATCH(Q$2,实力模型!$AR$8:$AY$8,FALSE))*$R$1</f>
        <v>173.88</v>
      </c>
      <c r="R91" s="1">
        <f t="shared" si="15"/>
        <v>173.88</v>
      </c>
    </row>
    <row r="92" spans="1:18" x14ac:dyDescent="0.15">
      <c r="A92" s="1">
        <v>90</v>
      </c>
      <c r="B92" s="1">
        <f t="shared" si="19"/>
        <v>9</v>
      </c>
      <c r="C92" s="1">
        <v>10</v>
      </c>
      <c r="E92" s="26">
        <f t="shared" si="23"/>
        <v>30</v>
      </c>
      <c r="F92" s="1" cm="1">
        <f t="array" ref="F92">INT(INDEX(V$4:V$24,MATCH($A92,$U$4:$U$24,TRUE))+INDEX(X$4:X$24,MATCH($A92,$U$4:$U$24,1))*($A92-INDEX($U$4:$U$24,MATCH($A92,$U$4:$U$24,1))))</f>
        <v>1634</v>
      </c>
      <c r="G92" s="1" cm="1">
        <f t="array" ref="G92">INT(INDEX(W$4:W$24,MATCH($A92,$U$4:$U$24,TRUE))+INDEX(Y$4:Y$24,MATCH($A92,$U$4:$U$24,1))*($A92-INDEX($U$4:$U$24,MATCH($A92,$U$4:$U$24,1))))</f>
        <v>124</v>
      </c>
      <c r="H92" s="1">
        <f t="shared" si="18"/>
        <v>124</v>
      </c>
      <c r="I92" s="1">
        <f t="shared" si="20"/>
        <v>173</v>
      </c>
      <c r="J92" s="1">
        <f t="shared" si="21"/>
        <v>173</v>
      </c>
      <c r="L92" s="1">
        <f t="shared" si="13"/>
        <v>0.57799999999999996</v>
      </c>
      <c r="M92" s="1" cm="1">
        <f t="array" ref="M92">ROUND(INDEX(实力模型!$AR$9:$AY$108,MATCH($E92,实力模型!$D$9:$D$108,FALSE),MATCH(M$2,实力模型!$AR$8:$AY$8,FALSE))*L92,3)</f>
        <v>1614.0070000000001</v>
      </c>
      <c r="N92" s="1">
        <f t="shared" si="22"/>
        <v>0.42799999999999999</v>
      </c>
      <c r="O92" s="1" cm="1">
        <f t="array" ref="O92">ROUND(INDEX(实力模型!$AR$9:$AY$108,MATCH($E92,实力模型!$D$9:$D$108,FALSE),MATCH(O$2,实力模型!$AR$8:$AY$8,FALSE))*$N92,3)</f>
        <v>123.136</v>
      </c>
      <c r="P92" s="1">
        <f t="shared" si="14"/>
        <v>123.136</v>
      </c>
      <c r="Q92" s="1" cm="1">
        <f t="array" ref="Q92">INDEX(实力模型!$AR$9:$AY$108,MATCH($E92,实力模型!$D$9:$D$108,FALSE),MATCH(Q$2,实力模型!$AR$8:$AY$8,FALSE))*$R$1</f>
        <v>173.88</v>
      </c>
      <c r="R92" s="1">
        <f t="shared" si="15"/>
        <v>173.88</v>
      </c>
    </row>
    <row r="93" spans="1:18" x14ac:dyDescent="0.15">
      <c r="A93" s="1">
        <v>91</v>
      </c>
      <c r="B93" s="1">
        <f t="shared" ref="B93:B113" si="24">B83+1</f>
        <v>10</v>
      </c>
      <c r="C93" s="1">
        <v>1</v>
      </c>
      <c r="E93" s="26">
        <f t="shared" si="23"/>
        <v>30</v>
      </c>
      <c r="F93" s="1" cm="1">
        <f t="array" ref="F93">INT(INDEX(V$4:V$24,MATCH($A93,$U$4:$U$24,TRUE))+INDEX(X$4:X$24,MATCH($A93,$U$4:$U$24,1))*($A93-INDEX($U$4:$U$24,MATCH($A93,$U$4:$U$24,1))))</f>
        <v>1647</v>
      </c>
      <c r="G93" s="1" cm="1">
        <f t="array" ref="G93">INT(INDEX(W$4:W$24,MATCH($A93,$U$4:$U$24,TRUE))+INDEX(Y$4:Y$24,MATCH($A93,$U$4:$U$24,1))*($A93-INDEX($U$4:$U$24,MATCH($A93,$U$4:$U$24,1))))</f>
        <v>125</v>
      </c>
      <c r="H93" s="1">
        <f t="shared" si="18"/>
        <v>125</v>
      </c>
      <c r="I93" s="1">
        <f t="shared" si="20"/>
        <v>173</v>
      </c>
      <c r="J93" s="1">
        <f t="shared" si="21"/>
        <v>173</v>
      </c>
      <c r="L93" s="1">
        <f t="shared" si="13"/>
        <v>0.57999999999999996</v>
      </c>
      <c r="M93" s="1" cm="1">
        <f t="array" ref="M93">ROUND(INDEX(实力模型!$AR$9:$AY$108,MATCH($E93,实力模型!$D$9:$D$108,FALSE),MATCH(M$2,实力模型!$AR$8:$AY$8,FALSE))*L93,3)</f>
        <v>1619.5920000000001</v>
      </c>
      <c r="N93" s="1">
        <f t="shared" si="22"/>
        <v>0.43</v>
      </c>
      <c r="O93" s="1" cm="1">
        <f t="array" ref="O93">ROUND(INDEX(实力模型!$AR$9:$AY$108,MATCH($E93,实力模型!$D$9:$D$108,FALSE),MATCH(O$2,实力模型!$AR$8:$AY$8,FALSE))*$N93,3)</f>
        <v>123.711</v>
      </c>
      <c r="P93" s="1">
        <f t="shared" si="14"/>
        <v>123.711</v>
      </c>
      <c r="Q93" s="1" cm="1">
        <f t="array" ref="Q93">INDEX(实力模型!$AR$9:$AY$108,MATCH($E93,实力模型!$D$9:$D$108,FALSE),MATCH(Q$2,实力模型!$AR$8:$AY$8,FALSE))*$R$1</f>
        <v>173.88</v>
      </c>
      <c r="R93" s="1">
        <f t="shared" si="15"/>
        <v>173.88</v>
      </c>
    </row>
    <row r="94" spans="1:18" x14ac:dyDescent="0.15">
      <c r="A94" s="1">
        <v>92</v>
      </c>
      <c r="B94" s="1">
        <f t="shared" si="24"/>
        <v>10</v>
      </c>
      <c r="C94" s="1">
        <v>2</v>
      </c>
      <c r="E94" s="26">
        <f t="shared" si="23"/>
        <v>31</v>
      </c>
      <c r="F94" s="1" cm="1">
        <f t="array" ref="F94">INT(INDEX(V$4:V$24,MATCH($A94,$U$4:$U$24,TRUE))+INDEX(X$4:X$24,MATCH($A94,$U$4:$U$24,1))*($A94-INDEX($U$4:$U$24,MATCH($A94,$U$4:$U$24,1))))</f>
        <v>1659</v>
      </c>
      <c r="G94" s="1" cm="1">
        <f t="array" ref="G94">INT(INDEX(W$4:W$24,MATCH($A94,$U$4:$U$24,TRUE))+INDEX(Y$4:Y$24,MATCH($A94,$U$4:$U$24,1))*($A94-INDEX($U$4:$U$24,MATCH($A94,$U$4:$U$24,1))))</f>
        <v>127</v>
      </c>
      <c r="H94" s="1">
        <f t="shared" si="18"/>
        <v>127</v>
      </c>
      <c r="I94" s="1">
        <f t="shared" si="20"/>
        <v>178</v>
      </c>
      <c r="J94" s="1">
        <f t="shared" si="21"/>
        <v>178</v>
      </c>
      <c r="L94" s="1">
        <f t="shared" si="13"/>
        <v>0.58199999999999996</v>
      </c>
      <c r="M94" s="1" cm="1">
        <f t="array" ref="M94">ROUND(INDEX(实力模型!$AR$9:$AY$108,MATCH($E94,实力模型!$D$9:$D$108,FALSE),MATCH(M$2,实力模型!$AR$8:$AY$8,FALSE))*L94,3)</f>
        <v>1663.519</v>
      </c>
      <c r="N94" s="1">
        <f t="shared" si="22"/>
        <v>0.432</v>
      </c>
      <c r="O94" s="1" cm="1">
        <f t="array" ref="O94">ROUND(INDEX(实力模型!$AR$9:$AY$108,MATCH($E94,实力模型!$D$9:$D$108,FALSE),MATCH(O$2,实力模型!$AR$8:$AY$8,FALSE))*$N94,3)</f>
        <v>127.95399999999999</v>
      </c>
      <c r="P94" s="1">
        <f t="shared" si="14"/>
        <v>127.95399999999999</v>
      </c>
      <c r="Q94" s="1" cm="1">
        <f t="array" ref="Q94">INDEX(实力模型!$AR$9:$AY$108,MATCH($E94,实力模型!$D$9:$D$108,FALSE),MATCH(Q$2,实力模型!$AR$8:$AY$8,FALSE))*$R$1</f>
        <v>178.95599999999999</v>
      </c>
      <c r="R94" s="1">
        <f t="shared" si="15"/>
        <v>178.95599999999999</v>
      </c>
    </row>
    <row r="95" spans="1:18" x14ac:dyDescent="0.15">
      <c r="A95" s="1">
        <v>93</v>
      </c>
      <c r="B95" s="1">
        <f t="shared" si="24"/>
        <v>10</v>
      </c>
      <c r="C95" s="1">
        <v>3</v>
      </c>
      <c r="E95" s="26">
        <f t="shared" si="23"/>
        <v>31</v>
      </c>
      <c r="F95" s="1" cm="1">
        <f t="array" ref="F95">INT(INDEX(V$4:V$24,MATCH($A95,$U$4:$U$24,TRUE))+INDEX(X$4:X$24,MATCH($A95,$U$4:$U$24,1))*($A95-INDEX($U$4:$U$24,MATCH($A95,$U$4:$U$24,1))))</f>
        <v>1672</v>
      </c>
      <c r="G95" s="1" cm="1">
        <f t="array" ref="G95">INT(INDEX(W$4:W$24,MATCH($A95,$U$4:$U$24,TRUE))+INDEX(Y$4:Y$24,MATCH($A95,$U$4:$U$24,1))*($A95-INDEX($U$4:$U$24,MATCH($A95,$U$4:$U$24,1))))</f>
        <v>128</v>
      </c>
      <c r="H95" s="1">
        <f t="shared" si="18"/>
        <v>128</v>
      </c>
      <c r="I95" s="1">
        <f t="shared" si="20"/>
        <v>178</v>
      </c>
      <c r="J95" s="1">
        <f t="shared" si="21"/>
        <v>178</v>
      </c>
      <c r="L95" s="1">
        <f t="shared" ref="L95:L158" si="25">MIN(L94+0.002,0.9)</f>
        <v>0.58399999999999996</v>
      </c>
      <c r="M95" s="1" cm="1">
        <f t="array" ref="M95">ROUND(INDEX(实力模型!$AR$9:$AY$108,MATCH($E95,实力模型!$D$9:$D$108,FALSE),MATCH(M$2,实力模型!$AR$8:$AY$8,FALSE))*L95,3)</f>
        <v>1669.2360000000001</v>
      </c>
      <c r="N95" s="1">
        <f t="shared" si="22"/>
        <v>0.434</v>
      </c>
      <c r="O95" s="1" cm="1">
        <f t="array" ref="O95">ROUND(INDEX(实力模型!$AR$9:$AY$108,MATCH($E95,实力模型!$D$9:$D$108,FALSE),MATCH(O$2,实力模型!$AR$8:$AY$8,FALSE))*$N95,3)</f>
        <v>128.54599999999999</v>
      </c>
      <c r="P95" s="1">
        <f t="shared" ref="P95:P158" si="26">O95</f>
        <v>128.54599999999999</v>
      </c>
      <c r="Q95" s="1" cm="1">
        <f t="array" ref="Q95">INDEX(实力模型!$AR$9:$AY$108,MATCH($E95,实力模型!$D$9:$D$108,FALSE),MATCH(Q$2,实力模型!$AR$8:$AY$8,FALSE))*$R$1</f>
        <v>178.95599999999999</v>
      </c>
      <c r="R95" s="1">
        <f t="shared" ref="R95:R158" si="27">Q95</f>
        <v>178.95599999999999</v>
      </c>
    </row>
    <row r="96" spans="1:18" x14ac:dyDescent="0.15">
      <c r="A96" s="1">
        <v>94</v>
      </c>
      <c r="B96" s="1">
        <f t="shared" si="24"/>
        <v>10</v>
      </c>
      <c r="C96" s="1">
        <v>4</v>
      </c>
      <c r="E96" s="26">
        <f t="shared" si="23"/>
        <v>31</v>
      </c>
      <c r="F96" s="1" cm="1">
        <f t="array" ref="F96">INT(INDEX(V$4:V$24,MATCH($A96,$U$4:$U$24,TRUE))+INDEX(X$4:X$24,MATCH($A96,$U$4:$U$24,1))*($A96-INDEX($U$4:$U$24,MATCH($A96,$U$4:$U$24,1))))</f>
        <v>1684</v>
      </c>
      <c r="G96" s="1" cm="1">
        <f t="array" ref="G96">INT(INDEX(W$4:W$24,MATCH($A96,$U$4:$U$24,TRUE))+INDEX(Y$4:Y$24,MATCH($A96,$U$4:$U$24,1))*($A96-INDEX($U$4:$U$24,MATCH($A96,$U$4:$U$24,1))))</f>
        <v>129</v>
      </c>
      <c r="H96" s="1">
        <f t="shared" si="18"/>
        <v>129</v>
      </c>
      <c r="I96" s="1">
        <f t="shared" si="20"/>
        <v>178</v>
      </c>
      <c r="J96" s="1">
        <f t="shared" si="21"/>
        <v>178</v>
      </c>
      <c r="L96" s="1">
        <f t="shared" si="25"/>
        <v>0.58599999999999997</v>
      </c>
      <c r="M96" s="1" cm="1">
        <f t="array" ref="M96">ROUND(INDEX(实力模型!$AR$9:$AY$108,MATCH($E96,实力模型!$D$9:$D$108,FALSE),MATCH(M$2,实力模型!$AR$8:$AY$8,FALSE))*L96,3)</f>
        <v>1674.952</v>
      </c>
      <c r="N96" s="1">
        <f t="shared" si="22"/>
        <v>0.436</v>
      </c>
      <c r="O96" s="1" cm="1">
        <f t="array" ref="O96">ROUND(INDEX(实力模型!$AR$9:$AY$108,MATCH($E96,实力模型!$D$9:$D$108,FALSE),MATCH(O$2,实力模型!$AR$8:$AY$8,FALSE))*$N96,3)</f>
        <v>129.13900000000001</v>
      </c>
      <c r="P96" s="1">
        <f t="shared" si="26"/>
        <v>129.13900000000001</v>
      </c>
      <c r="Q96" s="1" cm="1">
        <f t="array" ref="Q96">INDEX(实力模型!$AR$9:$AY$108,MATCH($E96,实力模型!$D$9:$D$108,FALSE),MATCH(Q$2,实力模型!$AR$8:$AY$8,FALSE))*$R$1</f>
        <v>178.95599999999999</v>
      </c>
      <c r="R96" s="1">
        <f t="shared" si="27"/>
        <v>178.95599999999999</v>
      </c>
    </row>
    <row r="97" spans="1:18" x14ac:dyDescent="0.15">
      <c r="A97" s="1">
        <v>95</v>
      </c>
      <c r="B97" s="1">
        <f t="shared" si="24"/>
        <v>10</v>
      </c>
      <c r="C97" s="1">
        <v>5</v>
      </c>
      <c r="E97" s="26">
        <f t="shared" si="23"/>
        <v>31</v>
      </c>
      <c r="F97" s="1" cm="1">
        <f t="array" ref="F97">INT(INDEX(V$4:V$24,MATCH($A97,$U$4:$U$24,TRUE))+INDEX(X$4:X$24,MATCH($A97,$U$4:$U$24,1))*($A97-INDEX($U$4:$U$24,MATCH($A97,$U$4:$U$24,1))))</f>
        <v>1697</v>
      </c>
      <c r="G97" s="1" cm="1">
        <f t="array" ref="G97">INT(INDEX(W$4:W$24,MATCH($A97,$U$4:$U$24,TRUE))+INDEX(Y$4:Y$24,MATCH($A97,$U$4:$U$24,1))*($A97-INDEX($U$4:$U$24,MATCH($A97,$U$4:$U$24,1))))</f>
        <v>130</v>
      </c>
      <c r="H97" s="1">
        <f t="shared" si="18"/>
        <v>130</v>
      </c>
      <c r="I97" s="1">
        <f t="shared" si="20"/>
        <v>178</v>
      </c>
      <c r="J97" s="1">
        <f t="shared" si="21"/>
        <v>178</v>
      </c>
      <c r="L97" s="1">
        <f t="shared" si="25"/>
        <v>0.58799999999999997</v>
      </c>
      <c r="M97" s="1" cm="1">
        <f t="array" ref="M97">ROUND(INDEX(实力模型!$AR$9:$AY$108,MATCH($E97,实力模型!$D$9:$D$108,FALSE),MATCH(M$2,实力模型!$AR$8:$AY$8,FALSE))*L97,3)</f>
        <v>1680.6690000000001</v>
      </c>
      <c r="N97" s="1">
        <f t="shared" si="22"/>
        <v>0.438</v>
      </c>
      <c r="O97" s="1" cm="1">
        <f t="array" ref="O97">ROUND(INDEX(实力模型!$AR$9:$AY$108,MATCH($E97,实力模型!$D$9:$D$108,FALSE),MATCH(O$2,实力模型!$AR$8:$AY$8,FALSE))*$N97,3)</f>
        <v>129.73099999999999</v>
      </c>
      <c r="P97" s="1">
        <f t="shared" si="26"/>
        <v>129.73099999999999</v>
      </c>
      <c r="Q97" s="1" cm="1">
        <f t="array" ref="Q97">INDEX(实力模型!$AR$9:$AY$108,MATCH($E97,实力模型!$D$9:$D$108,FALSE),MATCH(Q$2,实力模型!$AR$8:$AY$8,FALSE))*$R$1</f>
        <v>178.95599999999999</v>
      </c>
      <c r="R97" s="1">
        <f t="shared" si="27"/>
        <v>178.95599999999999</v>
      </c>
    </row>
    <row r="98" spans="1:18" x14ac:dyDescent="0.15">
      <c r="A98" s="1">
        <v>96</v>
      </c>
      <c r="B98" s="1">
        <f t="shared" si="24"/>
        <v>10</v>
      </c>
      <c r="C98" s="1">
        <v>6</v>
      </c>
      <c r="E98" s="26">
        <f t="shared" si="23"/>
        <v>31</v>
      </c>
      <c r="F98" s="1" cm="1">
        <f t="array" ref="F98">INT(INDEX(V$4:V$24,MATCH($A98,$U$4:$U$24,TRUE))+INDEX(X$4:X$24,MATCH($A98,$U$4:$U$24,1))*($A98-INDEX($U$4:$U$24,MATCH($A98,$U$4:$U$24,1))))</f>
        <v>1709</v>
      </c>
      <c r="G98" s="1" cm="1">
        <f t="array" ref="G98">INT(INDEX(W$4:W$24,MATCH($A98,$U$4:$U$24,TRUE))+INDEX(Y$4:Y$24,MATCH($A98,$U$4:$U$24,1))*($A98-INDEX($U$4:$U$24,MATCH($A98,$U$4:$U$24,1))))</f>
        <v>131</v>
      </c>
      <c r="H98" s="1">
        <f t="shared" si="18"/>
        <v>131</v>
      </c>
      <c r="I98" s="1">
        <f t="shared" si="20"/>
        <v>178</v>
      </c>
      <c r="J98" s="1">
        <f t="shared" si="21"/>
        <v>178</v>
      </c>
      <c r="L98" s="1">
        <f t="shared" si="25"/>
        <v>0.59</v>
      </c>
      <c r="M98" s="1" cm="1">
        <f t="array" ref="M98">ROUND(INDEX(实力模型!$AR$9:$AY$108,MATCH($E98,实力模型!$D$9:$D$108,FALSE),MATCH(M$2,实力模型!$AR$8:$AY$8,FALSE))*L98,3)</f>
        <v>1686.385</v>
      </c>
      <c r="N98" s="1">
        <f t="shared" si="22"/>
        <v>0.44</v>
      </c>
      <c r="O98" s="1" cm="1">
        <f t="array" ref="O98">ROUND(INDEX(实力模型!$AR$9:$AY$108,MATCH($E98,实力模型!$D$9:$D$108,FALSE),MATCH(O$2,实力模型!$AR$8:$AY$8,FALSE))*$N98,3)</f>
        <v>130.32400000000001</v>
      </c>
      <c r="P98" s="1">
        <f t="shared" si="26"/>
        <v>130.32400000000001</v>
      </c>
      <c r="Q98" s="1" cm="1">
        <f t="array" ref="Q98">INDEX(实力模型!$AR$9:$AY$108,MATCH($E98,实力模型!$D$9:$D$108,FALSE),MATCH(Q$2,实力模型!$AR$8:$AY$8,FALSE))*$R$1</f>
        <v>178.95599999999999</v>
      </c>
      <c r="R98" s="1">
        <f t="shared" si="27"/>
        <v>178.95599999999999</v>
      </c>
    </row>
    <row r="99" spans="1:18" x14ac:dyDescent="0.15">
      <c r="A99" s="1">
        <v>97</v>
      </c>
      <c r="B99" s="1">
        <f t="shared" si="24"/>
        <v>10</v>
      </c>
      <c r="C99" s="1">
        <v>7</v>
      </c>
      <c r="E99" s="26">
        <f t="shared" si="23"/>
        <v>32</v>
      </c>
      <c r="F99" s="1" cm="1">
        <f t="array" ref="F99">INT(INDEX(V$4:V$24,MATCH($A99,$U$4:$U$24,TRUE))+INDEX(X$4:X$24,MATCH($A99,$U$4:$U$24,1))*($A99-INDEX($U$4:$U$24,MATCH($A99,$U$4:$U$24,1))))</f>
        <v>1722</v>
      </c>
      <c r="G99" s="1" cm="1">
        <f t="array" ref="G99">INT(INDEX(W$4:W$24,MATCH($A99,$U$4:$U$24,TRUE))+INDEX(Y$4:Y$24,MATCH($A99,$U$4:$U$24,1))*($A99-INDEX($U$4:$U$24,MATCH($A99,$U$4:$U$24,1))))</f>
        <v>132</v>
      </c>
      <c r="H99" s="1">
        <f t="shared" si="18"/>
        <v>132</v>
      </c>
      <c r="I99" s="1">
        <f t="shared" si="20"/>
        <v>180</v>
      </c>
      <c r="J99" s="1">
        <f t="shared" si="21"/>
        <v>180</v>
      </c>
      <c r="L99" s="1">
        <f t="shared" si="25"/>
        <v>0.59199999999999997</v>
      </c>
      <c r="M99" s="1" cm="1">
        <f t="array" ref="M99">ROUND(INDEX(实力模型!$AR$9:$AY$108,MATCH($E99,实力模型!$D$9:$D$108,FALSE),MATCH(M$2,实力模型!$AR$8:$AY$8,FALSE))*L99,3)</f>
        <v>1702.3320000000001</v>
      </c>
      <c r="N99" s="1">
        <f t="shared" si="22"/>
        <v>0.442</v>
      </c>
      <c r="O99" s="1" cm="1">
        <f t="array" ref="O99">ROUND(INDEX(实力模型!$AR$9:$AY$108,MATCH($E99,实力模型!$D$9:$D$108,FALSE),MATCH(O$2,实力模型!$AR$8:$AY$8,FALSE))*$N99,3)</f>
        <v>131.88399999999999</v>
      </c>
      <c r="P99" s="1">
        <f t="shared" si="26"/>
        <v>131.88399999999999</v>
      </c>
      <c r="Q99" s="1" cm="1">
        <f t="array" ref="Q99">INDEX(实力模型!$AR$9:$AY$108,MATCH($E99,实力模型!$D$9:$D$108,FALSE),MATCH(Q$2,实力模型!$AR$8:$AY$8,FALSE))*$R$1</f>
        <v>180.25200000000001</v>
      </c>
      <c r="R99" s="1">
        <f t="shared" si="27"/>
        <v>180.25200000000001</v>
      </c>
    </row>
    <row r="100" spans="1:18" x14ac:dyDescent="0.15">
      <c r="A100" s="1">
        <v>98</v>
      </c>
      <c r="B100" s="1">
        <f t="shared" si="24"/>
        <v>10</v>
      </c>
      <c r="C100" s="1">
        <v>8</v>
      </c>
      <c r="E100" s="26">
        <f t="shared" si="23"/>
        <v>32</v>
      </c>
      <c r="F100" s="1" cm="1">
        <f t="array" ref="F100">INT(INDEX(V$4:V$24,MATCH($A100,$U$4:$U$24,TRUE))+INDEX(X$4:X$24,MATCH($A100,$U$4:$U$24,1))*($A100-INDEX($U$4:$U$24,MATCH($A100,$U$4:$U$24,1))))</f>
        <v>1735</v>
      </c>
      <c r="G100" s="1" cm="1">
        <f t="array" ref="G100">INT(INDEX(W$4:W$24,MATCH($A100,$U$4:$U$24,TRUE))+INDEX(Y$4:Y$24,MATCH($A100,$U$4:$U$24,1))*($A100-INDEX($U$4:$U$24,MATCH($A100,$U$4:$U$24,1))))</f>
        <v>133</v>
      </c>
      <c r="H100" s="1">
        <f t="shared" si="18"/>
        <v>133</v>
      </c>
      <c r="I100" s="1">
        <f t="shared" si="20"/>
        <v>180</v>
      </c>
      <c r="J100" s="1">
        <f t="shared" si="21"/>
        <v>180</v>
      </c>
      <c r="L100" s="1">
        <f t="shared" si="25"/>
        <v>0.59399999999999997</v>
      </c>
      <c r="M100" s="1" cm="1">
        <f t="array" ref="M100">ROUND(INDEX(实力模型!$AR$9:$AY$108,MATCH($E100,实力模型!$D$9:$D$108,FALSE),MATCH(M$2,实力模型!$AR$8:$AY$8,FALSE))*L100,3)</f>
        <v>1708.0830000000001</v>
      </c>
      <c r="N100" s="1">
        <f t="shared" si="22"/>
        <v>0.44400000000000001</v>
      </c>
      <c r="O100" s="1" cm="1">
        <f t="array" ref="O100">ROUND(INDEX(实力模型!$AR$9:$AY$108,MATCH($E100,实力模型!$D$9:$D$108,FALSE),MATCH(O$2,实力模型!$AR$8:$AY$8,FALSE))*$N100,3)</f>
        <v>132.48099999999999</v>
      </c>
      <c r="P100" s="1">
        <f t="shared" si="26"/>
        <v>132.48099999999999</v>
      </c>
      <c r="Q100" s="1" cm="1">
        <f t="array" ref="Q100">INDEX(实力模型!$AR$9:$AY$108,MATCH($E100,实力模型!$D$9:$D$108,FALSE),MATCH(Q$2,实力模型!$AR$8:$AY$8,FALSE))*$R$1</f>
        <v>180.25200000000001</v>
      </c>
      <c r="R100" s="1">
        <f t="shared" si="27"/>
        <v>180.25200000000001</v>
      </c>
    </row>
    <row r="101" spans="1:18" x14ac:dyDescent="0.15">
      <c r="A101" s="1">
        <v>99</v>
      </c>
      <c r="B101" s="1">
        <f t="shared" si="24"/>
        <v>10</v>
      </c>
      <c r="C101" s="1">
        <v>9</v>
      </c>
      <c r="E101" s="26">
        <f t="shared" si="23"/>
        <v>32</v>
      </c>
      <c r="F101" s="1" cm="1">
        <f t="array" ref="F101">INT(INDEX(V$4:V$24,MATCH($A101,$U$4:$U$24,TRUE))+INDEX(X$4:X$24,MATCH($A101,$U$4:$U$24,1))*($A101-INDEX($U$4:$U$24,MATCH($A101,$U$4:$U$24,1))))</f>
        <v>1747</v>
      </c>
      <c r="G101" s="1" cm="1">
        <f t="array" ref="G101">INT(INDEX(W$4:W$24,MATCH($A101,$U$4:$U$24,TRUE))+INDEX(Y$4:Y$24,MATCH($A101,$U$4:$U$24,1))*($A101-INDEX($U$4:$U$24,MATCH($A101,$U$4:$U$24,1))))</f>
        <v>134</v>
      </c>
      <c r="H101" s="1">
        <f t="shared" si="18"/>
        <v>134</v>
      </c>
      <c r="I101" s="1">
        <f t="shared" si="20"/>
        <v>180</v>
      </c>
      <c r="J101" s="1">
        <f t="shared" si="21"/>
        <v>180</v>
      </c>
      <c r="L101" s="1">
        <f t="shared" si="25"/>
        <v>0.59599999999999997</v>
      </c>
      <c r="M101" s="1" cm="1">
        <f t="array" ref="M101">ROUND(INDEX(实力模型!$AR$9:$AY$108,MATCH($E101,实力模型!$D$9:$D$108,FALSE),MATCH(M$2,实力模型!$AR$8:$AY$8,FALSE))*L101,3)</f>
        <v>1713.8340000000001</v>
      </c>
      <c r="N101" s="1">
        <f t="shared" si="22"/>
        <v>0.44600000000000001</v>
      </c>
      <c r="O101" s="1" cm="1">
        <f t="array" ref="O101">ROUND(INDEX(实力模型!$AR$9:$AY$108,MATCH($E101,实力模型!$D$9:$D$108,FALSE),MATCH(O$2,实力模型!$AR$8:$AY$8,FALSE))*$N101,3)</f>
        <v>133.077</v>
      </c>
      <c r="P101" s="1">
        <f t="shared" si="26"/>
        <v>133.077</v>
      </c>
      <c r="Q101" s="1" cm="1">
        <f t="array" ref="Q101">INDEX(实力模型!$AR$9:$AY$108,MATCH($E101,实力模型!$D$9:$D$108,FALSE),MATCH(Q$2,实力模型!$AR$8:$AY$8,FALSE))*$R$1</f>
        <v>180.25200000000001</v>
      </c>
      <c r="R101" s="1">
        <f t="shared" si="27"/>
        <v>180.25200000000001</v>
      </c>
    </row>
    <row r="102" spans="1:18" x14ac:dyDescent="0.15">
      <c r="A102" s="1">
        <v>100</v>
      </c>
      <c r="B102" s="1">
        <f t="shared" si="24"/>
        <v>10</v>
      </c>
      <c r="C102" s="1">
        <v>10</v>
      </c>
      <c r="E102" s="26">
        <f t="shared" si="23"/>
        <v>32</v>
      </c>
      <c r="F102" s="1" cm="1">
        <f t="array" ref="F102">INT(INDEX(V$4:V$24,MATCH($A102,$U$4:$U$24,TRUE))+INDEX(X$4:X$24,MATCH($A102,$U$4:$U$24,1))*($A102-INDEX($U$4:$U$24,MATCH($A102,$U$4:$U$24,1))))</f>
        <v>1760</v>
      </c>
      <c r="G102" s="1" cm="1">
        <f t="array" ref="G102">INT(INDEX(W$4:W$24,MATCH($A102,$U$4:$U$24,TRUE))+INDEX(Y$4:Y$24,MATCH($A102,$U$4:$U$24,1))*($A102-INDEX($U$4:$U$24,MATCH($A102,$U$4:$U$24,1))))</f>
        <v>136</v>
      </c>
      <c r="H102" s="1">
        <f t="shared" si="18"/>
        <v>136</v>
      </c>
      <c r="I102" s="1">
        <f t="shared" si="20"/>
        <v>180</v>
      </c>
      <c r="J102" s="1">
        <f t="shared" si="21"/>
        <v>180</v>
      </c>
      <c r="L102" s="1">
        <f t="shared" si="25"/>
        <v>0.59799999999999998</v>
      </c>
      <c r="M102" s="1" cm="1">
        <f t="array" ref="M102">ROUND(INDEX(实力模型!$AR$9:$AY$108,MATCH($E102,实力模型!$D$9:$D$108,FALSE),MATCH(M$2,实力模型!$AR$8:$AY$8,FALSE))*L102,3)</f>
        <v>1719.585</v>
      </c>
      <c r="N102" s="1">
        <f t="shared" si="22"/>
        <v>0.44800000000000001</v>
      </c>
      <c r="O102" s="1" cm="1">
        <f t="array" ref="O102">ROUND(INDEX(实力模型!$AR$9:$AY$108,MATCH($E102,实力模型!$D$9:$D$108,FALSE),MATCH(O$2,实力模型!$AR$8:$AY$8,FALSE))*$N102,3)</f>
        <v>133.67400000000001</v>
      </c>
      <c r="P102" s="1">
        <f t="shared" si="26"/>
        <v>133.67400000000001</v>
      </c>
      <c r="Q102" s="1" cm="1">
        <f t="array" ref="Q102">INDEX(实力模型!$AR$9:$AY$108,MATCH($E102,实力模型!$D$9:$D$108,FALSE),MATCH(Q$2,实力模型!$AR$8:$AY$8,FALSE))*$R$1</f>
        <v>180.25200000000001</v>
      </c>
      <c r="R102" s="1">
        <f t="shared" si="27"/>
        <v>180.25200000000001</v>
      </c>
    </row>
    <row r="103" spans="1:18" x14ac:dyDescent="0.15">
      <c r="A103" s="1">
        <v>101</v>
      </c>
      <c r="B103" s="1">
        <f t="shared" si="24"/>
        <v>11</v>
      </c>
      <c r="C103" s="1">
        <v>1</v>
      </c>
      <c r="E103" s="26">
        <f t="shared" si="23"/>
        <v>32</v>
      </c>
      <c r="F103" s="1" cm="1">
        <f t="array" ref="F103">INT(INDEX(V$4:V$24,MATCH($A103,$U$4:$U$24,TRUE))+INDEX(X$4:X$24,MATCH($A103,$U$4:$U$24,1))*($A103-INDEX($U$4:$U$24,MATCH($A103,$U$4:$U$24,1))))</f>
        <v>1772</v>
      </c>
      <c r="G103" s="1" cm="1">
        <f t="array" ref="G103">INT(INDEX(W$4:W$24,MATCH($A103,$U$4:$U$24,TRUE))+INDEX(Y$4:Y$24,MATCH($A103,$U$4:$U$24,1))*($A103-INDEX($U$4:$U$24,MATCH($A103,$U$4:$U$24,1))))</f>
        <v>137</v>
      </c>
      <c r="H103" s="1">
        <f t="shared" ref="H103:H166" si="28">G103</f>
        <v>137</v>
      </c>
      <c r="I103" s="1">
        <f t="shared" si="20"/>
        <v>180</v>
      </c>
      <c r="J103" s="1">
        <f t="shared" si="21"/>
        <v>180</v>
      </c>
      <c r="L103" s="1">
        <f t="shared" si="25"/>
        <v>0.6</v>
      </c>
      <c r="M103" s="1" cm="1">
        <f t="array" ref="M103">ROUND(INDEX(实力模型!$AR$9:$AY$108,MATCH($E103,实力模型!$D$9:$D$108,FALSE),MATCH(M$2,实力模型!$AR$8:$AY$8,FALSE))*L103,3)</f>
        <v>1725.336</v>
      </c>
      <c r="N103" s="1">
        <f t="shared" si="22"/>
        <v>0.45</v>
      </c>
      <c r="O103" s="1" cm="1">
        <f t="array" ref="O103">ROUND(INDEX(实力模型!$AR$9:$AY$108,MATCH($E103,实力模型!$D$9:$D$108,FALSE),MATCH(O$2,实力模型!$AR$8:$AY$8,FALSE))*$N103,3)</f>
        <v>134.27099999999999</v>
      </c>
      <c r="P103" s="1">
        <f t="shared" si="26"/>
        <v>134.27099999999999</v>
      </c>
      <c r="Q103" s="1" cm="1">
        <f t="array" ref="Q103">INDEX(实力模型!$AR$9:$AY$108,MATCH($E103,实力模型!$D$9:$D$108,FALSE),MATCH(Q$2,实力模型!$AR$8:$AY$8,FALSE))*$R$1</f>
        <v>180.25200000000001</v>
      </c>
      <c r="R103" s="1">
        <f t="shared" si="27"/>
        <v>180.25200000000001</v>
      </c>
    </row>
    <row r="104" spans="1:18" x14ac:dyDescent="0.15">
      <c r="A104" s="1">
        <v>102</v>
      </c>
      <c r="B104" s="1">
        <f t="shared" si="24"/>
        <v>11</v>
      </c>
      <c r="C104" s="1">
        <v>2</v>
      </c>
      <c r="E104" s="26">
        <f t="shared" si="23"/>
        <v>33</v>
      </c>
      <c r="F104" s="1" cm="1">
        <f t="array" ref="F104">INT(INDEX(V$4:V$24,MATCH($A104,$U$4:$U$24,TRUE))+INDEX(X$4:X$24,MATCH($A104,$U$4:$U$24,1))*($A104-INDEX($U$4:$U$24,MATCH($A104,$U$4:$U$24,1))))</f>
        <v>1785</v>
      </c>
      <c r="G104" s="1" cm="1">
        <f t="array" ref="G104">INT(INDEX(W$4:W$24,MATCH($A104,$U$4:$U$24,TRUE))+INDEX(Y$4:Y$24,MATCH($A104,$U$4:$U$24,1))*($A104-INDEX($U$4:$U$24,MATCH($A104,$U$4:$U$24,1))))</f>
        <v>138</v>
      </c>
      <c r="H104" s="1">
        <f t="shared" si="28"/>
        <v>138</v>
      </c>
      <c r="I104" s="1">
        <f t="shared" si="20"/>
        <v>186</v>
      </c>
      <c r="J104" s="1">
        <f t="shared" si="21"/>
        <v>186</v>
      </c>
      <c r="L104" s="1">
        <f t="shared" si="25"/>
        <v>0.60199999999999998</v>
      </c>
      <c r="M104" s="1" cm="1">
        <f t="array" ref="M104">ROUND(INDEX(实力模型!$AR$9:$AY$108,MATCH($E104,实力模型!$D$9:$D$108,FALSE),MATCH(M$2,实力模型!$AR$8:$AY$8,FALSE))*L104,3)</f>
        <v>1828.1780000000001</v>
      </c>
      <c r="N104" s="1">
        <f t="shared" si="22"/>
        <v>0.45200000000000001</v>
      </c>
      <c r="O104" s="1" cm="1">
        <f t="array" ref="O104">ROUND(INDEX(实力模型!$AR$9:$AY$108,MATCH($E104,实力模型!$D$9:$D$108,FALSE),MATCH(O$2,实力模型!$AR$8:$AY$8,FALSE))*$N104,3)</f>
        <v>141.28200000000001</v>
      </c>
      <c r="P104" s="1">
        <f t="shared" si="26"/>
        <v>141.28200000000001</v>
      </c>
      <c r="Q104" s="1" cm="1">
        <f t="array" ref="Q104">INDEX(实力模型!$AR$9:$AY$108,MATCH($E104,实力模型!$D$9:$D$108,FALSE),MATCH(Q$2,实力模型!$AR$8:$AY$8,FALSE))*$R$1</f>
        <v>186.94800000000001</v>
      </c>
      <c r="R104" s="1">
        <f t="shared" si="27"/>
        <v>186.94800000000001</v>
      </c>
    </row>
    <row r="105" spans="1:18" x14ac:dyDescent="0.15">
      <c r="A105" s="1">
        <v>103</v>
      </c>
      <c r="B105" s="1">
        <f t="shared" si="24"/>
        <v>11</v>
      </c>
      <c r="C105" s="1">
        <v>3</v>
      </c>
      <c r="E105" s="26">
        <f t="shared" si="23"/>
        <v>33</v>
      </c>
      <c r="F105" s="1" cm="1">
        <f t="array" ref="F105">INT(INDEX(V$4:V$24,MATCH($A105,$U$4:$U$24,TRUE))+INDEX(X$4:X$24,MATCH($A105,$U$4:$U$24,1))*($A105-INDEX($U$4:$U$24,MATCH($A105,$U$4:$U$24,1))))</f>
        <v>1797</v>
      </c>
      <c r="G105" s="1" cm="1">
        <f t="array" ref="G105">INT(INDEX(W$4:W$24,MATCH($A105,$U$4:$U$24,TRUE))+INDEX(Y$4:Y$24,MATCH($A105,$U$4:$U$24,1))*($A105-INDEX($U$4:$U$24,MATCH($A105,$U$4:$U$24,1))))</f>
        <v>139</v>
      </c>
      <c r="H105" s="1">
        <f t="shared" si="28"/>
        <v>139</v>
      </c>
      <c r="I105" s="1">
        <f t="shared" si="20"/>
        <v>186</v>
      </c>
      <c r="J105" s="1">
        <f t="shared" si="21"/>
        <v>186</v>
      </c>
      <c r="L105" s="1">
        <f t="shared" si="25"/>
        <v>0.60399999999999998</v>
      </c>
      <c r="M105" s="1" cm="1">
        <f t="array" ref="M105">ROUND(INDEX(实力模型!$AR$9:$AY$108,MATCH($E105,实力模型!$D$9:$D$108,FALSE),MATCH(M$2,实力模型!$AR$8:$AY$8,FALSE))*L105,3)</f>
        <v>1834.251</v>
      </c>
      <c r="N105" s="1">
        <f t="shared" si="22"/>
        <v>0.45400000000000001</v>
      </c>
      <c r="O105" s="1" cm="1">
        <f t="array" ref="O105">ROUND(INDEX(实力模型!$AR$9:$AY$108,MATCH($E105,实力模型!$D$9:$D$108,FALSE),MATCH(O$2,实力模型!$AR$8:$AY$8,FALSE))*$N105,3)</f>
        <v>141.90700000000001</v>
      </c>
      <c r="P105" s="1">
        <f t="shared" si="26"/>
        <v>141.90700000000001</v>
      </c>
      <c r="Q105" s="1" cm="1">
        <f t="array" ref="Q105">INDEX(实力模型!$AR$9:$AY$108,MATCH($E105,实力模型!$D$9:$D$108,FALSE),MATCH(Q$2,实力模型!$AR$8:$AY$8,FALSE))*$R$1</f>
        <v>186.94800000000001</v>
      </c>
      <c r="R105" s="1">
        <f t="shared" si="27"/>
        <v>186.94800000000001</v>
      </c>
    </row>
    <row r="106" spans="1:18" x14ac:dyDescent="0.15">
      <c r="A106" s="1">
        <v>104</v>
      </c>
      <c r="B106" s="1">
        <f t="shared" si="24"/>
        <v>11</v>
      </c>
      <c r="C106" s="1">
        <v>4</v>
      </c>
      <c r="E106" s="26">
        <f t="shared" si="23"/>
        <v>33</v>
      </c>
      <c r="F106" s="1" cm="1">
        <f t="array" ref="F106">INT(INDEX(V$4:V$24,MATCH($A106,$U$4:$U$24,TRUE))+INDEX(X$4:X$24,MATCH($A106,$U$4:$U$24,1))*($A106-INDEX($U$4:$U$24,MATCH($A106,$U$4:$U$24,1))))</f>
        <v>1810</v>
      </c>
      <c r="G106" s="1" cm="1">
        <f t="array" ref="G106">INT(INDEX(W$4:W$24,MATCH($A106,$U$4:$U$24,TRUE))+INDEX(Y$4:Y$24,MATCH($A106,$U$4:$U$24,1))*($A106-INDEX($U$4:$U$24,MATCH($A106,$U$4:$U$24,1))))</f>
        <v>140</v>
      </c>
      <c r="H106" s="1">
        <f t="shared" si="28"/>
        <v>140</v>
      </c>
      <c r="I106" s="1">
        <f t="shared" si="20"/>
        <v>186</v>
      </c>
      <c r="J106" s="1">
        <f t="shared" si="21"/>
        <v>186</v>
      </c>
      <c r="L106" s="1">
        <f t="shared" si="25"/>
        <v>0.60599999999999998</v>
      </c>
      <c r="M106" s="1" cm="1">
        <f t="array" ref="M106">ROUND(INDEX(实力模型!$AR$9:$AY$108,MATCH($E106,实力模型!$D$9:$D$108,FALSE),MATCH(M$2,实力模型!$AR$8:$AY$8,FALSE))*L106,3)</f>
        <v>1840.325</v>
      </c>
      <c r="N106" s="1">
        <f t="shared" si="22"/>
        <v>0.45600000000000002</v>
      </c>
      <c r="O106" s="1" cm="1">
        <f t="array" ref="O106">ROUND(INDEX(实力模型!$AR$9:$AY$108,MATCH($E106,实力模型!$D$9:$D$108,FALSE),MATCH(O$2,实力模型!$AR$8:$AY$8,FALSE))*$N106,3)</f>
        <v>142.53200000000001</v>
      </c>
      <c r="P106" s="1">
        <f t="shared" si="26"/>
        <v>142.53200000000001</v>
      </c>
      <c r="Q106" s="1" cm="1">
        <f t="array" ref="Q106">INDEX(实力模型!$AR$9:$AY$108,MATCH($E106,实力模型!$D$9:$D$108,FALSE),MATCH(Q$2,实力模型!$AR$8:$AY$8,FALSE))*$R$1</f>
        <v>186.94800000000001</v>
      </c>
      <c r="R106" s="1">
        <f t="shared" si="27"/>
        <v>186.94800000000001</v>
      </c>
    </row>
    <row r="107" spans="1:18" x14ac:dyDescent="0.15">
      <c r="A107" s="1">
        <v>105</v>
      </c>
      <c r="B107" s="1">
        <f t="shared" si="24"/>
        <v>11</v>
      </c>
      <c r="C107" s="1">
        <v>5</v>
      </c>
      <c r="E107" s="26">
        <f t="shared" si="23"/>
        <v>33</v>
      </c>
      <c r="F107" s="1" cm="1">
        <f t="array" ref="F107">INT(INDEX(V$4:V$24,MATCH($A107,$U$4:$U$24,TRUE))+INDEX(X$4:X$24,MATCH($A107,$U$4:$U$24,1))*($A107-INDEX($U$4:$U$24,MATCH($A107,$U$4:$U$24,1))))</f>
        <v>1822</v>
      </c>
      <c r="G107" s="1" cm="1">
        <f t="array" ref="G107">INT(INDEX(W$4:W$24,MATCH($A107,$U$4:$U$24,TRUE))+INDEX(Y$4:Y$24,MATCH($A107,$U$4:$U$24,1))*($A107-INDEX($U$4:$U$24,MATCH($A107,$U$4:$U$24,1))))</f>
        <v>141</v>
      </c>
      <c r="H107" s="1">
        <f t="shared" si="28"/>
        <v>141</v>
      </c>
      <c r="I107" s="1">
        <f t="shared" si="20"/>
        <v>186</v>
      </c>
      <c r="J107" s="1">
        <f t="shared" si="21"/>
        <v>186</v>
      </c>
      <c r="L107" s="1">
        <f t="shared" si="25"/>
        <v>0.60799999999999998</v>
      </c>
      <c r="M107" s="1" cm="1">
        <f t="array" ref="M107">ROUND(INDEX(实力模型!$AR$9:$AY$108,MATCH($E107,实力模型!$D$9:$D$108,FALSE),MATCH(M$2,实力模型!$AR$8:$AY$8,FALSE))*L107,3)</f>
        <v>1846.3989999999999</v>
      </c>
      <c r="N107" s="1">
        <f t="shared" si="22"/>
        <v>0.45800000000000002</v>
      </c>
      <c r="O107" s="1" cm="1">
        <f t="array" ref="O107">ROUND(INDEX(实力模型!$AR$9:$AY$108,MATCH($E107,实力模型!$D$9:$D$108,FALSE),MATCH(O$2,实力模型!$AR$8:$AY$8,FALSE))*$N107,3)</f>
        <v>143.15700000000001</v>
      </c>
      <c r="P107" s="1">
        <f t="shared" si="26"/>
        <v>143.15700000000001</v>
      </c>
      <c r="Q107" s="1" cm="1">
        <f t="array" ref="Q107">INDEX(实力模型!$AR$9:$AY$108,MATCH($E107,实力模型!$D$9:$D$108,FALSE),MATCH(Q$2,实力模型!$AR$8:$AY$8,FALSE))*$R$1</f>
        <v>186.94800000000001</v>
      </c>
      <c r="R107" s="1">
        <f t="shared" si="27"/>
        <v>186.94800000000001</v>
      </c>
    </row>
    <row r="108" spans="1:18" x14ac:dyDescent="0.15">
      <c r="A108" s="1">
        <v>106</v>
      </c>
      <c r="B108" s="1">
        <f t="shared" si="24"/>
        <v>11</v>
      </c>
      <c r="C108" s="1">
        <v>6</v>
      </c>
      <c r="E108" s="26">
        <f t="shared" si="23"/>
        <v>33</v>
      </c>
      <c r="F108" s="1" cm="1">
        <f t="array" ref="F108">INT(INDEX(V$4:V$24,MATCH($A108,$U$4:$U$24,TRUE))+INDEX(X$4:X$24,MATCH($A108,$U$4:$U$24,1))*($A108-INDEX($U$4:$U$24,MATCH($A108,$U$4:$U$24,1))))</f>
        <v>1835</v>
      </c>
      <c r="G108" s="1" cm="1">
        <f t="array" ref="G108">INT(INDEX(W$4:W$24,MATCH($A108,$U$4:$U$24,TRUE))+INDEX(Y$4:Y$24,MATCH($A108,$U$4:$U$24,1))*($A108-INDEX($U$4:$U$24,MATCH($A108,$U$4:$U$24,1))))</f>
        <v>142</v>
      </c>
      <c r="H108" s="1">
        <f t="shared" si="28"/>
        <v>142</v>
      </c>
      <c r="I108" s="1">
        <f t="shared" si="20"/>
        <v>186</v>
      </c>
      <c r="J108" s="1">
        <f t="shared" si="21"/>
        <v>186</v>
      </c>
      <c r="L108" s="1">
        <f t="shared" si="25"/>
        <v>0.61</v>
      </c>
      <c r="M108" s="1" cm="1">
        <f t="array" ref="M108">ROUND(INDEX(实力模型!$AR$9:$AY$108,MATCH($E108,实力模型!$D$9:$D$108,FALSE),MATCH(M$2,实力模型!$AR$8:$AY$8,FALSE))*L108,3)</f>
        <v>1852.472</v>
      </c>
      <c r="N108" s="1">
        <f t="shared" si="22"/>
        <v>0.46</v>
      </c>
      <c r="O108" s="1" cm="1">
        <f t="array" ref="O108">ROUND(INDEX(实力模型!$AR$9:$AY$108,MATCH($E108,实力模型!$D$9:$D$108,FALSE),MATCH(O$2,实力模型!$AR$8:$AY$8,FALSE))*$N108,3)</f>
        <v>143.78200000000001</v>
      </c>
      <c r="P108" s="1">
        <f t="shared" si="26"/>
        <v>143.78200000000001</v>
      </c>
      <c r="Q108" s="1" cm="1">
        <f t="array" ref="Q108">INDEX(实力模型!$AR$9:$AY$108,MATCH($E108,实力模型!$D$9:$D$108,FALSE),MATCH(Q$2,实力模型!$AR$8:$AY$8,FALSE))*$R$1</f>
        <v>186.94800000000001</v>
      </c>
      <c r="R108" s="1">
        <f t="shared" si="27"/>
        <v>186.94800000000001</v>
      </c>
    </row>
    <row r="109" spans="1:18" x14ac:dyDescent="0.15">
      <c r="A109" s="1">
        <v>107</v>
      </c>
      <c r="B109" s="1">
        <f t="shared" si="24"/>
        <v>11</v>
      </c>
      <c r="C109" s="1">
        <v>7</v>
      </c>
      <c r="E109" s="26">
        <f t="shared" si="23"/>
        <v>34</v>
      </c>
      <c r="F109" s="1" cm="1">
        <f t="array" ref="F109">INT(INDEX(V$4:V$24,MATCH($A109,$U$4:$U$24,TRUE))+INDEX(X$4:X$24,MATCH($A109,$U$4:$U$24,1))*($A109-INDEX($U$4:$U$24,MATCH($A109,$U$4:$U$24,1))))</f>
        <v>1847</v>
      </c>
      <c r="G109" s="1" cm="1">
        <f t="array" ref="G109">INT(INDEX(W$4:W$24,MATCH($A109,$U$4:$U$24,TRUE))+INDEX(Y$4:Y$24,MATCH($A109,$U$4:$U$24,1))*($A109-INDEX($U$4:$U$24,MATCH($A109,$U$4:$U$24,1))))</f>
        <v>143</v>
      </c>
      <c r="H109" s="1">
        <f t="shared" si="28"/>
        <v>143</v>
      </c>
      <c r="I109" s="1">
        <f t="shared" si="20"/>
        <v>188</v>
      </c>
      <c r="J109" s="1">
        <f t="shared" si="21"/>
        <v>188</v>
      </c>
      <c r="L109" s="1">
        <f t="shared" si="25"/>
        <v>0.61199999999999999</v>
      </c>
      <c r="M109" s="1" cm="1">
        <f t="array" ref="M109">ROUND(INDEX(实力模型!$AR$9:$AY$108,MATCH($E109,实力模型!$D$9:$D$108,FALSE),MATCH(M$2,实力模型!$AR$8:$AY$8,FALSE))*L109,3)</f>
        <v>1869.1210000000001</v>
      </c>
      <c r="N109" s="1">
        <f t="shared" si="22"/>
        <v>0.46200000000000002</v>
      </c>
      <c r="O109" s="1" cm="1">
        <f t="array" ref="O109">ROUND(INDEX(实力模型!$AR$9:$AY$108,MATCH($E109,实力模型!$D$9:$D$108,FALSE),MATCH(O$2,实力模型!$AR$8:$AY$8,FALSE))*$N109,3)</f>
        <v>145.41900000000001</v>
      </c>
      <c r="P109" s="1">
        <f t="shared" si="26"/>
        <v>145.41900000000001</v>
      </c>
      <c r="Q109" s="1" cm="1">
        <f t="array" ref="Q109">INDEX(实力模型!$AR$9:$AY$108,MATCH($E109,实力模型!$D$9:$D$108,FALSE),MATCH(Q$2,实力模型!$AR$8:$AY$8,FALSE))*$R$1</f>
        <v>188.244</v>
      </c>
      <c r="R109" s="1">
        <f t="shared" si="27"/>
        <v>188.244</v>
      </c>
    </row>
    <row r="110" spans="1:18" x14ac:dyDescent="0.15">
      <c r="A110" s="1">
        <v>108</v>
      </c>
      <c r="B110" s="1">
        <f t="shared" si="24"/>
        <v>11</v>
      </c>
      <c r="C110" s="1">
        <v>8</v>
      </c>
      <c r="E110" s="26">
        <f t="shared" si="23"/>
        <v>34</v>
      </c>
      <c r="F110" s="1" cm="1">
        <f t="array" ref="F110">INT(INDEX(V$4:V$24,MATCH($A110,$U$4:$U$24,TRUE))+INDEX(X$4:X$24,MATCH($A110,$U$4:$U$24,1))*($A110-INDEX($U$4:$U$24,MATCH($A110,$U$4:$U$24,1))))</f>
        <v>1860</v>
      </c>
      <c r="G110" s="1" cm="1">
        <f t="array" ref="G110">INT(INDEX(W$4:W$24,MATCH($A110,$U$4:$U$24,TRUE))+INDEX(Y$4:Y$24,MATCH($A110,$U$4:$U$24,1))*($A110-INDEX($U$4:$U$24,MATCH($A110,$U$4:$U$24,1))))</f>
        <v>145</v>
      </c>
      <c r="H110" s="1">
        <f t="shared" si="28"/>
        <v>145</v>
      </c>
      <c r="I110" s="1">
        <f t="shared" si="20"/>
        <v>188</v>
      </c>
      <c r="J110" s="1">
        <f t="shared" si="21"/>
        <v>188</v>
      </c>
      <c r="L110" s="1">
        <f t="shared" si="25"/>
        <v>0.61399999999999999</v>
      </c>
      <c r="M110" s="1" cm="1">
        <f t="array" ref="M110">ROUND(INDEX(实力模型!$AR$9:$AY$108,MATCH($E110,实力模型!$D$9:$D$108,FALSE),MATCH(M$2,实力模型!$AR$8:$AY$8,FALSE))*L110,3)</f>
        <v>1875.23</v>
      </c>
      <c r="N110" s="1">
        <f t="shared" si="22"/>
        <v>0.46400000000000002</v>
      </c>
      <c r="O110" s="1" cm="1">
        <f t="array" ref="O110">ROUND(INDEX(实力模型!$AR$9:$AY$108,MATCH($E110,实力模型!$D$9:$D$108,FALSE),MATCH(O$2,实力模型!$AR$8:$AY$8,FALSE))*$N110,3)</f>
        <v>146.04900000000001</v>
      </c>
      <c r="P110" s="1">
        <f t="shared" si="26"/>
        <v>146.04900000000001</v>
      </c>
      <c r="Q110" s="1" cm="1">
        <f t="array" ref="Q110">INDEX(实力模型!$AR$9:$AY$108,MATCH($E110,实力模型!$D$9:$D$108,FALSE),MATCH(Q$2,实力模型!$AR$8:$AY$8,FALSE))*$R$1</f>
        <v>188.244</v>
      </c>
      <c r="R110" s="1">
        <f t="shared" si="27"/>
        <v>188.244</v>
      </c>
    </row>
    <row r="111" spans="1:18" x14ac:dyDescent="0.15">
      <c r="A111" s="1">
        <v>109</v>
      </c>
      <c r="B111" s="1">
        <f t="shared" si="24"/>
        <v>11</v>
      </c>
      <c r="C111" s="1">
        <v>9</v>
      </c>
      <c r="E111" s="26">
        <f t="shared" si="23"/>
        <v>34</v>
      </c>
      <c r="F111" s="1" cm="1">
        <f t="array" ref="F111">INT(INDEX(V$4:V$24,MATCH($A111,$U$4:$U$24,TRUE))+INDEX(X$4:X$24,MATCH($A111,$U$4:$U$24,1))*($A111-INDEX($U$4:$U$24,MATCH($A111,$U$4:$U$24,1))))</f>
        <v>1872</v>
      </c>
      <c r="G111" s="1" cm="1">
        <f t="array" ref="G111">INT(INDEX(W$4:W$24,MATCH($A111,$U$4:$U$24,TRUE))+INDEX(Y$4:Y$24,MATCH($A111,$U$4:$U$24,1))*($A111-INDEX($U$4:$U$24,MATCH($A111,$U$4:$U$24,1))))</f>
        <v>146</v>
      </c>
      <c r="H111" s="1">
        <f t="shared" si="28"/>
        <v>146</v>
      </c>
      <c r="I111" s="1">
        <f t="shared" si="20"/>
        <v>188</v>
      </c>
      <c r="J111" s="1">
        <f t="shared" si="21"/>
        <v>188</v>
      </c>
      <c r="L111" s="1">
        <f t="shared" si="25"/>
        <v>0.61599999999999999</v>
      </c>
      <c r="M111" s="1" cm="1">
        <f t="array" ref="M111">ROUND(INDEX(实力模型!$AR$9:$AY$108,MATCH($E111,实力模型!$D$9:$D$108,FALSE),MATCH(M$2,实力模型!$AR$8:$AY$8,FALSE))*L111,3)</f>
        <v>1881.338</v>
      </c>
      <c r="N111" s="1">
        <f t="shared" si="22"/>
        <v>0.46600000000000003</v>
      </c>
      <c r="O111" s="1" cm="1">
        <f t="array" ref="O111">ROUND(INDEX(实力模型!$AR$9:$AY$108,MATCH($E111,实力模型!$D$9:$D$108,FALSE),MATCH(O$2,实力模型!$AR$8:$AY$8,FALSE))*$N111,3)</f>
        <v>146.678</v>
      </c>
      <c r="P111" s="1">
        <f t="shared" si="26"/>
        <v>146.678</v>
      </c>
      <c r="Q111" s="1" cm="1">
        <f t="array" ref="Q111">INDEX(实力模型!$AR$9:$AY$108,MATCH($E111,实力模型!$D$9:$D$108,FALSE),MATCH(Q$2,实力模型!$AR$8:$AY$8,FALSE))*$R$1</f>
        <v>188.244</v>
      </c>
      <c r="R111" s="1">
        <f t="shared" si="27"/>
        <v>188.244</v>
      </c>
    </row>
    <row r="112" spans="1:18" x14ac:dyDescent="0.15">
      <c r="A112" s="1">
        <v>110</v>
      </c>
      <c r="B112" s="1">
        <f t="shared" si="24"/>
        <v>11</v>
      </c>
      <c r="C112" s="1">
        <v>10</v>
      </c>
      <c r="E112" s="26">
        <f t="shared" si="23"/>
        <v>34</v>
      </c>
      <c r="F112" s="1" cm="1">
        <f t="array" ref="F112">INT(INDEX(V$4:V$24,MATCH($A112,$U$4:$U$24,TRUE))+INDEX(X$4:X$24,MATCH($A112,$U$4:$U$24,1))*($A112-INDEX($U$4:$U$24,MATCH($A112,$U$4:$U$24,1))))</f>
        <v>1885</v>
      </c>
      <c r="G112" s="1" cm="1">
        <f t="array" ref="G112">INT(INDEX(W$4:W$24,MATCH($A112,$U$4:$U$24,TRUE))+INDEX(Y$4:Y$24,MATCH($A112,$U$4:$U$24,1))*($A112-INDEX($U$4:$U$24,MATCH($A112,$U$4:$U$24,1))))</f>
        <v>147</v>
      </c>
      <c r="H112" s="1">
        <f t="shared" si="28"/>
        <v>147</v>
      </c>
      <c r="I112" s="1">
        <f t="shared" si="20"/>
        <v>188</v>
      </c>
      <c r="J112" s="1">
        <f t="shared" si="21"/>
        <v>188</v>
      </c>
      <c r="L112" s="1">
        <f t="shared" si="25"/>
        <v>0.61799999999999999</v>
      </c>
      <c r="M112" s="1" cm="1">
        <f t="array" ref="M112">ROUND(INDEX(实力模型!$AR$9:$AY$108,MATCH($E112,实力模型!$D$9:$D$108,FALSE),MATCH(M$2,实力模型!$AR$8:$AY$8,FALSE))*L112,3)</f>
        <v>1887.4459999999999</v>
      </c>
      <c r="N112" s="1">
        <f t="shared" si="22"/>
        <v>0.46800000000000003</v>
      </c>
      <c r="O112" s="1" cm="1">
        <f t="array" ref="O112">ROUND(INDEX(实力模型!$AR$9:$AY$108,MATCH($E112,实力模型!$D$9:$D$108,FALSE),MATCH(O$2,实力模型!$AR$8:$AY$8,FALSE))*$N112,3)</f>
        <v>147.30799999999999</v>
      </c>
      <c r="P112" s="1">
        <f t="shared" si="26"/>
        <v>147.30799999999999</v>
      </c>
      <c r="Q112" s="1" cm="1">
        <f t="array" ref="Q112">INDEX(实力模型!$AR$9:$AY$108,MATCH($E112,实力模型!$D$9:$D$108,FALSE),MATCH(Q$2,实力模型!$AR$8:$AY$8,FALSE))*$R$1</f>
        <v>188.244</v>
      </c>
      <c r="R112" s="1">
        <f t="shared" si="27"/>
        <v>188.244</v>
      </c>
    </row>
    <row r="113" spans="1:18" x14ac:dyDescent="0.15">
      <c r="A113" s="1">
        <v>111</v>
      </c>
      <c r="B113" s="1">
        <f t="shared" si="24"/>
        <v>12</v>
      </c>
      <c r="C113" s="1">
        <v>1</v>
      </c>
      <c r="E113" s="26">
        <f t="shared" si="23"/>
        <v>34</v>
      </c>
      <c r="F113" s="1" cm="1">
        <f t="array" ref="F113">INT(INDEX(V$4:V$24,MATCH($A113,$U$4:$U$24,TRUE))+INDEX(X$4:X$24,MATCH($A113,$U$4:$U$24,1))*($A113-INDEX($U$4:$U$24,MATCH($A113,$U$4:$U$24,1))))</f>
        <v>1897</v>
      </c>
      <c r="G113" s="1" cm="1">
        <f t="array" ref="G113">INT(INDEX(W$4:W$24,MATCH($A113,$U$4:$U$24,TRUE))+INDEX(Y$4:Y$24,MATCH($A113,$U$4:$U$24,1))*($A113-INDEX($U$4:$U$24,MATCH($A113,$U$4:$U$24,1))))</f>
        <v>148</v>
      </c>
      <c r="H113" s="1">
        <f t="shared" si="28"/>
        <v>148</v>
      </c>
      <c r="I113" s="1">
        <f t="shared" si="20"/>
        <v>188</v>
      </c>
      <c r="J113" s="1">
        <f t="shared" si="21"/>
        <v>188</v>
      </c>
      <c r="L113" s="1">
        <f t="shared" si="25"/>
        <v>0.62</v>
      </c>
      <c r="M113" s="1" cm="1">
        <f t="array" ref="M113">ROUND(INDEX(实力模型!$AR$9:$AY$108,MATCH($E113,实力模型!$D$9:$D$108,FALSE),MATCH(M$2,实力模型!$AR$8:$AY$8,FALSE))*L113,3)</f>
        <v>1893.5540000000001</v>
      </c>
      <c r="N113" s="1">
        <f t="shared" si="22"/>
        <v>0.47</v>
      </c>
      <c r="O113" s="1" cm="1">
        <f t="array" ref="O113">ROUND(INDEX(实力模型!$AR$9:$AY$108,MATCH($E113,实力模型!$D$9:$D$108,FALSE),MATCH(O$2,实力模型!$AR$8:$AY$8,FALSE))*$N113,3)</f>
        <v>147.93700000000001</v>
      </c>
      <c r="P113" s="1">
        <f t="shared" si="26"/>
        <v>147.93700000000001</v>
      </c>
      <c r="Q113" s="1" cm="1">
        <f t="array" ref="Q113">INDEX(实力模型!$AR$9:$AY$108,MATCH($E113,实力模型!$D$9:$D$108,FALSE),MATCH(Q$2,实力模型!$AR$8:$AY$8,FALSE))*$R$1</f>
        <v>188.244</v>
      </c>
      <c r="R113" s="1">
        <f t="shared" si="27"/>
        <v>188.244</v>
      </c>
    </row>
    <row r="114" spans="1:18" x14ac:dyDescent="0.15">
      <c r="A114" s="1">
        <v>112</v>
      </c>
      <c r="B114" s="1">
        <f t="shared" ref="B114:B123" si="29">B104+1</f>
        <v>12</v>
      </c>
      <c r="C114" s="1">
        <v>2</v>
      </c>
      <c r="E114" s="26">
        <f t="shared" si="23"/>
        <v>35</v>
      </c>
      <c r="F114" s="1" cm="1">
        <f t="array" ref="F114">INT(INDEX(V$4:V$24,MATCH($A114,$U$4:$U$24,TRUE))+INDEX(X$4:X$24,MATCH($A114,$U$4:$U$24,1))*($A114-INDEX($U$4:$U$24,MATCH($A114,$U$4:$U$24,1))))</f>
        <v>1910</v>
      </c>
      <c r="G114" s="1" cm="1">
        <f t="array" ref="G114">INT(INDEX(W$4:W$24,MATCH($A114,$U$4:$U$24,TRUE))+INDEX(Y$4:Y$24,MATCH($A114,$U$4:$U$24,1))*($A114-INDEX($U$4:$U$24,MATCH($A114,$U$4:$U$24,1))))</f>
        <v>149</v>
      </c>
      <c r="H114" s="1">
        <f t="shared" si="28"/>
        <v>149</v>
      </c>
      <c r="I114" s="1">
        <f t="shared" si="20"/>
        <v>189</v>
      </c>
      <c r="J114" s="1">
        <f t="shared" si="21"/>
        <v>189</v>
      </c>
      <c r="L114" s="1">
        <f t="shared" si="25"/>
        <v>0.622</v>
      </c>
      <c r="M114" s="1" cm="1">
        <f t="array" ref="M114">ROUND(INDEX(实力模型!$AR$9:$AY$108,MATCH($E114,实力模型!$D$9:$D$108,FALSE),MATCH(M$2,实力模型!$AR$8:$AY$8,FALSE))*L114,3)</f>
        <v>1910.4110000000001</v>
      </c>
      <c r="N114" s="1">
        <f t="shared" si="22"/>
        <v>0.47199999999999998</v>
      </c>
      <c r="O114" s="1" cm="1">
        <f t="array" ref="O114">ROUND(INDEX(实力模型!$AR$9:$AY$108,MATCH($E114,实力模型!$D$9:$D$108,FALSE),MATCH(O$2,实力模型!$AR$8:$AY$8,FALSE))*$N114,3)</f>
        <v>149.6</v>
      </c>
      <c r="P114" s="1">
        <f t="shared" si="26"/>
        <v>149.6</v>
      </c>
      <c r="Q114" s="1" cm="1">
        <f t="array" ref="Q114">INDEX(实力模型!$AR$9:$AY$108,MATCH($E114,实力模型!$D$9:$D$108,FALSE),MATCH(Q$2,实力模型!$AR$8:$AY$8,FALSE))*$R$1</f>
        <v>189.54</v>
      </c>
      <c r="R114" s="1">
        <f t="shared" si="27"/>
        <v>189.54</v>
      </c>
    </row>
    <row r="115" spans="1:18" x14ac:dyDescent="0.15">
      <c r="A115" s="1">
        <v>113</v>
      </c>
      <c r="B115" s="1">
        <f t="shared" si="29"/>
        <v>12</v>
      </c>
      <c r="C115" s="1">
        <v>3</v>
      </c>
      <c r="E115" s="26">
        <f t="shared" si="23"/>
        <v>35</v>
      </c>
      <c r="F115" s="1" cm="1">
        <f t="array" ref="F115">INT(INDEX(V$4:V$24,MATCH($A115,$U$4:$U$24,TRUE))+INDEX(X$4:X$24,MATCH($A115,$U$4:$U$24,1))*($A115-INDEX($U$4:$U$24,MATCH($A115,$U$4:$U$24,1))))</f>
        <v>1932</v>
      </c>
      <c r="G115" s="1" cm="1">
        <f t="array" ref="G115">INT(INDEX(W$4:W$24,MATCH($A115,$U$4:$U$24,TRUE))+INDEX(Y$4:Y$24,MATCH($A115,$U$4:$U$24,1))*($A115-INDEX($U$4:$U$24,MATCH($A115,$U$4:$U$24,1))))</f>
        <v>151</v>
      </c>
      <c r="H115" s="1">
        <f t="shared" si="28"/>
        <v>151</v>
      </c>
      <c r="I115" s="1">
        <f t="shared" si="20"/>
        <v>189</v>
      </c>
      <c r="J115" s="1">
        <f t="shared" si="21"/>
        <v>189</v>
      </c>
      <c r="L115" s="1">
        <f t="shared" si="25"/>
        <v>0.624</v>
      </c>
      <c r="M115" s="1" cm="1">
        <f t="array" ref="M115">ROUND(INDEX(实力模型!$AR$9:$AY$108,MATCH($E115,实力模型!$D$9:$D$108,FALSE),MATCH(M$2,实力模型!$AR$8:$AY$8,FALSE))*L115,3)</f>
        <v>1916.5540000000001</v>
      </c>
      <c r="N115" s="1">
        <f t="shared" si="22"/>
        <v>0.47399999999999998</v>
      </c>
      <c r="O115" s="1" cm="1">
        <f t="array" ref="O115">ROUND(INDEX(实力模型!$AR$9:$AY$108,MATCH($E115,实力模型!$D$9:$D$108,FALSE),MATCH(O$2,实力模型!$AR$8:$AY$8,FALSE))*$N115,3)</f>
        <v>150.23400000000001</v>
      </c>
      <c r="P115" s="1">
        <f t="shared" si="26"/>
        <v>150.23400000000001</v>
      </c>
      <c r="Q115" s="1" cm="1">
        <f t="array" ref="Q115">INDEX(实力模型!$AR$9:$AY$108,MATCH($E115,实力模型!$D$9:$D$108,FALSE),MATCH(Q$2,实力模型!$AR$8:$AY$8,FALSE))*$R$1</f>
        <v>189.54</v>
      </c>
      <c r="R115" s="1">
        <f t="shared" si="27"/>
        <v>189.54</v>
      </c>
    </row>
    <row r="116" spans="1:18" x14ac:dyDescent="0.15">
      <c r="A116" s="1">
        <v>114</v>
      </c>
      <c r="B116" s="1">
        <f t="shared" si="29"/>
        <v>12</v>
      </c>
      <c r="C116" s="1">
        <v>4</v>
      </c>
      <c r="E116" s="26">
        <f t="shared" si="23"/>
        <v>35</v>
      </c>
      <c r="F116" s="1" cm="1">
        <f t="array" ref="F116">INT(INDEX(V$4:V$24,MATCH($A116,$U$4:$U$24,TRUE))+INDEX(X$4:X$24,MATCH($A116,$U$4:$U$24,1))*($A116-INDEX($U$4:$U$24,MATCH($A116,$U$4:$U$24,1))))</f>
        <v>1954</v>
      </c>
      <c r="G116" s="1" cm="1">
        <f t="array" ref="G116">INT(INDEX(W$4:W$24,MATCH($A116,$U$4:$U$24,TRUE))+INDEX(Y$4:Y$24,MATCH($A116,$U$4:$U$24,1))*($A116-INDEX($U$4:$U$24,MATCH($A116,$U$4:$U$24,1))))</f>
        <v>153</v>
      </c>
      <c r="H116" s="1">
        <f t="shared" si="28"/>
        <v>153</v>
      </c>
      <c r="I116" s="1">
        <f t="shared" si="20"/>
        <v>189</v>
      </c>
      <c r="J116" s="1">
        <f t="shared" si="21"/>
        <v>189</v>
      </c>
      <c r="L116" s="1">
        <f t="shared" si="25"/>
        <v>0.626</v>
      </c>
      <c r="M116" s="1" cm="1">
        <f t="array" ref="M116">ROUND(INDEX(实力模型!$AR$9:$AY$108,MATCH($E116,实力模型!$D$9:$D$108,FALSE),MATCH(M$2,实力模型!$AR$8:$AY$8,FALSE))*L116,3)</f>
        <v>1922.6959999999999</v>
      </c>
      <c r="N116" s="1">
        <f t="shared" si="22"/>
        <v>0.47599999999999998</v>
      </c>
      <c r="O116" s="1" cm="1">
        <f t="array" ref="O116">ROUND(INDEX(实力模型!$AR$9:$AY$108,MATCH($E116,实力模型!$D$9:$D$108,FALSE),MATCH(O$2,实力模型!$AR$8:$AY$8,FALSE))*$N116,3)</f>
        <v>150.86799999999999</v>
      </c>
      <c r="P116" s="1">
        <f t="shared" si="26"/>
        <v>150.86799999999999</v>
      </c>
      <c r="Q116" s="1" cm="1">
        <f t="array" ref="Q116">INDEX(实力模型!$AR$9:$AY$108,MATCH($E116,实力模型!$D$9:$D$108,FALSE),MATCH(Q$2,实力模型!$AR$8:$AY$8,FALSE))*$R$1</f>
        <v>189.54</v>
      </c>
      <c r="R116" s="1">
        <f t="shared" si="27"/>
        <v>189.54</v>
      </c>
    </row>
    <row r="117" spans="1:18" x14ac:dyDescent="0.15">
      <c r="A117" s="1">
        <v>115</v>
      </c>
      <c r="B117" s="1">
        <f t="shared" si="29"/>
        <v>12</v>
      </c>
      <c r="C117" s="1">
        <v>5</v>
      </c>
      <c r="E117" s="26">
        <f t="shared" si="23"/>
        <v>35</v>
      </c>
      <c r="F117" s="1" cm="1">
        <f t="array" ref="F117">INT(INDEX(V$4:V$24,MATCH($A117,$U$4:$U$24,TRUE))+INDEX(X$4:X$24,MATCH($A117,$U$4:$U$24,1))*($A117-INDEX($U$4:$U$24,MATCH($A117,$U$4:$U$24,1))))</f>
        <v>1977</v>
      </c>
      <c r="G117" s="1" cm="1">
        <f t="array" ref="G117">INT(INDEX(W$4:W$24,MATCH($A117,$U$4:$U$24,TRUE))+INDEX(Y$4:Y$24,MATCH($A117,$U$4:$U$24,1))*($A117-INDEX($U$4:$U$24,MATCH($A117,$U$4:$U$24,1))))</f>
        <v>155</v>
      </c>
      <c r="H117" s="1">
        <f t="shared" si="28"/>
        <v>155</v>
      </c>
      <c r="I117" s="1">
        <f t="shared" si="20"/>
        <v>189</v>
      </c>
      <c r="J117" s="1">
        <f t="shared" si="21"/>
        <v>189</v>
      </c>
      <c r="L117" s="1">
        <f t="shared" si="25"/>
        <v>0.628</v>
      </c>
      <c r="M117" s="1" cm="1">
        <f t="array" ref="M117">ROUND(INDEX(实力模型!$AR$9:$AY$108,MATCH($E117,实力模型!$D$9:$D$108,FALSE),MATCH(M$2,实力模型!$AR$8:$AY$8,FALSE))*L117,3)</f>
        <v>1928.8389999999999</v>
      </c>
      <c r="N117" s="1">
        <f t="shared" si="22"/>
        <v>0.47799999999999998</v>
      </c>
      <c r="O117" s="1" cm="1">
        <f t="array" ref="O117">ROUND(INDEX(实力模型!$AR$9:$AY$108,MATCH($E117,实力模型!$D$9:$D$108,FALSE),MATCH(O$2,实力模型!$AR$8:$AY$8,FALSE))*$N117,3)</f>
        <v>151.50200000000001</v>
      </c>
      <c r="P117" s="1">
        <f t="shared" si="26"/>
        <v>151.50200000000001</v>
      </c>
      <c r="Q117" s="1" cm="1">
        <f t="array" ref="Q117">INDEX(实力模型!$AR$9:$AY$108,MATCH($E117,实力模型!$D$9:$D$108,FALSE),MATCH(Q$2,实力模型!$AR$8:$AY$8,FALSE))*$R$1</f>
        <v>189.54</v>
      </c>
      <c r="R117" s="1">
        <f t="shared" si="27"/>
        <v>189.54</v>
      </c>
    </row>
    <row r="118" spans="1:18" x14ac:dyDescent="0.15">
      <c r="A118" s="1">
        <v>116</v>
      </c>
      <c r="B118" s="1">
        <f t="shared" si="29"/>
        <v>12</v>
      </c>
      <c r="C118" s="1">
        <v>6</v>
      </c>
      <c r="E118" s="26">
        <f t="shared" si="23"/>
        <v>35</v>
      </c>
      <c r="F118" s="1" cm="1">
        <f t="array" ref="F118">INT(INDEX(V$4:V$24,MATCH($A118,$U$4:$U$24,TRUE))+INDEX(X$4:X$24,MATCH($A118,$U$4:$U$24,1))*($A118-INDEX($U$4:$U$24,MATCH($A118,$U$4:$U$24,1))))</f>
        <v>1999</v>
      </c>
      <c r="G118" s="1" cm="1">
        <f t="array" ref="G118">INT(INDEX(W$4:W$24,MATCH($A118,$U$4:$U$24,TRUE))+INDEX(Y$4:Y$24,MATCH($A118,$U$4:$U$24,1))*($A118-INDEX($U$4:$U$24,MATCH($A118,$U$4:$U$24,1))))</f>
        <v>156</v>
      </c>
      <c r="H118" s="1">
        <f t="shared" si="28"/>
        <v>156</v>
      </c>
      <c r="I118" s="1">
        <f t="shared" si="20"/>
        <v>189</v>
      </c>
      <c r="J118" s="1">
        <f t="shared" si="21"/>
        <v>189</v>
      </c>
      <c r="L118" s="1">
        <f t="shared" si="25"/>
        <v>0.63</v>
      </c>
      <c r="M118" s="1" cm="1">
        <f t="array" ref="M118">ROUND(INDEX(实力模型!$AR$9:$AY$108,MATCH($E118,实力模型!$D$9:$D$108,FALSE),MATCH(M$2,实力模型!$AR$8:$AY$8,FALSE))*L118,3)</f>
        <v>1934.982</v>
      </c>
      <c r="N118" s="1">
        <f t="shared" si="22"/>
        <v>0.48</v>
      </c>
      <c r="O118" s="1" cm="1">
        <f t="array" ref="O118">ROUND(INDEX(实力模型!$AR$9:$AY$108,MATCH($E118,实力模型!$D$9:$D$108,FALSE),MATCH(O$2,实力模型!$AR$8:$AY$8,FALSE))*$N118,3)</f>
        <v>152.136</v>
      </c>
      <c r="P118" s="1">
        <f t="shared" si="26"/>
        <v>152.136</v>
      </c>
      <c r="Q118" s="1" cm="1">
        <f t="array" ref="Q118">INDEX(实力模型!$AR$9:$AY$108,MATCH($E118,实力模型!$D$9:$D$108,FALSE),MATCH(Q$2,实力模型!$AR$8:$AY$8,FALSE))*$R$1</f>
        <v>189.54</v>
      </c>
      <c r="R118" s="1">
        <f t="shared" si="27"/>
        <v>189.54</v>
      </c>
    </row>
    <row r="119" spans="1:18" x14ac:dyDescent="0.15">
      <c r="A119" s="1">
        <v>117</v>
      </c>
      <c r="B119" s="1">
        <f t="shared" si="29"/>
        <v>12</v>
      </c>
      <c r="C119" s="1">
        <v>7</v>
      </c>
      <c r="E119" s="26">
        <f t="shared" si="23"/>
        <v>36</v>
      </c>
      <c r="F119" s="1" cm="1">
        <f t="array" ref="F119">INT(INDEX(V$4:V$24,MATCH($A119,$U$4:$U$24,TRUE))+INDEX(X$4:X$24,MATCH($A119,$U$4:$U$24,1))*($A119-INDEX($U$4:$U$24,MATCH($A119,$U$4:$U$24,1))))</f>
        <v>2021</v>
      </c>
      <c r="G119" s="1" cm="1">
        <f t="array" ref="G119">INT(INDEX(W$4:W$24,MATCH($A119,$U$4:$U$24,TRUE))+INDEX(Y$4:Y$24,MATCH($A119,$U$4:$U$24,1))*($A119-INDEX($U$4:$U$24,MATCH($A119,$U$4:$U$24,1))))</f>
        <v>158</v>
      </c>
      <c r="H119" s="1">
        <f t="shared" si="28"/>
        <v>158</v>
      </c>
      <c r="I119" s="1">
        <f t="shared" si="20"/>
        <v>190</v>
      </c>
      <c r="J119" s="1">
        <f t="shared" si="21"/>
        <v>190</v>
      </c>
      <c r="L119" s="1">
        <f t="shared" si="25"/>
        <v>0.63200000000000001</v>
      </c>
      <c r="M119" s="1" cm="1">
        <f t="array" ref="M119">ROUND(INDEX(实力模型!$AR$9:$AY$108,MATCH($E119,实力模型!$D$9:$D$108,FALSE),MATCH(M$2,实力模型!$AR$8:$AY$8,FALSE))*L119,3)</f>
        <v>1952.046</v>
      </c>
      <c r="N119" s="1">
        <f t="shared" si="22"/>
        <v>0.48199999999999998</v>
      </c>
      <c r="O119" s="1" cm="1">
        <f t="array" ref="O119">ROUND(INDEX(实力模型!$AR$9:$AY$108,MATCH($E119,实力模型!$D$9:$D$108,FALSE),MATCH(O$2,实力模型!$AR$8:$AY$8,FALSE))*$N119,3)</f>
        <v>153.82499999999999</v>
      </c>
      <c r="P119" s="1">
        <f t="shared" si="26"/>
        <v>153.82499999999999</v>
      </c>
      <c r="Q119" s="1" cm="1">
        <f t="array" ref="Q119">INDEX(实力模型!$AR$9:$AY$108,MATCH($E119,实力模型!$D$9:$D$108,FALSE),MATCH(Q$2,实力模型!$AR$8:$AY$8,FALSE))*$R$1</f>
        <v>190.83600000000001</v>
      </c>
      <c r="R119" s="1">
        <f t="shared" si="27"/>
        <v>190.83600000000001</v>
      </c>
    </row>
    <row r="120" spans="1:18" x14ac:dyDescent="0.15">
      <c r="A120" s="1">
        <v>118</v>
      </c>
      <c r="B120" s="1">
        <f t="shared" si="29"/>
        <v>12</v>
      </c>
      <c r="C120" s="1">
        <v>8</v>
      </c>
      <c r="E120" s="26">
        <f t="shared" ref="E120:E151" si="30">MIN(E115+1,100)</f>
        <v>36</v>
      </c>
      <c r="F120" s="1" cm="1">
        <f t="array" ref="F120">INT(INDEX(V$4:V$24,MATCH($A120,$U$4:$U$24,TRUE))+INDEX(X$4:X$24,MATCH($A120,$U$4:$U$24,1))*($A120-INDEX($U$4:$U$24,MATCH($A120,$U$4:$U$24,1))))</f>
        <v>2044</v>
      </c>
      <c r="G120" s="1" cm="1">
        <f t="array" ref="G120">INT(INDEX(W$4:W$24,MATCH($A120,$U$4:$U$24,TRUE))+INDEX(Y$4:Y$24,MATCH($A120,$U$4:$U$24,1))*($A120-INDEX($U$4:$U$24,MATCH($A120,$U$4:$U$24,1))))</f>
        <v>160</v>
      </c>
      <c r="H120" s="1">
        <f t="shared" si="28"/>
        <v>160</v>
      </c>
      <c r="I120" s="1">
        <f t="shared" si="20"/>
        <v>190</v>
      </c>
      <c r="J120" s="1">
        <f t="shared" si="21"/>
        <v>190</v>
      </c>
      <c r="L120" s="1">
        <f t="shared" si="25"/>
        <v>0.63400000000000001</v>
      </c>
      <c r="M120" s="1" cm="1">
        <f t="array" ref="M120">ROUND(INDEX(实力模型!$AR$9:$AY$108,MATCH($E120,实力模型!$D$9:$D$108,FALSE),MATCH(M$2,实力模型!$AR$8:$AY$8,FALSE))*L120,3)</f>
        <v>1958.223</v>
      </c>
      <c r="N120" s="1">
        <f t="shared" si="22"/>
        <v>0.48399999999999999</v>
      </c>
      <c r="O120" s="1" cm="1">
        <f t="array" ref="O120">ROUND(INDEX(实力模型!$AR$9:$AY$108,MATCH($E120,实力模型!$D$9:$D$108,FALSE),MATCH(O$2,实力模型!$AR$8:$AY$8,FALSE))*$N120,3)</f>
        <v>154.464</v>
      </c>
      <c r="P120" s="1">
        <f t="shared" si="26"/>
        <v>154.464</v>
      </c>
      <c r="Q120" s="1" cm="1">
        <f t="array" ref="Q120">INDEX(实力模型!$AR$9:$AY$108,MATCH($E120,实力模型!$D$9:$D$108,FALSE),MATCH(Q$2,实力模型!$AR$8:$AY$8,FALSE))*$R$1</f>
        <v>190.83600000000001</v>
      </c>
      <c r="R120" s="1">
        <f t="shared" si="27"/>
        <v>190.83600000000001</v>
      </c>
    </row>
    <row r="121" spans="1:18" x14ac:dyDescent="0.15">
      <c r="A121" s="1">
        <v>119</v>
      </c>
      <c r="B121" s="1">
        <f t="shared" si="29"/>
        <v>12</v>
      </c>
      <c r="C121" s="1">
        <v>9</v>
      </c>
      <c r="E121" s="26">
        <f t="shared" si="30"/>
        <v>36</v>
      </c>
      <c r="F121" s="1" cm="1">
        <f t="array" ref="F121">INT(INDEX(V$4:V$24,MATCH($A121,$U$4:$U$24,TRUE))+INDEX(X$4:X$24,MATCH($A121,$U$4:$U$24,1))*($A121-INDEX($U$4:$U$24,MATCH($A121,$U$4:$U$24,1))))</f>
        <v>2066</v>
      </c>
      <c r="G121" s="1" cm="1">
        <f t="array" ref="G121">INT(INDEX(W$4:W$24,MATCH($A121,$U$4:$U$24,TRUE))+INDEX(Y$4:Y$24,MATCH($A121,$U$4:$U$24,1))*($A121-INDEX($U$4:$U$24,MATCH($A121,$U$4:$U$24,1))))</f>
        <v>162</v>
      </c>
      <c r="H121" s="1">
        <f t="shared" si="28"/>
        <v>162</v>
      </c>
      <c r="I121" s="1">
        <f t="shared" si="20"/>
        <v>190</v>
      </c>
      <c r="J121" s="1">
        <f t="shared" si="21"/>
        <v>190</v>
      </c>
      <c r="L121" s="1">
        <f t="shared" si="25"/>
        <v>0.63600000000000001</v>
      </c>
      <c r="M121" s="1" cm="1">
        <f t="array" ref="M121">ROUND(INDEX(实力模型!$AR$9:$AY$108,MATCH($E121,实力模型!$D$9:$D$108,FALSE),MATCH(M$2,实力模型!$AR$8:$AY$8,FALSE))*L121,3)</f>
        <v>1964.4</v>
      </c>
      <c r="N121" s="1">
        <f t="shared" si="22"/>
        <v>0.48599999999999999</v>
      </c>
      <c r="O121" s="1" cm="1">
        <f t="array" ref="O121">ROUND(INDEX(实力模型!$AR$9:$AY$108,MATCH($E121,实力模型!$D$9:$D$108,FALSE),MATCH(O$2,实力模型!$AR$8:$AY$8,FALSE))*$N121,3)</f>
        <v>155.102</v>
      </c>
      <c r="P121" s="1">
        <f t="shared" si="26"/>
        <v>155.102</v>
      </c>
      <c r="Q121" s="1" cm="1">
        <f t="array" ref="Q121">INDEX(实力模型!$AR$9:$AY$108,MATCH($E121,实力模型!$D$9:$D$108,FALSE),MATCH(Q$2,实力模型!$AR$8:$AY$8,FALSE))*$R$1</f>
        <v>190.83600000000001</v>
      </c>
      <c r="R121" s="1">
        <f t="shared" si="27"/>
        <v>190.83600000000001</v>
      </c>
    </row>
    <row r="122" spans="1:18" x14ac:dyDescent="0.15">
      <c r="A122" s="1">
        <v>120</v>
      </c>
      <c r="B122" s="1">
        <f t="shared" si="29"/>
        <v>12</v>
      </c>
      <c r="C122" s="1">
        <v>10</v>
      </c>
      <c r="E122" s="26">
        <f t="shared" si="30"/>
        <v>36</v>
      </c>
      <c r="F122" s="1" cm="1">
        <f t="array" ref="F122">INT(INDEX(V$4:V$24,MATCH($A122,$U$4:$U$24,TRUE))+INDEX(X$4:X$24,MATCH($A122,$U$4:$U$24,1))*($A122-INDEX($U$4:$U$24,MATCH($A122,$U$4:$U$24,1))))</f>
        <v>2088</v>
      </c>
      <c r="G122" s="1" cm="1">
        <f t="array" ref="G122">INT(INDEX(W$4:W$24,MATCH($A122,$U$4:$U$24,TRUE))+INDEX(Y$4:Y$24,MATCH($A122,$U$4:$U$24,1))*($A122-INDEX($U$4:$U$24,MATCH($A122,$U$4:$U$24,1))))</f>
        <v>164</v>
      </c>
      <c r="H122" s="1">
        <f t="shared" si="28"/>
        <v>164</v>
      </c>
      <c r="I122" s="1">
        <f t="shared" si="20"/>
        <v>190</v>
      </c>
      <c r="J122" s="1">
        <f t="shared" si="21"/>
        <v>190</v>
      </c>
      <c r="L122" s="1">
        <f t="shared" si="25"/>
        <v>0.63800000000000001</v>
      </c>
      <c r="M122" s="1" cm="1">
        <f t="array" ref="M122">ROUND(INDEX(实力模型!$AR$9:$AY$108,MATCH($E122,实力模型!$D$9:$D$108,FALSE),MATCH(M$2,实力模型!$AR$8:$AY$8,FALSE))*L122,3)</f>
        <v>1970.578</v>
      </c>
      <c r="N122" s="1">
        <f t="shared" si="22"/>
        <v>0.48799999999999999</v>
      </c>
      <c r="O122" s="1" cm="1">
        <f t="array" ref="O122">ROUND(INDEX(实力模型!$AR$9:$AY$108,MATCH($E122,实力模型!$D$9:$D$108,FALSE),MATCH(O$2,实力模型!$AR$8:$AY$8,FALSE))*$N122,3)</f>
        <v>155.74</v>
      </c>
      <c r="P122" s="1">
        <f t="shared" si="26"/>
        <v>155.74</v>
      </c>
      <c r="Q122" s="1" cm="1">
        <f t="array" ref="Q122">INDEX(实力模型!$AR$9:$AY$108,MATCH($E122,实力模型!$D$9:$D$108,FALSE),MATCH(Q$2,实力模型!$AR$8:$AY$8,FALSE))*$R$1</f>
        <v>190.83600000000001</v>
      </c>
      <c r="R122" s="1">
        <f t="shared" si="27"/>
        <v>190.83600000000001</v>
      </c>
    </row>
    <row r="123" spans="1:18" x14ac:dyDescent="0.15">
      <c r="A123" s="1">
        <v>121</v>
      </c>
      <c r="B123" s="1">
        <f t="shared" si="29"/>
        <v>13</v>
      </c>
      <c r="C123" s="1">
        <v>1</v>
      </c>
      <c r="E123" s="26">
        <f t="shared" si="30"/>
        <v>36</v>
      </c>
      <c r="F123" s="1" cm="1">
        <f t="array" ref="F123">INT(INDEX(V$4:V$24,MATCH($A123,$U$4:$U$24,TRUE))+INDEX(X$4:X$24,MATCH($A123,$U$4:$U$24,1))*($A123-INDEX($U$4:$U$24,MATCH($A123,$U$4:$U$24,1))))</f>
        <v>2110</v>
      </c>
      <c r="G123" s="1" cm="1">
        <f t="array" ref="G123">INT(INDEX(W$4:W$24,MATCH($A123,$U$4:$U$24,TRUE))+INDEX(Y$4:Y$24,MATCH($A123,$U$4:$U$24,1))*($A123-INDEX($U$4:$U$24,MATCH($A123,$U$4:$U$24,1))))</f>
        <v>165</v>
      </c>
      <c r="H123" s="1">
        <f t="shared" si="28"/>
        <v>165</v>
      </c>
      <c r="I123" s="1">
        <f t="shared" si="20"/>
        <v>190</v>
      </c>
      <c r="J123" s="1">
        <f t="shared" si="21"/>
        <v>190</v>
      </c>
      <c r="L123" s="1">
        <f t="shared" si="25"/>
        <v>0.64</v>
      </c>
      <c r="M123" s="1" cm="1">
        <f t="array" ref="M123">ROUND(INDEX(实力模型!$AR$9:$AY$108,MATCH($E123,实力模型!$D$9:$D$108,FALSE),MATCH(M$2,实力模型!$AR$8:$AY$8,FALSE))*L123,3)</f>
        <v>1976.7550000000001</v>
      </c>
      <c r="N123" s="1">
        <f t="shared" si="22"/>
        <v>0.49</v>
      </c>
      <c r="O123" s="1" cm="1">
        <f t="array" ref="O123">ROUND(INDEX(实力模型!$AR$9:$AY$108,MATCH($E123,实力模型!$D$9:$D$108,FALSE),MATCH(O$2,实力模型!$AR$8:$AY$8,FALSE))*$N123,3)</f>
        <v>156.37899999999999</v>
      </c>
      <c r="P123" s="1">
        <f t="shared" si="26"/>
        <v>156.37899999999999</v>
      </c>
      <c r="Q123" s="1" cm="1">
        <f t="array" ref="Q123">INDEX(实力模型!$AR$9:$AY$108,MATCH($E123,实力模型!$D$9:$D$108,FALSE),MATCH(Q$2,实力模型!$AR$8:$AY$8,FALSE))*$R$1</f>
        <v>190.83600000000001</v>
      </c>
      <c r="R123" s="1">
        <f t="shared" si="27"/>
        <v>190.83600000000001</v>
      </c>
    </row>
    <row r="124" spans="1:18" x14ac:dyDescent="0.15">
      <c r="A124" s="1">
        <v>122</v>
      </c>
      <c r="B124" s="1">
        <f t="shared" ref="B124:B155" si="31">B114+1</f>
        <v>13</v>
      </c>
      <c r="C124" s="1">
        <v>2</v>
      </c>
      <c r="E124" s="26">
        <f t="shared" si="30"/>
        <v>37</v>
      </c>
      <c r="F124" s="1" cm="1">
        <f t="array" ref="F124">INT(INDEX(V$4:V$24,MATCH($A124,$U$4:$U$24,TRUE))+INDEX(X$4:X$24,MATCH($A124,$U$4:$U$24,1))*($A124-INDEX($U$4:$U$24,MATCH($A124,$U$4:$U$24,1))))</f>
        <v>2133</v>
      </c>
      <c r="G124" s="1" cm="1">
        <f t="array" ref="G124">INT(INDEX(W$4:W$24,MATCH($A124,$U$4:$U$24,TRUE))+INDEX(Y$4:Y$24,MATCH($A124,$U$4:$U$24,1))*($A124-INDEX($U$4:$U$24,MATCH($A124,$U$4:$U$24,1))))</f>
        <v>167</v>
      </c>
      <c r="H124" s="1">
        <f t="shared" si="28"/>
        <v>167</v>
      </c>
      <c r="I124" s="1">
        <f t="shared" si="20"/>
        <v>195</v>
      </c>
      <c r="J124" s="1">
        <f t="shared" si="21"/>
        <v>195</v>
      </c>
      <c r="L124" s="1">
        <f t="shared" si="25"/>
        <v>0.64200000000000002</v>
      </c>
      <c r="M124" s="1" cm="1">
        <f t="array" ref="M124">ROUND(INDEX(实力模型!$AR$9:$AY$108,MATCH($E124,实力模型!$D$9:$D$108,FALSE),MATCH(M$2,实力模型!$AR$8:$AY$8,FALSE))*L124,3)</f>
        <v>2025.2280000000001</v>
      </c>
      <c r="N124" s="1">
        <f t="shared" si="22"/>
        <v>0.49199999999999999</v>
      </c>
      <c r="O124" s="1" cm="1">
        <f t="array" ref="O124">ROUND(INDEX(实力模型!$AR$9:$AY$108,MATCH($E124,实力模型!$D$9:$D$108,FALSE),MATCH(O$2,实力模型!$AR$8:$AY$8,FALSE))*$N124,3)</f>
        <v>161.19399999999999</v>
      </c>
      <c r="P124" s="1">
        <f t="shared" si="26"/>
        <v>161.19399999999999</v>
      </c>
      <c r="Q124" s="1" cm="1">
        <f t="array" ref="Q124">INDEX(实力模型!$AR$9:$AY$108,MATCH($E124,实力模型!$D$9:$D$108,FALSE),MATCH(Q$2,实力模型!$AR$8:$AY$8,FALSE))*$R$1</f>
        <v>195.91200000000001</v>
      </c>
      <c r="R124" s="1">
        <f t="shared" si="27"/>
        <v>195.91200000000001</v>
      </c>
    </row>
    <row r="125" spans="1:18" x14ac:dyDescent="0.15">
      <c r="A125" s="1">
        <v>123</v>
      </c>
      <c r="B125" s="1">
        <f t="shared" si="31"/>
        <v>13</v>
      </c>
      <c r="C125" s="1">
        <v>3</v>
      </c>
      <c r="E125" s="26">
        <f t="shared" si="30"/>
        <v>37</v>
      </c>
      <c r="F125" s="1" cm="1">
        <f t="array" ref="F125">INT(INDEX(V$4:V$24,MATCH($A125,$U$4:$U$24,TRUE))+INDEX(X$4:X$24,MATCH($A125,$U$4:$U$24,1))*($A125-INDEX($U$4:$U$24,MATCH($A125,$U$4:$U$24,1))))</f>
        <v>2155</v>
      </c>
      <c r="G125" s="1" cm="1">
        <f t="array" ref="G125">INT(INDEX(W$4:W$24,MATCH($A125,$U$4:$U$24,TRUE))+INDEX(Y$4:Y$24,MATCH($A125,$U$4:$U$24,1))*($A125-INDEX($U$4:$U$24,MATCH($A125,$U$4:$U$24,1))))</f>
        <v>169</v>
      </c>
      <c r="H125" s="1">
        <f t="shared" si="28"/>
        <v>169</v>
      </c>
      <c r="I125" s="1">
        <f t="shared" si="20"/>
        <v>195</v>
      </c>
      <c r="J125" s="1">
        <f t="shared" si="21"/>
        <v>195</v>
      </c>
      <c r="L125" s="1">
        <f t="shared" si="25"/>
        <v>0.64400000000000002</v>
      </c>
      <c r="M125" s="1" cm="1">
        <f t="array" ref="M125">ROUND(INDEX(实力模型!$AR$9:$AY$108,MATCH($E125,实力模型!$D$9:$D$108,FALSE),MATCH(M$2,实力模型!$AR$8:$AY$8,FALSE))*L125,3)</f>
        <v>2031.537</v>
      </c>
      <c r="N125" s="1">
        <f t="shared" si="22"/>
        <v>0.49399999999999999</v>
      </c>
      <c r="O125" s="1" cm="1">
        <f t="array" ref="O125">ROUND(INDEX(实力模型!$AR$9:$AY$108,MATCH($E125,实力模型!$D$9:$D$108,FALSE),MATCH(O$2,实力模型!$AR$8:$AY$8,FALSE))*$N125,3)</f>
        <v>161.84899999999999</v>
      </c>
      <c r="P125" s="1">
        <f t="shared" si="26"/>
        <v>161.84899999999999</v>
      </c>
      <c r="Q125" s="1" cm="1">
        <f t="array" ref="Q125">INDEX(实力模型!$AR$9:$AY$108,MATCH($E125,实力模型!$D$9:$D$108,FALSE),MATCH(Q$2,实力模型!$AR$8:$AY$8,FALSE))*$R$1</f>
        <v>195.91200000000001</v>
      </c>
      <c r="R125" s="1">
        <f t="shared" si="27"/>
        <v>195.91200000000001</v>
      </c>
    </row>
    <row r="126" spans="1:18" x14ac:dyDescent="0.15">
      <c r="A126" s="1">
        <v>124</v>
      </c>
      <c r="B126" s="1">
        <f t="shared" si="31"/>
        <v>13</v>
      </c>
      <c r="C126" s="1">
        <v>4</v>
      </c>
      <c r="E126" s="26">
        <f t="shared" si="30"/>
        <v>37</v>
      </c>
      <c r="F126" s="1" cm="1">
        <f t="array" ref="F126">INT(INDEX(V$4:V$24,MATCH($A126,$U$4:$U$24,TRUE))+INDEX(X$4:X$24,MATCH($A126,$U$4:$U$24,1))*($A126-INDEX($U$4:$U$24,MATCH($A126,$U$4:$U$24,1))))</f>
        <v>2177</v>
      </c>
      <c r="G126" s="1" cm="1">
        <f t="array" ref="G126">INT(INDEX(W$4:W$24,MATCH($A126,$U$4:$U$24,TRUE))+INDEX(Y$4:Y$24,MATCH($A126,$U$4:$U$24,1))*($A126-INDEX($U$4:$U$24,MATCH($A126,$U$4:$U$24,1))))</f>
        <v>171</v>
      </c>
      <c r="H126" s="1">
        <f t="shared" si="28"/>
        <v>171</v>
      </c>
      <c r="I126" s="1">
        <f t="shared" si="20"/>
        <v>195</v>
      </c>
      <c r="J126" s="1">
        <f t="shared" si="21"/>
        <v>195</v>
      </c>
      <c r="L126" s="1">
        <f t="shared" si="25"/>
        <v>0.64600000000000002</v>
      </c>
      <c r="M126" s="1" cm="1">
        <f t="array" ref="M126">ROUND(INDEX(实力模型!$AR$9:$AY$108,MATCH($E126,实力模型!$D$9:$D$108,FALSE),MATCH(M$2,实力模型!$AR$8:$AY$8,FALSE))*L126,3)</f>
        <v>2037.846</v>
      </c>
      <c r="N126" s="1">
        <f t="shared" si="22"/>
        <v>0.496</v>
      </c>
      <c r="O126" s="1" cm="1">
        <f t="array" ref="O126">ROUND(INDEX(实力模型!$AR$9:$AY$108,MATCH($E126,实力模型!$D$9:$D$108,FALSE),MATCH(O$2,实力模型!$AR$8:$AY$8,FALSE))*$N126,3)</f>
        <v>162.50399999999999</v>
      </c>
      <c r="P126" s="1">
        <f t="shared" si="26"/>
        <v>162.50399999999999</v>
      </c>
      <c r="Q126" s="1" cm="1">
        <f t="array" ref="Q126">INDEX(实力模型!$AR$9:$AY$108,MATCH($E126,实力模型!$D$9:$D$108,FALSE),MATCH(Q$2,实力模型!$AR$8:$AY$8,FALSE))*$R$1</f>
        <v>195.91200000000001</v>
      </c>
      <c r="R126" s="1">
        <f t="shared" si="27"/>
        <v>195.91200000000001</v>
      </c>
    </row>
    <row r="127" spans="1:18" x14ac:dyDescent="0.15">
      <c r="A127" s="1">
        <v>125</v>
      </c>
      <c r="B127" s="1">
        <f t="shared" si="31"/>
        <v>13</v>
      </c>
      <c r="C127" s="1">
        <v>5</v>
      </c>
      <c r="E127" s="26">
        <f t="shared" si="30"/>
        <v>37</v>
      </c>
      <c r="F127" s="1" cm="1">
        <f t="array" ref="F127">INT(INDEX(V$4:V$24,MATCH($A127,$U$4:$U$24,TRUE))+INDEX(X$4:X$24,MATCH($A127,$U$4:$U$24,1))*($A127-INDEX($U$4:$U$24,MATCH($A127,$U$4:$U$24,1))))</f>
        <v>2200</v>
      </c>
      <c r="G127" s="1" cm="1">
        <f t="array" ref="G127">INT(INDEX(W$4:W$24,MATCH($A127,$U$4:$U$24,TRUE))+INDEX(Y$4:Y$24,MATCH($A127,$U$4:$U$24,1))*($A127-INDEX($U$4:$U$24,MATCH($A127,$U$4:$U$24,1))))</f>
        <v>173</v>
      </c>
      <c r="H127" s="1">
        <f t="shared" si="28"/>
        <v>173</v>
      </c>
      <c r="I127" s="1">
        <f t="shared" si="20"/>
        <v>195</v>
      </c>
      <c r="J127" s="1">
        <f t="shared" si="21"/>
        <v>195</v>
      </c>
      <c r="L127" s="1">
        <f t="shared" si="25"/>
        <v>0.64800000000000002</v>
      </c>
      <c r="M127" s="1" cm="1">
        <f t="array" ref="M127">ROUND(INDEX(实力模型!$AR$9:$AY$108,MATCH($E127,实力模型!$D$9:$D$108,FALSE),MATCH(M$2,实力模型!$AR$8:$AY$8,FALSE))*L127,3)</f>
        <v>2044.155</v>
      </c>
      <c r="N127" s="1">
        <f t="shared" si="22"/>
        <v>0.498</v>
      </c>
      <c r="O127" s="1" cm="1">
        <f t="array" ref="O127">ROUND(INDEX(实力模型!$AR$9:$AY$108,MATCH($E127,实力模型!$D$9:$D$108,FALSE),MATCH(O$2,实力模型!$AR$8:$AY$8,FALSE))*$N127,3)</f>
        <v>163.16</v>
      </c>
      <c r="P127" s="1">
        <f t="shared" si="26"/>
        <v>163.16</v>
      </c>
      <c r="Q127" s="1" cm="1">
        <f t="array" ref="Q127">INDEX(实力模型!$AR$9:$AY$108,MATCH($E127,实力模型!$D$9:$D$108,FALSE),MATCH(Q$2,实力模型!$AR$8:$AY$8,FALSE))*$R$1</f>
        <v>195.91200000000001</v>
      </c>
      <c r="R127" s="1">
        <f t="shared" si="27"/>
        <v>195.91200000000001</v>
      </c>
    </row>
    <row r="128" spans="1:18" x14ac:dyDescent="0.15">
      <c r="A128" s="1">
        <v>126</v>
      </c>
      <c r="B128" s="1">
        <f t="shared" si="31"/>
        <v>13</v>
      </c>
      <c r="C128" s="1">
        <v>6</v>
      </c>
      <c r="E128" s="26">
        <f t="shared" si="30"/>
        <v>37</v>
      </c>
      <c r="F128" s="1" cm="1">
        <f t="array" ref="F128">INT(INDEX(V$4:V$24,MATCH($A128,$U$4:$U$24,TRUE))+INDEX(X$4:X$24,MATCH($A128,$U$4:$U$24,1))*($A128-INDEX($U$4:$U$24,MATCH($A128,$U$4:$U$24,1))))</f>
        <v>2222</v>
      </c>
      <c r="G128" s="1" cm="1">
        <f t="array" ref="G128">INT(INDEX(W$4:W$24,MATCH($A128,$U$4:$U$24,TRUE))+INDEX(Y$4:Y$24,MATCH($A128,$U$4:$U$24,1))*($A128-INDEX($U$4:$U$24,MATCH($A128,$U$4:$U$24,1))))</f>
        <v>174</v>
      </c>
      <c r="H128" s="1">
        <f t="shared" si="28"/>
        <v>174</v>
      </c>
      <c r="I128" s="1">
        <f t="shared" si="20"/>
        <v>195</v>
      </c>
      <c r="J128" s="1">
        <f t="shared" si="21"/>
        <v>195</v>
      </c>
      <c r="L128" s="1">
        <f t="shared" si="25"/>
        <v>0.65</v>
      </c>
      <c r="M128" s="1" cm="1">
        <f t="array" ref="M128">ROUND(INDEX(实力模型!$AR$9:$AY$108,MATCH($E128,实力模型!$D$9:$D$108,FALSE),MATCH(M$2,实力模型!$AR$8:$AY$8,FALSE))*L128,3)</f>
        <v>2050.4639999999999</v>
      </c>
      <c r="N128" s="1">
        <f t="shared" si="22"/>
        <v>0.5</v>
      </c>
      <c r="O128" s="1" cm="1">
        <f t="array" ref="O128">ROUND(INDEX(实力模型!$AR$9:$AY$108,MATCH($E128,实力模型!$D$9:$D$108,FALSE),MATCH(O$2,实力模型!$AR$8:$AY$8,FALSE))*$N128,3)</f>
        <v>163.815</v>
      </c>
      <c r="P128" s="1">
        <f t="shared" si="26"/>
        <v>163.815</v>
      </c>
      <c r="Q128" s="1" cm="1">
        <f t="array" ref="Q128">INDEX(实力模型!$AR$9:$AY$108,MATCH($E128,实力模型!$D$9:$D$108,FALSE),MATCH(Q$2,实力模型!$AR$8:$AY$8,FALSE))*$R$1</f>
        <v>195.91200000000001</v>
      </c>
      <c r="R128" s="1">
        <f t="shared" si="27"/>
        <v>195.91200000000001</v>
      </c>
    </row>
    <row r="129" spans="1:18" x14ac:dyDescent="0.15">
      <c r="A129" s="1">
        <v>127</v>
      </c>
      <c r="B129" s="1">
        <f t="shared" si="31"/>
        <v>13</v>
      </c>
      <c r="C129" s="1">
        <v>7</v>
      </c>
      <c r="E129" s="26">
        <f t="shared" si="30"/>
        <v>38</v>
      </c>
      <c r="F129" s="1" cm="1">
        <f t="array" ref="F129">INT(INDEX(V$4:V$24,MATCH($A129,$U$4:$U$24,TRUE))+INDEX(X$4:X$24,MATCH($A129,$U$4:$U$24,1))*($A129-INDEX($U$4:$U$24,MATCH($A129,$U$4:$U$24,1))))</f>
        <v>2244</v>
      </c>
      <c r="G129" s="1" cm="1">
        <f t="array" ref="G129">INT(INDEX(W$4:W$24,MATCH($A129,$U$4:$U$24,TRUE))+INDEX(Y$4:Y$24,MATCH($A129,$U$4:$U$24,1))*($A129-INDEX($U$4:$U$24,MATCH($A129,$U$4:$U$24,1))))</f>
        <v>176</v>
      </c>
      <c r="H129" s="1">
        <f t="shared" si="28"/>
        <v>176</v>
      </c>
      <c r="I129" s="1">
        <f t="shared" si="20"/>
        <v>197</v>
      </c>
      <c r="J129" s="1">
        <f t="shared" si="21"/>
        <v>197</v>
      </c>
      <c r="L129" s="1">
        <f t="shared" si="25"/>
        <v>0.65200000000000002</v>
      </c>
      <c r="M129" s="1" cm="1">
        <f t="array" ref="M129">ROUND(INDEX(实力模型!$AR$9:$AY$108,MATCH($E129,实力模型!$D$9:$D$108,FALSE),MATCH(M$2,实力模型!$AR$8:$AY$8,FALSE))*L129,3)</f>
        <v>2068.04</v>
      </c>
      <c r="N129" s="1">
        <f t="shared" si="22"/>
        <v>0.502</v>
      </c>
      <c r="O129" s="1" cm="1">
        <f t="array" ref="O129">ROUND(INDEX(实力模型!$AR$9:$AY$108,MATCH($E129,实力模型!$D$9:$D$108,FALSE),MATCH(O$2,实力模型!$AR$8:$AY$8,FALSE))*$N129,3)</f>
        <v>165.57</v>
      </c>
      <c r="P129" s="1">
        <f t="shared" si="26"/>
        <v>165.57</v>
      </c>
      <c r="Q129" s="1" cm="1">
        <f t="array" ref="Q129">INDEX(实力模型!$AR$9:$AY$108,MATCH($E129,实力模型!$D$9:$D$108,FALSE),MATCH(Q$2,实力模型!$AR$8:$AY$8,FALSE))*$R$1</f>
        <v>197.208</v>
      </c>
      <c r="R129" s="1">
        <f t="shared" si="27"/>
        <v>197.208</v>
      </c>
    </row>
    <row r="130" spans="1:18" x14ac:dyDescent="0.15">
      <c r="A130" s="1">
        <v>128</v>
      </c>
      <c r="B130" s="1">
        <f t="shared" si="31"/>
        <v>13</v>
      </c>
      <c r="C130" s="1">
        <v>8</v>
      </c>
      <c r="E130" s="26">
        <f t="shared" si="30"/>
        <v>38</v>
      </c>
      <c r="F130" s="1" cm="1">
        <f t="array" ref="F130">INT(INDEX(V$4:V$24,MATCH($A130,$U$4:$U$24,TRUE))+INDEX(X$4:X$24,MATCH($A130,$U$4:$U$24,1))*($A130-INDEX($U$4:$U$24,MATCH($A130,$U$4:$U$24,1))))</f>
        <v>2267</v>
      </c>
      <c r="G130" s="1" cm="1">
        <f t="array" ref="G130">INT(INDEX(W$4:W$24,MATCH($A130,$U$4:$U$24,TRUE))+INDEX(Y$4:Y$24,MATCH($A130,$U$4:$U$24,1))*($A130-INDEX($U$4:$U$24,MATCH($A130,$U$4:$U$24,1))))</f>
        <v>178</v>
      </c>
      <c r="H130" s="1">
        <f t="shared" si="28"/>
        <v>178</v>
      </c>
      <c r="I130" s="1">
        <f t="shared" si="20"/>
        <v>197</v>
      </c>
      <c r="J130" s="1">
        <f t="shared" si="21"/>
        <v>197</v>
      </c>
      <c r="L130" s="1">
        <f t="shared" si="25"/>
        <v>0.65400000000000003</v>
      </c>
      <c r="M130" s="1" cm="1">
        <f t="array" ref="M130">ROUND(INDEX(实力模型!$AR$9:$AY$108,MATCH($E130,实力模型!$D$9:$D$108,FALSE),MATCH(M$2,实力模型!$AR$8:$AY$8,FALSE))*L130,3)</f>
        <v>2074.3829999999998</v>
      </c>
      <c r="N130" s="1">
        <f t="shared" si="22"/>
        <v>0.504</v>
      </c>
      <c r="O130" s="1" cm="1">
        <f t="array" ref="O130">ROUND(INDEX(实力模型!$AR$9:$AY$108,MATCH($E130,实力模型!$D$9:$D$108,FALSE),MATCH(O$2,实力模型!$AR$8:$AY$8,FALSE))*$N130,3)</f>
        <v>166.22900000000001</v>
      </c>
      <c r="P130" s="1">
        <f t="shared" si="26"/>
        <v>166.22900000000001</v>
      </c>
      <c r="Q130" s="1" cm="1">
        <f t="array" ref="Q130">INDEX(实力模型!$AR$9:$AY$108,MATCH($E130,实力模型!$D$9:$D$108,FALSE),MATCH(Q$2,实力模型!$AR$8:$AY$8,FALSE))*$R$1</f>
        <v>197.208</v>
      </c>
      <c r="R130" s="1">
        <f t="shared" si="27"/>
        <v>197.208</v>
      </c>
    </row>
    <row r="131" spans="1:18" x14ac:dyDescent="0.15">
      <c r="A131" s="1">
        <v>129</v>
      </c>
      <c r="B131" s="1">
        <f t="shared" si="31"/>
        <v>13</v>
      </c>
      <c r="C131" s="1">
        <v>9</v>
      </c>
      <c r="E131" s="26">
        <f t="shared" si="30"/>
        <v>38</v>
      </c>
      <c r="F131" s="1" cm="1">
        <f t="array" ref="F131">INT(INDEX(V$4:V$24,MATCH($A131,$U$4:$U$24,TRUE))+INDEX(X$4:X$24,MATCH($A131,$U$4:$U$24,1))*($A131-INDEX($U$4:$U$24,MATCH($A131,$U$4:$U$24,1))))</f>
        <v>2289</v>
      </c>
      <c r="G131" s="1" cm="1">
        <f t="array" ref="G131">INT(INDEX(W$4:W$24,MATCH($A131,$U$4:$U$24,TRUE))+INDEX(Y$4:Y$24,MATCH($A131,$U$4:$U$24,1))*($A131-INDEX($U$4:$U$24,MATCH($A131,$U$4:$U$24,1))))</f>
        <v>180</v>
      </c>
      <c r="H131" s="1">
        <f t="shared" si="28"/>
        <v>180</v>
      </c>
      <c r="I131" s="1">
        <f t="shared" ref="I131:I194" si="32">INT(Q131)</f>
        <v>197</v>
      </c>
      <c r="J131" s="1">
        <f t="shared" ref="J131:J194" si="33">INT(R131)</f>
        <v>197</v>
      </c>
      <c r="L131" s="1">
        <f t="shared" si="25"/>
        <v>0.65600000000000003</v>
      </c>
      <c r="M131" s="1" cm="1">
        <f t="array" ref="M131">ROUND(INDEX(实力模型!$AR$9:$AY$108,MATCH($E131,实力模型!$D$9:$D$108,FALSE),MATCH(M$2,实力模型!$AR$8:$AY$8,FALSE))*L131,3)</f>
        <v>2080.7269999999999</v>
      </c>
      <c r="N131" s="1">
        <f t="shared" si="22"/>
        <v>0.50600000000000001</v>
      </c>
      <c r="O131" s="1" cm="1">
        <f t="array" ref="O131">ROUND(INDEX(实力模型!$AR$9:$AY$108,MATCH($E131,实力模型!$D$9:$D$108,FALSE),MATCH(O$2,实力模型!$AR$8:$AY$8,FALSE))*$N131,3)</f>
        <v>166.88900000000001</v>
      </c>
      <c r="P131" s="1">
        <f t="shared" si="26"/>
        <v>166.88900000000001</v>
      </c>
      <c r="Q131" s="1" cm="1">
        <f t="array" ref="Q131">INDEX(实力模型!$AR$9:$AY$108,MATCH($E131,实力模型!$D$9:$D$108,FALSE),MATCH(Q$2,实力模型!$AR$8:$AY$8,FALSE))*$R$1</f>
        <v>197.208</v>
      </c>
      <c r="R131" s="1">
        <f t="shared" si="27"/>
        <v>197.208</v>
      </c>
    </row>
    <row r="132" spans="1:18" x14ac:dyDescent="0.15">
      <c r="A132" s="1">
        <v>130</v>
      </c>
      <c r="B132" s="1">
        <f t="shared" si="31"/>
        <v>13</v>
      </c>
      <c r="C132" s="1">
        <v>10</v>
      </c>
      <c r="E132" s="26">
        <f t="shared" si="30"/>
        <v>38</v>
      </c>
      <c r="F132" s="1" cm="1">
        <f t="array" ref="F132">INT(INDEX(V$4:V$24,MATCH($A132,$U$4:$U$24,TRUE))+INDEX(X$4:X$24,MATCH($A132,$U$4:$U$24,1))*($A132-INDEX($U$4:$U$24,MATCH($A132,$U$4:$U$24,1))))</f>
        <v>2311</v>
      </c>
      <c r="G132" s="1" cm="1">
        <f t="array" ref="G132">INT(INDEX(W$4:W$24,MATCH($A132,$U$4:$U$24,TRUE))+INDEX(Y$4:Y$24,MATCH($A132,$U$4:$U$24,1))*($A132-INDEX($U$4:$U$24,MATCH($A132,$U$4:$U$24,1))))</f>
        <v>182</v>
      </c>
      <c r="H132" s="1">
        <f t="shared" si="28"/>
        <v>182</v>
      </c>
      <c r="I132" s="1">
        <f t="shared" si="32"/>
        <v>197</v>
      </c>
      <c r="J132" s="1">
        <f t="shared" si="33"/>
        <v>197</v>
      </c>
      <c r="L132" s="1">
        <f t="shared" si="25"/>
        <v>0.65800000000000003</v>
      </c>
      <c r="M132" s="1" cm="1">
        <f t="array" ref="M132">ROUND(INDEX(实力模型!$AR$9:$AY$108,MATCH($E132,实力模型!$D$9:$D$108,FALSE),MATCH(M$2,实力模型!$AR$8:$AY$8,FALSE))*L132,3)</f>
        <v>2087.0709999999999</v>
      </c>
      <c r="N132" s="1">
        <f t="shared" si="22"/>
        <v>0.50800000000000001</v>
      </c>
      <c r="O132" s="1" cm="1">
        <f t="array" ref="O132">ROUND(INDEX(实力模型!$AR$9:$AY$108,MATCH($E132,实力模型!$D$9:$D$108,FALSE),MATCH(O$2,实力模型!$AR$8:$AY$8,FALSE))*$N132,3)</f>
        <v>167.54900000000001</v>
      </c>
      <c r="P132" s="1">
        <f t="shared" si="26"/>
        <v>167.54900000000001</v>
      </c>
      <c r="Q132" s="1" cm="1">
        <f t="array" ref="Q132">INDEX(实力模型!$AR$9:$AY$108,MATCH($E132,实力模型!$D$9:$D$108,FALSE),MATCH(Q$2,实力模型!$AR$8:$AY$8,FALSE))*$R$1</f>
        <v>197.208</v>
      </c>
      <c r="R132" s="1">
        <f t="shared" si="27"/>
        <v>197.208</v>
      </c>
    </row>
    <row r="133" spans="1:18" x14ac:dyDescent="0.15">
      <c r="A133" s="1">
        <v>131</v>
      </c>
      <c r="B133" s="1">
        <f t="shared" si="31"/>
        <v>14</v>
      </c>
      <c r="C133" s="1">
        <v>1</v>
      </c>
      <c r="E133" s="26">
        <f t="shared" si="30"/>
        <v>38</v>
      </c>
      <c r="F133" s="1" cm="1">
        <f t="array" ref="F133">INT(INDEX(V$4:V$24,MATCH($A133,$U$4:$U$24,TRUE))+INDEX(X$4:X$24,MATCH($A133,$U$4:$U$24,1))*($A133-INDEX($U$4:$U$24,MATCH($A133,$U$4:$U$24,1))))</f>
        <v>2333</v>
      </c>
      <c r="G133" s="1" cm="1">
        <f t="array" ref="G133">INT(INDEX(W$4:W$24,MATCH($A133,$U$4:$U$24,TRUE))+INDEX(Y$4:Y$24,MATCH($A133,$U$4:$U$24,1))*($A133-INDEX($U$4:$U$24,MATCH($A133,$U$4:$U$24,1))))</f>
        <v>183</v>
      </c>
      <c r="H133" s="1">
        <f t="shared" si="28"/>
        <v>183</v>
      </c>
      <c r="I133" s="1">
        <f t="shared" si="32"/>
        <v>197</v>
      </c>
      <c r="J133" s="1">
        <f t="shared" si="33"/>
        <v>197</v>
      </c>
      <c r="L133" s="1">
        <f t="shared" si="25"/>
        <v>0.66</v>
      </c>
      <c r="M133" s="1" cm="1">
        <f t="array" ref="M133">ROUND(INDEX(实力模型!$AR$9:$AY$108,MATCH($E133,实力模型!$D$9:$D$108,FALSE),MATCH(M$2,实力模型!$AR$8:$AY$8,FALSE))*L133,3)</f>
        <v>2093.4140000000002</v>
      </c>
      <c r="N133" s="1">
        <f t="shared" ref="N133:N196" si="34">MIN(N132+0.002,0.7)</f>
        <v>0.51</v>
      </c>
      <c r="O133" s="1" cm="1">
        <f t="array" ref="O133">ROUND(INDEX(实力模型!$AR$9:$AY$108,MATCH($E133,实力模型!$D$9:$D$108,FALSE),MATCH(O$2,实力模型!$AR$8:$AY$8,FALSE))*$N133,3)</f>
        <v>168.208</v>
      </c>
      <c r="P133" s="1">
        <f t="shared" si="26"/>
        <v>168.208</v>
      </c>
      <c r="Q133" s="1" cm="1">
        <f t="array" ref="Q133">INDEX(实力模型!$AR$9:$AY$108,MATCH($E133,实力模型!$D$9:$D$108,FALSE),MATCH(Q$2,实力模型!$AR$8:$AY$8,FALSE))*$R$1</f>
        <v>197.208</v>
      </c>
      <c r="R133" s="1">
        <f t="shared" si="27"/>
        <v>197.208</v>
      </c>
    </row>
    <row r="134" spans="1:18" x14ac:dyDescent="0.15">
      <c r="A134" s="1">
        <v>132</v>
      </c>
      <c r="B134" s="1">
        <f t="shared" si="31"/>
        <v>14</v>
      </c>
      <c r="C134" s="1">
        <v>2</v>
      </c>
      <c r="E134" s="26">
        <f t="shared" si="30"/>
        <v>39</v>
      </c>
      <c r="F134" s="1" cm="1">
        <f t="array" ref="F134">INT(INDEX(V$4:V$24,MATCH($A134,$U$4:$U$24,TRUE))+INDEX(X$4:X$24,MATCH($A134,$U$4:$U$24,1))*($A134-INDEX($U$4:$U$24,MATCH($A134,$U$4:$U$24,1))))</f>
        <v>2356</v>
      </c>
      <c r="G134" s="1" cm="1">
        <f t="array" ref="G134">INT(INDEX(W$4:W$24,MATCH($A134,$U$4:$U$24,TRUE))+INDEX(Y$4:Y$24,MATCH($A134,$U$4:$U$24,1))*($A134-INDEX($U$4:$U$24,MATCH($A134,$U$4:$U$24,1))))</f>
        <v>185</v>
      </c>
      <c r="H134" s="1">
        <f t="shared" si="28"/>
        <v>185</v>
      </c>
      <c r="I134" s="1">
        <f t="shared" si="32"/>
        <v>203</v>
      </c>
      <c r="J134" s="1">
        <f t="shared" si="33"/>
        <v>203</v>
      </c>
      <c r="L134" s="1">
        <f t="shared" si="25"/>
        <v>0.66200000000000003</v>
      </c>
      <c r="M134" s="1" cm="1">
        <f t="array" ref="M134">ROUND(INDEX(实力模型!$AR$9:$AY$108,MATCH($E134,实力模型!$D$9:$D$108,FALSE),MATCH(M$2,实力模型!$AR$8:$AY$8,FALSE))*L134,3)</f>
        <v>2206.5250000000001</v>
      </c>
      <c r="N134" s="1">
        <f t="shared" si="34"/>
        <v>0.51200000000000001</v>
      </c>
      <c r="O134" s="1" cm="1">
        <f t="array" ref="O134">ROUND(INDEX(实力模型!$AR$9:$AY$108,MATCH($E134,实力模型!$D$9:$D$108,FALSE),MATCH(O$2,实力模型!$AR$8:$AY$8,FALSE))*$N134,3)</f>
        <v>176.13300000000001</v>
      </c>
      <c r="P134" s="1">
        <f t="shared" si="26"/>
        <v>176.13300000000001</v>
      </c>
      <c r="Q134" s="1" cm="1">
        <f t="array" ref="Q134">INDEX(实力模型!$AR$9:$AY$108,MATCH($E134,实力模型!$D$9:$D$108,FALSE),MATCH(Q$2,实力模型!$AR$8:$AY$8,FALSE))*$R$1</f>
        <v>203.904</v>
      </c>
      <c r="R134" s="1">
        <f t="shared" si="27"/>
        <v>203.904</v>
      </c>
    </row>
    <row r="135" spans="1:18" x14ac:dyDescent="0.15">
      <c r="A135" s="1">
        <v>133</v>
      </c>
      <c r="B135" s="1">
        <f t="shared" si="31"/>
        <v>14</v>
      </c>
      <c r="C135" s="1">
        <v>3</v>
      </c>
      <c r="E135" s="26">
        <f t="shared" si="30"/>
        <v>39</v>
      </c>
      <c r="F135" s="1" cm="1">
        <f t="array" ref="F135">INT(INDEX(V$4:V$24,MATCH($A135,$U$4:$U$24,TRUE))+INDEX(X$4:X$24,MATCH($A135,$U$4:$U$24,1))*($A135-INDEX($U$4:$U$24,MATCH($A135,$U$4:$U$24,1))))</f>
        <v>2378</v>
      </c>
      <c r="G135" s="1" cm="1">
        <f t="array" ref="G135">INT(INDEX(W$4:W$24,MATCH($A135,$U$4:$U$24,TRUE))+INDEX(Y$4:Y$24,MATCH($A135,$U$4:$U$24,1))*($A135-INDEX($U$4:$U$24,MATCH($A135,$U$4:$U$24,1))))</f>
        <v>187</v>
      </c>
      <c r="H135" s="1">
        <f t="shared" si="28"/>
        <v>187</v>
      </c>
      <c r="I135" s="1">
        <f t="shared" si="32"/>
        <v>203</v>
      </c>
      <c r="J135" s="1">
        <f t="shared" si="33"/>
        <v>203</v>
      </c>
      <c r="L135" s="1">
        <f t="shared" si="25"/>
        <v>0.66400000000000003</v>
      </c>
      <c r="M135" s="1" cm="1">
        <f t="array" ref="M135">ROUND(INDEX(实力模型!$AR$9:$AY$108,MATCH($E135,实力模型!$D$9:$D$108,FALSE),MATCH(M$2,实力模型!$AR$8:$AY$8,FALSE))*L135,3)</f>
        <v>2213.192</v>
      </c>
      <c r="N135" s="1">
        <f t="shared" si="34"/>
        <v>0.51400000000000001</v>
      </c>
      <c r="O135" s="1" cm="1">
        <f t="array" ref="O135">ROUND(INDEX(实力模型!$AR$9:$AY$108,MATCH($E135,实力模型!$D$9:$D$108,FALSE),MATCH(O$2,实力模型!$AR$8:$AY$8,FALSE))*$N135,3)</f>
        <v>176.821</v>
      </c>
      <c r="P135" s="1">
        <f t="shared" si="26"/>
        <v>176.821</v>
      </c>
      <c r="Q135" s="1" cm="1">
        <f t="array" ref="Q135">INDEX(实力模型!$AR$9:$AY$108,MATCH($E135,实力模型!$D$9:$D$108,FALSE),MATCH(Q$2,实力模型!$AR$8:$AY$8,FALSE))*$R$1</f>
        <v>203.904</v>
      </c>
      <c r="R135" s="1">
        <f t="shared" si="27"/>
        <v>203.904</v>
      </c>
    </row>
    <row r="136" spans="1:18" x14ac:dyDescent="0.15">
      <c r="A136" s="1">
        <v>134</v>
      </c>
      <c r="B136" s="1">
        <f t="shared" si="31"/>
        <v>14</v>
      </c>
      <c r="C136" s="1">
        <v>4</v>
      </c>
      <c r="E136" s="26">
        <f t="shared" si="30"/>
        <v>39</v>
      </c>
      <c r="F136" s="1" cm="1">
        <f t="array" ref="F136">INT(INDEX(V$4:V$24,MATCH($A136,$U$4:$U$24,TRUE))+INDEX(X$4:X$24,MATCH($A136,$U$4:$U$24,1))*($A136-INDEX($U$4:$U$24,MATCH($A136,$U$4:$U$24,1))))</f>
        <v>2400</v>
      </c>
      <c r="G136" s="1" cm="1">
        <f t="array" ref="G136">INT(INDEX(W$4:W$24,MATCH($A136,$U$4:$U$24,TRUE))+INDEX(Y$4:Y$24,MATCH($A136,$U$4:$U$24,1))*($A136-INDEX($U$4:$U$24,MATCH($A136,$U$4:$U$24,1))))</f>
        <v>189</v>
      </c>
      <c r="H136" s="1">
        <f t="shared" si="28"/>
        <v>189</v>
      </c>
      <c r="I136" s="1">
        <f t="shared" si="32"/>
        <v>203</v>
      </c>
      <c r="J136" s="1">
        <f t="shared" si="33"/>
        <v>203</v>
      </c>
      <c r="L136" s="1">
        <f t="shared" si="25"/>
        <v>0.66600000000000004</v>
      </c>
      <c r="M136" s="1" cm="1">
        <f t="array" ref="M136">ROUND(INDEX(实力模型!$AR$9:$AY$108,MATCH($E136,实力模型!$D$9:$D$108,FALSE),MATCH(M$2,实力模型!$AR$8:$AY$8,FALSE))*L136,3)</f>
        <v>2219.8580000000002</v>
      </c>
      <c r="N136" s="1">
        <f t="shared" si="34"/>
        <v>0.51600000000000001</v>
      </c>
      <c r="O136" s="1" cm="1">
        <f t="array" ref="O136">ROUND(INDEX(实力模型!$AR$9:$AY$108,MATCH($E136,实力模型!$D$9:$D$108,FALSE),MATCH(O$2,实力模型!$AR$8:$AY$8,FALSE))*$N136,3)</f>
        <v>177.50899999999999</v>
      </c>
      <c r="P136" s="1">
        <f t="shared" si="26"/>
        <v>177.50899999999999</v>
      </c>
      <c r="Q136" s="1" cm="1">
        <f t="array" ref="Q136">INDEX(实力模型!$AR$9:$AY$108,MATCH($E136,实力模型!$D$9:$D$108,FALSE),MATCH(Q$2,实力模型!$AR$8:$AY$8,FALSE))*$R$1</f>
        <v>203.904</v>
      </c>
      <c r="R136" s="1">
        <f t="shared" si="27"/>
        <v>203.904</v>
      </c>
    </row>
    <row r="137" spans="1:18" x14ac:dyDescent="0.15">
      <c r="A137" s="1">
        <v>135</v>
      </c>
      <c r="B137" s="1">
        <f t="shared" si="31"/>
        <v>14</v>
      </c>
      <c r="C137" s="1">
        <v>5</v>
      </c>
      <c r="E137" s="26">
        <f t="shared" si="30"/>
        <v>39</v>
      </c>
      <c r="F137" s="1" cm="1">
        <f t="array" ref="F137">INT(INDEX(V$4:V$24,MATCH($A137,$U$4:$U$24,TRUE))+INDEX(X$4:X$24,MATCH($A137,$U$4:$U$24,1))*($A137-INDEX($U$4:$U$24,MATCH($A137,$U$4:$U$24,1))))</f>
        <v>2423</v>
      </c>
      <c r="G137" s="1" cm="1">
        <f t="array" ref="G137">INT(INDEX(W$4:W$24,MATCH($A137,$U$4:$U$24,TRUE))+INDEX(Y$4:Y$24,MATCH($A137,$U$4:$U$24,1))*($A137-INDEX($U$4:$U$24,MATCH($A137,$U$4:$U$24,1))))</f>
        <v>191</v>
      </c>
      <c r="H137" s="1">
        <f t="shared" si="28"/>
        <v>191</v>
      </c>
      <c r="I137" s="1">
        <f t="shared" si="32"/>
        <v>203</v>
      </c>
      <c r="J137" s="1">
        <f t="shared" si="33"/>
        <v>203</v>
      </c>
      <c r="L137" s="1">
        <f t="shared" si="25"/>
        <v>0.66800000000000004</v>
      </c>
      <c r="M137" s="1" cm="1">
        <f t="array" ref="M137">ROUND(INDEX(实力模型!$AR$9:$AY$108,MATCH($E137,实力模型!$D$9:$D$108,FALSE),MATCH(M$2,实力模型!$AR$8:$AY$8,FALSE))*L137,3)</f>
        <v>2226.5239999999999</v>
      </c>
      <c r="N137" s="1">
        <f t="shared" si="34"/>
        <v>0.51800000000000002</v>
      </c>
      <c r="O137" s="1" cm="1">
        <f t="array" ref="O137">ROUND(INDEX(实力模型!$AR$9:$AY$108,MATCH($E137,实力模型!$D$9:$D$108,FALSE),MATCH(O$2,实力模型!$AR$8:$AY$8,FALSE))*$N137,3)</f>
        <v>178.197</v>
      </c>
      <c r="P137" s="1">
        <f t="shared" si="26"/>
        <v>178.197</v>
      </c>
      <c r="Q137" s="1" cm="1">
        <f t="array" ref="Q137">INDEX(实力模型!$AR$9:$AY$108,MATCH($E137,实力模型!$D$9:$D$108,FALSE),MATCH(Q$2,实力模型!$AR$8:$AY$8,FALSE))*$R$1</f>
        <v>203.904</v>
      </c>
      <c r="R137" s="1">
        <f t="shared" si="27"/>
        <v>203.904</v>
      </c>
    </row>
    <row r="138" spans="1:18" x14ac:dyDescent="0.15">
      <c r="A138" s="1">
        <v>136</v>
      </c>
      <c r="B138" s="1">
        <f t="shared" si="31"/>
        <v>14</v>
      </c>
      <c r="C138" s="1">
        <v>6</v>
      </c>
      <c r="E138" s="26">
        <f t="shared" si="30"/>
        <v>39</v>
      </c>
      <c r="F138" s="1" cm="1">
        <f t="array" ref="F138">INT(INDEX(V$4:V$24,MATCH($A138,$U$4:$U$24,TRUE))+INDEX(X$4:X$24,MATCH($A138,$U$4:$U$24,1))*($A138-INDEX($U$4:$U$24,MATCH($A138,$U$4:$U$24,1))))</f>
        <v>2445</v>
      </c>
      <c r="G138" s="1" cm="1">
        <f t="array" ref="G138">INT(INDEX(W$4:W$24,MATCH($A138,$U$4:$U$24,TRUE))+INDEX(Y$4:Y$24,MATCH($A138,$U$4:$U$24,1))*($A138-INDEX($U$4:$U$24,MATCH($A138,$U$4:$U$24,1))))</f>
        <v>192</v>
      </c>
      <c r="H138" s="1">
        <f t="shared" si="28"/>
        <v>192</v>
      </c>
      <c r="I138" s="1">
        <f t="shared" si="32"/>
        <v>203</v>
      </c>
      <c r="J138" s="1">
        <f t="shared" si="33"/>
        <v>203</v>
      </c>
      <c r="L138" s="1">
        <f t="shared" si="25"/>
        <v>0.67</v>
      </c>
      <c r="M138" s="1" cm="1">
        <f t="array" ref="M138">ROUND(INDEX(实力模型!$AR$9:$AY$108,MATCH($E138,实力模型!$D$9:$D$108,FALSE),MATCH(M$2,实力模型!$AR$8:$AY$8,FALSE))*L138,3)</f>
        <v>2233.19</v>
      </c>
      <c r="N138" s="1">
        <f t="shared" si="34"/>
        <v>0.52</v>
      </c>
      <c r="O138" s="1" cm="1">
        <f t="array" ref="O138">ROUND(INDEX(实力模型!$AR$9:$AY$108,MATCH($E138,实力模型!$D$9:$D$108,FALSE),MATCH(O$2,实力模型!$AR$8:$AY$8,FALSE))*$N138,3)</f>
        <v>178.88499999999999</v>
      </c>
      <c r="P138" s="1">
        <f t="shared" si="26"/>
        <v>178.88499999999999</v>
      </c>
      <c r="Q138" s="1" cm="1">
        <f t="array" ref="Q138">INDEX(实力模型!$AR$9:$AY$108,MATCH($E138,实力模型!$D$9:$D$108,FALSE),MATCH(Q$2,实力模型!$AR$8:$AY$8,FALSE))*$R$1</f>
        <v>203.904</v>
      </c>
      <c r="R138" s="1">
        <f t="shared" si="27"/>
        <v>203.904</v>
      </c>
    </row>
    <row r="139" spans="1:18" x14ac:dyDescent="0.15">
      <c r="A139" s="1">
        <v>137</v>
      </c>
      <c r="B139" s="1">
        <f t="shared" si="31"/>
        <v>14</v>
      </c>
      <c r="C139" s="1">
        <v>7</v>
      </c>
      <c r="E139" s="26">
        <f t="shared" si="30"/>
        <v>40</v>
      </c>
      <c r="F139" s="1" cm="1">
        <f t="array" ref="F139">INT(INDEX(V$4:V$24,MATCH($A139,$U$4:$U$24,TRUE))+INDEX(X$4:X$24,MATCH($A139,$U$4:$U$24,1))*($A139-INDEX($U$4:$U$24,MATCH($A139,$U$4:$U$24,1))))</f>
        <v>2467</v>
      </c>
      <c r="G139" s="1" cm="1">
        <f t="array" ref="G139">INT(INDEX(W$4:W$24,MATCH($A139,$U$4:$U$24,TRUE))+INDEX(Y$4:Y$24,MATCH($A139,$U$4:$U$24,1))*($A139-INDEX($U$4:$U$24,MATCH($A139,$U$4:$U$24,1))))</f>
        <v>194</v>
      </c>
      <c r="H139" s="1">
        <f t="shared" si="28"/>
        <v>194</v>
      </c>
      <c r="I139" s="1">
        <f t="shared" si="32"/>
        <v>224</v>
      </c>
      <c r="J139" s="1">
        <f t="shared" si="33"/>
        <v>224</v>
      </c>
      <c r="L139" s="1">
        <f t="shared" si="25"/>
        <v>0.67200000000000004</v>
      </c>
      <c r="M139" s="1" cm="1">
        <f t="array" ref="M139">ROUND(INDEX(实力模型!$AR$9:$AY$108,MATCH($E139,实力模型!$D$9:$D$108,FALSE),MATCH(M$2,实力模型!$AR$8:$AY$8,FALSE))*L139,3)</f>
        <v>2467.5839999999998</v>
      </c>
      <c r="N139" s="1">
        <f t="shared" si="34"/>
        <v>0.52200000000000002</v>
      </c>
      <c r="O139" s="1" cm="1">
        <f t="array" ref="O139">ROUND(INDEX(实力模型!$AR$9:$AY$108,MATCH($E139,实力模型!$D$9:$D$108,FALSE),MATCH(O$2,实力模型!$AR$8:$AY$8,FALSE))*$N139,3)</f>
        <v>194.70599999999999</v>
      </c>
      <c r="P139" s="1">
        <f t="shared" si="26"/>
        <v>194.70599999999999</v>
      </c>
      <c r="Q139" s="1" cm="1">
        <f t="array" ref="Q139">INDEX(实力模型!$AR$9:$AY$108,MATCH($E139,实力模型!$D$9:$D$108,FALSE),MATCH(Q$2,实力模型!$AR$8:$AY$8,FALSE))*$R$1</f>
        <v>224.28</v>
      </c>
      <c r="R139" s="1">
        <f t="shared" si="27"/>
        <v>224.28</v>
      </c>
    </row>
    <row r="140" spans="1:18" x14ac:dyDescent="0.15">
      <c r="A140" s="1">
        <v>138</v>
      </c>
      <c r="B140" s="1">
        <f t="shared" si="31"/>
        <v>14</v>
      </c>
      <c r="C140" s="1">
        <v>8</v>
      </c>
      <c r="E140" s="26">
        <f t="shared" si="30"/>
        <v>40</v>
      </c>
      <c r="F140" s="1" cm="1">
        <f t="array" ref="F140">INT(INDEX(V$4:V$24,MATCH($A140,$U$4:$U$24,TRUE))+INDEX(X$4:X$24,MATCH($A140,$U$4:$U$24,1))*($A140-INDEX($U$4:$U$24,MATCH($A140,$U$4:$U$24,1))))</f>
        <v>2484</v>
      </c>
      <c r="G140" s="1" cm="1">
        <f t="array" ref="G140">INT(INDEX(W$4:W$24,MATCH($A140,$U$4:$U$24,TRUE))+INDEX(Y$4:Y$24,MATCH($A140,$U$4:$U$24,1))*($A140-INDEX($U$4:$U$24,MATCH($A140,$U$4:$U$24,1))))</f>
        <v>196</v>
      </c>
      <c r="H140" s="1">
        <f t="shared" si="28"/>
        <v>196</v>
      </c>
      <c r="I140" s="1">
        <f t="shared" si="32"/>
        <v>224</v>
      </c>
      <c r="J140" s="1">
        <f t="shared" si="33"/>
        <v>224</v>
      </c>
      <c r="L140" s="1">
        <f t="shared" si="25"/>
        <v>0.67400000000000004</v>
      </c>
      <c r="M140" s="1" cm="1">
        <f t="array" ref="M140">ROUND(INDEX(实力模型!$AR$9:$AY$108,MATCH($E140,实力模型!$D$9:$D$108,FALSE),MATCH(M$2,实力模型!$AR$8:$AY$8,FALSE))*L140,3)</f>
        <v>2474.9279999999999</v>
      </c>
      <c r="N140" s="1">
        <f t="shared" si="34"/>
        <v>0.52400000000000002</v>
      </c>
      <c r="O140" s="1" cm="1">
        <f t="array" ref="O140">ROUND(INDEX(实力模型!$AR$9:$AY$108,MATCH($E140,实力模型!$D$9:$D$108,FALSE),MATCH(O$2,实力模型!$AR$8:$AY$8,FALSE))*$N140,3)</f>
        <v>195.452</v>
      </c>
      <c r="P140" s="1">
        <f t="shared" si="26"/>
        <v>195.452</v>
      </c>
      <c r="Q140" s="1" cm="1">
        <f t="array" ref="Q140">INDEX(实力模型!$AR$9:$AY$108,MATCH($E140,实力模型!$D$9:$D$108,FALSE),MATCH(Q$2,实力模型!$AR$8:$AY$8,FALSE))*$R$1</f>
        <v>224.28</v>
      </c>
      <c r="R140" s="1">
        <f t="shared" si="27"/>
        <v>224.28</v>
      </c>
    </row>
    <row r="141" spans="1:18" x14ac:dyDescent="0.15">
      <c r="A141" s="1">
        <v>139</v>
      </c>
      <c r="B141" s="1">
        <f t="shared" si="31"/>
        <v>14</v>
      </c>
      <c r="C141" s="1">
        <v>9</v>
      </c>
      <c r="E141" s="26">
        <f t="shared" si="30"/>
        <v>40</v>
      </c>
      <c r="F141" s="1" cm="1">
        <f t="array" ref="F141">INT(INDEX(V$4:V$24,MATCH($A141,$U$4:$U$24,TRUE))+INDEX(X$4:X$24,MATCH($A141,$U$4:$U$24,1))*($A141-INDEX($U$4:$U$24,MATCH($A141,$U$4:$U$24,1))))</f>
        <v>2501</v>
      </c>
      <c r="G141" s="1" cm="1">
        <f t="array" ref="G141">INT(INDEX(W$4:W$24,MATCH($A141,$U$4:$U$24,TRUE))+INDEX(Y$4:Y$24,MATCH($A141,$U$4:$U$24,1))*($A141-INDEX($U$4:$U$24,MATCH($A141,$U$4:$U$24,1))))</f>
        <v>197</v>
      </c>
      <c r="H141" s="1">
        <f t="shared" si="28"/>
        <v>197</v>
      </c>
      <c r="I141" s="1">
        <f t="shared" si="32"/>
        <v>224</v>
      </c>
      <c r="J141" s="1">
        <f t="shared" si="33"/>
        <v>224</v>
      </c>
      <c r="L141" s="1">
        <f t="shared" si="25"/>
        <v>0.67600000000000005</v>
      </c>
      <c r="M141" s="1" cm="1">
        <f t="array" ref="M141">ROUND(INDEX(实力模型!$AR$9:$AY$108,MATCH($E141,实力模型!$D$9:$D$108,FALSE),MATCH(M$2,实力模型!$AR$8:$AY$8,FALSE))*L141,3)</f>
        <v>2482.2719999999999</v>
      </c>
      <c r="N141" s="1">
        <f t="shared" si="34"/>
        <v>0.52600000000000002</v>
      </c>
      <c r="O141" s="1" cm="1">
        <f t="array" ref="O141">ROUND(INDEX(实力模型!$AR$9:$AY$108,MATCH($E141,实力模型!$D$9:$D$108,FALSE),MATCH(O$2,实力模型!$AR$8:$AY$8,FALSE))*$N141,3)</f>
        <v>196.19800000000001</v>
      </c>
      <c r="P141" s="1">
        <f t="shared" si="26"/>
        <v>196.19800000000001</v>
      </c>
      <c r="Q141" s="1" cm="1">
        <f t="array" ref="Q141">INDEX(实力模型!$AR$9:$AY$108,MATCH($E141,实力模型!$D$9:$D$108,FALSE),MATCH(Q$2,实力模型!$AR$8:$AY$8,FALSE))*$R$1</f>
        <v>224.28</v>
      </c>
      <c r="R141" s="1">
        <f t="shared" si="27"/>
        <v>224.28</v>
      </c>
    </row>
    <row r="142" spans="1:18" x14ac:dyDescent="0.15">
      <c r="A142" s="1">
        <v>140</v>
      </c>
      <c r="B142" s="1">
        <f t="shared" si="31"/>
        <v>14</v>
      </c>
      <c r="C142" s="1">
        <v>10</v>
      </c>
      <c r="E142" s="26">
        <f t="shared" si="30"/>
        <v>40</v>
      </c>
      <c r="F142" s="1" cm="1">
        <f t="array" ref="F142">INT(INDEX(V$4:V$24,MATCH($A142,$U$4:$U$24,TRUE))+INDEX(X$4:X$24,MATCH($A142,$U$4:$U$24,1))*($A142-INDEX($U$4:$U$24,MATCH($A142,$U$4:$U$24,1))))</f>
        <v>2517</v>
      </c>
      <c r="G142" s="1" cm="1">
        <f t="array" ref="G142">INT(INDEX(W$4:W$24,MATCH($A142,$U$4:$U$24,TRUE))+INDEX(Y$4:Y$24,MATCH($A142,$U$4:$U$24,1))*($A142-INDEX($U$4:$U$24,MATCH($A142,$U$4:$U$24,1))))</f>
        <v>199</v>
      </c>
      <c r="H142" s="1">
        <f t="shared" si="28"/>
        <v>199</v>
      </c>
      <c r="I142" s="1">
        <f t="shared" si="32"/>
        <v>224</v>
      </c>
      <c r="J142" s="1">
        <f t="shared" si="33"/>
        <v>224</v>
      </c>
      <c r="L142" s="1">
        <f t="shared" si="25"/>
        <v>0.67800000000000005</v>
      </c>
      <c r="M142" s="1" cm="1">
        <f t="array" ref="M142">ROUND(INDEX(实力模型!$AR$9:$AY$108,MATCH($E142,实力模型!$D$9:$D$108,FALSE),MATCH(M$2,实力模型!$AR$8:$AY$8,FALSE))*L142,3)</f>
        <v>2489.616</v>
      </c>
      <c r="N142" s="1">
        <f t="shared" si="34"/>
        <v>0.52800000000000002</v>
      </c>
      <c r="O142" s="1" cm="1">
        <f t="array" ref="O142">ROUND(INDEX(实力模型!$AR$9:$AY$108,MATCH($E142,实力模型!$D$9:$D$108,FALSE),MATCH(O$2,实力模型!$AR$8:$AY$8,FALSE))*$N142,3)</f>
        <v>196.94399999999999</v>
      </c>
      <c r="P142" s="1">
        <f t="shared" si="26"/>
        <v>196.94399999999999</v>
      </c>
      <c r="Q142" s="1" cm="1">
        <f t="array" ref="Q142">INDEX(实力模型!$AR$9:$AY$108,MATCH($E142,实力模型!$D$9:$D$108,FALSE),MATCH(Q$2,实力模型!$AR$8:$AY$8,FALSE))*$R$1</f>
        <v>224.28</v>
      </c>
      <c r="R142" s="1">
        <f t="shared" si="27"/>
        <v>224.28</v>
      </c>
    </row>
    <row r="143" spans="1:18" x14ac:dyDescent="0.15">
      <c r="A143" s="1">
        <v>141</v>
      </c>
      <c r="B143" s="1">
        <f t="shared" si="31"/>
        <v>15</v>
      </c>
      <c r="C143" s="1">
        <v>1</v>
      </c>
      <c r="E143" s="26">
        <f t="shared" si="30"/>
        <v>40</v>
      </c>
      <c r="F143" s="1" cm="1">
        <f t="array" ref="F143">INT(INDEX(V$4:V$24,MATCH($A143,$U$4:$U$24,TRUE))+INDEX(X$4:X$24,MATCH($A143,$U$4:$U$24,1))*($A143-INDEX($U$4:$U$24,MATCH($A143,$U$4:$U$24,1))))</f>
        <v>2534</v>
      </c>
      <c r="G143" s="1" cm="1">
        <f t="array" ref="G143">INT(INDEX(W$4:W$24,MATCH($A143,$U$4:$U$24,TRUE))+INDEX(Y$4:Y$24,MATCH($A143,$U$4:$U$24,1))*($A143-INDEX($U$4:$U$24,MATCH($A143,$U$4:$U$24,1))))</f>
        <v>200</v>
      </c>
      <c r="H143" s="1">
        <f t="shared" si="28"/>
        <v>200</v>
      </c>
      <c r="I143" s="1">
        <f t="shared" si="32"/>
        <v>224</v>
      </c>
      <c r="J143" s="1">
        <f t="shared" si="33"/>
        <v>224</v>
      </c>
      <c r="L143" s="1">
        <f t="shared" si="25"/>
        <v>0.68</v>
      </c>
      <c r="M143" s="1" cm="1">
        <f t="array" ref="M143">ROUND(INDEX(实力模型!$AR$9:$AY$108,MATCH($E143,实力模型!$D$9:$D$108,FALSE),MATCH(M$2,实力模型!$AR$8:$AY$8,FALSE))*L143,3)</f>
        <v>2496.96</v>
      </c>
      <c r="N143" s="1">
        <f t="shared" si="34"/>
        <v>0.53</v>
      </c>
      <c r="O143" s="1" cm="1">
        <f t="array" ref="O143">ROUND(INDEX(实力模型!$AR$9:$AY$108,MATCH($E143,实力模型!$D$9:$D$108,FALSE),MATCH(O$2,实力模型!$AR$8:$AY$8,FALSE))*$N143,3)</f>
        <v>197.69</v>
      </c>
      <c r="P143" s="1">
        <f t="shared" si="26"/>
        <v>197.69</v>
      </c>
      <c r="Q143" s="1" cm="1">
        <f t="array" ref="Q143">INDEX(实力模型!$AR$9:$AY$108,MATCH($E143,实力模型!$D$9:$D$108,FALSE),MATCH(Q$2,实力模型!$AR$8:$AY$8,FALSE))*$R$1</f>
        <v>224.28</v>
      </c>
      <c r="R143" s="1">
        <f t="shared" si="27"/>
        <v>224.28</v>
      </c>
    </row>
    <row r="144" spans="1:18" x14ac:dyDescent="0.15">
      <c r="A144" s="1">
        <v>142</v>
      </c>
      <c r="B144" s="1">
        <f t="shared" si="31"/>
        <v>15</v>
      </c>
      <c r="C144" s="1">
        <v>2</v>
      </c>
      <c r="E144" s="26">
        <f t="shared" si="30"/>
        <v>41</v>
      </c>
      <c r="F144" s="1" cm="1">
        <f t="array" ref="F144">INT(INDEX(V$4:V$24,MATCH($A144,$U$4:$U$24,TRUE))+INDEX(X$4:X$24,MATCH($A144,$U$4:$U$24,1))*($A144-INDEX($U$4:$U$24,MATCH($A144,$U$4:$U$24,1))))</f>
        <v>2551</v>
      </c>
      <c r="G144" s="1" cm="1">
        <f t="array" ref="G144">INT(INDEX(W$4:W$24,MATCH($A144,$U$4:$U$24,TRUE))+INDEX(Y$4:Y$24,MATCH($A144,$U$4:$U$24,1))*($A144-INDEX($U$4:$U$24,MATCH($A144,$U$4:$U$24,1))))</f>
        <v>202</v>
      </c>
      <c r="H144" s="1">
        <f t="shared" si="28"/>
        <v>202</v>
      </c>
      <c r="I144" s="1">
        <f t="shared" si="32"/>
        <v>225</v>
      </c>
      <c r="J144" s="1">
        <f t="shared" si="33"/>
        <v>225</v>
      </c>
      <c r="L144" s="1">
        <f t="shared" si="25"/>
        <v>0.68200000000000005</v>
      </c>
      <c r="M144" s="1" cm="1">
        <f t="array" ref="M144">ROUND(INDEX(实力模型!$AR$9:$AY$108,MATCH($E144,实力模型!$D$9:$D$108,FALSE),MATCH(M$2,实力模型!$AR$8:$AY$8,FALSE))*L144,3)</f>
        <v>2518.5439999999999</v>
      </c>
      <c r="N144" s="1">
        <f t="shared" si="34"/>
        <v>0.53200000000000003</v>
      </c>
      <c r="O144" s="1" cm="1">
        <f t="array" ref="O144">ROUND(INDEX(实力模型!$AR$9:$AY$108,MATCH($E144,实力模型!$D$9:$D$108,FALSE),MATCH(O$2,实力模型!$AR$8:$AY$8,FALSE))*$N144,3)</f>
        <v>199.761</v>
      </c>
      <c r="P144" s="1">
        <f t="shared" si="26"/>
        <v>199.761</v>
      </c>
      <c r="Q144" s="1" cm="1">
        <f t="array" ref="Q144">INDEX(实力模型!$AR$9:$AY$108,MATCH($E144,实力模型!$D$9:$D$108,FALSE),MATCH(Q$2,实力模型!$AR$8:$AY$8,FALSE))*$R$1</f>
        <v>225.756</v>
      </c>
      <c r="R144" s="1">
        <f t="shared" si="27"/>
        <v>225.756</v>
      </c>
    </row>
    <row r="145" spans="1:18" x14ac:dyDescent="0.15">
      <c r="A145" s="1">
        <v>143</v>
      </c>
      <c r="B145" s="1">
        <f t="shared" si="31"/>
        <v>15</v>
      </c>
      <c r="C145" s="1">
        <v>3</v>
      </c>
      <c r="E145" s="26">
        <f t="shared" si="30"/>
        <v>41</v>
      </c>
      <c r="F145" s="1" cm="1">
        <f t="array" ref="F145">INT(INDEX(V$4:V$24,MATCH($A145,$U$4:$U$24,TRUE))+INDEX(X$4:X$24,MATCH($A145,$U$4:$U$24,1))*($A145-INDEX($U$4:$U$24,MATCH($A145,$U$4:$U$24,1))))</f>
        <v>2568</v>
      </c>
      <c r="G145" s="1" cm="1">
        <f t="array" ref="G145">INT(INDEX(W$4:W$24,MATCH($A145,$U$4:$U$24,TRUE))+INDEX(Y$4:Y$24,MATCH($A145,$U$4:$U$24,1))*($A145-INDEX($U$4:$U$24,MATCH($A145,$U$4:$U$24,1))))</f>
        <v>203</v>
      </c>
      <c r="H145" s="1">
        <f t="shared" si="28"/>
        <v>203</v>
      </c>
      <c r="I145" s="1">
        <f t="shared" si="32"/>
        <v>225</v>
      </c>
      <c r="J145" s="1">
        <f t="shared" si="33"/>
        <v>225</v>
      </c>
      <c r="L145" s="1">
        <f t="shared" si="25"/>
        <v>0.68400000000000005</v>
      </c>
      <c r="M145" s="1" cm="1">
        <f t="array" ref="M145">ROUND(INDEX(实力模型!$AR$9:$AY$108,MATCH($E145,实力模型!$D$9:$D$108,FALSE),MATCH(M$2,实力模型!$AR$8:$AY$8,FALSE))*L145,3)</f>
        <v>2525.9299999999998</v>
      </c>
      <c r="N145" s="1">
        <f t="shared" si="34"/>
        <v>0.53400000000000003</v>
      </c>
      <c r="O145" s="1" cm="1">
        <f t="array" ref="O145">ROUND(INDEX(实力模型!$AR$9:$AY$108,MATCH($E145,实力模型!$D$9:$D$108,FALSE),MATCH(O$2,实力模型!$AR$8:$AY$8,FALSE))*$N145,3)</f>
        <v>200.512</v>
      </c>
      <c r="P145" s="1">
        <f t="shared" si="26"/>
        <v>200.512</v>
      </c>
      <c r="Q145" s="1" cm="1">
        <f t="array" ref="Q145">INDEX(实力模型!$AR$9:$AY$108,MATCH($E145,实力模型!$D$9:$D$108,FALSE),MATCH(Q$2,实力模型!$AR$8:$AY$8,FALSE))*$R$1</f>
        <v>225.756</v>
      </c>
      <c r="R145" s="1">
        <f t="shared" si="27"/>
        <v>225.756</v>
      </c>
    </row>
    <row r="146" spans="1:18" x14ac:dyDescent="0.15">
      <c r="A146" s="1">
        <v>144</v>
      </c>
      <c r="B146" s="1">
        <f t="shared" si="31"/>
        <v>15</v>
      </c>
      <c r="C146" s="1">
        <v>4</v>
      </c>
      <c r="E146" s="26">
        <f t="shared" si="30"/>
        <v>41</v>
      </c>
      <c r="F146" s="1" cm="1">
        <f t="array" ref="F146">INT(INDEX(V$4:V$24,MATCH($A146,$U$4:$U$24,TRUE))+INDEX(X$4:X$24,MATCH($A146,$U$4:$U$24,1))*($A146-INDEX($U$4:$U$24,MATCH($A146,$U$4:$U$24,1))))</f>
        <v>2585</v>
      </c>
      <c r="G146" s="1" cm="1">
        <f t="array" ref="G146">INT(INDEX(W$4:W$24,MATCH($A146,$U$4:$U$24,TRUE))+INDEX(Y$4:Y$24,MATCH($A146,$U$4:$U$24,1))*($A146-INDEX($U$4:$U$24,MATCH($A146,$U$4:$U$24,1))))</f>
        <v>205</v>
      </c>
      <c r="H146" s="1">
        <f t="shared" si="28"/>
        <v>205</v>
      </c>
      <c r="I146" s="1">
        <f t="shared" si="32"/>
        <v>225</v>
      </c>
      <c r="J146" s="1">
        <f t="shared" si="33"/>
        <v>225</v>
      </c>
      <c r="L146" s="1">
        <f t="shared" si="25"/>
        <v>0.68600000000000005</v>
      </c>
      <c r="M146" s="1" cm="1">
        <f t="array" ref="M146">ROUND(INDEX(实力模型!$AR$9:$AY$108,MATCH($E146,实力模型!$D$9:$D$108,FALSE),MATCH(M$2,实力模型!$AR$8:$AY$8,FALSE))*L146,3)</f>
        <v>2533.3159999999998</v>
      </c>
      <c r="N146" s="1">
        <f t="shared" si="34"/>
        <v>0.53600000000000003</v>
      </c>
      <c r="O146" s="1" cm="1">
        <f t="array" ref="O146">ROUND(INDEX(实力模型!$AR$9:$AY$108,MATCH($E146,实力模型!$D$9:$D$108,FALSE),MATCH(O$2,实力模型!$AR$8:$AY$8,FALSE))*$N146,3)</f>
        <v>201.26300000000001</v>
      </c>
      <c r="P146" s="1">
        <f t="shared" si="26"/>
        <v>201.26300000000001</v>
      </c>
      <c r="Q146" s="1" cm="1">
        <f t="array" ref="Q146">INDEX(实力模型!$AR$9:$AY$108,MATCH($E146,实力模型!$D$9:$D$108,FALSE),MATCH(Q$2,实力模型!$AR$8:$AY$8,FALSE))*$R$1</f>
        <v>225.756</v>
      </c>
      <c r="R146" s="1">
        <f t="shared" si="27"/>
        <v>225.756</v>
      </c>
    </row>
    <row r="147" spans="1:18" x14ac:dyDescent="0.15">
      <c r="A147" s="1">
        <v>145</v>
      </c>
      <c r="B147" s="1">
        <f t="shared" si="31"/>
        <v>15</v>
      </c>
      <c r="C147" s="1">
        <v>5</v>
      </c>
      <c r="E147" s="26">
        <f t="shared" si="30"/>
        <v>41</v>
      </c>
      <c r="F147" s="1" cm="1">
        <f t="array" ref="F147">INT(INDEX(V$4:V$24,MATCH($A147,$U$4:$U$24,TRUE))+INDEX(X$4:X$24,MATCH($A147,$U$4:$U$24,1))*($A147-INDEX($U$4:$U$24,MATCH($A147,$U$4:$U$24,1))))</f>
        <v>2602</v>
      </c>
      <c r="G147" s="1" cm="1">
        <f t="array" ref="G147">INT(INDEX(W$4:W$24,MATCH($A147,$U$4:$U$24,TRUE))+INDEX(Y$4:Y$24,MATCH($A147,$U$4:$U$24,1))*($A147-INDEX($U$4:$U$24,MATCH($A147,$U$4:$U$24,1))))</f>
        <v>206</v>
      </c>
      <c r="H147" s="1">
        <f t="shared" si="28"/>
        <v>206</v>
      </c>
      <c r="I147" s="1">
        <f t="shared" si="32"/>
        <v>225</v>
      </c>
      <c r="J147" s="1">
        <f t="shared" si="33"/>
        <v>225</v>
      </c>
      <c r="L147" s="1">
        <f t="shared" si="25"/>
        <v>0.68799999999999994</v>
      </c>
      <c r="M147" s="1" cm="1">
        <f t="array" ref="M147">ROUND(INDEX(实力模型!$AR$9:$AY$108,MATCH($E147,实力模型!$D$9:$D$108,FALSE),MATCH(M$2,实力模型!$AR$8:$AY$8,FALSE))*L147,3)</f>
        <v>2540.701</v>
      </c>
      <c r="N147" s="1">
        <f t="shared" si="34"/>
        <v>0.53800000000000003</v>
      </c>
      <c r="O147" s="1" cm="1">
        <f t="array" ref="O147">ROUND(INDEX(实力模型!$AR$9:$AY$108,MATCH($E147,实力模型!$D$9:$D$108,FALSE),MATCH(O$2,实力模型!$AR$8:$AY$8,FALSE))*$N147,3)</f>
        <v>202.01400000000001</v>
      </c>
      <c r="P147" s="1">
        <f t="shared" si="26"/>
        <v>202.01400000000001</v>
      </c>
      <c r="Q147" s="1" cm="1">
        <f t="array" ref="Q147">INDEX(实力模型!$AR$9:$AY$108,MATCH($E147,实力模型!$D$9:$D$108,FALSE),MATCH(Q$2,实力模型!$AR$8:$AY$8,FALSE))*$R$1</f>
        <v>225.756</v>
      </c>
      <c r="R147" s="1">
        <f t="shared" si="27"/>
        <v>225.756</v>
      </c>
    </row>
    <row r="148" spans="1:18" x14ac:dyDescent="0.15">
      <c r="A148" s="1">
        <v>146</v>
      </c>
      <c r="B148" s="1">
        <f t="shared" si="31"/>
        <v>15</v>
      </c>
      <c r="C148" s="1">
        <v>6</v>
      </c>
      <c r="E148" s="26">
        <f t="shared" si="30"/>
        <v>41</v>
      </c>
      <c r="F148" s="1" cm="1">
        <f t="array" ref="F148">INT(INDEX(V$4:V$24,MATCH($A148,$U$4:$U$24,TRUE))+INDEX(X$4:X$24,MATCH($A148,$U$4:$U$24,1))*($A148-INDEX($U$4:$U$24,MATCH($A148,$U$4:$U$24,1))))</f>
        <v>2618</v>
      </c>
      <c r="G148" s="1" cm="1">
        <f t="array" ref="G148">INT(INDEX(W$4:W$24,MATCH($A148,$U$4:$U$24,TRUE))+INDEX(Y$4:Y$24,MATCH($A148,$U$4:$U$24,1))*($A148-INDEX($U$4:$U$24,MATCH($A148,$U$4:$U$24,1))))</f>
        <v>208</v>
      </c>
      <c r="H148" s="1">
        <f t="shared" si="28"/>
        <v>208</v>
      </c>
      <c r="I148" s="1">
        <f t="shared" si="32"/>
        <v>225</v>
      </c>
      <c r="J148" s="1">
        <f t="shared" si="33"/>
        <v>225</v>
      </c>
      <c r="L148" s="1">
        <f t="shared" si="25"/>
        <v>0.69</v>
      </c>
      <c r="M148" s="1" cm="1">
        <f t="array" ref="M148">ROUND(INDEX(实力模型!$AR$9:$AY$108,MATCH($E148,实力模型!$D$9:$D$108,FALSE),MATCH(M$2,实力模型!$AR$8:$AY$8,FALSE))*L148,3)</f>
        <v>2548.087</v>
      </c>
      <c r="N148" s="1">
        <f t="shared" si="34"/>
        <v>0.54</v>
      </c>
      <c r="O148" s="1" cm="1">
        <f t="array" ref="O148">ROUND(INDEX(实力模型!$AR$9:$AY$108,MATCH($E148,实力模型!$D$9:$D$108,FALSE),MATCH(O$2,实力模型!$AR$8:$AY$8,FALSE))*$N148,3)</f>
        <v>202.76499999999999</v>
      </c>
      <c r="P148" s="1">
        <f t="shared" si="26"/>
        <v>202.76499999999999</v>
      </c>
      <c r="Q148" s="1" cm="1">
        <f t="array" ref="Q148">INDEX(实力模型!$AR$9:$AY$108,MATCH($E148,实力模型!$D$9:$D$108,FALSE),MATCH(Q$2,实力模型!$AR$8:$AY$8,FALSE))*$R$1</f>
        <v>225.756</v>
      </c>
      <c r="R148" s="1">
        <f t="shared" si="27"/>
        <v>225.756</v>
      </c>
    </row>
    <row r="149" spans="1:18" x14ac:dyDescent="0.15">
      <c r="A149" s="1">
        <v>147</v>
      </c>
      <c r="B149" s="1">
        <f t="shared" si="31"/>
        <v>15</v>
      </c>
      <c r="C149" s="1">
        <v>7</v>
      </c>
      <c r="E149" s="26">
        <f t="shared" si="30"/>
        <v>42</v>
      </c>
      <c r="F149" s="1" cm="1">
        <f t="array" ref="F149">INT(INDEX(V$4:V$24,MATCH($A149,$U$4:$U$24,TRUE))+INDEX(X$4:X$24,MATCH($A149,$U$4:$U$24,1))*($A149-INDEX($U$4:$U$24,MATCH($A149,$U$4:$U$24,1))))</f>
        <v>2635</v>
      </c>
      <c r="G149" s="1" cm="1">
        <f t="array" ref="G149">INT(INDEX(W$4:W$24,MATCH($A149,$U$4:$U$24,TRUE))+INDEX(Y$4:Y$24,MATCH($A149,$U$4:$U$24,1))*($A149-INDEX($U$4:$U$24,MATCH($A149,$U$4:$U$24,1))))</f>
        <v>209</v>
      </c>
      <c r="H149" s="1">
        <f t="shared" si="28"/>
        <v>209</v>
      </c>
      <c r="I149" s="1">
        <f t="shared" si="32"/>
        <v>227</v>
      </c>
      <c r="J149" s="1">
        <f t="shared" si="33"/>
        <v>227</v>
      </c>
      <c r="L149" s="1">
        <f t="shared" si="25"/>
        <v>0.69199999999999995</v>
      </c>
      <c r="M149" s="1" cm="1">
        <f t="array" ref="M149">ROUND(INDEX(实力模型!$AR$9:$AY$108,MATCH($E149,实力模型!$D$9:$D$108,FALSE),MATCH(M$2,实力模型!$AR$8:$AY$8,FALSE))*L149,3)</f>
        <v>2569.922</v>
      </c>
      <c r="N149" s="1">
        <f t="shared" si="34"/>
        <v>0.54200000000000004</v>
      </c>
      <c r="O149" s="1" cm="1">
        <f t="array" ref="O149">ROUND(INDEX(实力模型!$AR$9:$AY$108,MATCH($E149,实力模型!$D$9:$D$108,FALSE),MATCH(O$2,实力模型!$AR$8:$AY$8,FALSE))*$N149,3)</f>
        <v>204.86500000000001</v>
      </c>
      <c r="P149" s="1">
        <f t="shared" si="26"/>
        <v>204.86500000000001</v>
      </c>
      <c r="Q149" s="1" cm="1">
        <f t="array" ref="Q149">INDEX(实力模型!$AR$9:$AY$108,MATCH($E149,实力模型!$D$9:$D$108,FALSE),MATCH(Q$2,实力模型!$AR$8:$AY$8,FALSE))*$R$1</f>
        <v>227.232</v>
      </c>
      <c r="R149" s="1">
        <f t="shared" si="27"/>
        <v>227.232</v>
      </c>
    </row>
    <row r="150" spans="1:18" x14ac:dyDescent="0.15">
      <c r="A150" s="1">
        <v>148</v>
      </c>
      <c r="B150" s="1">
        <f t="shared" si="31"/>
        <v>15</v>
      </c>
      <c r="C150" s="1">
        <v>8</v>
      </c>
      <c r="E150" s="26">
        <f t="shared" si="30"/>
        <v>42</v>
      </c>
      <c r="F150" s="1" cm="1">
        <f t="array" ref="F150">INT(INDEX(V$4:V$24,MATCH($A150,$U$4:$U$24,TRUE))+INDEX(X$4:X$24,MATCH($A150,$U$4:$U$24,1))*($A150-INDEX($U$4:$U$24,MATCH($A150,$U$4:$U$24,1))))</f>
        <v>2652</v>
      </c>
      <c r="G150" s="1" cm="1">
        <f t="array" ref="G150">INT(INDEX(W$4:W$24,MATCH($A150,$U$4:$U$24,TRUE))+INDEX(Y$4:Y$24,MATCH($A150,$U$4:$U$24,1))*($A150-INDEX($U$4:$U$24,MATCH($A150,$U$4:$U$24,1))))</f>
        <v>211</v>
      </c>
      <c r="H150" s="1">
        <f t="shared" si="28"/>
        <v>211</v>
      </c>
      <c r="I150" s="1">
        <f t="shared" si="32"/>
        <v>227</v>
      </c>
      <c r="J150" s="1">
        <f t="shared" si="33"/>
        <v>227</v>
      </c>
      <c r="L150" s="1">
        <f t="shared" si="25"/>
        <v>0.69399999999999995</v>
      </c>
      <c r="M150" s="1" cm="1">
        <f t="array" ref="M150">ROUND(INDEX(实力模型!$AR$9:$AY$108,MATCH($E150,实力模型!$D$9:$D$108,FALSE),MATCH(M$2,实力模型!$AR$8:$AY$8,FALSE))*L150,3)</f>
        <v>2577.3490000000002</v>
      </c>
      <c r="N150" s="1">
        <f t="shared" si="34"/>
        <v>0.54400000000000004</v>
      </c>
      <c r="O150" s="1" cm="1">
        <f t="array" ref="O150">ROUND(INDEX(实力模型!$AR$9:$AY$108,MATCH($E150,实力模型!$D$9:$D$108,FALSE),MATCH(O$2,实力模型!$AR$8:$AY$8,FALSE))*$N150,3)</f>
        <v>205.62100000000001</v>
      </c>
      <c r="P150" s="1">
        <f t="shared" si="26"/>
        <v>205.62100000000001</v>
      </c>
      <c r="Q150" s="1" cm="1">
        <f t="array" ref="Q150">INDEX(实力模型!$AR$9:$AY$108,MATCH($E150,实力模型!$D$9:$D$108,FALSE),MATCH(Q$2,实力模型!$AR$8:$AY$8,FALSE))*$R$1</f>
        <v>227.232</v>
      </c>
      <c r="R150" s="1">
        <f t="shared" si="27"/>
        <v>227.232</v>
      </c>
    </row>
    <row r="151" spans="1:18" x14ac:dyDescent="0.15">
      <c r="A151" s="1">
        <v>149</v>
      </c>
      <c r="B151" s="1">
        <f t="shared" si="31"/>
        <v>15</v>
      </c>
      <c r="C151" s="1">
        <v>9</v>
      </c>
      <c r="E151" s="26">
        <f t="shared" si="30"/>
        <v>42</v>
      </c>
      <c r="F151" s="1" cm="1">
        <f t="array" ref="F151">INT(INDEX(V$4:V$24,MATCH($A151,$U$4:$U$24,TRUE))+INDEX(X$4:X$24,MATCH($A151,$U$4:$U$24,1))*($A151-INDEX($U$4:$U$24,MATCH($A151,$U$4:$U$24,1))))</f>
        <v>2669</v>
      </c>
      <c r="G151" s="1" cm="1">
        <f t="array" ref="G151">INT(INDEX(W$4:W$24,MATCH($A151,$U$4:$U$24,TRUE))+INDEX(Y$4:Y$24,MATCH($A151,$U$4:$U$24,1))*($A151-INDEX($U$4:$U$24,MATCH($A151,$U$4:$U$24,1))))</f>
        <v>213</v>
      </c>
      <c r="H151" s="1">
        <f t="shared" si="28"/>
        <v>213</v>
      </c>
      <c r="I151" s="1">
        <f t="shared" si="32"/>
        <v>227</v>
      </c>
      <c r="J151" s="1">
        <f t="shared" si="33"/>
        <v>227</v>
      </c>
      <c r="L151" s="1">
        <f t="shared" si="25"/>
        <v>0.69599999999999995</v>
      </c>
      <c r="M151" s="1" cm="1">
        <f t="array" ref="M151">ROUND(INDEX(实力模型!$AR$9:$AY$108,MATCH($E151,实力模型!$D$9:$D$108,FALSE),MATCH(M$2,实力模型!$AR$8:$AY$8,FALSE))*L151,3)</f>
        <v>2584.777</v>
      </c>
      <c r="N151" s="1">
        <f t="shared" si="34"/>
        <v>0.54600000000000004</v>
      </c>
      <c r="O151" s="1" cm="1">
        <f t="array" ref="O151">ROUND(INDEX(实力模型!$AR$9:$AY$108,MATCH($E151,实力模型!$D$9:$D$108,FALSE),MATCH(O$2,实力模型!$AR$8:$AY$8,FALSE))*$N151,3)</f>
        <v>206.37700000000001</v>
      </c>
      <c r="P151" s="1">
        <f t="shared" si="26"/>
        <v>206.37700000000001</v>
      </c>
      <c r="Q151" s="1" cm="1">
        <f t="array" ref="Q151">INDEX(实力模型!$AR$9:$AY$108,MATCH($E151,实力模型!$D$9:$D$108,FALSE),MATCH(Q$2,实力模型!$AR$8:$AY$8,FALSE))*$R$1</f>
        <v>227.232</v>
      </c>
      <c r="R151" s="1">
        <f t="shared" si="27"/>
        <v>227.232</v>
      </c>
    </row>
    <row r="152" spans="1:18" x14ac:dyDescent="0.15">
      <c r="A152" s="1">
        <v>150</v>
      </c>
      <c r="B152" s="1">
        <f t="shared" si="31"/>
        <v>15</v>
      </c>
      <c r="C152" s="1">
        <v>10</v>
      </c>
      <c r="E152" s="26">
        <f t="shared" ref="E152:E183" si="35">MIN(E147+1,100)</f>
        <v>42</v>
      </c>
      <c r="F152" s="1" cm="1">
        <f t="array" ref="F152">INT(INDEX(V$4:V$24,MATCH($A152,$U$4:$U$24,TRUE))+INDEX(X$4:X$24,MATCH($A152,$U$4:$U$24,1))*($A152-INDEX($U$4:$U$24,MATCH($A152,$U$4:$U$24,1))))</f>
        <v>2686</v>
      </c>
      <c r="G152" s="1" cm="1">
        <f t="array" ref="G152">INT(INDEX(W$4:W$24,MATCH($A152,$U$4:$U$24,TRUE))+INDEX(Y$4:Y$24,MATCH($A152,$U$4:$U$24,1))*($A152-INDEX($U$4:$U$24,MATCH($A152,$U$4:$U$24,1))))</f>
        <v>214</v>
      </c>
      <c r="H152" s="1">
        <f t="shared" si="28"/>
        <v>214</v>
      </c>
      <c r="I152" s="1">
        <f t="shared" si="32"/>
        <v>227</v>
      </c>
      <c r="J152" s="1">
        <f t="shared" si="33"/>
        <v>227</v>
      </c>
      <c r="L152" s="1">
        <f t="shared" si="25"/>
        <v>0.69799999999999995</v>
      </c>
      <c r="M152" s="1" cm="1">
        <f t="array" ref="M152">ROUND(INDEX(实力模型!$AR$9:$AY$108,MATCH($E152,实力模型!$D$9:$D$108,FALSE),MATCH(M$2,实力模型!$AR$8:$AY$8,FALSE))*L152,3)</f>
        <v>2592.2040000000002</v>
      </c>
      <c r="N152" s="1">
        <f t="shared" si="34"/>
        <v>0.54800000000000004</v>
      </c>
      <c r="O152" s="1" cm="1">
        <f t="array" ref="O152">ROUND(INDEX(实力模型!$AR$9:$AY$108,MATCH($E152,实力模型!$D$9:$D$108,FALSE),MATCH(O$2,实力模型!$AR$8:$AY$8,FALSE))*$N152,3)</f>
        <v>207.13300000000001</v>
      </c>
      <c r="P152" s="1">
        <f t="shared" si="26"/>
        <v>207.13300000000001</v>
      </c>
      <c r="Q152" s="1" cm="1">
        <f t="array" ref="Q152">INDEX(实力模型!$AR$9:$AY$108,MATCH($E152,实力模型!$D$9:$D$108,FALSE),MATCH(Q$2,实力模型!$AR$8:$AY$8,FALSE))*$R$1</f>
        <v>227.232</v>
      </c>
      <c r="R152" s="1">
        <f t="shared" si="27"/>
        <v>227.232</v>
      </c>
    </row>
    <row r="153" spans="1:18" x14ac:dyDescent="0.15">
      <c r="A153" s="1">
        <v>151</v>
      </c>
      <c r="B153" s="1">
        <f t="shared" si="31"/>
        <v>16</v>
      </c>
      <c r="C153" s="1">
        <f>C143</f>
        <v>1</v>
      </c>
      <c r="E153" s="26">
        <f t="shared" si="35"/>
        <v>42</v>
      </c>
      <c r="F153" s="1" cm="1">
        <f t="array" ref="F153">INT(INDEX(V$4:V$24,MATCH($A153,$U$4:$U$24,TRUE))+INDEX(X$4:X$24,MATCH($A153,$U$4:$U$24,1))*($A153-INDEX($U$4:$U$24,MATCH($A153,$U$4:$U$24,1))))</f>
        <v>2702</v>
      </c>
      <c r="G153" s="1" cm="1">
        <f t="array" ref="G153">INT(INDEX(W$4:W$24,MATCH($A153,$U$4:$U$24,TRUE))+INDEX(Y$4:Y$24,MATCH($A153,$U$4:$U$24,1))*($A153-INDEX($U$4:$U$24,MATCH($A153,$U$4:$U$24,1))))</f>
        <v>216</v>
      </c>
      <c r="H153" s="1">
        <f t="shared" si="28"/>
        <v>216</v>
      </c>
      <c r="I153" s="1">
        <f t="shared" si="32"/>
        <v>227</v>
      </c>
      <c r="J153" s="1">
        <f t="shared" si="33"/>
        <v>227</v>
      </c>
      <c r="L153" s="1">
        <f t="shared" si="25"/>
        <v>0.7</v>
      </c>
      <c r="M153" s="1" cm="1">
        <f t="array" ref="M153">ROUND(INDEX(实力模型!$AR$9:$AY$108,MATCH($E153,实力模型!$D$9:$D$108,FALSE),MATCH(M$2,实力模型!$AR$8:$AY$8,FALSE))*L153,3)</f>
        <v>2599.6320000000001</v>
      </c>
      <c r="N153" s="1">
        <f t="shared" si="34"/>
        <v>0.55000000000000004</v>
      </c>
      <c r="O153" s="1" cm="1">
        <f t="array" ref="O153">ROUND(INDEX(实力模型!$AR$9:$AY$108,MATCH($E153,实力模型!$D$9:$D$108,FALSE),MATCH(O$2,实力模型!$AR$8:$AY$8,FALSE))*$N153,3)</f>
        <v>207.88900000000001</v>
      </c>
      <c r="P153" s="1">
        <f t="shared" si="26"/>
        <v>207.88900000000001</v>
      </c>
      <c r="Q153" s="1" cm="1">
        <f t="array" ref="Q153">INDEX(实力模型!$AR$9:$AY$108,MATCH($E153,实力模型!$D$9:$D$108,FALSE),MATCH(Q$2,实力模型!$AR$8:$AY$8,FALSE))*$R$1</f>
        <v>227.232</v>
      </c>
      <c r="R153" s="1">
        <f t="shared" si="27"/>
        <v>227.232</v>
      </c>
    </row>
    <row r="154" spans="1:18" x14ac:dyDescent="0.15">
      <c r="A154" s="1">
        <v>152</v>
      </c>
      <c r="B154" s="1">
        <f t="shared" si="31"/>
        <v>16</v>
      </c>
      <c r="C154" s="1">
        <f>C144</f>
        <v>2</v>
      </c>
      <c r="E154" s="26">
        <f t="shared" si="35"/>
        <v>43</v>
      </c>
      <c r="F154" s="1" cm="1">
        <f t="array" ref="F154">INT(INDEX(V$4:V$24,MATCH($A154,$U$4:$U$24,TRUE))+INDEX(X$4:X$24,MATCH($A154,$U$4:$U$24,1))*($A154-INDEX($U$4:$U$24,MATCH($A154,$U$4:$U$24,1))))</f>
        <v>2719</v>
      </c>
      <c r="G154" s="1" cm="1">
        <f t="array" ref="G154">INT(INDEX(W$4:W$24,MATCH($A154,$U$4:$U$24,TRUE))+INDEX(Y$4:Y$24,MATCH($A154,$U$4:$U$24,1))*($A154-INDEX($U$4:$U$24,MATCH($A154,$U$4:$U$24,1))))</f>
        <v>217</v>
      </c>
      <c r="H154" s="1">
        <f t="shared" si="28"/>
        <v>217</v>
      </c>
      <c r="I154" s="1">
        <f t="shared" si="32"/>
        <v>239</v>
      </c>
      <c r="J154" s="1">
        <f t="shared" si="33"/>
        <v>239</v>
      </c>
      <c r="L154" s="1">
        <f t="shared" si="25"/>
        <v>0.70199999999999996</v>
      </c>
      <c r="M154" s="1" cm="1">
        <f t="array" ref="M154">ROUND(INDEX(实力模型!$AR$9:$AY$108,MATCH($E154,实力模型!$D$9:$D$108,FALSE),MATCH(M$2,实力模型!$AR$8:$AY$8,FALSE))*L154,3)</f>
        <v>2778.404</v>
      </c>
      <c r="N154" s="1">
        <f t="shared" si="34"/>
        <v>0.55200000000000005</v>
      </c>
      <c r="O154" s="1" cm="1">
        <f t="array" ref="O154">ROUND(INDEX(实力模型!$AR$9:$AY$108,MATCH($E154,实力模型!$D$9:$D$108,FALSE),MATCH(O$2,实力模型!$AR$8:$AY$8,FALSE))*$N154,3)</f>
        <v>221.94300000000001</v>
      </c>
      <c r="P154" s="1">
        <f t="shared" si="26"/>
        <v>221.94300000000001</v>
      </c>
      <c r="Q154" s="1" cm="1">
        <f t="array" ref="Q154">INDEX(实力模型!$AR$9:$AY$108,MATCH($E154,实力模型!$D$9:$D$108,FALSE),MATCH(Q$2,实力模型!$AR$8:$AY$8,FALSE))*$R$1</f>
        <v>239.86799999999999</v>
      </c>
      <c r="R154" s="1">
        <f t="shared" si="27"/>
        <v>239.86799999999999</v>
      </c>
    </row>
    <row r="155" spans="1:18" x14ac:dyDescent="0.15">
      <c r="A155" s="1">
        <v>153</v>
      </c>
      <c r="B155" s="1">
        <f t="shared" si="31"/>
        <v>16</v>
      </c>
      <c r="C155" s="1">
        <f t="shared" ref="C155:C186" si="36">C145</f>
        <v>3</v>
      </c>
      <c r="E155" s="26">
        <f t="shared" si="35"/>
        <v>43</v>
      </c>
      <c r="F155" s="1" cm="1">
        <f t="array" ref="F155">INT(INDEX(V$4:V$24,MATCH($A155,$U$4:$U$24,TRUE))+INDEX(X$4:X$24,MATCH($A155,$U$4:$U$24,1))*($A155-INDEX($U$4:$U$24,MATCH($A155,$U$4:$U$24,1))))</f>
        <v>2736</v>
      </c>
      <c r="G155" s="1" cm="1">
        <f t="array" ref="G155">INT(INDEX(W$4:W$24,MATCH($A155,$U$4:$U$24,TRUE))+INDEX(Y$4:Y$24,MATCH($A155,$U$4:$U$24,1))*($A155-INDEX($U$4:$U$24,MATCH($A155,$U$4:$U$24,1))))</f>
        <v>219</v>
      </c>
      <c r="H155" s="1">
        <f t="shared" si="28"/>
        <v>219</v>
      </c>
      <c r="I155" s="1">
        <f t="shared" si="32"/>
        <v>239</v>
      </c>
      <c r="J155" s="1">
        <f t="shared" si="33"/>
        <v>239</v>
      </c>
      <c r="L155" s="1">
        <f t="shared" si="25"/>
        <v>0.70399999999999996</v>
      </c>
      <c r="M155" s="1" cm="1">
        <f t="array" ref="M155">ROUND(INDEX(实力模型!$AR$9:$AY$108,MATCH($E155,实力模型!$D$9:$D$108,FALSE),MATCH(M$2,实力模型!$AR$8:$AY$8,FALSE))*L155,3)</f>
        <v>2786.319</v>
      </c>
      <c r="N155" s="1">
        <f t="shared" si="34"/>
        <v>0.55400000000000005</v>
      </c>
      <c r="O155" s="1" cm="1">
        <f t="array" ref="O155">ROUND(INDEX(实力模型!$AR$9:$AY$108,MATCH($E155,实力模型!$D$9:$D$108,FALSE),MATCH(O$2,实力模型!$AR$8:$AY$8,FALSE))*$N155,3)</f>
        <v>222.74700000000001</v>
      </c>
      <c r="P155" s="1">
        <f t="shared" si="26"/>
        <v>222.74700000000001</v>
      </c>
      <c r="Q155" s="1" cm="1">
        <f t="array" ref="Q155">INDEX(实力模型!$AR$9:$AY$108,MATCH($E155,实力模型!$D$9:$D$108,FALSE),MATCH(Q$2,实力模型!$AR$8:$AY$8,FALSE))*$R$1</f>
        <v>239.86799999999999</v>
      </c>
      <c r="R155" s="1">
        <f t="shared" si="27"/>
        <v>239.86799999999999</v>
      </c>
    </row>
    <row r="156" spans="1:18" x14ac:dyDescent="0.15">
      <c r="A156" s="1">
        <v>154</v>
      </c>
      <c r="B156" s="1">
        <f t="shared" ref="B156:B187" si="37">B146+1</f>
        <v>16</v>
      </c>
      <c r="C156" s="1">
        <f t="shared" si="36"/>
        <v>4</v>
      </c>
      <c r="E156" s="26">
        <f t="shared" si="35"/>
        <v>43</v>
      </c>
      <c r="F156" s="1" cm="1">
        <f t="array" ref="F156">INT(INDEX(V$4:V$24,MATCH($A156,$U$4:$U$24,TRUE))+INDEX(X$4:X$24,MATCH($A156,$U$4:$U$24,1))*($A156-INDEX($U$4:$U$24,MATCH($A156,$U$4:$U$24,1))))</f>
        <v>2753</v>
      </c>
      <c r="G156" s="1" cm="1">
        <f t="array" ref="G156">INT(INDEX(W$4:W$24,MATCH($A156,$U$4:$U$24,TRUE))+INDEX(Y$4:Y$24,MATCH($A156,$U$4:$U$24,1))*($A156-INDEX($U$4:$U$24,MATCH($A156,$U$4:$U$24,1))))</f>
        <v>220</v>
      </c>
      <c r="H156" s="1">
        <f t="shared" si="28"/>
        <v>220</v>
      </c>
      <c r="I156" s="1">
        <f t="shared" si="32"/>
        <v>239</v>
      </c>
      <c r="J156" s="1">
        <f t="shared" si="33"/>
        <v>239</v>
      </c>
      <c r="L156" s="1">
        <f t="shared" si="25"/>
        <v>0.70599999999999996</v>
      </c>
      <c r="M156" s="1" cm="1">
        <f t="array" ref="M156">ROUND(INDEX(实力模型!$AR$9:$AY$108,MATCH($E156,实力模型!$D$9:$D$108,FALSE),MATCH(M$2,实力模型!$AR$8:$AY$8,FALSE))*L156,3)</f>
        <v>2794.2350000000001</v>
      </c>
      <c r="N156" s="1">
        <f t="shared" si="34"/>
        <v>0.55600000000000005</v>
      </c>
      <c r="O156" s="1" cm="1">
        <f t="array" ref="O156">ROUND(INDEX(实力模型!$AR$9:$AY$108,MATCH($E156,实力模型!$D$9:$D$108,FALSE),MATCH(O$2,实力模型!$AR$8:$AY$8,FALSE))*$N156,3)</f>
        <v>223.55099999999999</v>
      </c>
      <c r="P156" s="1">
        <f t="shared" si="26"/>
        <v>223.55099999999999</v>
      </c>
      <c r="Q156" s="1" cm="1">
        <f t="array" ref="Q156">INDEX(实力模型!$AR$9:$AY$108,MATCH($E156,实力模型!$D$9:$D$108,FALSE),MATCH(Q$2,实力模型!$AR$8:$AY$8,FALSE))*$R$1</f>
        <v>239.86799999999999</v>
      </c>
      <c r="R156" s="1">
        <f t="shared" si="27"/>
        <v>239.86799999999999</v>
      </c>
    </row>
    <row r="157" spans="1:18" x14ac:dyDescent="0.15">
      <c r="A157" s="1">
        <v>155</v>
      </c>
      <c r="B157" s="1">
        <f t="shared" si="37"/>
        <v>16</v>
      </c>
      <c r="C157" s="1">
        <f t="shared" si="36"/>
        <v>5</v>
      </c>
      <c r="E157" s="26">
        <f t="shared" si="35"/>
        <v>43</v>
      </c>
      <c r="F157" s="1" cm="1">
        <f t="array" ref="F157">INT(INDEX(V$4:V$24,MATCH($A157,$U$4:$U$24,TRUE))+INDEX(X$4:X$24,MATCH($A157,$U$4:$U$24,1))*($A157-INDEX($U$4:$U$24,MATCH($A157,$U$4:$U$24,1))))</f>
        <v>2770</v>
      </c>
      <c r="G157" s="1" cm="1">
        <f t="array" ref="G157">INT(INDEX(W$4:W$24,MATCH($A157,$U$4:$U$24,TRUE))+INDEX(Y$4:Y$24,MATCH($A157,$U$4:$U$24,1))*($A157-INDEX($U$4:$U$24,MATCH($A157,$U$4:$U$24,1))))</f>
        <v>222</v>
      </c>
      <c r="H157" s="1">
        <f t="shared" si="28"/>
        <v>222</v>
      </c>
      <c r="I157" s="1">
        <f t="shared" si="32"/>
        <v>239</v>
      </c>
      <c r="J157" s="1">
        <f t="shared" si="33"/>
        <v>239</v>
      </c>
      <c r="L157" s="1">
        <f t="shared" si="25"/>
        <v>0.70799999999999996</v>
      </c>
      <c r="M157" s="1" cm="1">
        <f t="array" ref="M157">ROUND(INDEX(实力模型!$AR$9:$AY$108,MATCH($E157,实力模型!$D$9:$D$108,FALSE),MATCH(M$2,实力模型!$AR$8:$AY$8,FALSE))*L157,3)</f>
        <v>2802.1509999999998</v>
      </c>
      <c r="N157" s="1">
        <f t="shared" si="34"/>
        <v>0.55800000000000005</v>
      </c>
      <c r="O157" s="1" cm="1">
        <f t="array" ref="O157">ROUND(INDEX(实力模型!$AR$9:$AY$108,MATCH($E157,实力模型!$D$9:$D$108,FALSE),MATCH(O$2,实力模型!$AR$8:$AY$8,FALSE))*$N157,3)</f>
        <v>224.35499999999999</v>
      </c>
      <c r="P157" s="1">
        <f t="shared" si="26"/>
        <v>224.35499999999999</v>
      </c>
      <c r="Q157" s="1" cm="1">
        <f t="array" ref="Q157">INDEX(实力模型!$AR$9:$AY$108,MATCH($E157,实力模型!$D$9:$D$108,FALSE),MATCH(Q$2,实力模型!$AR$8:$AY$8,FALSE))*$R$1</f>
        <v>239.86799999999999</v>
      </c>
      <c r="R157" s="1">
        <f t="shared" si="27"/>
        <v>239.86799999999999</v>
      </c>
    </row>
    <row r="158" spans="1:18" x14ac:dyDescent="0.15">
      <c r="A158" s="1">
        <v>156</v>
      </c>
      <c r="B158" s="1">
        <f t="shared" si="37"/>
        <v>16</v>
      </c>
      <c r="C158" s="1">
        <f t="shared" si="36"/>
        <v>6</v>
      </c>
      <c r="E158" s="26">
        <f t="shared" si="35"/>
        <v>43</v>
      </c>
      <c r="F158" s="1" cm="1">
        <f t="array" ref="F158">INT(INDEX(V$4:V$24,MATCH($A158,$U$4:$U$24,TRUE))+INDEX(X$4:X$24,MATCH($A158,$U$4:$U$24,1))*($A158-INDEX($U$4:$U$24,MATCH($A158,$U$4:$U$24,1))))</f>
        <v>2786</v>
      </c>
      <c r="G158" s="1" cm="1">
        <f t="array" ref="G158">INT(INDEX(W$4:W$24,MATCH($A158,$U$4:$U$24,TRUE))+INDEX(Y$4:Y$24,MATCH($A158,$U$4:$U$24,1))*($A158-INDEX($U$4:$U$24,MATCH($A158,$U$4:$U$24,1))))</f>
        <v>223</v>
      </c>
      <c r="H158" s="1">
        <f t="shared" si="28"/>
        <v>223</v>
      </c>
      <c r="I158" s="1">
        <f t="shared" si="32"/>
        <v>239</v>
      </c>
      <c r="J158" s="1">
        <f t="shared" si="33"/>
        <v>239</v>
      </c>
      <c r="L158" s="1">
        <f t="shared" si="25"/>
        <v>0.71</v>
      </c>
      <c r="M158" s="1" cm="1">
        <f t="array" ref="M158">ROUND(INDEX(实力模型!$AR$9:$AY$108,MATCH($E158,实力模型!$D$9:$D$108,FALSE),MATCH(M$2,实力模型!$AR$8:$AY$8,FALSE))*L158,3)</f>
        <v>2810.0659999999998</v>
      </c>
      <c r="N158" s="1">
        <f t="shared" si="34"/>
        <v>0.56000000000000005</v>
      </c>
      <c r="O158" s="1" cm="1">
        <f t="array" ref="O158">ROUND(INDEX(实力模型!$AR$9:$AY$108,MATCH($E158,实力模型!$D$9:$D$108,FALSE),MATCH(O$2,实力模型!$AR$8:$AY$8,FALSE))*$N158,3)</f>
        <v>225.15899999999999</v>
      </c>
      <c r="P158" s="1">
        <f t="shared" si="26"/>
        <v>225.15899999999999</v>
      </c>
      <c r="Q158" s="1" cm="1">
        <f t="array" ref="Q158">INDEX(实力模型!$AR$9:$AY$108,MATCH($E158,实力模型!$D$9:$D$108,FALSE),MATCH(Q$2,实力模型!$AR$8:$AY$8,FALSE))*$R$1</f>
        <v>239.86799999999999</v>
      </c>
      <c r="R158" s="1">
        <f t="shared" si="27"/>
        <v>239.86799999999999</v>
      </c>
    </row>
    <row r="159" spans="1:18" x14ac:dyDescent="0.15">
      <c r="A159" s="1">
        <v>157</v>
      </c>
      <c r="B159" s="1">
        <f t="shared" si="37"/>
        <v>16</v>
      </c>
      <c r="C159" s="1">
        <f t="shared" si="36"/>
        <v>7</v>
      </c>
      <c r="E159" s="26">
        <f t="shared" si="35"/>
        <v>44</v>
      </c>
      <c r="F159" s="1" cm="1">
        <f t="array" ref="F159">INT(INDEX(V$4:V$24,MATCH($A159,$U$4:$U$24,TRUE))+INDEX(X$4:X$24,MATCH($A159,$U$4:$U$24,1))*($A159-INDEX($U$4:$U$24,MATCH($A159,$U$4:$U$24,1))))</f>
        <v>2803</v>
      </c>
      <c r="G159" s="1" cm="1">
        <f t="array" ref="G159">INT(INDEX(W$4:W$24,MATCH($A159,$U$4:$U$24,TRUE))+INDEX(Y$4:Y$24,MATCH($A159,$U$4:$U$24,1))*($A159-INDEX($U$4:$U$24,MATCH($A159,$U$4:$U$24,1))))</f>
        <v>225</v>
      </c>
      <c r="H159" s="1">
        <f t="shared" si="28"/>
        <v>225</v>
      </c>
      <c r="I159" s="1">
        <f t="shared" si="32"/>
        <v>241</v>
      </c>
      <c r="J159" s="1">
        <f t="shared" si="33"/>
        <v>241</v>
      </c>
      <c r="L159" s="1">
        <f t="shared" ref="L159:L222" si="38">MIN(L158+0.002,0.9)</f>
        <v>0.71199999999999997</v>
      </c>
      <c r="M159" s="1" cm="1">
        <f t="array" ref="M159">ROUND(INDEX(实力模型!$AR$9:$AY$108,MATCH($E159,实力模型!$D$9:$D$108,FALSE),MATCH(M$2,实力模型!$AR$8:$AY$8,FALSE))*L159,3)</f>
        <v>2832.8490000000002</v>
      </c>
      <c r="N159" s="1">
        <f t="shared" si="34"/>
        <v>0.56200000000000006</v>
      </c>
      <c r="O159" s="1" cm="1">
        <f t="array" ref="O159">ROUND(INDEX(实力模型!$AR$9:$AY$108,MATCH($E159,实力模型!$D$9:$D$108,FALSE),MATCH(O$2,实力模型!$AR$8:$AY$8,FALSE))*$N159,3)</f>
        <v>227.363</v>
      </c>
      <c r="P159" s="1">
        <f t="shared" ref="P159:P222" si="39">O159</f>
        <v>227.363</v>
      </c>
      <c r="Q159" s="1" cm="1">
        <f t="array" ref="Q159">INDEX(实力模型!$AR$9:$AY$108,MATCH($E159,实力模型!$D$9:$D$108,FALSE),MATCH(Q$2,实力模型!$AR$8:$AY$8,FALSE))*$R$1</f>
        <v>241.34399999999999</v>
      </c>
      <c r="R159" s="1">
        <f t="shared" ref="R159:R222" si="40">Q159</f>
        <v>241.34399999999999</v>
      </c>
    </row>
    <row r="160" spans="1:18" x14ac:dyDescent="0.15">
      <c r="A160" s="1">
        <v>158</v>
      </c>
      <c r="B160" s="1">
        <f t="shared" si="37"/>
        <v>16</v>
      </c>
      <c r="C160" s="1">
        <f t="shared" si="36"/>
        <v>8</v>
      </c>
      <c r="E160" s="26">
        <f t="shared" si="35"/>
        <v>44</v>
      </c>
      <c r="F160" s="1" cm="1">
        <f t="array" ref="F160">INT(INDEX(V$4:V$24,MATCH($A160,$U$4:$U$24,TRUE))+INDEX(X$4:X$24,MATCH($A160,$U$4:$U$24,1))*($A160-INDEX($U$4:$U$24,MATCH($A160,$U$4:$U$24,1))))</f>
        <v>2820</v>
      </c>
      <c r="G160" s="1" cm="1">
        <f t="array" ref="G160">INT(INDEX(W$4:W$24,MATCH($A160,$U$4:$U$24,TRUE))+INDEX(Y$4:Y$24,MATCH($A160,$U$4:$U$24,1))*($A160-INDEX($U$4:$U$24,MATCH($A160,$U$4:$U$24,1))))</f>
        <v>226</v>
      </c>
      <c r="H160" s="1">
        <f t="shared" si="28"/>
        <v>226</v>
      </c>
      <c r="I160" s="1">
        <f t="shared" si="32"/>
        <v>241</v>
      </c>
      <c r="J160" s="1">
        <f t="shared" si="33"/>
        <v>241</v>
      </c>
      <c r="L160" s="1">
        <f t="shared" si="38"/>
        <v>0.71399999999999997</v>
      </c>
      <c r="M160" s="1" cm="1">
        <f t="array" ref="M160">ROUND(INDEX(实力模型!$AR$9:$AY$108,MATCH($E160,实力模型!$D$9:$D$108,FALSE),MATCH(M$2,实力模型!$AR$8:$AY$8,FALSE))*L160,3)</f>
        <v>2840.806</v>
      </c>
      <c r="N160" s="1">
        <f t="shared" si="34"/>
        <v>0.56399999999999995</v>
      </c>
      <c r="O160" s="1" cm="1">
        <f t="array" ref="O160">ROUND(INDEX(实力模型!$AR$9:$AY$108,MATCH($E160,实力模型!$D$9:$D$108,FALSE),MATCH(O$2,实力模型!$AR$8:$AY$8,FALSE))*$N160,3)</f>
        <v>228.172</v>
      </c>
      <c r="P160" s="1">
        <f t="shared" si="39"/>
        <v>228.172</v>
      </c>
      <c r="Q160" s="1" cm="1">
        <f t="array" ref="Q160">INDEX(实力模型!$AR$9:$AY$108,MATCH($E160,实力模型!$D$9:$D$108,FALSE),MATCH(Q$2,实力模型!$AR$8:$AY$8,FALSE))*$R$1</f>
        <v>241.34399999999999</v>
      </c>
      <c r="R160" s="1">
        <f t="shared" si="40"/>
        <v>241.34399999999999</v>
      </c>
    </row>
    <row r="161" spans="1:18" x14ac:dyDescent="0.15">
      <c r="A161" s="1">
        <v>159</v>
      </c>
      <c r="B161" s="1">
        <f t="shared" si="37"/>
        <v>16</v>
      </c>
      <c r="C161" s="1">
        <f t="shared" si="36"/>
        <v>9</v>
      </c>
      <c r="E161" s="26">
        <f t="shared" si="35"/>
        <v>44</v>
      </c>
      <c r="F161" s="1" cm="1">
        <f t="array" ref="F161">INT(INDEX(V$4:V$24,MATCH($A161,$U$4:$U$24,TRUE))+INDEX(X$4:X$24,MATCH($A161,$U$4:$U$24,1))*($A161-INDEX($U$4:$U$24,MATCH($A161,$U$4:$U$24,1))))</f>
        <v>2837</v>
      </c>
      <c r="G161" s="1" cm="1">
        <f t="array" ref="G161">INT(INDEX(W$4:W$24,MATCH($A161,$U$4:$U$24,TRUE))+INDEX(Y$4:Y$24,MATCH($A161,$U$4:$U$24,1))*($A161-INDEX($U$4:$U$24,MATCH($A161,$U$4:$U$24,1))))</f>
        <v>228</v>
      </c>
      <c r="H161" s="1">
        <f t="shared" si="28"/>
        <v>228</v>
      </c>
      <c r="I161" s="1">
        <f t="shared" si="32"/>
        <v>241</v>
      </c>
      <c r="J161" s="1">
        <f t="shared" si="33"/>
        <v>241</v>
      </c>
      <c r="L161" s="1">
        <f t="shared" si="38"/>
        <v>0.71599999999999997</v>
      </c>
      <c r="M161" s="1" cm="1">
        <f t="array" ref="M161">ROUND(INDEX(实力模型!$AR$9:$AY$108,MATCH($E161,实力模型!$D$9:$D$108,FALSE),MATCH(M$2,实力模型!$AR$8:$AY$8,FALSE))*L161,3)</f>
        <v>2848.7640000000001</v>
      </c>
      <c r="N161" s="1">
        <f t="shared" si="34"/>
        <v>0.56599999999999995</v>
      </c>
      <c r="O161" s="1" cm="1">
        <f t="array" ref="O161">ROUND(INDEX(实力模型!$AR$9:$AY$108,MATCH($E161,实力模型!$D$9:$D$108,FALSE),MATCH(O$2,实力模型!$AR$8:$AY$8,FALSE))*$N161,3)</f>
        <v>228.98099999999999</v>
      </c>
      <c r="P161" s="1">
        <f t="shared" si="39"/>
        <v>228.98099999999999</v>
      </c>
      <c r="Q161" s="1" cm="1">
        <f t="array" ref="Q161">INDEX(实力模型!$AR$9:$AY$108,MATCH($E161,实力模型!$D$9:$D$108,FALSE),MATCH(Q$2,实力模型!$AR$8:$AY$8,FALSE))*$R$1</f>
        <v>241.34399999999999</v>
      </c>
      <c r="R161" s="1">
        <f t="shared" si="40"/>
        <v>241.34399999999999</v>
      </c>
    </row>
    <row r="162" spans="1:18" x14ac:dyDescent="0.15">
      <c r="A162" s="1">
        <v>160</v>
      </c>
      <c r="B162" s="1">
        <f t="shared" si="37"/>
        <v>16</v>
      </c>
      <c r="C162" s="1">
        <f t="shared" si="36"/>
        <v>10</v>
      </c>
      <c r="E162" s="26">
        <f t="shared" si="35"/>
        <v>44</v>
      </c>
      <c r="F162" s="1" cm="1">
        <f t="array" ref="F162">INT(INDEX(V$4:V$24,MATCH($A162,$U$4:$U$24,TRUE))+INDEX(X$4:X$24,MATCH($A162,$U$4:$U$24,1))*($A162-INDEX($U$4:$U$24,MATCH($A162,$U$4:$U$24,1))))</f>
        <v>2854</v>
      </c>
      <c r="G162" s="1" cm="1">
        <f t="array" ref="G162">INT(INDEX(W$4:W$24,MATCH($A162,$U$4:$U$24,TRUE))+INDEX(Y$4:Y$24,MATCH($A162,$U$4:$U$24,1))*($A162-INDEX($U$4:$U$24,MATCH($A162,$U$4:$U$24,1))))</f>
        <v>229</v>
      </c>
      <c r="H162" s="1">
        <f t="shared" si="28"/>
        <v>229</v>
      </c>
      <c r="I162" s="1">
        <f t="shared" si="32"/>
        <v>241</v>
      </c>
      <c r="J162" s="1">
        <f t="shared" si="33"/>
        <v>241</v>
      </c>
      <c r="L162" s="1">
        <f t="shared" si="38"/>
        <v>0.71799999999999997</v>
      </c>
      <c r="M162" s="1" cm="1">
        <f t="array" ref="M162">ROUND(INDEX(实力模型!$AR$9:$AY$108,MATCH($E162,实力模型!$D$9:$D$108,FALSE),MATCH(M$2,实力模型!$AR$8:$AY$8,FALSE))*L162,3)</f>
        <v>2856.721</v>
      </c>
      <c r="N162" s="1">
        <f t="shared" si="34"/>
        <v>0.56799999999999995</v>
      </c>
      <c r="O162" s="1" cm="1">
        <f t="array" ref="O162">ROUND(INDEX(实力模型!$AR$9:$AY$108,MATCH($E162,实力模型!$D$9:$D$108,FALSE),MATCH(O$2,实力模型!$AR$8:$AY$8,FALSE))*$N162,3)</f>
        <v>229.79</v>
      </c>
      <c r="P162" s="1">
        <f t="shared" si="39"/>
        <v>229.79</v>
      </c>
      <c r="Q162" s="1" cm="1">
        <f t="array" ref="Q162">INDEX(实力模型!$AR$9:$AY$108,MATCH($E162,实力模型!$D$9:$D$108,FALSE),MATCH(Q$2,实力模型!$AR$8:$AY$8,FALSE))*$R$1</f>
        <v>241.34399999999999</v>
      </c>
      <c r="R162" s="1">
        <f t="shared" si="40"/>
        <v>241.34399999999999</v>
      </c>
    </row>
    <row r="163" spans="1:18" x14ac:dyDescent="0.15">
      <c r="A163" s="1">
        <v>161</v>
      </c>
      <c r="B163" s="1">
        <f t="shared" si="37"/>
        <v>17</v>
      </c>
      <c r="C163" s="1">
        <f t="shared" si="36"/>
        <v>1</v>
      </c>
      <c r="E163" s="26">
        <f t="shared" si="35"/>
        <v>44</v>
      </c>
      <c r="F163" s="1" cm="1">
        <f t="array" ref="F163">INT(INDEX(V$4:V$24,MATCH($A163,$U$4:$U$24,TRUE))+INDEX(X$4:X$24,MATCH($A163,$U$4:$U$24,1))*($A163-INDEX($U$4:$U$24,MATCH($A163,$U$4:$U$24,1))))</f>
        <v>2870</v>
      </c>
      <c r="G163" s="1" cm="1">
        <f t="array" ref="G163">INT(INDEX(W$4:W$24,MATCH($A163,$U$4:$U$24,TRUE))+INDEX(Y$4:Y$24,MATCH($A163,$U$4:$U$24,1))*($A163-INDEX($U$4:$U$24,MATCH($A163,$U$4:$U$24,1))))</f>
        <v>231</v>
      </c>
      <c r="H163" s="1">
        <f t="shared" si="28"/>
        <v>231</v>
      </c>
      <c r="I163" s="1">
        <f t="shared" si="32"/>
        <v>241</v>
      </c>
      <c r="J163" s="1">
        <f t="shared" si="33"/>
        <v>241</v>
      </c>
      <c r="L163" s="1">
        <f t="shared" si="38"/>
        <v>0.72</v>
      </c>
      <c r="M163" s="1" cm="1">
        <f t="array" ref="M163">ROUND(INDEX(实力模型!$AR$9:$AY$108,MATCH($E163,实力模型!$D$9:$D$108,FALSE),MATCH(M$2,实力模型!$AR$8:$AY$8,FALSE))*L163,3)</f>
        <v>2864.6779999999999</v>
      </c>
      <c r="N163" s="1">
        <f t="shared" si="34"/>
        <v>0.56999999999999995</v>
      </c>
      <c r="O163" s="1" cm="1">
        <f t="array" ref="O163">ROUND(INDEX(实力模型!$AR$9:$AY$108,MATCH($E163,实力模型!$D$9:$D$108,FALSE),MATCH(O$2,实力模型!$AR$8:$AY$8,FALSE))*$N163,3)</f>
        <v>230.59899999999999</v>
      </c>
      <c r="P163" s="1">
        <f t="shared" si="39"/>
        <v>230.59899999999999</v>
      </c>
      <c r="Q163" s="1" cm="1">
        <f t="array" ref="Q163">INDEX(实力模型!$AR$9:$AY$108,MATCH($E163,实力模型!$D$9:$D$108,FALSE),MATCH(Q$2,实力模型!$AR$8:$AY$8,FALSE))*$R$1</f>
        <v>241.34399999999999</v>
      </c>
      <c r="R163" s="1">
        <f t="shared" si="40"/>
        <v>241.34399999999999</v>
      </c>
    </row>
    <row r="164" spans="1:18" x14ac:dyDescent="0.15">
      <c r="A164" s="1">
        <v>162</v>
      </c>
      <c r="B164" s="1">
        <f t="shared" si="37"/>
        <v>17</v>
      </c>
      <c r="C164" s="1">
        <f t="shared" si="36"/>
        <v>2</v>
      </c>
      <c r="E164" s="26">
        <f t="shared" si="35"/>
        <v>45</v>
      </c>
      <c r="F164" s="1" cm="1">
        <f t="array" ref="F164">INT(INDEX(V$4:V$24,MATCH($A164,$U$4:$U$24,TRUE))+INDEX(X$4:X$24,MATCH($A164,$U$4:$U$24,1))*($A164-INDEX($U$4:$U$24,MATCH($A164,$U$4:$U$24,1))))</f>
        <v>2887</v>
      </c>
      <c r="G164" s="1" cm="1">
        <f t="array" ref="G164">INT(INDEX(W$4:W$24,MATCH($A164,$U$4:$U$24,TRUE))+INDEX(Y$4:Y$24,MATCH($A164,$U$4:$U$24,1))*($A164-INDEX($U$4:$U$24,MATCH($A164,$U$4:$U$24,1))))</f>
        <v>232</v>
      </c>
      <c r="H164" s="1">
        <f t="shared" si="28"/>
        <v>232</v>
      </c>
      <c r="I164" s="1">
        <f t="shared" si="32"/>
        <v>242</v>
      </c>
      <c r="J164" s="1">
        <f t="shared" si="33"/>
        <v>242</v>
      </c>
      <c r="L164" s="1">
        <f t="shared" si="38"/>
        <v>0.72199999999999998</v>
      </c>
      <c r="M164" s="1" cm="1">
        <f t="array" ref="M164">ROUND(INDEX(实力模型!$AR$9:$AY$108,MATCH($E164,实力模型!$D$9:$D$108,FALSE),MATCH(M$2,实力模型!$AR$8:$AY$8,FALSE))*L164,3)</f>
        <v>2887.7109999999998</v>
      </c>
      <c r="N164" s="1">
        <f t="shared" si="34"/>
        <v>0.57199999999999995</v>
      </c>
      <c r="O164" s="1" cm="1">
        <f t="array" ref="O164">ROUND(INDEX(实力模型!$AR$9:$AY$108,MATCH($E164,实力模型!$D$9:$D$108,FALSE),MATCH(O$2,实力模型!$AR$8:$AY$8,FALSE))*$N164,3)</f>
        <v>232.833</v>
      </c>
      <c r="P164" s="1">
        <f t="shared" si="39"/>
        <v>232.833</v>
      </c>
      <c r="Q164" s="1" cm="1">
        <f t="array" ref="Q164">INDEX(实力模型!$AR$9:$AY$108,MATCH($E164,实力模型!$D$9:$D$108,FALSE),MATCH(Q$2,实力模型!$AR$8:$AY$8,FALSE))*$R$1</f>
        <v>242.82</v>
      </c>
      <c r="R164" s="1">
        <f t="shared" si="40"/>
        <v>242.82</v>
      </c>
    </row>
    <row r="165" spans="1:18" x14ac:dyDescent="0.15">
      <c r="A165" s="1">
        <v>163</v>
      </c>
      <c r="B165" s="1">
        <f t="shared" si="37"/>
        <v>17</v>
      </c>
      <c r="C165" s="1">
        <f t="shared" si="36"/>
        <v>3</v>
      </c>
      <c r="E165" s="26">
        <f t="shared" si="35"/>
        <v>45</v>
      </c>
      <c r="F165" s="1" cm="1">
        <f t="array" ref="F165">INT(INDEX(V$4:V$24,MATCH($A165,$U$4:$U$24,TRUE))+INDEX(X$4:X$24,MATCH($A165,$U$4:$U$24,1))*($A165-INDEX($U$4:$U$24,MATCH($A165,$U$4:$U$24,1))))</f>
        <v>2942</v>
      </c>
      <c r="G165" s="1" cm="1">
        <f t="array" ref="G165">INT(INDEX(W$4:W$24,MATCH($A165,$U$4:$U$24,TRUE))+INDEX(Y$4:Y$24,MATCH($A165,$U$4:$U$24,1))*($A165-INDEX($U$4:$U$24,MATCH($A165,$U$4:$U$24,1))))</f>
        <v>236</v>
      </c>
      <c r="H165" s="1">
        <f t="shared" si="28"/>
        <v>236</v>
      </c>
      <c r="I165" s="1">
        <f t="shared" si="32"/>
        <v>242</v>
      </c>
      <c r="J165" s="1">
        <f t="shared" si="33"/>
        <v>242</v>
      </c>
      <c r="L165" s="1">
        <f t="shared" si="38"/>
        <v>0.72399999999999998</v>
      </c>
      <c r="M165" s="1" cm="1">
        <f t="array" ref="M165">ROUND(INDEX(实力模型!$AR$9:$AY$108,MATCH($E165,实力模型!$D$9:$D$108,FALSE),MATCH(M$2,实力模型!$AR$8:$AY$8,FALSE))*L165,3)</f>
        <v>2895.71</v>
      </c>
      <c r="N165" s="1">
        <f t="shared" si="34"/>
        <v>0.57399999999999995</v>
      </c>
      <c r="O165" s="1" cm="1">
        <f t="array" ref="O165">ROUND(INDEX(实力模型!$AR$9:$AY$108,MATCH($E165,实力模型!$D$9:$D$108,FALSE),MATCH(O$2,实力模型!$AR$8:$AY$8,FALSE))*$N165,3)</f>
        <v>233.64699999999999</v>
      </c>
      <c r="P165" s="1">
        <f t="shared" si="39"/>
        <v>233.64699999999999</v>
      </c>
      <c r="Q165" s="1" cm="1">
        <f t="array" ref="Q165">INDEX(实力模型!$AR$9:$AY$108,MATCH($E165,实力模型!$D$9:$D$108,FALSE),MATCH(Q$2,实力模型!$AR$8:$AY$8,FALSE))*$R$1</f>
        <v>242.82</v>
      </c>
      <c r="R165" s="1">
        <f t="shared" si="40"/>
        <v>242.82</v>
      </c>
    </row>
    <row r="166" spans="1:18" x14ac:dyDescent="0.15">
      <c r="A166" s="1">
        <v>164</v>
      </c>
      <c r="B166" s="1">
        <f t="shared" si="37"/>
        <v>17</v>
      </c>
      <c r="C166" s="1">
        <f t="shared" si="36"/>
        <v>4</v>
      </c>
      <c r="E166" s="26">
        <f t="shared" si="35"/>
        <v>45</v>
      </c>
      <c r="F166" s="1" cm="1">
        <f t="array" ref="F166">INT(INDEX(V$4:V$24,MATCH($A166,$U$4:$U$24,TRUE))+INDEX(X$4:X$24,MATCH($A166,$U$4:$U$24,1))*($A166-INDEX($U$4:$U$24,MATCH($A166,$U$4:$U$24,1))))</f>
        <v>2997</v>
      </c>
      <c r="G166" s="1" cm="1">
        <f t="array" ref="G166">INT(INDEX(W$4:W$24,MATCH($A166,$U$4:$U$24,TRUE))+INDEX(Y$4:Y$24,MATCH($A166,$U$4:$U$24,1))*($A166-INDEX($U$4:$U$24,MATCH($A166,$U$4:$U$24,1))))</f>
        <v>241</v>
      </c>
      <c r="H166" s="1">
        <f t="shared" si="28"/>
        <v>241</v>
      </c>
      <c r="I166" s="1">
        <f t="shared" si="32"/>
        <v>242</v>
      </c>
      <c r="J166" s="1">
        <f t="shared" si="33"/>
        <v>242</v>
      </c>
      <c r="L166" s="1">
        <f t="shared" si="38"/>
        <v>0.72599999999999998</v>
      </c>
      <c r="M166" s="1" cm="1">
        <f t="array" ref="M166">ROUND(INDEX(实力模型!$AR$9:$AY$108,MATCH($E166,实力模型!$D$9:$D$108,FALSE),MATCH(M$2,实力模型!$AR$8:$AY$8,FALSE))*L166,3)</f>
        <v>2903.71</v>
      </c>
      <c r="N166" s="1">
        <f t="shared" si="34"/>
        <v>0.57599999999999996</v>
      </c>
      <c r="O166" s="1" cm="1">
        <f t="array" ref="O166">ROUND(INDEX(实力模型!$AR$9:$AY$108,MATCH($E166,实力模型!$D$9:$D$108,FALSE),MATCH(O$2,实力模型!$AR$8:$AY$8,FALSE))*$N166,3)</f>
        <v>234.46100000000001</v>
      </c>
      <c r="P166" s="1">
        <f t="shared" si="39"/>
        <v>234.46100000000001</v>
      </c>
      <c r="Q166" s="1" cm="1">
        <f t="array" ref="Q166">INDEX(实力模型!$AR$9:$AY$108,MATCH($E166,实力模型!$D$9:$D$108,FALSE),MATCH(Q$2,实力模型!$AR$8:$AY$8,FALSE))*$R$1</f>
        <v>242.82</v>
      </c>
      <c r="R166" s="1">
        <f t="shared" si="40"/>
        <v>242.82</v>
      </c>
    </row>
    <row r="167" spans="1:18" x14ac:dyDescent="0.15">
      <c r="A167" s="1">
        <v>165</v>
      </c>
      <c r="B167" s="1">
        <f t="shared" si="37"/>
        <v>17</v>
      </c>
      <c r="C167" s="1">
        <f t="shared" si="36"/>
        <v>5</v>
      </c>
      <c r="E167" s="26">
        <f t="shared" si="35"/>
        <v>45</v>
      </c>
      <c r="F167" s="1" cm="1">
        <f t="array" ref="F167">INT(INDEX(V$4:V$24,MATCH($A167,$U$4:$U$24,TRUE))+INDEX(X$4:X$24,MATCH($A167,$U$4:$U$24,1))*($A167-INDEX($U$4:$U$24,MATCH($A167,$U$4:$U$24,1))))</f>
        <v>3052</v>
      </c>
      <c r="G167" s="1" cm="1">
        <f t="array" ref="G167">INT(INDEX(W$4:W$24,MATCH($A167,$U$4:$U$24,TRUE))+INDEX(Y$4:Y$24,MATCH($A167,$U$4:$U$24,1))*($A167-INDEX($U$4:$U$24,MATCH($A167,$U$4:$U$24,1))))</f>
        <v>245</v>
      </c>
      <c r="H167" s="1">
        <f t="shared" ref="H167:H230" si="41">G167</f>
        <v>245</v>
      </c>
      <c r="I167" s="1">
        <f t="shared" si="32"/>
        <v>242</v>
      </c>
      <c r="J167" s="1">
        <f t="shared" si="33"/>
        <v>242</v>
      </c>
      <c r="L167" s="1">
        <f t="shared" si="38"/>
        <v>0.72799999999999998</v>
      </c>
      <c r="M167" s="1" cm="1">
        <f t="array" ref="M167">ROUND(INDEX(实力模型!$AR$9:$AY$108,MATCH($E167,实力模型!$D$9:$D$108,FALSE),MATCH(M$2,实力模型!$AR$8:$AY$8,FALSE))*L167,3)</f>
        <v>2911.7089999999998</v>
      </c>
      <c r="N167" s="1">
        <f t="shared" si="34"/>
        <v>0.57799999999999996</v>
      </c>
      <c r="O167" s="1" cm="1">
        <f t="array" ref="O167">ROUND(INDEX(实力模型!$AR$9:$AY$108,MATCH($E167,实力模型!$D$9:$D$108,FALSE),MATCH(O$2,实力模型!$AR$8:$AY$8,FALSE))*$N167,3)</f>
        <v>235.27500000000001</v>
      </c>
      <c r="P167" s="1">
        <f t="shared" si="39"/>
        <v>235.27500000000001</v>
      </c>
      <c r="Q167" s="1" cm="1">
        <f t="array" ref="Q167">INDEX(实力模型!$AR$9:$AY$108,MATCH($E167,实力模型!$D$9:$D$108,FALSE),MATCH(Q$2,实力模型!$AR$8:$AY$8,FALSE))*$R$1</f>
        <v>242.82</v>
      </c>
      <c r="R167" s="1">
        <f t="shared" si="40"/>
        <v>242.82</v>
      </c>
    </row>
    <row r="168" spans="1:18" x14ac:dyDescent="0.15">
      <c r="A168" s="1">
        <v>166</v>
      </c>
      <c r="B168" s="1">
        <f t="shared" si="37"/>
        <v>17</v>
      </c>
      <c r="C168" s="1">
        <f t="shared" si="36"/>
        <v>6</v>
      </c>
      <c r="E168" s="26">
        <f t="shared" si="35"/>
        <v>45</v>
      </c>
      <c r="F168" s="1" cm="1">
        <f t="array" ref="F168">INT(INDEX(V$4:V$24,MATCH($A168,$U$4:$U$24,TRUE))+INDEX(X$4:X$24,MATCH($A168,$U$4:$U$24,1))*($A168-INDEX($U$4:$U$24,MATCH($A168,$U$4:$U$24,1))))</f>
        <v>3106</v>
      </c>
      <c r="G168" s="1" cm="1">
        <f t="array" ref="G168">INT(INDEX(W$4:W$24,MATCH($A168,$U$4:$U$24,TRUE))+INDEX(Y$4:Y$24,MATCH($A168,$U$4:$U$24,1))*($A168-INDEX($U$4:$U$24,MATCH($A168,$U$4:$U$24,1))))</f>
        <v>249</v>
      </c>
      <c r="H168" s="1">
        <f t="shared" si="41"/>
        <v>249</v>
      </c>
      <c r="I168" s="1">
        <f t="shared" si="32"/>
        <v>242</v>
      </c>
      <c r="J168" s="1">
        <f t="shared" si="33"/>
        <v>242</v>
      </c>
      <c r="L168" s="1">
        <f t="shared" si="38"/>
        <v>0.73</v>
      </c>
      <c r="M168" s="1" cm="1">
        <f t="array" ref="M168">ROUND(INDEX(实力模型!$AR$9:$AY$108,MATCH($E168,实力模型!$D$9:$D$108,FALSE),MATCH(M$2,实力模型!$AR$8:$AY$8,FALSE))*L168,3)</f>
        <v>2919.7080000000001</v>
      </c>
      <c r="N168" s="1">
        <f t="shared" si="34"/>
        <v>0.57999999999999996</v>
      </c>
      <c r="O168" s="1" cm="1">
        <f t="array" ref="O168">ROUND(INDEX(实力模型!$AR$9:$AY$108,MATCH($E168,实力模型!$D$9:$D$108,FALSE),MATCH(O$2,实力模型!$AR$8:$AY$8,FALSE))*$N168,3)</f>
        <v>236.089</v>
      </c>
      <c r="P168" s="1">
        <f t="shared" si="39"/>
        <v>236.089</v>
      </c>
      <c r="Q168" s="1" cm="1">
        <f t="array" ref="Q168">INDEX(实力模型!$AR$9:$AY$108,MATCH($E168,实力模型!$D$9:$D$108,FALSE),MATCH(Q$2,实力模型!$AR$8:$AY$8,FALSE))*$R$1</f>
        <v>242.82</v>
      </c>
      <c r="R168" s="1">
        <f t="shared" si="40"/>
        <v>242.82</v>
      </c>
    </row>
    <row r="169" spans="1:18" x14ac:dyDescent="0.15">
      <c r="A169" s="1">
        <v>167</v>
      </c>
      <c r="B169" s="1">
        <f t="shared" si="37"/>
        <v>17</v>
      </c>
      <c r="C169" s="1">
        <f t="shared" si="36"/>
        <v>7</v>
      </c>
      <c r="E169" s="26">
        <f t="shared" si="35"/>
        <v>46</v>
      </c>
      <c r="F169" s="1" cm="1">
        <f t="array" ref="F169">INT(INDEX(V$4:V$24,MATCH($A169,$U$4:$U$24,TRUE))+INDEX(X$4:X$24,MATCH($A169,$U$4:$U$24,1))*($A169-INDEX($U$4:$U$24,MATCH($A169,$U$4:$U$24,1))))</f>
        <v>3161</v>
      </c>
      <c r="G169" s="1" cm="1">
        <f t="array" ref="G169">INT(INDEX(W$4:W$24,MATCH($A169,$U$4:$U$24,TRUE))+INDEX(Y$4:Y$24,MATCH($A169,$U$4:$U$24,1))*($A169-INDEX($U$4:$U$24,MATCH($A169,$U$4:$U$24,1))))</f>
        <v>253</v>
      </c>
      <c r="H169" s="1">
        <f t="shared" si="41"/>
        <v>253</v>
      </c>
      <c r="I169" s="1">
        <f t="shared" si="32"/>
        <v>244</v>
      </c>
      <c r="J169" s="1">
        <f t="shared" si="33"/>
        <v>244</v>
      </c>
      <c r="L169" s="1">
        <f t="shared" si="38"/>
        <v>0.73199999999999998</v>
      </c>
      <c r="M169" s="1" cm="1">
        <f t="array" ref="M169">ROUND(INDEX(实力模型!$AR$9:$AY$108,MATCH($E169,实力模型!$D$9:$D$108,FALSE),MATCH(M$2,实力模型!$AR$8:$AY$8,FALSE))*L169,3)</f>
        <v>2942.991</v>
      </c>
      <c r="N169" s="1">
        <f t="shared" si="34"/>
        <v>0.58199999999999996</v>
      </c>
      <c r="O169" s="1" cm="1">
        <f t="array" ref="O169">ROUND(INDEX(实力模型!$AR$9:$AY$108,MATCH($E169,实力模型!$D$9:$D$108,FALSE),MATCH(O$2,实力模型!$AR$8:$AY$8,FALSE))*$N169,3)</f>
        <v>238.352</v>
      </c>
      <c r="P169" s="1">
        <f t="shared" si="39"/>
        <v>238.352</v>
      </c>
      <c r="Q169" s="1" cm="1">
        <f t="array" ref="Q169">INDEX(实力模型!$AR$9:$AY$108,MATCH($E169,实力模型!$D$9:$D$108,FALSE),MATCH(Q$2,实力模型!$AR$8:$AY$8,FALSE))*$R$1</f>
        <v>244.29599999999999</v>
      </c>
      <c r="R169" s="1">
        <f t="shared" si="40"/>
        <v>244.29599999999999</v>
      </c>
    </row>
    <row r="170" spans="1:18" x14ac:dyDescent="0.15">
      <c r="A170" s="1">
        <v>168</v>
      </c>
      <c r="B170" s="1">
        <f t="shared" si="37"/>
        <v>17</v>
      </c>
      <c r="C170" s="1">
        <f t="shared" si="36"/>
        <v>8</v>
      </c>
      <c r="E170" s="26">
        <f t="shared" si="35"/>
        <v>46</v>
      </c>
      <c r="F170" s="1" cm="1">
        <f t="array" ref="F170">INT(INDEX(V$4:V$24,MATCH($A170,$U$4:$U$24,TRUE))+INDEX(X$4:X$24,MATCH($A170,$U$4:$U$24,1))*($A170-INDEX($U$4:$U$24,MATCH($A170,$U$4:$U$24,1))))</f>
        <v>3216</v>
      </c>
      <c r="G170" s="1" cm="1">
        <f t="array" ref="G170">INT(INDEX(W$4:W$24,MATCH($A170,$U$4:$U$24,TRUE))+INDEX(Y$4:Y$24,MATCH($A170,$U$4:$U$24,1))*($A170-INDEX($U$4:$U$24,MATCH($A170,$U$4:$U$24,1))))</f>
        <v>257</v>
      </c>
      <c r="H170" s="1">
        <f t="shared" si="41"/>
        <v>257</v>
      </c>
      <c r="I170" s="1">
        <f t="shared" si="32"/>
        <v>244</v>
      </c>
      <c r="J170" s="1">
        <f t="shared" si="33"/>
        <v>244</v>
      </c>
      <c r="L170" s="1">
        <f t="shared" si="38"/>
        <v>0.73399999999999999</v>
      </c>
      <c r="M170" s="1" cm="1">
        <f t="array" ref="M170">ROUND(INDEX(实力模型!$AR$9:$AY$108,MATCH($E170,实力模型!$D$9:$D$108,FALSE),MATCH(M$2,实力模型!$AR$8:$AY$8,FALSE))*L170,3)</f>
        <v>2951.0320000000002</v>
      </c>
      <c r="N170" s="1">
        <f t="shared" si="34"/>
        <v>0.58399999999999996</v>
      </c>
      <c r="O170" s="1" cm="1">
        <f t="array" ref="O170">ROUND(INDEX(实力模型!$AR$9:$AY$108,MATCH($E170,实力模型!$D$9:$D$108,FALSE),MATCH(O$2,实力模型!$AR$8:$AY$8,FALSE))*$N170,3)</f>
        <v>239.17099999999999</v>
      </c>
      <c r="P170" s="1">
        <f t="shared" si="39"/>
        <v>239.17099999999999</v>
      </c>
      <c r="Q170" s="1" cm="1">
        <f t="array" ref="Q170">INDEX(实力模型!$AR$9:$AY$108,MATCH($E170,实力模型!$D$9:$D$108,FALSE),MATCH(Q$2,实力模型!$AR$8:$AY$8,FALSE))*$R$1</f>
        <v>244.29599999999999</v>
      </c>
      <c r="R170" s="1">
        <f t="shared" si="40"/>
        <v>244.29599999999999</v>
      </c>
    </row>
    <row r="171" spans="1:18" x14ac:dyDescent="0.15">
      <c r="A171" s="1">
        <v>169</v>
      </c>
      <c r="B171" s="1">
        <f t="shared" si="37"/>
        <v>17</v>
      </c>
      <c r="C171" s="1">
        <f t="shared" si="36"/>
        <v>9</v>
      </c>
      <c r="E171" s="26">
        <f t="shared" si="35"/>
        <v>46</v>
      </c>
      <c r="F171" s="1" cm="1">
        <f t="array" ref="F171">INT(INDEX(V$4:V$24,MATCH($A171,$U$4:$U$24,TRUE))+INDEX(X$4:X$24,MATCH($A171,$U$4:$U$24,1))*($A171-INDEX($U$4:$U$24,MATCH($A171,$U$4:$U$24,1))))</f>
        <v>3271</v>
      </c>
      <c r="G171" s="1" cm="1">
        <f t="array" ref="G171">INT(INDEX(W$4:W$24,MATCH($A171,$U$4:$U$24,TRUE))+INDEX(Y$4:Y$24,MATCH($A171,$U$4:$U$24,1))*($A171-INDEX($U$4:$U$24,MATCH($A171,$U$4:$U$24,1))))</f>
        <v>261</v>
      </c>
      <c r="H171" s="1">
        <f t="shared" si="41"/>
        <v>261</v>
      </c>
      <c r="I171" s="1">
        <f t="shared" si="32"/>
        <v>244</v>
      </c>
      <c r="J171" s="1">
        <f t="shared" si="33"/>
        <v>244</v>
      </c>
      <c r="L171" s="1">
        <f t="shared" si="38"/>
        <v>0.73599999999999999</v>
      </c>
      <c r="M171" s="1" cm="1">
        <f t="array" ref="M171">ROUND(INDEX(实力模型!$AR$9:$AY$108,MATCH($E171,实力模型!$D$9:$D$108,FALSE),MATCH(M$2,实力模型!$AR$8:$AY$8,FALSE))*L171,3)</f>
        <v>2959.0729999999999</v>
      </c>
      <c r="N171" s="1">
        <f t="shared" si="34"/>
        <v>0.58599999999999997</v>
      </c>
      <c r="O171" s="1" cm="1">
        <f t="array" ref="O171">ROUND(INDEX(实力模型!$AR$9:$AY$108,MATCH($E171,实力模型!$D$9:$D$108,FALSE),MATCH(O$2,实力模型!$AR$8:$AY$8,FALSE))*$N171,3)</f>
        <v>239.99</v>
      </c>
      <c r="P171" s="1">
        <f t="shared" si="39"/>
        <v>239.99</v>
      </c>
      <c r="Q171" s="1" cm="1">
        <f t="array" ref="Q171">INDEX(实力模型!$AR$9:$AY$108,MATCH($E171,实力模型!$D$9:$D$108,FALSE),MATCH(Q$2,实力模型!$AR$8:$AY$8,FALSE))*$R$1</f>
        <v>244.29599999999999</v>
      </c>
      <c r="R171" s="1">
        <f t="shared" si="40"/>
        <v>244.29599999999999</v>
      </c>
    </row>
    <row r="172" spans="1:18" x14ac:dyDescent="0.15">
      <c r="A172" s="1">
        <v>170</v>
      </c>
      <c r="B172" s="1">
        <f t="shared" si="37"/>
        <v>17</v>
      </c>
      <c r="C172" s="1">
        <f t="shared" si="36"/>
        <v>10</v>
      </c>
      <c r="E172" s="26">
        <f t="shared" si="35"/>
        <v>46</v>
      </c>
      <c r="F172" s="1" cm="1">
        <f t="array" ref="F172">INT(INDEX(V$4:V$24,MATCH($A172,$U$4:$U$24,TRUE))+INDEX(X$4:X$24,MATCH($A172,$U$4:$U$24,1))*($A172-INDEX($U$4:$U$24,MATCH($A172,$U$4:$U$24,1))))</f>
        <v>3326</v>
      </c>
      <c r="G172" s="1" cm="1">
        <f t="array" ref="G172">INT(INDEX(W$4:W$24,MATCH($A172,$U$4:$U$24,TRUE))+INDEX(Y$4:Y$24,MATCH($A172,$U$4:$U$24,1))*($A172-INDEX($U$4:$U$24,MATCH($A172,$U$4:$U$24,1))))</f>
        <v>265</v>
      </c>
      <c r="H172" s="1">
        <f t="shared" si="41"/>
        <v>265</v>
      </c>
      <c r="I172" s="1">
        <f t="shared" si="32"/>
        <v>244</v>
      </c>
      <c r="J172" s="1">
        <f t="shared" si="33"/>
        <v>244</v>
      </c>
      <c r="L172" s="1">
        <f t="shared" si="38"/>
        <v>0.73799999999999999</v>
      </c>
      <c r="M172" s="1" cm="1">
        <f t="array" ref="M172">ROUND(INDEX(实力模型!$AR$9:$AY$108,MATCH($E172,实力模型!$D$9:$D$108,FALSE),MATCH(M$2,实力模型!$AR$8:$AY$8,FALSE))*L172,3)</f>
        <v>2967.114</v>
      </c>
      <c r="N172" s="1">
        <f t="shared" si="34"/>
        <v>0.58799999999999997</v>
      </c>
      <c r="O172" s="1" cm="1">
        <f t="array" ref="O172">ROUND(INDEX(实力模型!$AR$9:$AY$108,MATCH($E172,实力模型!$D$9:$D$108,FALSE),MATCH(O$2,实力模型!$AR$8:$AY$8,FALSE))*$N172,3)</f>
        <v>240.81</v>
      </c>
      <c r="P172" s="1">
        <f t="shared" si="39"/>
        <v>240.81</v>
      </c>
      <c r="Q172" s="1" cm="1">
        <f t="array" ref="Q172">INDEX(实力模型!$AR$9:$AY$108,MATCH($E172,实力模型!$D$9:$D$108,FALSE),MATCH(Q$2,实力模型!$AR$8:$AY$8,FALSE))*$R$1</f>
        <v>244.29599999999999</v>
      </c>
      <c r="R172" s="1">
        <f t="shared" si="40"/>
        <v>244.29599999999999</v>
      </c>
    </row>
    <row r="173" spans="1:18" x14ac:dyDescent="0.15">
      <c r="A173" s="1">
        <v>171</v>
      </c>
      <c r="B173" s="1">
        <f t="shared" si="37"/>
        <v>18</v>
      </c>
      <c r="C173" s="1">
        <f t="shared" si="36"/>
        <v>1</v>
      </c>
      <c r="E173" s="26">
        <f t="shared" si="35"/>
        <v>46</v>
      </c>
      <c r="F173" s="1" cm="1">
        <f t="array" ref="F173">INT(INDEX(V$4:V$24,MATCH($A173,$U$4:$U$24,TRUE))+INDEX(X$4:X$24,MATCH($A173,$U$4:$U$24,1))*($A173-INDEX($U$4:$U$24,MATCH($A173,$U$4:$U$24,1))))</f>
        <v>3381</v>
      </c>
      <c r="G173" s="1" cm="1">
        <f t="array" ref="G173">INT(INDEX(W$4:W$24,MATCH($A173,$U$4:$U$24,TRUE))+INDEX(Y$4:Y$24,MATCH($A173,$U$4:$U$24,1))*($A173-INDEX($U$4:$U$24,MATCH($A173,$U$4:$U$24,1))))</f>
        <v>270</v>
      </c>
      <c r="H173" s="1">
        <f t="shared" si="41"/>
        <v>270</v>
      </c>
      <c r="I173" s="1">
        <f t="shared" si="32"/>
        <v>244</v>
      </c>
      <c r="J173" s="1">
        <f t="shared" si="33"/>
        <v>244</v>
      </c>
      <c r="L173" s="1">
        <f t="shared" si="38"/>
        <v>0.74</v>
      </c>
      <c r="M173" s="1" cm="1">
        <f t="array" ref="M173">ROUND(INDEX(实力模型!$AR$9:$AY$108,MATCH($E173,实力模型!$D$9:$D$108,FALSE),MATCH(M$2,实力模型!$AR$8:$AY$8,FALSE))*L173,3)</f>
        <v>2975.1550000000002</v>
      </c>
      <c r="N173" s="1">
        <f t="shared" si="34"/>
        <v>0.59</v>
      </c>
      <c r="O173" s="1" cm="1">
        <f t="array" ref="O173">ROUND(INDEX(实力模型!$AR$9:$AY$108,MATCH($E173,实力模型!$D$9:$D$108,FALSE),MATCH(O$2,实力模型!$AR$8:$AY$8,FALSE))*$N173,3)</f>
        <v>241.62899999999999</v>
      </c>
      <c r="P173" s="1">
        <f t="shared" si="39"/>
        <v>241.62899999999999</v>
      </c>
      <c r="Q173" s="1" cm="1">
        <f t="array" ref="Q173">INDEX(实力模型!$AR$9:$AY$108,MATCH($E173,实力模型!$D$9:$D$108,FALSE),MATCH(Q$2,实力模型!$AR$8:$AY$8,FALSE))*$R$1</f>
        <v>244.29599999999999</v>
      </c>
      <c r="R173" s="1">
        <f t="shared" si="40"/>
        <v>244.29599999999999</v>
      </c>
    </row>
    <row r="174" spans="1:18" x14ac:dyDescent="0.15">
      <c r="A174" s="1">
        <v>172</v>
      </c>
      <c r="B174" s="1">
        <f t="shared" si="37"/>
        <v>18</v>
      </c>
      <c r="C174" s="1">
        <f t="shared" si="36"/>
        <v>2</v>
      </c>
      <c r="E174" s="26">
        <f t="shared" si="35"/>
        <v>47</v>
      </c>
      <c r="F174" s="1" cm="1">
        <f t="array" ref="F174">INT(INDEX(V$4:V$24,MATCH($A174,$U$4:$U$24,TRUE))+INDEX(X$4:X$24,MATCH($A174,$U$4:$U$24,1))*($A174-INDEX($U$4:$U$24,MATCH($A174,$U$4:$U$24,1))))</f>
        <v>3435</v>
      </c>
      <c r="G174" s="1" cm="1">
        <f t="array" ref="G174">INT(INDEX(W$4:W$24,MATCH($A174,$U$4:$U$24,TRUE))+INDEX(Y$4:Y$24,MATCH($A174,$U$4:$U$24,1))*($A174-INDEX($U$4:$U$24,MATCH($A174,$U$4:$U$24,1))))</f>
        <v>274</v>
      </c>
      <c r="H174" s="1">
        <f t="shared" si="41"/>
        <v>274</v>
      </c>
      <c r="I174" s="1">
        <f t="shared" si="32"/>
        <v>245</v>
      </c>
      <c r="J174" s="1">
        <f t="shared" si="33"/>
        <v>245</v>
      </c>
      <c r="L174" s="1">
        <f t="shared" si="38"/>
        <v>0.74199999999999999</v>
      </c>
      <c r="M174" s="1" cm="1">
        <f t="array" ref="M174">ROUND(INDEX(实力模型!$AR$9:$AY$108,MATCH($E174,实力模型!$D$9:$D$108,FALSE),MATCH(M$2,实力模型!$AR$8:$AY$8,FALSE))*L174,3)</f>
        <v>2998.6889999999999</v>
      </c>
      <c r="N174" s="1">
        <f t="shared" si="34"/>
        <v>0.59199999999999997</v>
      </c>
      <c r="O174" s="1" cm="1">
        <f t="array" ref="O174">ROUND(INDEX(实力模型!$AR$9:$AY$108,MATCH($E174,实力模型!$D$9:$D$108,FALSE),MATCH(O$2,实力模型!$AR$8:$AY$8,FALSE))*$N174,3)</f>
        <v>243.922</v>
      </c>
      <c r="P174" s="1">
        <f t="shared" si="39"/>
        <v>243.922</v>
      </c>
      <c r="Q174" s="1" cm="1">
        <f t="array" ref="Q174">INDEX(实力模型!$AR$9:$AY$108,MATCH($E174,实力模型!$D$9:$D$108,FALSE),MATCH(Q$2,实力模型!$AR$8:$AY$8,FALSE))*$R$1</f>
        <v>245.77199999999999</v>
      </c>
      <c r="R174" s="1">
        <f t="shared" si="40"/>
        <v>245.77199999999999</v>
      </c>
    </row>
    <row r="175" spans="1:18" x14ac:dyDescent="0.15">
      <c r="A175" s="1">
        <v>173</v>
      </c>
      <c r="B175" s="1">
        <f t="shared" si="37"/>
        <v>18</v>
      </c>
      <c r="C175" s="1">
        <f t="shared" si="36"/>
        <v>3</v>
      </c>
      <c r="E175" s="26">
        <f t="shared" si="35"/>
        <v>47</v>
      </c>
      <c r="F175" s="1" cm="1">
        <f t="array" ref="F175">INT(INDEX(V$4:V$24,MATCH($A175,$U$4:$U$24,TRUE))+INDEX(X$4:X$24,MATCH($A175,$U$4:$U$24,1))*($A175-INDEX($U$4:$U$24,MATCH($A175,$U$4:$U$24,1))))</f>
        <v>3490</v>
      </c>
      <c r="G175" s="1" cm="1">
        <f t="array" ref="G175">INT(INDEX(W$4:W$24,MATCH($A175,$U$4:$U$24,TRUE))+INDEX(Y$4:Y$24,MATCH($A175,$U$4:$U$24,1))*($A175-INDEX($U$4:$U$24,MATCH($A175,$U$4:$U$24,1))))</f>
        <v>278</v>
      </c>
      <c r="H175" s="1">
        <f t="shared" si="41"/>
        <v>278</v>
      </c>
      <c r="I175" s="1">
        <f t="shared" si="32"/>
        <v>245</v>
      </c>
      <c r="J175" s="1">
        <f t="shared" si="33"/>
        <v>245</v>
      </c>
      <c r="L175" s="1">
        <f t="shared" si="38"/>
        <v>0.74399999999999999</v>
      </c>
      <c r="M175" s="1" cm="1">
        <f t="array" ref="M175">ROUND(INDEX(实力模型!$AR$9:$AY$108,MATCH($E175,实力模型!$D$9:$D$108,FALSE),MATCH(M$2,实力模型!$AR$8:$AY$8,FALSE))*L175,3)</f>
        <v>3006.7719999999999</v>
      </c>
      <c r="N175" s="1">
        <f t="shared" si="34"/>
        <v>0.59399999999999997</v>
      </c>
      <c r="O175" s="1" cm="1">
        <f t="array" ref="O175">ROUND(INDEX(实力模型!$AR$9:$AY$108,MATCH($E175,实力模型!$D$9:$D$108,FALSE),MATCH(O$2,实力模型!$AR$8:$AY$8,FALSE))*$N175,3)</f>
        <v>244.74600000000001</v>
      </c>
      <c r="P175" s="1">
        <f t="shared" si="39"/>
        <v>244.74600000000001</v>
      </c>
      <c r="Q175" s="1" cm="1">
        <f t="array" ref="Q175">INDEX(实力模型!$AR$9:$AY$108,MATCH($E175,实力模型!$D$9:$D$108,FALSE),MATCH(Q$2,实力模型!$AR$8:$AY$8,FALSE))*$R$1</f>
        <v>245.77199999999999</v>
      </c>
      <c r="R175" s="1">
        <f t="shared" si="40"/>
        <v>245.77199999999999</v>
      </c>
    </row>
    <row r="176" spans="1:18" x14ac:dyDescent="0.15">
      <c r="A176" s="1">
        <v>174</v>
      </c>
      <c r="B176" s="1">
        <f t="shared" si="37"/>
        <v>18</v>
      </c>
      <c r="C176" s="1">
        <f t="shared" si="36"/>
        <v>4</v>
      </c>
      <c r="E176" s="26">
        <f t="shared" si="35"/>
        <v>47</v>
      </c>
      <c r="F176" s="1" cm="1">
        <f t="array" ref="F176">INT(INDEX(V$4:V$24,MATCH($A176,$U$4:$U$24,TRUE))+INDEX(X$4:X$24,MATCH($A176,$U$4:$U$24,1))*($A176-INDEX($U$4:$U$24,MATCH($A176,$U$4:$U$24,1))))</f>
        <v>3545</v>
      </c>
      <c r="G176" s="1" cm="1">
        <f t="array" ref="G176">INT(INDEX(W$4:W$24,MATCH($A176,$U$4:$U$24,TRUE))+INDEX(Y$4:Y$24,MATCH($A176,$U$4:$U$24,1))*($A176-INDEX($U$4:$U$24,MATCH($A176,$U$4:$U$24,1))))</f>
        <v>282</v>
      </c>
      <c r="H176" s="1">
        <f t="shared" si="41"/>
        <v>282</v>
      </c>
      <c r="I176" s="1">
        <f t="shared" si="32"/>
        <v>245</v>
      </c>
      <c r="J176" s="1">
        <f t="shared" si="33"/>
        <v>245</v>
      </c>
      <c r="L176" s="1">
        <f t="shared" si="38"/>
        <v>0.746</v>
      </c>
      <c r="M176" s="1" cm="1">
        <f t="array" ref="M176">ROUND(INDEX(实力模型!$AR$9:$AY$108,MATCH($E176,实力模型!$D$9:$D$108,FALSE),MATCH(M$2,实力模型!$AR$8:$AY$8,FALSE))*L176,3)</f>
        <v>3014.855</v>
      </c>
      <c r="N176" s="1">
        <f t="shared" si="34"/>
        <v>0.59599999999999997</v>
      </c>
      <c r="O176" s="1" cm="1">
        <f t="array" ref="O176">ROUND(INDEX(实力模型!$AR$9:$AY$108,MATCH($E176,实力模型!$D$9:$D$108,FALSE),MATCH(O$2,实力模型!$AR$8:$AY$8,FALSE))*$N176,3)</f>
        <v>245.57</v>
      </c>
      <c r="P176" s="1">
        <f t="shared" si="39"/>
        <v>245.57</v>
      </c>
      <c r="Q176" s="1" cm="1">
        <f t="array" ref="Q176">INDEX(实力模型!$AR$9:$AY$108,MATCH($E176,实力模型!$D$9:$D$108,FALSE),MATCH(Q$2,实力模型!$AR$8:$AY$8,FALSE))*$R$1</f>
        <v>245.77199999999999</v>
      </c>
      <c r="R176" s="1">
        <f t="shared" si="40"/>
        <v>245.77199999999999</v>
      </c>
    </row>
    <row r="177" spans="1:18" x14ac:dyDescent="0.15">
      <c r="A177" s="1">
        <v>175</v>
      </c>
      <c r="B177" s="1">
        <f t="shared" si="37"/>
        <v>18</v>
      </c>
      <c r="C177" s="1">
        <f t="shared" si="36"/>
        <v>5</v>
      </c>
      <c r="E177" s="26">
        <f t="shared" si="35"/>
        <v>47</v>
      </c>
      <c r="F177" s="1" cm="1">
        <f t="array" ref="F177">INT(INDEX(V$4:V$24,MATCH($A177,$U$4:$U$24,TRUE))+INDEX(X$4:X$24,MATCH($A177,$U$4:$U$24,1))*($A177-INDEX($U$4:$U$24,MATCH($A177,$U$4:$U$24,1))))</f>
        <v>3600</v>
      </c>
      <c r="G177" s="1" cm="1">
        <f t="array" ref="G177">INT(INDEX(W$4:W$24,MATCH($A177,$U$4:$U$24,TRUE))+INDEX(Y$4:Y$24,MATCH($A177,$U$4:$U$24,1))*($A177-INDEX($U$4:$U$24,MATCH($A177,$U$4:$U$24,1))))</f>
        <v>286</v>
      </c>
      <c r="H177" s="1">
        <f t="shared" si="41"/>
        <v>286</v>
      </c>
      <c r="I177" s="1">
        <f t="shared" si="32"/>
        <v>245</v>
      </c>
      <c r="J177" s="1">
        <f t="shared" si="33"/>
        <v>245</v>
      </c>
      <c r="L177" s="1">
        <f t="shared" si="38"/>
        <v>0.748</v>
      </c>
      <c r="M177" s="1" cm="1">
        <f t="array" ref="M177">ROUND(INDEX(实力模型!$AR$9:$AY$108,MATCH($E177,实力模型!$D$9:$D$108,FALSE),MATCH(M$2,实力模型!$AR$8:$AY$8,FALSE))*L177,3)</f>
        <v>3022.9369999999999</v>
      </c>
      <c r="N177" s="1">
        <f t="shared" si="34"/>
        <v>0.59799999999999998</v>
      </c>
      <c r="O177" s="1" cm="1">
        <f t="array" ref="O177">ROUND(INDEX(实力模型!$AR$9:$AY$108,MATCH($E177,实力模型!$D$9:$D$108,FALSE),MATCH(O$2,实力模型!$AR$8:$AY$8,FALSE))*$N177,3)</f>
        <v>246.39400000000001</v>
      </c>
      <c r="P177" s="1">
        <f t="shared" si="39"/>
        <v>246.39400000000001</v>
      </c>
      <c r="Q177" s="1" cm="1">
        <f t="array" ref="Q177">INDEX(实力模型!$AR$9:$AY$108,MATCH($E177,实力模型!$D$9:$D$108,FALSE),MATCH(Q$2,实力模型!$AR$8:$AY$8,FALSE))*$R$1</f>
        <v>245.77199999999999</v>
      </c>
      <c r="R177" s="1">
        <f t="shared" si="40"/>
        <v>245.77199999999999</v>
      </c>
    </row>
    <row r="178" spans="1:18" x14ac:dyDescent="0.15">
      <c r="A178" s="1">
        <v>176</v>
      </c>
      <c r="B178" s="1">
        <f t="shared" si="37"/>
        <v>18</v>
      </c>
      <c r="C178" s="1">
        <f t="shared" si="36"/>
        <v>6</v>
      </c>
      <c r="E178" s="26">
        <f t="shared" si="35"/>
        <v>47</v>
      </c>
      <c r="F178" s="1" cm="1">
        <f t="array" ref="F178">INT(INDEX(V$4:V$24,MATCH($A178,$U$4:$U$24,TRUE))+INDEX(X$4:X$24,MATCH($A178,$U$4:$U$24,1))*($A178-INDEX($U$4:$U$24,MATCH($A178,$U$4:$U$24,1))))</f>
        <v>3655</v>
      </c>
      <c r="G178" s="1" cm="1">
        <f t="array" ref="G178">INT(INDEX(W$4:W$24,MATCH($A178,$U$4:$U$24,TRUE))+INDEX(Y$4:Y$24,MATCH($A178,$U$4:$U$24,1))*($A178-INDEX($U$4:$U$24,MATCH($A178,$U$4:$U$24,1))))</f>
        <v>290</v>
      </c>
      <c r="H178" s="1">
        <f t="shared" si="41"/>
        <v>290</v>
      </c>
      <c r="I178" s="1">
        <f t="shared" si="32"/>
        <v>245</v>
      </c>
      <c r="J178" s="1">
        <f t="shared" si="33"/>
        <v>245</v>
      </c>
      <c r="L178" s="1">
        <f t="shared" si="38"/>
        <v>0.75</v>
      </c>
      <c r="M178" s="1" cm="1">
        <f t="array" ref="M178">ROUND(INDEX(实力模型!$AR$9:$AY$108,MATCH($E178,实力模型!$D$9:$D$108,FALSE),MATCH(M$2,实力模型!$AR$8:$AY$8,FALSE))*L178,3)</f>
        <v>3031.02</v>
      </c>
      <c r="N178" s="1">
        <f t="shared" si="34"/>
        <v>0.6</v>
      </c>
      <c r="O178" s="1" cm="1">
        <f t="array" ref="O178">ROUND(INDEX(实力模型!$AR$9:$AY$108,MATCH($E178,实力模型!$D$9:$D$108,FALSE),MATCH(O$2,实力模型!$AR$8:$AY$8,FALSE))*$N178,3)</f>
        <v>247.21799999999999</v>
      </c>
      <c r="P178" s="1">
        <f t="shared" si="39"/>
        <v>247.21799999999999</v>
      </c>
      <c r="Q178" s="1" cm="1">
        <f t="array" ref="Q178">INDEX(实力模型!$AR$9:$AY$108,MATCH($E178,实力模型!$D$9:$D$108,FALSE),MATCH(Q$2,实力模型!$AR$8:$AY$8,FALSE))*$R$1</f>
        <v>245.77199999999999</v>
      </c>
      <c r="R178" s="1">
        <f t="shared" si="40"/>
        <v>245.77199999999999</v>
      </c>
    </row>
    <row r="179" spans="1:18" x14ac:dyDescent="0.15">
      <c r="A179" s="1">
        <v>177</v>
      </c>
      <c r="B179" s="1">
        <f t="shared" si="37"/>
        <v>18</v>
      </c>
      <c r="C179" s="1">
        <f t="shared" si="36"/>
        <v>7</v>
      </c>
      <c r="E179" s="26">
        <f t="shared" si="35"/>
        <v>48</v>
      </c>
      <c r="F179" s="1" cm="1">
        <f t="array" ref="F179">INT(INDEX(V$4:V$24,MATCH($A179,$U$4:$U$24,TRUE))+INDEX(X$4:X$24,MATCH($A179,$U$4:$U$24,1))*($A179-INDEX($U$4:$U$24,MATCH($A179,$U$4:$U$24,1))))</f>
        <v>3709</v>
      </c>
      <c r="G179" s="1" cm="1">
        <f t="array" ref="G179">INT(INDEX(W$4:W$24,MATCH($A179,$U$4:$U$24,TRUE))+INDEX(Y$4:Y$24,MATCH($A179,$U$4:$U$24,1))*($A179-INDEX($U$4:$U$24,MATCH($A179,$U$4:$U$24,1))))</f>
        <v>294</v>
      </c>
      <c r="H179" s="1">
        <f t="shared" si="41"/>
        <v>294</v>
      </c>
      <c r="I179" s="1">
        <f t="shared" si="32"/>
        <v>296</v>
      </c>
      <c r="J179" s="1">
        <f t="shared" si="33"/>
        <v>296</v>
      </c>
      <c r="L179" s="1">
        <f t="shared" si="38"/>
        <v>0.752</v>
      </c>
      <c r="M179" s="1" cm="1">
        <f t="array" ref="M179">ROUND(INDEX(实力模型!$AR$9:$AY$108,MATCH($E179,实力模型!$D$9:$D$108,FALSE),MATCH(M$2,实力模型!$AR$8:$AY$8,FALSE))*L179,3)</f>
        <v>4039.7739999999999</v>
      </c>
      <c r="N179" s="1">
        <f t="shared" si="34"/>
        <v>0.60199999999999998</v>
      </c>
      <c r="O179" s="1" cm="1">
        <f t="array" ref="O179">ROUND(INDEX(实力模型!$AR$9:$AY$108,MATCH($E179,实力模型!$D$9:$D$108,FALSE),MATCH(O$2,实力模型!$AR$8:$AY$8,FALSE))*$N179,3)</f>
        <v>315.24900000000002</v>
      </c>
      <c r="P179" s="1">
        <f t="shared" si="39"/>
        <v>315.24900000000002</v>
      </c>
      <c r="Q179" s="1" cm="1">
        <f t="array" ref="Q179">INDEX(实力模型!$AR$9:$AY$108,MATCH($E179,实力模型!$D$9:$D$108,FALSE),MATCH(Q$2,实力模型!$AR$8:$AY$8,FALSE))*$R$1</f>
        <v>296.65800000000002</v>
      </c>
      <c r="R179" s="1">
        <f t="shared" si="40"/>
        <v>296.65800000000002</v>
      </c>
    </row>
    <row r="180" spans="1:18" x14ac:dyDescent="0.15">
      <c r="A180" s="1">
        <v>178</v>
      </c>
      <c r="B180" s="1">
        <f t="shared" si="37"/>
        <v>18</v>
      </c>
      <c r="C180" s="1">
        <f t="shared" si="36"/>
        <v>8</v>
      </c>
      <c r="E180" s="26">
        <f t="shared" si="35"/>
        <v>48</v>
      </c>
      <c r="F180" s="1" cm="1">
        <f t="array" ref="F180">INT(INDEX(V$4:V$24,MATCH($A180,$U$4:$U$24,TRUE))+INDEX(X$4:X$24,MATCH($A180,$U$4:$U$24,1))*($A180-INDEX($U$4:$U$24,MATCH($A180,$U$4:$U$24,1))))</f>
        <v>3764</v>
      </c>
      <c r="G180" s="1" cm="1">
        <f t="array" ref="G180">INT(INDEX(W$4:W$24,MATCH($A180,$U$4:$U$24,TRUE))+INDEX(Y$4:Y$24,MATCH($A180,$U$4:$U$24,1))*($A180-INDEX($U$4:$U$24,MATCH($A180,$U$4:$U$24,1))))</f>
        <v>299</v>
      </c>
      <c r="H180" s="1">
        <f t="shared" si="41"/>
        <v>299</v>
      </c>
      <c r="I180" s="1">
        <f t="shared" si="32"/>
        <v>296</v>
      </c>
      <c r="J180" s="1">
        <f t="shared" si="33"/>
        <v>296</v>
      </c>
      <c r="L180" s="1">
        <f t="shared" si="38"/>
        <v>0.754</v>
      </c>
      <c r="M180" s="1" cm="1">
        <f t="array" ref="M180">ROUND(INDEX(实力模型!$AR$9:$AY$108,MATCH($E180,实力模型!$D$9:$D$108,FALSE),MATCH(M$2,实力模型!$AR$8:$AY$8,FALSE))*L180,3)</f>
        <v>4050.518</v>
      </c>
      <c r="N180" s="1">
        <f t="shared" si="34"/>
        <v>0.60399999999999998</v>
      </c>
      <c r="O180" s="1" cm="1">
        <f t="array" ref="O180">ROUND(INDEX(实力模型!$AR$9:$AY$108,MATCH($E180,实力模型!$D$9:$D$108,FALSE),MATCH(O$2,实力模型!$AR$8:$AY$8,FALSE))*$N180,3)</f>
        <v>316.29700000000003</v>
      </c>
      <c r="P180" s="1">
        <f t="shared" si="39"/>
        <v>316.29700000000003</v>
      </c>
      <c r="Q180" s="1" cm="1">
        <f t="array" ref="Q180">INDEX(实力模型!$AR$9:$AY$108,MATCH($E180,实力模型!$D$9:$D$108,FALSE),MATCH(Q$2,实力模型!$AR$8:$AY$8,FALSE))*$R$1</f>
        <v>296.65800000000002</v>
      </c>
      <c r="R180" s="1">
        <f t="shared" si="40"/>
        <v>296.65800000000002</v>
      </c>
    </row>
    <row r="181" spans="1:18" x14ac:dyDescent="0.15">
      <c r="A181" s="1">
        <v>179</v>
      </c>
      <c r="B181" s="1">
        <f t="shared" si="37"/>
        <v>18</v>
      </c>
      <c r="C181" s="1">
        <f t="shared" si="36"/>
        <v>9</v>
      </c>
      <c r="E181" s="26">
        <f t="shared" si="35"/>
        <v>48</v>
      </c>
      <c r="F181" s="1" cm="1">
        <f t="array" ref="F181">INT(INDEX(V$4:V$24,MATCH($A181,$U$4:$U$24,TRUE))+INDEX(X$4:X$24,MATCH($A181,$U$4:$U$24,1))*($A181-INDEX($U$4:$U$24,MATCH($A181,$U$4:$U$24,1))))</f>
        <v>3819</v>
      </c>
      <c r="G181" s="1" cm="1">
        <f t="array" ref="G181">INT(INDEX(W$4:W$24,MATCH($A181,$U$4:$U$24,TRUE))+INDEX(Y$4:Y$24,MATCH($A181,$U$4:$U$24,1))*($A181-INDEX($U$4:$U$24,MATCH($A181,$U$4:$U$24,1))))</f>
        <v>303</v>
      </c>
      <c r="H181" s="1">
        <f t="shared" si="41"/>
        <v>303</v>
      </c>
      <c r="I181" s="1">
        <f t="shared" si="32"/>
        <v>296</v>
      </c>
      <c r="J181" s="1">
        <f t="shared" si="33"/>
        <v>296</v>
      </c>
      <c r="L181" s="1">
        <f t="shared" si="38"/>
        <v>0.75600000000000001</v>
      </c>
      <c r="M181" s="1" cm="1">
        <f t="array" ref="M181">ROUND(INDEX(实力模型!$AR$9:$AY$108,MATCH($E181,实力模型!$D$9:$D$108,FALSE),MATCH(M$2,实力模型!$AR$8:$AY$8,FALSE))*L181,3)</f>
        <v>4061.2620000000002</v>
      </c>
      <c r="N181" s="1">
        <f t="shared" si="34"/>
        <v>0.60599999999999998</v>
      </c>
      <c r="O181" s="1" cm="1">
        <f t="array" ref="O181">ROUND(INDEX(实力模型!$AR$9:$AY$108,MATCH($E181,实力模型!$D$9:$D$108,FALSE),MATCH(O$2,实力模型!$AR$8:$AY$8,FALSE))*$N181,3)</f>
        <v>317.34399999999999</v>
      </c>
      <c r="P181" s="1">
        <f t="shared" si="39"/>
        <v>317.34399999999999</v>
      </c>
      <c r="Q181" s="1" cm="1">
        <f t="array" ref="Q181">INDEX(实力模型!$AR$9:$AY$108,MATCH($E181,实力模型!$D$9:$D$108,FALSE),MATCH(Q$2,实力模型!$AR$8:$AY$8,FALSE))*$R$1</f>
        <v>296.65800000000002</v>
      </c>
      <c r="R181" s="1">
        <f t="shared" si="40"/>
        <v>296.65800000000002</v>
      </c>
    </row>
    <row r="182" spans="1:18" x14ac:dyDescent="0.15">
      <c r="A182" s="1">
        <v>180</v>
      </c>
      <c r="B182" s="1">
        <f t="shared" si="37"/>
        <v>18</v>
      </c>
      <c r="C182" s="1">
        <f t="shared" si="36"/>
        <v>10</v>
      </c>
      <c r="E182" s="26">
        <f t="shared" si="35"/>
        <v>48</v>
      </c>
      <c r="F182" s="1" cm="1">
        <f t="array" ref="F182">INT(INDEX(V$4:V$24,MATCH($A182,$U$4:$U$24,TRUE))+INDEX(X$4:X$24,MATCH($A182,$U$4:$U$24,1))*($A182-INDEX($U$4:$U$24,MATCH($A182,$U$4:$U$24,1))))</f>
        <v>3874</v>
      </c>
      <c r="G182" s="1" cm="1">
        <f t="array" ref="G182">INT(INDEX(W$4:W$24,MATCH($A182,$U$4:$U$24,TRUE))+INDEX(Y$4:Y$24,MATCH($A182,$U$4:$U$24,1))*($A182-INDEX($U$4:$U$24,MATCH($A182,$U$4:$U$24,1))))</f>
        <v>307</v>
      </c>
      <c r="H182" s="1">
        <f t="shared" si="41"/>
        <v>307</v>
      </c>
      <c r="I182" s="1">
        <f t="shared" si="32"/>
        <v>296</v>
      </c>
      <c r="J182" s="1">
        <f t="shared" si="33"/>
        <v>296</v>
      </c>
      <c r="L182" s="1">
        <f t="shared" si="38"/>
        <v>0.75800000000000001</v>
      </c>
      <c r="M182" s="1" cm="1">
        <f t="array" ref="M182">ROUND(INDEX(实力模型!$AR$9:$AY$108,MATCH($E182,实力模型!$D$9:$D$108,FALSE),MATCH(M$2,实力模型!$AR$8:$AY$8,FALSE))*L182,3)</f>
        <v>4072.0059999999999</v>
      </c>
      <c r="N182" s="1">
        <f t="shared" si="34"/>
        <v>0.60799999999999998</v>
      </c>
      <c r="O182" s="1" cm="1">
        <f t="array" ref="O182">ROUND(INDEX(实力模型!$AR$9:$AY$108,MATCH($E182,实力模型!$D$9:$D$108,FALSE),MATCH(O$2,实力模型!$AR$8:$AY$8,FALSE))*$N182,3)</f>
        <v>318.39100000000002</v>
      </c>
      <c r="P182" s="1">
        <f t="shared" si="39"/>
        <v>318.39100000000002</v>
      </c>
      <c r="Q182" s="1" cm="1">
        <f t="array" ref="Q182">INDEX(实力模型!$AR$9:$AY$108,MATCH($E182,实力模型!$D$9:$D$108,FALSE),MATCH(Q$2,实力模型!$AR$8:$AY$8,FALSE))*$R$1</f>
        <v>296.65800000000002</v>
      </c>
      <c r="R182" s="1">
        <f t="shared" si="40"/>
        <v>296.65800000000002</v>
      </c>
    </row>
    <row r="183" spans="1:18" x14ac:dyDescent="0.15">
      <c r="A183" s="1">
        <v>181</v>
      </c>
      <c r="B183" s="1">
        <f t="shared" si="37"/>
        <v>19</v>
      </c>
      <c r="C183" s="1">
        <f t="shared" si="36"/>
        <v>1</v>
      </c>
      <c r="E183" s="26">
        <f t="shared" si="35"/>
        <v>48</v>
      </c>
      <c r="F183" s="1" cm="1">
        <f t="array" ref="F183">INT(INDEX(V$4:V$24,MATCH($A183,$U$4:$U$24,TRUE))+INDEX(X$4:X$24,MATCH($A183,$U$4:$U$24,1))*($A183-INDEX($U$4:$U$24,MATCH($A183,$U$4:$U$24,1))))</f>
        <v>3929</v>
      </c>
      <c r="G183" s="1" cm="1">
        <f t="array" ref="G183">INT(INDEX(W$4:W$24,MATCH($A183,$U$4:$U$24,TRUE))+INDEX(Y$4:Y$24,MATCH($A183,$U$4:$U$24,1))*($A183-INDEX($U$4:$U$24,MATCH($A183,$U$4:$U$24,1))))</f>
        <v>311</v>
      </c>
      <c r="H183" s="1">
        <f t="shared" si="41"/>
        <v>311</v>
      </c>
      <c r="I183" s="1">
        <f t="shared" si="32"/>
        <v>296</v>
      </c>
      <c r="J183" s="1">
        <f t="shared" si="33"/>
        <v>296</v>
      </c>
      <c r="L183" s="1">
        <f t="shared" si="38"/>
        <v>0.76</v>
      </c>
      <c r="M183" s="1" cm="1">
        <f t="array" ref="M183">ROUND(INDEX(实力模型!$AR$9:$AY$108,MATCH($E183,实力模型!$D$9:$D$108,FALSE),MATCH(M$2,实力模型!$AR$8:$AY$8,FALSE))*L183,3)</f>
        <v>4082.75</v>
      </c>
      <c r="N183" s="1">
        <f t="shared" si="34"/>
        <v>0.61</v>
      </c>
      <c r="O183" s="1" cm="1">
        <f t="array" ref="O183">ROUND(INDEX(实力模型!$AR$9:$AY$108,MATCH($E183,实力模型!$D$9:$D$108,FALSE),MATCH(O$2,实力模型!$AR$8:$AY$8,FALSE))*$N183,3)</f>
        <v>319.43900000000002</v>
      </c>
      <c r="P183" s="1">
        <f t="shared" si="39"/>
        <v>319.43900000000002</v>
      </c>
      <c r="Q183" s="1" cm="1">
        <f t="array" ref="Q183">INDEX(实力模型!$AR$9:$AY$108,MATCH($E183,实力模型!$D$9:$D$108,FALSE),MATCH(Q$2,实力模型!$AR$8:$AY$8,FALSE))*$R$1</f>
        <v>296.65800000000002</v>
      </c>
      <c r="R183" s="1">
        <f t="shared" si="40"/>
        <v>296.65800000000002</v>
      </c>
    </row>
    <row r="184" spans="1:18" x14ac:dyDescent="0.15">
      <c r="A184" s="1">
        <v>182</v>
      </c>
      <c r="B184" s="1">
        <f t="shared" si="37"/>
        <v>19</v>
      </c>
      <c r="C184" s="1">
        <f t="shared" si="36"/>
        <v>2</v>
      </c>
      <c r="E184" s="26">
        <f t="shared" ref="E184:E215" si="42">MIN(E179+1,100)</f>
        <v>49</v>
      </c>
      <c r="F184" s="1" cm="1">
        <f t="array" ref="F184">INT(INDEX(V$4:V$24,MATCH($A184,$U$4:$U$24,TRUE))+INDEX(X$4:X$24,MATCH($A184,$U$4:$U$24,1))*($A184-INDEX($U$4:$U$24,MATCH($A184,$U$4:$U$24,1))))</f>
        <v>3983</v>
      </c>
      <c r="G184" s="1" cm="1">
        <f t="array" ref="G184">INT(INDEX(W$4:W$24,MATCH($A184,$U$4:$U$24,TRUE))+INDEX(Y$4:Y$24,MATCH($A184,$U$4:$U$24,1))*($A184-INDEX($U$4:$U$24,MATCH($A184,$U$4:$U$24,1))))</f>
        <v>315</v>
      </c>
      <c r="H184" s="1">
        <f t="shared" si="41"/>
        <v>315</v>
      </c>
      <c r="I184" s="1">
        <f t="shared" si="32"/>
        <v>305</v>
      </c>
      <c r="J184" s="1">
        <f t="shared" si="33"/>
        <v>305</v>
      </c>
      <c r="L184" s="1">
        <f t="shared" si="38"/>
        <v>0.76200000000000001</v>
      </c>
      <c r="M184" s="1" cm="1">
        <f t="array" ref="M184">ROUND(INDEX(实力模型!$AR$9:$AY$108,MATCH($E184,实力模型!$D$9:$D$108,FALSE),MATCH(M$2,实力模型!$AR$8:$AY$8,FALSE))*L184,3)</f>
        <v>4185.8720000000003</v>
      </c>
      <c r="N184" s="1">
        <f t="shared" si="34"/>
        <v>0.61199999999999999</v>
      </c>
      <c r="O184" s="1" cm="1">
        <f t="array" ref="O184">ROUND(INDEX(实力模型!$AR$9:$AY$108,MATCH($E184,实力模型!$D$9:$D$108,FALSE),MATCH(O$2,实力模型!$AR$8:$AY$8,FALSE))*$N184,3)</f>
        <v>329.42099999999999</v>
      </c>
      <c r="P184" s="1">
        <f t="shared" si="39"/>
        <v>329.42099999999999</v>
      </c>
      <c r="Q184" s="1" cm="1">
        <f t="array" ref="Q184">INDEX(实力模型!$AR$9:$AY$108,MATCH($E184,实力模型!$D$9:$D$108,FALSE),MATCH(Q$2,实力模型!$AR$8:$AY$8,FALSE))*$R$1</f>
        <v>305.37900000000002</v>
      </c>
      <c r="R184" s="1">
        <f t="shared" si="40"/>
        <v>305.37900000000002</v>
      </c>
    </row>
    <row r="185" spans="1:18" x14ac:dyDescent="0.15">
      <c r="A185" s="1">
        <v>183</v>
      </c>
      <c r="B185" s="1">
        <f t="shared" si="37"/>
        <v>19</v>
      </c>
      <c r="C185" s="1">
        <f t="shared" si="36"/>
        <v>3</v>
      </c>
      <c r="E185" s="26">
        <f t="shared" si="42"/>
        <v>49</v>
      </c>
      <c r="F185" s="1" cm="1">
        <f t="array" ref="F185">INT(INDEX(V$4:V$24,MATCH($A185,$U$4:$U$24,TRUE))+INDEX(X$4:X$24,MATCH($A185,$U$4:$U$24,1))*($A185-INDEX($U$4:$U$24,MATCH($A185,$U$4:$U$24,1))))</f>
        <v>4038</v>
      </c>
      <c r="G185" s="1" cm="1">
        <f t="array" ref="G185">INT(INDEX(W$4:W$24,MATCH($A185,$U$4:$U$24,TRUE))+INDEX(Y$4:Y$24,MATCH($A185,$U$4:$U$24,1))*($A185-INDEX($U$4:$U$24,MATCH($A185,$U$4:$U$24,1))))</f>
        <v>319</v>
      </c>
      <c r="H185" s="1">
        <f t="shared" si="41"/>
        <v>319</v>
      </c>
      <c r="I185" s="1">
        <f t="shared" si="32"/>
        <v>305</v>
      </c>
      <c r="J185" s="1">
        <f t="shared" si="33"/>
        <v>305</v>
      </c>
      <c r="L185" s="1">
        <f t="shared" si="38"/>
        <v>0.76400000000000001</v>
      </c>
      <c r="M185" s="1" cm="1">
        <f t="array" ref="M185">ROUND(INDEX(实力模型!$AR$9:$AY$108,MATCH($E185,实力模型!$D$9:$D$108,FALSE),MATCH(M$2,实力模型!$AR$8:$AY$8,FALSE))*L185,3)</f>
        <v>4196.8580000000002</v>
      </c>
      <c r="N185" s="1">
        <f t="shared" si="34"/>
        <v>0.61399999999999999</v>
      </c>
      <c r="O185" s="1" cm="1">
        <f t="array" ref="O185">ROUND(INDEX(实力模型!$AR$9:$AY$108,MATCH($E185,实力模型!$D$9:$D$108,FALSE),MATCH(O$2,实力模型!$AR$8:$AY$8,FALSE))*$N185,3)</f>
        <v>330.49799999999999</v>
      </c>
      <c r="P185" s="1">
        <f t="shared" si="39"/>
        <v>330.49799999999999</v>
      </c>
      <c r="Q185" s="1" cm="1">
        <f t="array" ref="Q185">INDEX(实力模型!$AR$9:$AY$108,MATCH($E185,实力模型!$D$9:$D$108,FALSE),MATCH(Q$2,实力模型!$AR$8:$AY$8,FALSE))*$R$1</f>
        <v>305.37900000000002</v>
      </c>
      <c r="R185" s="1">
        <f t="shared" si="40"/>
        <v>305.37900000000002</v>
      </c>
    </row>
    <row r="186" spans="1:18" x14ac:dyDescent="0.15">
      <c r="A186" s="1">
        <v>184</v>
      </c>
      <c r="B186" s="1">
        <f t="shared" si="37"/>
        <v>19</v>
      </c>
      <c r="C186" s="1">
        <f t="shared" si="36"/>
        <v>4</v>
      </c>
      <c r="E186" s="26">
        <f t="shared" si="42"/>
        <v>49</v>
      </c>
      <c r="F186" s="1" cm="1">
        <f t="array" ref="F186">INT(INDEX(V$4:V$24,MATCH($A186,$U$4:$U$24,TRUE))+INDEX(X$4:X$24,MATCH($A186,$U$4:$U$24,1))*($A186-INDEX($U$4:$U$24,MATCH($A186,$U$4:$U$24,1))))</f>
        <v>4093</v>
      </c>
      <c r="G186" s="1" cm="1">
        <f t="array" ref="G186">INT(INDEX(W$4:W$24,MATCH($A186,$U$4:$U$24,TRUE))+INDEX(Y$4:Y$24,MATCH($A186,$U$4:$U$24,1))*($A186-INDEX($U$4:$U$24,MATCH($A186,$U$4:$U$24,1))))</f>
        <v>323</v>
      </c>
      <c r="H186" s="1">
        <f t="shared" si="41"/>
        <v>323</v>
      </c>
      <c r="I186" s="1">
        <f t="shared" si="32"/>
        <v>305</v>
      </c>
      <c r="J186" s="1">
        <f t="shared" si="33"/>
        <v>305</v>
      </c>
      <c r="L186" s="1">
        <f t="shared" si="38"/>
        <v>0.76600000000000001</v>
      </c>
      <c r="M186" s="1" cm="1">
        <f t="array" ref="M186">ROUND(INDEX(实力模型!$AR$9:$AY$108,MATCH($E186,实力模型!$D$9:$D$108,FALSE),MATCH(M$2,实力模型!$AR$8:$AY$8,FALSE))*L186,3)</f>
        <v>4207.8450000000003</v>
      </c>
      <c r="N186" s="1">
        <f t="shared" si="34"/>
        <v>0.61599999999999999</v>
      </c>
      <c r="O186" s="1" cm="1">
        <f t="array" ref="O186">ROUND(INDEX(实力模型!$AR$9:$AY$108,MATCH($E186,实力模型!$D$9:$D$108,FALSE),MATCH(O$2,实力模型!$AR$8:$AY$8,FALSE))*$N186,3)</f>
        <v>331.57400000000001</v>
      </c>
      <c r="P186" s="1">
        <f t="shared" si="39"/>
        <v>331.57400000000001</v>
      </c>
      <c r="Q186" s="1" cm="1">
        <f t="array" ref="Q186">INDEX(实力模型!$AR$9:$AY$108,MATCH($E186,实力模型!$D$9:$D$108,FALSE),MATCH(Q$2,实力模型!$AR$8:$AY$8,FALSE))*$R$1</f>
        <v>305.37900000000002</v>
      </c>
      <c r="R186" s="1">
        <f t="shared" si="40"/>
        <v>305.37900000000002</v>
      </c>
    </row>
    <row r="187" spans="1:18" x14ac:dyDescent="0.15">
      <c r="A187" s="1">
        <v>185</v>
      </c>
      <c r="B187" s="1">
        <f t="shared" si="37"/>
        <v>19</v>
      </c>
      <c r="C187" s="1">
        <f t="shared" ref="C187:C218" si="43">C177</f>
        <v>5</v>
      </c>
      <c r="E187" s="26">
        <f t="shared" si="42"/>
        <v>49</v>
      </c>
      <c r="F187" s="1" cm="1">
        <f t="array" ref="F187">INT(INDEX(V$4:V$24,MATCH($A187,$U$4:$U$24,TRUE))+INDEX(X$4:X$24,MATCH($A187,$U$4:$U$24,1))*($A187-INDEX($U$4:$U$24,MATCH($A187,$U$4:$U$24,1))))</f>
        <v>4148</v>
      </c>
      <c r="G187" s="1" cm="1">
        <f t="array" ref="G187">INT(INDEX(W$4:W$24,MATCH($A187,$U$4:$U$24,TRUE))+INDEX(Y$4:Y$24,MATCH($A187,$U$4:$U$24,1))*($A187-INDEX($U$4:$U$24,MATCH($A187,$U$4:$U$24,1))))</f>
        <v>328</v>
      </c>
      <c r="H187" s="1">
        <f t="shared" si="41"/>
        <v>328</v>
      </c>
      <c r="I187" s="1">
        <f t="shared" si="32"/>
        <v>305</v>
      </c>
      <c r="J187" s="1">
        <f t="shared" si="33"/>
        <v>305</v>
      </c>
      <c r="L187" s="1">
        <f t="shared" si="38"/>
        <v>0.76800000000000002</v>
      </c>
      <c r="M187" s="1" cm="1">
        <f t="array" ref="M187">ROUND(INDEX(实力模型!$AR$9:$AY$108,MATCH($E187,实力模型!$D$9:$D$108,FALSE),MATCH(M$2,实力模型!$AR$8:$AY$8,FALSE))*L187,3)</f>
        <v>4218.8310000000001</v>
      </c>
      <c r="N187" s="1">
        <f t="shared" si="34"/>
        <v>0.61799999999999999</v>
      </c>
      <c r="O187" s="1" cm="1">
        <f t="array" ref="O187">ROUND(INDEX(实力模型!$AR$9:$AY$108,MATCH($E187,实力模型!$D$9:$D$108,FALSE),MATCH(O$2,实力模型!$AR$8:$AY$8,FALSE))*$N187,3)</f>
        <v>332.65100000000001</v>
      </c>
      <c r="P187" s="1">
        <f t="shared" si="39"/>
        <v>332.65100000000001</v>
      </c>
      <c r="Q187" s="1" cm="1">
        <f t="array" ref="Q187">INDEX(实力模型!$AR$9:$AY$108,MATCH($E187,实力模型!$D$9:$D$108,FALSE),MATCH(Q$2,实力模型!$AR$8:$AY$8,FALSE))*$R$1</f>
        <v>305.37900000000002</v>
      </c>
      <c r="R187" s="1">
        <f t="shared" si="40"/>
        <v>305.37900000000002</v>
      </c>
    </row>
    <row r="188" spans="1:18" x14ac:dyDescent="0.15">
      <c r="A188" s="1">
        <v>186</v>
      </c>
      <c r="B188" s="1">
        <f t="shared" ref="B188:B219" si="44">B178+1</f>
        <v>19</v>
      </c>
      <c r="C188" s="1">
        <f t="shared" si="43"/>
        <v>6</v>
      </c>
      <c r="E188" s="26">
        <f t="shared" si="42"/>
        <v>49</v>
      </c>
      <c r="F188" s="1" cm="1">
        <f t="array" ref="F188">INT(INDEX(V$4:V$24,MATCH($A188,$U$4:$U$24,TRUE))+INDEX(X$4:X$24,MATCH($A188,$U$4:$U$24,1))*($A188-INDEX($U$4:$U$24,MATCH($A188,$U$4:$U$24,1))))</f>
        <v>4203</v>
      </c>
      <c r="G188" s="1" cm="1">
        <f t="array" ref="G188">INT(INDEX(W$4:W$24,MATCH($A188,$U$4:$U$24,TRUE))+INDEX(Y$4:Y$24,MATCH($A188,$U$4:$U$24,1))*($A188-INDEX($U$4:$U$24,MATCH($A188,$U$4:$U$24,1))))</f>
        <v>332</v>
      </c>
      <c r="H188" s="1">
        <f t="shared" si="41"/>
        <v>332</v>
      </c>
      <c r="I188" s="1">
        <f t="shared" si="32"/>
        <v>305</v>
      </c>
      <c r="J188" s="1">
        <f t="shared" si="33"/>
        <v>305</v>
      </c>
      <c r="L188" s="1">
        <f t="shared" si="38"/>
        <v>0.77</v>
      </c>
      <c r="M188" s="1" cm="1">
        <f t="array" ref="M188">ROUND(INDEX(实力模型!$AR$9:$AY$108,MATCH($E188,实力模型!$D$9:$D$108,FALSE),MATCH(M$2,实力模型!$AR$8:$AY$8,FALSE))*L188,3)</f>
        <v>4229.8180000000002</v>
      </c>
      <c r="N188" s="1">
        <f t="shared" si="34"/>
        <v>0.62</v>
      </c>
      <c r="O188" s="1" cm="1">
        <f t="array" ref="O188">ROUND(INDEX(实力模型!$AR$9:$AY$108,MATCH($E188,实力模型!$D$9:$D$108,FALSE),MATCH(O$2,实力模型!$AR$8:$AY$8,FALSE))*$N188,3)</f>
        <v>333.72699999999998</v>
      </c>
      <c r="P188" s="1">
        <f t="shared" si="39"/>
        <v>333.72699999999998</v>
      </c>
      <c r="Q188" s="1" cm="1">
        <f t="array" ref="Q188">INDEX(实力模型!$AR$9:$AY$108,MATCH($E188,实力模型!$D$9:$D$108,FALSE),MATCH(Q$2,实力模型!$AR$8:$AY$8,FALSE))*$R$1</f>
        <v>305.37900000000002</v>
      </c>
      <c r="R188" s="1">
        <f t="shared" si="40"/>
        <v>305.37900000000002</v>
      </c>
    </row>
    <row r="189" spans="1:18" x14ac:dyDescent="0.15">
      <c r="A189" s="1">
        <v>187</v>
      </c>
      <c r="B189" s="1">
        <f t="shared" si="44"/>
        <v>19</v>
      </c>
      <c r="C189" s="1">
        <f t="shared" si="43"/>
        <v>7</v>
      </c>
      <c r="E189" s="26">
        <f t="shared" si="42"/>
        <v>50</v>
      </c>
      <c r="F189" s="1" cm="1">
        <f t="array" ref="F189">INT(INDEX(V$4:V$24,MATCH($A189,$U$4:$U$24,TRUE))+INDEX(X$4:X$24,MATCH($A189,$U$4:$U$24,1))*($A189-INDEX($U$4:$U$24,MATCH($A189,$U$4:$U$24,1))))</f>
        <v>4257</v>
      </c>
      <c r="G189" s="1" cm="1">
        <f t="array" ref="G189">INT(INDEX(W$4:W$24,MATCH($A189,$U$4:$U$24,TRUE))+INDEX(Y$4:Y$24,MATCH($A189,$U$4:$U$24,1))*($A189-INDEX($U$4:$U$24,MATCH($A189,$U$4:$U$24,1))))</f>
        <v>336</v>
      </c>
      <c r="H189" s="1">
        <f t="shared" si="41"/>
        <v>336</v>
      </c>
      <c r="I189" s="1">
        <f t="shared" si="32"/>
        <v>306</v>
      </c>
      <c r="J189" s="1">
        <f t="shared" si="33"/>
        <v>306</v>
      </c>
      <c r="L189" s="1">
        <f t="shared" si="38"/>
        <v>0.77200000000000002</v>
      </c>
      <c r="M189" s="1" cm="1">
        <f t="array" ref="M189">ROUND(INDEX(实力模型!$AR$9:$AY$108,MATCH($E189,实力模型!$D$9:$D$108,FALSE),MATCH(M$2,实力模型!$AR$8:$AY$8,FALSE))*L189,3)</f>
        <v>4257.9660000000003</v>
      </c>
      <c r="N189" s="1">
        <f t="shared" si="34"/>
        <v>0.622</v>
      </c>
      <c r="O189" s="1" cm="1">
        <f t="array" ref="O189">ROUND(INDEX(实力模型!$AR$9:$AY$108,MATCH($E189,实力模型!$D$9:$D$108,FALSE),MATCH(O$2,实力模型!$AR$8:$AY$8,FALSE))*$N189,3)</f>
        <v>336.42700000000002</v>
      </c>
      <c r="P189" s="1">
        <f t="shared" si="39"/>
        <v>336.42700000000002</v>
      </c>
      <c r="Q189" s="1" cm="1">
        <f t="array" ref="Q189">INDEX(实力模型!$AR$9:$AY$108,MATCH($E189,实力模型!$D$9:$D$108,FALSE),MATCH(Q$2,实力模型!$AR$8:$AY$8,FALSE))*$R$1</f>
        <v>306.89999999999998</v>
      </c>
      <c r="R189" s="1">
        <f t="shared" si="40"/>
        <v>306.89999999999998</v>
      </c>
    </row>
    <row r="190" spans="1:18" x14ac:dyDescent="0.15">
      <c r="A190" s="1">
        <v>188</v>
      </c>
      <c r="B190" s="1">
        <f t="shared" si="44"/>
        <v>19</v>
      </c>
      <c r="C190" s="1">
        <f t="shared" si="43"/>
        <v>8</v>
      </c>
      <c r="E190" s="26">
        <f t="shared" si="42"/>
        <v>50</v>
      </c>
      <c r="F190" s="1" cm="1">
        <f t="array" ref="F190">INT(INDEX(V$4:V$24,MATCH($A190,$U$4:$U$24,TRUE))+INDEX(X$4:X$24,MATCH($A190,$U$4:$U$24,1))*($A190-INDEX($U$4:$U$24,MATCH($A190,$U$4:$U$24,1))))</f>
        <v>4283</v>
      </c>
      <c r="G190" s="1" cm="1">
        <f t="array" ref="G190">INT(INDEX(W$4:W$24,MATCH($A190,$U$4:$U$24,TRUE))+INDEX(Y$4:Y$24,MATCH($A190,$U$4:$U$24,1))*($A190-INDEX($U$4:$U$24,MATCH($A190,$U$4:$U$24,1))))</f>
        <v>338</v>
      </c>
      <c r="H190" s="1">
        <f t="shared" si="41"/>
        <v>338</v>
      </c>
      <c r="I190" s="1">
        <f t="shared" si="32"/>
        <v>306</v>
      </c>
      <c r="J190" s="1">
        <f t="shared" si="33"/>
        <v>306</v>
      </c>
      <c r="L190" s="1">
        <f t="shared" si="38"/>
        <v>0.77400000000000002</v>
      </c>
      <c r="M190" s="1" cm="1">
        <f t="array" ref="M190">ROUND(INDEX(实力模型!$AR$9:$AY$108,MATCH($E190,实力模型!$D$9:$D$108,FALSE),MATCH(M$2,实力模型!$AR$8:$AY$8,FALSE))*L190,3)</f>
        <v>4268.9970000000003</v>
      </c>
      <c r="N190" s="1">
        <f t="shared" si="34"/>
        <v>0.624</v>
      </c>
      <c r="O190" s="1" cm="1">
        <f t="array" ref="O190">ROUND(INDEX(实力模型!$AR$9:$AY$108,MATCH($E190,实力模型!$D$9:$D$108,FALSE),MATCH(O$2,实力模型!$AR$8:$AY$8,FALSE))*$N190,3)</f>
        <v>337.50900000000001</v>
      </c>
      <c r="P190" s="1">
        <f t="shared" si="39"/>
        <v>337.50900000000001</v>
      </c>
      <c r="Q190" s="1" cm="1">
        <f t="array" ref="Q190">INDEX(实力模型!$AR$9:$AY$108,MATCH($E190,实力模型!$D$9:$D$108,FALSE),MATCH(Q$2,实力模型!$AR$8:$AY$8,FALSE))*$R$1</f>
        <v>306.89999999999998</v>
      </c>
      <c r="R190" s="1">
        <f t="shared" si="40"/>
        <v>306.89999999999998</v>
      </c>
    </row>
    <row r="191" spans="1:18" x14ac:dyDescent="0.15">
      <c r="A191" s="1">
        <v>189</v>
      </c>
      <c r="B191" s="1">
        <f t="shared" si="44"/>
        <v>19</v>
      </c>
      <c r="C191" s="1">
        <f t="shared" si="43"/>
        <v>9</v>
      </c>
      <c r="E191" s="26">
        <f t="shared" si="42"/>
        <v>50</v>
      </c>
      <c r="F191" s="1" cm="1">
        <f t="array" ref="F191">INT(INDEX(V$4:V$24,MATCH($A191,$U$4:$U$24,TRUE))+INDEX(X$4:X$24,MATCH($A191,$U$4:$U$24,1))*($A191-INDEX($U$4:$U$24,MATCH($A191,$U$4:$U$24,1))))</f>
        <v>4308</v>
      </c>
      <c r="G191" s="1" cm="1">
        <f t="array" ref="G191">INT(INDEX(W$4:W$24,MATCH($A191,$U$4:$U$24,TRUE))+INDEX(Y$4:Y$24,MATCH($A191,$U$4:$U$24,1))*($A191-INDEX($U$4:$U$24,MATCH($A191,$U$4:$U$24,1))))</f>
        <v>340</v>
      </c>
      <c r="H191" s="1">
        <f t="shared" si="41"/>
        <v>340</v>
      </c>
      <c r="I191" s="1">
        <f t="shared" si="32"/>
        <v>306</v>
      </c>
      <c r="J191" s="1">
        <f t="shared" si="33"/>
        <v>306</v>
      </c>
      <c r="L191" s="1">
        <f t="shared" si="38"/>
        <v>0.77600000000000002</v>
      </c>
      <c r="M191" s="1" cm="1">
        <f t="array" ref="M191">ROUND(INDEX(实力模型!$AR$9:$AY$108,MATCH($E191,实力模型!$D$9:$D$108,FALSE),MATCH(M$2,实力模型!$AR$8:$AY$8,FALSE))*L191,3)</f>
        <v>4280.0280000000002</v>
      </c>
      <c r="N191" s="1">
        <f t="shared" si="34"/>
        <v>0.626</v>
      </c>
      <c r="O191" s="1" cm="1">
        <f t="array" ref="O191">ROUND(INDEX(实力模型!$AR$9:$AY$108,MATCH($E191,实力模型!$D$9:$D$108,FALSE),MATCH(O$2,实力模型!$AR$8:$AY$8,FALSE))*$N191,3)</f>
        <v>338.59100000000001</v>
      </c>
      <c r="P191" s="1">
        <f t="shared" si="39"/>
        <v>338.59100000000001</v>
      </c>
      <c r="Q191" s="1" cm="1">
        <f t="array" ref="Q191">INDEX(实力模型!$AR$9:$AY$108,MATCH($E191,实力模型!$D$9:$D$108,FALSE),MATCH(Q$2,实力模型!$AR$8:$AY$8,FALSE))*$R$1</f>
        <v>306.89999999999998</v>
      </c>
      <c r="R191" s="1">
        <f t="shared" si="40"/>
        <v>306.89999999999998</v>
      </c>
    </row>
    <row r="192" spans="1:18" x14ac:dyDescent="0.15">
      <c r="A192" s="1">
        <v>190</v>
      </c>
      <c r="B192" s="1">
        <f t="shared" si="44"/>
        <v>19</v>
      </c>
      <c r="C192" s="1">
        <f t="shared" si="43"/>
        <v>10</v>
      </c>
      <c r="E192" s="26">
        <f t="shared" si="42"/>
        <v>50</v>
      </c>
      <c r="F192" s="1" cm="1">
        <f t="array" ref="F192">INT(INDEX(V$4:V$24,MATCH($A192,$U$4:$U$24,TRUE))+INDEX(X$4:X$24,MATCH($A192,$U$4:$U$24,1))*($A192-INDEX($U$4:$U$24,MATCH($A192,$U$4:$U$24,1))))</f>
        <v>4333</v>
      </c>
      <c r="G192" s="1" cm="1">
        <f t="array" ref="G192">INT(INDEX(W$4:W$24,MATCH($A192,$U$4:$U$24,TRUE))+INDEX(Y$4:Y$24,MATCH($A192,$U$4:$U$24,1))*($A192-INDEX($U$4:$U$24,MATCH($A192,$U$4:$U$24,1))))</f>
        <v>343</v>
      </c>
      <c r="H192" s="1">
        <f t="shared" si="41"/>
        <v>343</v>
      </c>
      <c r="I192" s="1">
        <f t="shared" si="32"/>
        <v>306</v>
      </c>
      <c r="J192" s="1">
        <f t="shared" si="33"/>
        <v>306</v>
      </c>
      <c r="L192" s="1">
        <f t="shared" si="38"/>
        <v>0.77800000000000002</v>
      </c>
      <c r="M192" s="1" cm="1">
        <f t="array" ref="M192">ROUND(INDEX(实力模型!$AR$9:$AY$108,MATCH($E192,实力模型!$D$9:$D$108,FALSE),MATCH(M$2,实力模型!$AR$8:$AY$8,FALSE))*L192,3)</f>
        <v>4291.0590000000002</v>
      </c>
      <c r="N192" s="1">
        <f t="shared" si="34"/>
        <v>0.628</v>
      </c>
      <c r="O192" s="1" cm="1">
        <f t="array" ref="O192">ROUND(INDEX(实力模型!$AR$9:$AY$108,MATCH($E192,实力模型!$D$9:$D$108,FALSE),MATCH(O$2,实力模型!$AR$8:$AY$8,FALSE))*$N192,3)</f>
        <v>339.673</v>
      </c>
      <c r="P192" s="1">
        <f t="shared" si="39"/>
        <v>339.673</v>
      </c>
      <c r="Q192" s="1" cm="1">
        <f t="array" ref="Q192">INDEX(实力模型!$AR$9:$AY$108,MATCH($E192,实力模型!$D$9:$D$108,FALSE),MATCH(Q$2,实力模型!$AR$8:$AY$8,FALSE))*$R$1</f>
        <v>306.89999999999998</v>
      </c>
      <c r="R192" s="1">
        <f t="shared" si="40"/>
        <v>306.89999999999998</v>
      </c>
    </row>
    <row r="193" spans="1:18" x14ac:dyDescent="0.15">
      <c r="A193" s="1">
        <v>191</v>
      </c>
      <c r="B193" s="1">
        <f t="shared" si="44"/>
        <v>20</v>
      </c>
      <c r="C193" s="1">
        <f t="shared" si="43"/>
        <v>1</v>
      </c>
      <c r="E193" s="26">
        <f t="shared" si="42"/>
        <v>50</v>
      </c>
      <c r="F193" s="1" cm="1">
        <f t="array" ref="F193">INT(INDEX(V$4:V$24,MATCH($A193,$U$4:$U$24,TRUE))+INDEX(X$4:X$24,MATCH($A193,$U$4:$U$24,1))*($A193-INDEX($U$4:$U$24,MATCH($A193,$U$4:$U$24,1))))</f>
        <v>4358</v>
      </c>
      <c r="G193" s="1" cm="1">
        <f t="array" ref="G193">INT(INDEX(W$4:W$24,MATCH($A193,$U$4:$U$24,TRUE))+INDEX(Y$4:Y$24,MATCH($A193,$U$4:$U$24,1))*($A193-INDEX($U$4:$U$24,MATCH($A193,$U$4:$U$24,1))))</f>
        <v>345</v>
      </c>
      <c r="H193" s="1">
        <f t="shared" si="41"/>
        <v>345</v>
      </c>
      <c r="I193" s="1">
        <f t="shared" si="32"/>
        <v>306</v>
      </c>
      <c r="J193" s="1">
        <f t="shared" si="33"/>
        <v>306</v>
      </c>
      <c r="L193" s="1">
        <f t="shared" si="38"/>
        <v>0.78</v>
      </c>
      <c r="M193" s="1" cm="1">
        <f t="array" ref="M193">ROUND(INDEX(实力模型!$AR$9:$AY$108,MATCH($E193,实力模型!$D$9:$D$108,FALSE),MATCH(M$2,实力模型!$AR$8:$AY$8,FALSE))*L193,3)</f>
        <v>4302.09</v>
      </c>
      <c r="N193" s="1">
        <f t="shared" si="34"/>
        <v>0.63</v>
      </c>
      <c r="O193" s="1" cm="1">
        <f t="array" ref="O193">ROUND(INDEX(实力模型!$AR$9:$AY$108,MATCH($E193,实力模型!$D$9:$D$108,FALSE),MATCH(O$2,实力模型!$AR$8:$AY$8,FALSE))*$N193,3)</f>
        <v>340.75400000000002</v>
      </c>
      <c r="P193" s="1">
        <f t="shared" si="39"/>
        <v>340.75400000000002</v>
      </c>
      <c r="Q193" s="1" cm="1">
        <f t="array" ref="Q193">INDEX(实力模型!$AR$9:$AY$108,MATCH($E193,实力模型!$D$9:$D$108,FALSE),MATCH(Q$2,实力模型!$AR$8:$AY$8,FALSE))*$R$1</f>
        <v>306.89999999999998</v>
      </c>
      <c r="R193" s="1">
        <f t="shared" si="40"/>
        <v>306.89999999999998</v>
      </c>
    </row>
    <row r="194" spans="1:18" x14ac:dyDescent="0.15">
      <c r="A194" s="1">
        <v>192</v>
      </c>
      <c r="B194" s="1">
        <f t="shared" si="44"/>
        <v>20</v>
      </c>
      <c r="C194" s="1">
        <f t="shared" si="43"/>
        <v>2</v>
      </c>
      <c r="E194" s="26">
        <f t="shared" si="42"/>
        <v>51</v>
      </c>
      <c r="F194" s="1" cm="1">
        <f t="array" ref="F194">INT(INDEX(V$4:V$24,MATCH($A194,$U$4:$U$24,TRUE))+INDEX(X$4:X$24,MATCH($A194,$U$4:$U$24,1))*($A194-INDEX($U$4:$U$24,MATCH($A194,$U$4:$U$24,1))))</f>
        <v>4383</v>
      </c>
      <c r="G194" s="1" cm="1">
        <f t="array" ref="G194">INT(INDEX(W$4:W$24,MATCH($A194,$U$4:$U$24,TRUE))+INDEX(Y$4:Y$24,MATCH($A194,$U$4:$U$24,1))*($A194-INDEX($U$4:$U$24,MATCH($A194,$U$4:$U$24,1))))</f>
        <v>347</v>
      </c>
      <c r="H194" s="1">
        <f t="shared" si="41"/>
        <v>347</v>
      </c>
      <c r="I194" s="1">
        <f t="shared" si="32"/>
        <v>308</v>
      </c>
      <c r="J194" s="1">
        <f t="shared" si="33"/>
        <v>308</v>
      </c>
      <c r="L194" s="1">
        <f t="shared" si="38"/>
        <v>0.78200000000000003</v>
      </c>
      <c r="M194" s="1" cm="1">
        <f t="array" ref="M194">ROUND(INDEX(实力模型!$AR$9:$AY$108,MATCH($E194,实力模型!$D$9:$D$108,FALSE),MATCH(M$2,实力模型!$AR$8:$AY$8,FALSE))*L194,3)</f>
        <v>4330.5050000000001</v>
      </c>
      <c r="N194" s="1">
        <f t="shared" si="34"/>
        <v>0.63200000000000001</v>
      </c>
      <c r="O194" s="1" cm="1">
        <f t="array" ref="O194">ROUND(INDEX(实力模型!$AR$9:$AY$108,MATCH($E194,实力模型!$D$9:$D$108,FALSE),MATCH(O$2,实力模型!$AR$8:$AY$8,FALSE))*$N194,3)</f>
        <v>343.47899999999998</v>
      </c>
      <c r="P194" s="1">
        <f t="shared" si="39"/>
        <v>343.47899999999998</v>
      </c>
      <c r="Q194" s="1" cm="1">
        <f t="array" ref="Q194">INDEX(实力模型!$AR$9:$AY$108,MATCH($E194,实力模型!$D$9:$D$108,FALSE),MATCH(Q$2,实力模型!$AR$8:$AY$8,FALSE))*$R$1</f>
        <v>308.42099999999999</v>
      </c>
      <c r="R194" s="1">
        <f t="shared" si="40"/>
        <v>308.42099999999999</v>
      </c>
    </row>
    <row r="195" spans="1:18" x14ac:dyDescent="0.15">
      <c r="A195" s="1">
        <v>193</v>
      </c>
      <c r="B195" s="1">
        <f t="shared" si="44"/>
        <v>20</v>
      </c>
      <c r="C195" s="1">
        <f t="shared" si="43"/>
        <v>3</v>
      </c>
      <c r="E195" s="26">
        <f t="shared" si="42"/>
        <v>51</v>
      </c>
      <c r="F195" s="1" cm="1">
        <f t="array" ref="F195">INT(INDEX(V$4:V$24,MATCH($A195,$U$4:$U$24,TRUE))+INDEX(X$4:X$24,MATCH($A195,$U$4:$U$24,1))*($A195-INDEX($U$4:$U$24,MATCH($A195,$U$4:$U$24,1))))</f>
        <v>4408</v>
      </c>
      <c r="G195" s="1" cm="1">
        <f t="array" ref="G195">INT(INDEX(W$4:W$24,MATCH($A195,$U$4:$U$24,TRUE))+INDEX(Y$4:Y$24,MATCH($A195,$U$4:$U$24,1))*($A195-INDEX($U$4:$U$24,MATCH($A195,$U$4:$U$24,1))))</f>
        <v>349</v>
      </c>
      <c r="H195" s="1">
        <f t="shared" si="41"/>
        <v>349</v>
      </c>
      <c r="I195" s="1">
        <f t="shared" ref="I195:I258" si="45">INT(Q195)</f>
        <v>308</v>
      </c>
      <c r="J195" s="1">
        <f t="shared" ref="J195:J258" si="46">INT(R195)</f>
        <v>308</v>
      </c>
      <c r="L195" s="1">
        <f t="shared" si="38"/>
        <v>0.78400000000000003</v>
      </c>
      <c r="M195" s="1" cm="1">
        <f t="array" ref="M195">ROUND(INDEX(实力模型!$AR$9:$AY$108,MATCH($E195,实力模型!$D$9:$D$108,FALSE),MATCH(M$2,实力模型!$AR$8:$AY$8,FALSE))*L195,3)</f>
        <v>4341.58</v>
      </c>
      <c r="N195" s="1">
        <f t="shared" si="34"/>
        <v>0.63400000000000001</v>
      </c>
      <c r="O195" s="1" cm="1">
        <f t="array" ref="O195">ROUND(INDEX(实力模型!$AR$9:$AY$108,MATCH($E195,实力模型!$D$9:$D$108,FALSE),MATCH(O$2,实力模型!$AR$8:$AY$8,FALSE))*$N195,3)</f>
        <v>344.56599999999997</v>
      </c>
      <c r="P195" s="1">
        <f t="shared" si="39"/>
        <v>344.56599999999997</v>
      </c>
      <c r="Q195" s="1" cm="1">
        <f t="array" ref="Q195">INDEX(实力模型!$AR$9:$AY$108,MATCH($E195,实力模型!$D$9:$D$108,FALSE),MATCH(Q$2,实力模型!$AR$8:$AY$8,FALSE))*$R$1</f>
        <v>308.42099999999999</v>
      </c>
      <c r="R195" s="1">
        <f t="shared" si="40"/>
        <v>308.42099999999999</v>
      </c>
    </row>
    <row r="196" spans="1:18" x14ac:dyDescent="0.15">
      <c r="A196" s="1">
        <v>194</v>
      </c>
      <c r="B196" s="1">
        <f t="shared" si="44"/>
        <v>20</v>
      </c>
      <c r="C196" s="1">
        <f t="shared" si="43"/>
        <v>4</v>
      </c>
      <c r="E196" s="26">
        <f t="shared" si="42"/>
        <v>51</v>
      </c>
      <c r="F196" s="1" cm="1">
        <f t="array" ref="F196">INT(INDEX(V$4:V$24,MATCH($A196,$U$4:$U$24,TRUE))+INDEX(X$4:X$24,MATCH($A196,$U$4:$U$24,1))*($A196-INDEX($U$4:$U$24,MATCH($A196,$U$4:$U$24,1))))</f>
        <v>4433</v>
      </c>
      <c r="G196" s="1" cm="1">
        <f t="array" ref="G196">INT(INDEX(W$4:W$24,MATCH($A196,$U$4:$U$24,TRUE))+INDEX(Y$4:Y$24,MATCH($A196,$U$4:$U$24,1))*($A196-INDEX($U$4:$U$24,MATCH($A196,$U$4:$U$24,1))))</f>
        <v>352</v>
      </c>
      <c r="H196" s="1">
        <f t="shared" si="41"/>
        <v>352</v>
      </c>
      <c r="I196" s="1">
        <f t="shared" si="45"/>
        <v>308</v>
      </c>
      <c r="J196" s="1">
        <f t="shared" si="46"/>
        <v>308</v>
      </c>
      <c r="L196" s="1">
        <f t="shared" si="38"/>
        <v>0.78600000000000003</v>
      </c>
      <c r="M196" s="1" cm="1">
        <f t="array" ref="M196">ROUND(INDEX(实力模型!$AR$9:$AY$108,MATCH($E196,实力模型!$D$9:$D$108,FALSE),MATCH(M$2,实力模型!$AR$8:$AY$8,FALSE))*L196,3)</f>
        <v>4352.6559999999999</v>
      </c>
      <c r="N196" s="1">
        <f t="shared" si="34"/>
        <v>0.63600000000000001</v>
      </c>
      <c r="O196" s="1" cm="1">
        <f t="array" ref="O196">ROUND(INDEX(实力模型!$AR$9:$AY$108,MATCH($E196,实力模型!$D$9:$D$108,FALSE),MATCH(O$2,实力模型!$AR$8:$AY$8,FALSE))*$N196,3)</f>
        <v>345.65300000000002</v>
      </c>
      <c r="P196" s="1">
        <f t="shared" si="39"/>
        <v>345.65300000000002</v>
      </c>
      <c r="Q196" s="1" cm="1">
        <f t="array" ref="Q196">INDEX(实力模型!$AR$9:$AY$108,MATCH($E196,实力模型!$D$9:$D$108,FALSE),MATCH(Q$2,实力模型!$AR$8:$AY$8,FALSE))*$R$1</f>
        <v>308.42099999999999</v>
      </c>
      <c r="R196" s="1">
        <f t="shared" si="40"/>
        <v>308.42099999999999</v>
      </c>
    </row>
    <row r="197" spans="1:18" x14ac:dyDescent="0.15">
      <c r="A197" s="1">
        <v>195</v>
      </c>
      <c r="B197" s="1">
        <f t="shared" si="44"/>
        <v>20</v>
      </c>
      <c r="C197" s="1">
        <f t="shared" si="43"/>
        <v>5</v>
      </c>
      <c r="E197" s="26">
        <f t="shared" si="42"/>
        <v>51</v>
      </c>
      <c r="F197" s="1" cm="1">
        <f t="array" ref="F197">INT(INDEX(V$4:V$24,MATCH($A197,$U$4:$U$24,TRUE))+INDEX(X$4:X$24,MATCH($A197,$U$4:$U$24,1))*($A197-INDEX($U$4:$U$24,MATCH($A197,$U$4:$U$24,1))))</f>
        <v>4458</v>
      </c>
      <c r="G197" s="1" cm="1">
        <f t="array" ref="G197">INT(INDEX(W$4:W$24,MATCH($A197,$U$4:$U$24,TRUE))+INDEX(Y$4:Y$24,MATCH($A197,$U$4:$U$24,1))*($A197-INDEX($U$4:$U$24,MATCH($A197,$U$4:$U$24,1))))</f>
        <v>354</v>
      </c>
      <c r="H197" s="1">
        <f t="shared" si="41"/>
        <v>354</v>
      </c>
      <c r="I197" s="1">
        <f t="shared" si="45"/>
        <v>308</v>
      </c>
      <c r="J197" s="1">
        <f t="shared" si="46"/>
        <v>308</v>
      </c>
      <c r="L197" s="1">
        <f t="shared" si="38"/>
        <v>0.78800000000000003</v>
      </c>
      <c r="M197" s="1" cm="1">
        <f t="array" ref="M197">ROUND(INDEX(实力模型!$AR$9:$AY$108,MATCH($E197,实力模型!$D$9:$D$108,FALSE),MATCH(M$2,实力模型!$AR$8:$AY$8,FALSE))*L197,3)</f>
        <v>4363.7309999999998</v>
      </c>
      <c r="N197" s="1">
        <f t="shared" ref="N197:N260" si="47">MIN(N196+0.002,0.7)</f>
        <v>0.63800000000000001</v>
      </c>
      <c r="O197" s="1" cm="1">
        <f t="array" ref="O197">ROUND(INDEX(实力模型!$AR$9:$AY$108,MATCH($E197,实力模型!$D$9:$D$108,FALSE),MATCH(O$2,实力模型!$AR$8:$AY$8,FALSE))*$N197,3)</f>
        <v>346.74</v>
      </c>
      <c r="P197" s="1">
        <f t="shared" si="39"/>
        <v>346.74</v>
      </c>
      <c r="Q197" s="1" cm="1">
        <f t="array" ref="Q197">INDEX(实力模型!$AR$9:$AY$108,MATCH($E197,实力模型!$D$9:$D$108,FALSE),MATCH(Q$2,实力模型!$AR$8:$AY$8,FALSE))*$R$1</f>
        <v>308.42099999999999</v>
      </c>
      <c r="R197" s="1">
        <f t="shared" si="40"/>
        <v>308.42099999999999</v>
      </c>
    </row>
    <row r="198" spans="1:18" x14ac:dyDescent="0.15">
      <c r="A198" s="1">
        <v>196</v>
      </c>
      <c r="B198" s="1">
        <f t="shared" si="44"/>
        <v>20</v>
      </c>
      <c r="C198" s="1">
        <f t="shared" si="43"/>
        <v>6</v>
      </c>
      <c r="E198" s="26">
        <f t="shared" si="42"/>
        <v>51</v>
      </c>
      <c r="F198" s="1" cm="1">
        <f t="array" ref="F198">INT(INDEX(V$4:V$24,MATCH($A198,$U$4:$U$24,TRUE))+INDEX(X$4:X$24,MATCH($A198,$U$4:$U$24,1))*($A198-INDEX($U$4:$U$24,MATCH($A198,$U$4:$U$24,1))))</f>
        <v>4483</v>
      </c>
      <c r="G198" s="1" cm="1">
        <f t="array" ref="G198">INT(INDEX(W$4:W$24,MATCH($A198,$U$4:$U$24,TRUE))+INDEX(Y$4:Y$24,MATCH($A198,$U$4:$U$24,1))*($A198-INDEX($U$4:$U$24,MATCH($A198,$U$4:$U$24,1))))</f>
        <v>356</v>
      </c>
      <c r="H198" s="1">
        <f t="shared" si="41"/>
        <v>356</v>
      </c>
      <c r="I198" s="1">
        <f t="shared" si="45"/>
        <v>308</v>
      </c>
      <c r="J198" s="1">
        <f t="shared" si="46"/>
        <v>308</v>
      </c>
      <c r="L198" s="1">
        <f t="shared" si="38"/>
        <v>0.79</v>
      </c>
      <c r="M198" s="1" cm="1">
        <f t="array" ref="M198">ROUND(INDEX(实力模型!$AR$9:$AY$108,MATCH($E198,实力模型!$D$9:$D$108,FALSE),MATCH(M$2,实力模型!$AR$8:$AY$8,FALSE))*L198,3)</f>
        <v>4374.8069999999998</v>
      </c>
      <c r="N198" s="1">
        <f t="shared" si="47"/>
        <v>0.64</v>
      </c>
      <c r="O198" s="1" cm="1">
        <f t="array" ref="O198">ROUND(INDEX(实力模型!$AR$9:$AY$108,MATCH($E198,实力模型!$D$9:$D$108,FALSE),MATCH(O$2,实力模型!$AR$8:$AY$8,FALSE))*$N198,3)</f>
        <v>347.827</v>
      </c>
      <c r="P198" s="1">
        <f t="shared" si="39"/>
        <v>347.827</v>
      </c>
      <c r="Q198" s="1" cm="1">
        <f t="array" ref="Q198">INDEX(实力模型!$AR$9:$AY$108,MATCH($E198,实力模型!$D$9:$D$108,FALSE),MATCH(Q$2,实力模型!$AR$8:$AY$8,FALSE))*$R$1</f>
        <v>308.42099999999999</v>
      </c>
      <c r="R198" s="1">
        <f t="shared" si="40"/>
        <v>308.42099999999999</v>
      </c>
    </row>
    <row r="199" spans="1:18" x14ac:dyDescent="0.15">
      <c r="A199" s="1">
        <v>197</v>
      </c>
      <c r="B199" s="1">
        <f t="shared" si="44"/>
        <v>20</v>
      </c>
      <c r="C199" s="1">
        <f t="shared" si="43"/>
        <v>7</v>
      </c>
      <c r="E199" s="26">
        <f t="shared" si="42"/>
        <v>52</v>
      </c>
      <c r="F199" s="1" cm="1">
        <f t="array" ref="F199">INT(INDEX(V$4:V$24,MATCH($A199,$U$4:$U$24,TRUE))+INDEX(X$4:X$24,MATCH($A199,$U$4:$U$24,1))*($A199-INDEX($U$4:$U$24,MATCH($A199,$U$4:$U$24,1))))</f>
        <v>4508</v>
      </c>
      <c r="G199" s="1" cm="1">
        <f t="array" ref="G199">INT(INDEX(W$4:W$24,MATCH($A199,$U$4:$U$24,TRUE))+INDEX(Y$4:Y$24,MATCH($A199,$U$4:$U$24,1))*($A199-INDEX($U$4:$U$24,MATCH($A199,$U$4:$U$24,1))))</f>
        <v>358</v>
      </c>
      <c r="H199" s="1">
        <f t="shared" si="41"/>
        <v>358</v>
      </c>
      <c r="I199" s="1">
        <f t="shared" si="45"/>
        <v>318</v>
      </c>
      <c r="J199" s="1">
        <f t="shared" si="46"/>
        <v>318</v>
      </c>
      <c r="L199" s="1">
        <f t="shared" si="38"/>
        <v>0.79200000000000004</v>
      </c>
      <c r="M199" s="1" cm="1">
        <f t="array" ref="M199">ROUND(INDEX(实力模型!$AR$9:$AY$108,MATCH($E199,实力模型!$D$9:$D$108,FALSE),MATCH(M$2,实力模型!$AR$8:$AY$8,FALSE))*L199,3)</f>
        <v>4574.5600000000004</v>
      </c>
      <c r="N199" s="1">
        <f t="shared" si="47"/>
        <v>0.64200000000000002</v>
      </c>
      <c r="O199" s="1" cm="1">
        <f t="array" ref="O199">ROUND(INDEX(实力模型!$AR$9:$AY$108,MATCH($E199,实力模型!$D$9:$D$108,FALSE),MATCH(O$2,实力模型!$AR$8:$AY$8,FALSE))*$N199,3)</f>
        <v>362.13900000000001</v>
      </c>
      <c r="P199" s="1">
        <f t="shared" si="39"/>
        <v>362.13900000000001</v>
      </c>
      <c r="Q199" s="1" cm="1">
        <f t="array" ref="Q199">INDEX(实力模型!$AR$9:$AY$108,MATCH($E199,实力模型!$D$9:$D$108,FALSE),MATCH(Q$2,实力模型!$AR$8:$AY$8,FALSE))*$R$1</f>
        <v>318.04199999999997</v>
      </c>
      <c r="R199" s="1">
        <f t="shared" si="40"/>
        <v>318.04199999999997</v>
      </c>
    </row>
    <row r="200" spans="1:18" x14ac:dyDescent="0.15">
      <c r="A200" s="1">
        <v>198</v>
      </c>
      <c r="B200" s="1">
        <f t="shared" si="44"/>
        <v>20</v>
      </c>
      <c r="C200" s="1">
        <f t="shared" si="43"/>
        <v>8</v>
      </c>
      <c r="E200" s="26">
        <f t="shared" si="42"/>
        <v>52</v>
      </c>
      <c r="F200" s="1" cm="1">
        <f t="array" ref="F200">INT(INDEX(V$4:V$24,MATCH($A200,$U$4:$U$24,TRUE))+INDEX(X$4:X$24,MATCH($A200,$U$4:$U$24,1))*($A200-INDEX($U$4:$U$24,MATCH($A200,$U$4:$U$24,1))))</f>
        <v>4533</v>
      </c>
      <c r="G200" s="1" cm="1">
        <f t="array" ref="G200">INT(INDEX(W$4:W$24,MATCH($A200,$U$4:$U$24,TRUE))+INDEX(Y$4:Y$24,MATCH($A200,$U$4:$U$24,1))*($A200-INDEX($U$4:$U$24,MATCH($A200,$U$4:$U$24,1))))</f>
        <v>361</v>
      </c>
      <c r="H200" s="1">
        <f t="shared" si="41"/>
        <v>361</v>
      </c>
      <c r="I200" s="1">
        <f t="shared" si="45"/>
        <v>318</v>
      </c>
      <c r="J200" s="1">
        <f t="shared" si="46"/>
        <v>318</v>
      </c>
      <c r="L200" s="1">
        <f t="shared" si="38"/>
        <v>0.79400000000000004</v>
      </c>
      <c r="M200" s="1" cm="1">
        <f t="array" ref="M200">ROUND(INDEX(实力模型!$AR$9:$AY$108,MATCH($E200,实力模型!$D$9:$D$108,FALSE),MATCH(M$2,实力模型!$AR$8:$AY$8,FALSE))*L200,3)</f>
        <v>4586.1120000000001</v>
      </c>
      <c r="N200" s="1">
        <f t="shared" si="47"/>
        <v>0.64400000000000002</v>
      </c>
      <c r="O200" s="1" cm="1">
        <f t="array" ref="O200">ROUND(INDEX(实力模型!$AR$9:$AY$108,MATCH($E200,实力模型!$D$9:$D$108,FALSE),MATCH(O$2,实力模型!$AR$8:$AY$8,FALSE))*$N200,3)</f>
        <v>363.26799999999997</v>
      </c>
      <c r="P200" s="1">
        <f t="shared" si="39"/>
        <v>363.26799999999997</v>
      </c>
      <c r="Q200" s="1" cm="1">
        <f t="array" ref="Q200">INDEX(实力模型!$AR$9:$AY$108,MATCH($E200,实力模型!$D$9:$D$108,FALSE),MATCH(Q$2,实力模型!$AR$8:$AY$8,FALSE))*$R$1</f>
        <v>318.04199999999997</v>
      </c>
      <c r="R200" s="1">
        <f t="shared" si="40"/>
        <v>318.04199999999997</v>
      </c>
    </row>
    <row r="201" spans="1:18" x14ac:dyDescent="0.15">
      <c r="A201" s="1">
        <v>199</v>
      </c>
      <c r="B201" s="1">
        <f t="shared" si="44"/>
        <v>20</v>
      </c>
      <c r="C201" s="1">
        <f t="shared" si="43"/>
        <v>9</v>
      </c>
      <c r="E201" s="26">
        <f t="shared" si="42"/>
        <v>52</v>
      </c>
      <c r="F201" s="1" cm="1">
        <f t="array" ref="F201">INT(INDEX(V$4:V$24,MATCH($A201,$U$4:$U$24,TRUE))+INDEX(X$4:X$24,MATCH($A201,$U$4:$U$24,1))*($A201-INDEX($U$4:$U$24,MATCH($A201,$U$4:$U$24,1))))</f>
        <v>4558</v>
      </c>
      <c r="G201" s="1" cm="1">
        <f t="array" ref="G201">INT(INDEX(W$4:W$24,MATCH($A201,$U$4:$U$24,TRUE))+INDEX(Y$4:Y$24,MATCH($A201,$U$4:$U$24,1))*($A201-INDEX($U$4:$U$24,MATCH($A201,$U$4:$U$24,1))))</f>
        <v>363</v>
      </c>
      <c r="H201" s="1">
        <f t="shared" si="41"/>
        <v>363</v>
      </c>
      <c r="I201" s="1">
        <f t="shared" si="45"/>
        <v>318</v>
      </c>
      <c r="J201" s="1">
        <f t="shared" si="46"/>
        <v>318</v>
      </c>
      <c r="L201" s="1">
        <f t="shared" si="38"/>
        <v>0.79600000000000004</v>
      </c>
      <c r="M201" s="1" cm="1">
        <f t="array" ref="M201">ROUND(INDEX(实力模型!$AR$9:$AY$108,MATCH($E201,实力模型!$D$9:$D$108,FALSE),MATCH(M$2,实力模型!$AR$8:$AY$8,FALSE))*L201,3)</f>
        <v>4597.6639999999998</v>
      </c>
      <c r="N201" s="1">
        <f t="shared" si="47"/>
        <v>0.64600000000000002</v>
      </c>
      <c r="O201" s="1" cm="1">
        <f t="array" ref="O201">ROUND(INDEX(实力模型!$AR$9:$AY$108,MATCH($E201,实力模型!$D$9:$D$108,FALSE),MATCH(O$2,实力模型!$AR$8:$AY$8,FALSE))*$N201,3)</f>
        <v>364.39600000000002</v>
      </c>
      <c r="P201" s="1">
        <f t="shared" si="39"/>
        <v>364.39600000000002</v>
      </c>
      <c r="Q201" s="1" cm="1">
        <f t="array" ref="Q201">INDEX(实力模型!$AR$9:$AY$108,MATCH($E201,实力模型!$D$9:$D$108,FALSE),MATCH(Q$2,实力模型!$AR$8:$AY$8,FALSE))*$R$1</f>
        <v>318.04199999999997</v>
      </c>
      <c r="R201" s="1">
        <f t="shared" si="40"/>
        <v>318.04199999999997</v>
      </c>
    </row>
    <row r="202" spans="1:18" x14ac:dyDescent="0.15">
      <c r="A202" s="1">
        <v>200</v>
      </c>
      <c r="B202" s="1">
        <f t="shared" si="44"/>
        <v>20</v>
      </c>
      <c r="C202" s="1">
        <f t="shared" si="43"/>
        <v>10</v>
      </c>
      <c r="E202" s="26">
        <f t="shared" si="42"/>
        <v>52</v>
      </c>
      <c r="F202" s="1" cm="1">
        <f t="array" ref="F202">INT(INDEX(V$4:V$24,MATCH($A202,$U$4:$U$24,TRUE))+INDEX(X$4:X$24,MATCH($A202,$U$4:$U$24,1))*($A202-INDEX($U$4:$U$24,MATCH($A202,$U$4:$U$24,1))))</f>
        <v>4583</v>
      </c>
      <c r="G202" s="1" cm="1">
        <f t="array" ref="G202">INT(INDEX(W$4:W$24,MATCH($A202,$U$4:$U$24,TRUE))+INDEX(Y$4:Y$24,MATCH($A202,$U$4:$U$24,1))*($A202-INDEX($U$4:$U$24,MATCH($A202,$U$4:$U$24,1))))</f>
        <v>365</v>
      </c>
      <c r="H202" s="1">
        <f t="shared" si="41"/>
        <v>365</v>
      </c>
      <c r="I202" s="1">
        <f t="shared" si="45"/>
        <v>318</v>
      </c>
      <c r="J202" s="1">
        <f t="shared" si="46"/>
        <v>318</v>
      </c>
      <c r="L202" s="1">
        <f t="shared" si="38"/>
        <v>0.79800000000000004</v>
      </c>
      <c r="M202" s="1" cm="1">
        <f t="array" ref="M202">ROUND(INDEX(实力模型!$AR$9:$AY$108,MATCH($E202,实力模型!$D$9:$D$108,FALSE),MATCH(M$2,实力模型!$AR$8:$AY$8,FALSE))*L202,3)</f>
        <v>4609.2160000000003</v>
      </c>
      <c r="N202" s="1">
        <f t="shared" si="47"/>
        <v>0.64800000000000002</v>
      </c>
      <c r="O202" s="1" cm="1">
        <f t="array" ref="O202">ROUND(INDEX(实力模型!$AR$9:$AY$108,MATCH($E202,实力模型!$D$9:$D$108,FALSE),MATCH(O$2,实力模型!$AR$8:$AY$8,FALSE))*$N202,3)</f>
        <v>365.524</v>
      </c>
      <c r="P202" s="1">
        <f t="shared" si="39"/>
        <v>365.524</v>
      </c>
      <c r="Q202" s="1" cm="1">
        <f t="array" ref="Q202">INDEX(实力模型!$AR$9:$AY$108,MATCH($E202,实力模型!$D$9:$D$108,FALSE),MATCH(Q$2,实力模型!$AR$8:$AY$8,FALSE))*$R$1</f>
        <v>318.04199999999997</v>
      </c>
      <c r="R202" s="1">
        <f t="shared" si="40"/>
        <v>318.04199999999997</v>
      </c>
    </row>
    <row r="203" spans="1:18" x14ac:dyDescent="0.15">
      <c r="A203" s="1">
        <v>201</v>
      </c>
      <c r="B203" s="1">
        <f t="shared" si="44"/>
        <v>21</v>
      </c>
      <c r="C203" s="1">
        <f t="shared" si="43"/>
        <v>1</v>
      </c>
      <c r="E203" s="26">
        <f t="shared" si="42"/>
        <v>52</v>
      </c>
      <c r="F203" s="1" cm="1">
        <f t="array" ref="F203">INT(INDEX(V$4:V$24,MATCH($A203,$U$4:$U$24,TRUE))+INDEX(X$4:X$24,MATCH($A203,$U$4:$U$24,1))*($A203-INDEX($U$4:$U$24,MATCH($A203,$U$4:$U$24,1))))</f>
        <v>4608</v>
      </c>
      <c r="G203" s="1" cm="1">
        <f t="array" ref="G203">INT(INDEX(W$4:W$24,MATCH($A203,$U$4:$U$24,TRUE))+INDEX(Y$4:Y$24,MATCH($A203,$U$4:$U$24,1))*($A203-INDEX($U$4:$U$24,MATCH($A203,$U$4:$U$24,1))))</f>
        <v>367</v>
      </c>
      <c r="H203" s="1">
        <f t="shared" si="41"/>
        <v>367</v>
      </c>
      <c r="I203" s="1">
        <f t="shared" si="45"/>
        <v>318</v>
      </c>
      <c r="J203" s="1">
        <f t="shared" si="46"/>
        <v>318</v>
      </c>
      <c r="L203" s="1">
        <f t="shared" si="38"/>
        <v>0.8</v>
      </c>
      <c r="M203" s="1" cm="1">
        <f t="array" ref="M203">ROUND(INDEX(实力模型!$AR$9:$AY$108,MATCH($E203,实力模型!$D$9:$D$108,FALSE),MATCH(M$2,实力模型!$AR$8:$AY$8,FALSE))*L203,3)</f>
        <v>4620.768</v>
      </c>
      <c r="N203" s="1">
        <f t="shared" si="47"/>
        <v>0.65</v>
      </c>
      <c r="O203" s="1" cm="1">
        <f t="array" ref="O203">ROUND(INDEX(实力模型!$AR$9:$AY$108,MATCH($E203,实力模型!$D$9:$D$108,FALSE),MATCH(O$2,实力模型!$AR$8:$AY$8,FALSE))*$N203,3)</f>
        <v>366.65199999999999</v>
      </c>
      <c r="P203" s="1">
        <f t="shared" si="39"/>
        <v>366.65199999999999</v>
      </c>
      <c r="Q203" s="1" cm="1">
        <f t="array" ref="Q203">INDEX(实力模型!$AR$9:$AY$108,MATCH($E203,实力模型!$D$9:$D$108,FALSE),MATCH(Q$2,实力模型!$AR$8:$AY$8,FALSE))*$R$1</f>
        <v>318.04199999999997</v>
      </c>
      <c r="R203" s="1">
        <f t="shared" si="40"/>
        <v>318.04199999999997</v>
      </c>
    </row>
    <row r="204" spans="1:18" x14ac:dyDescent="0.15">
      <c r="A204" s="1">
        <v>202</v>
      </c>
      <c r="B204" s="1">
        <f t="shared" si="44"/>
        <v>21</v>
      </c>
      <c r="C204" s="1">
        <f t="shared" si="43"/>
        <v>2</v>
      </c>
      <c r="E204" s="26">
        <f t="shared" si="42"/>
        <v>53</v>
      </c>
      <c r="F204" s="1" cm="1">
        <f t="array" ref="F204">INT(INDEX(V$4:V$24,MATCH($A204,$U$4:$U$24,TRUE))+INDEX(X$4:X$24,MATCH($A204,$U$4:$U$24,1))*($A204-INDEX($U$4:$U$24,MATCH($A204,$U$4:$U$24,1))))</f>
        <v>4633</v>
      </c>
      <c r="G204" s="1" cm="1">
        <f t="array" ref="G204">INT(INDEX(W$4:W$24,MATCH($A204,$U$4:$U$24,TRUE))+INDEX(Y$4:Y$24,MATCH($A204,$U$4:$U$24,1))*($A204-INDEX($U$4:$U$24,MATCH($A204,$U$4:$U$24,1))))</f>
        <v>369</v>
      </c>
      <c r="H204" s="1">
        <f t="shared" si="41"/>
        <v>369</v>
      </c>
      <c r="I204" s="1">
        <f t="shared" si="45"/>
        <v>319</v>
      </c>
      <c r="J204" s="1">
        <f t="shared" si="46"/>
        <v>319</v>
      </c>
      <c r="L204" s="1">
        <f t="shared" si="38"/>
        <v>0.80200000000000005</v>
      </c>
      <c r="M204" s="1" cm="1">
        <f t="array" ref="M204">ROUND(INDEX(实力模型!$AR$9:$AY$108,MATCH($E204,实力模型!$D$9:$D$108,FALSE),MATCH(M$2,实力模型!$AR$8:$AY$8,FALSE))*L204,3)</f>
        <v>4650.1480000000001</v>
      </c>
      <c r="N204" s="1">
        <f t="shared" si="47"/>
        <v>0.65200000000000002</v>
      </c>
      <c r="O204" s="1" cm="1">
        <f t="array" ref="O204">ROUND(INDEX(实力模型!$AR$9:$AY$108,MATCH($E204,实力模型!$D$9:$D$108,FALSE),MATCH(O$2,实力模型!$AR$8:$AY$8,FALSE))*$N204,3)</f>
        <v>369.47500000000002</v>
      </c>
      <c r="P204" s="1">
        <f t="shared" si="39"/>
        <v>369.47500000000002</v>
      </c>
      <c r="Q204" s="1" cm="1">
        <f t="array" ref="Q204">INDEX(实力模型!$AR$9:$AY$108,MATCH($E204,实力模型!$D$9:$D$108,FALSE),MATCH(Q$2,实力模型!$AR$8:$AY$8,FALSE))*$R$1</f>
        <v>319.56299999999999</v>
      </c>
      <c r="R204" s="1">
        <f t="shared" si="40"/>
        <v>319.56299999999999</v>
      </c>
    </row>
    <row r="205" spans="1:18" x14ac:dyDescent="0.15">
      <c r="A205" s="1">
        <v>203</v>
      </c>
      <c r="B205" s="1">
        <f t="shared" si="44"/>
        <v>21</v>
      </c>
      <c r="C205" s="1">
        <f t="shared" si="43"/>
        <v>3</v>
      </c>
      <c r="E205" s="26">
        <f t="shared" si="42"/>
        <v>53</v>
      </c>
      <c r="F205" s="1" cm="1">
        <f t="array" ref="F205">INT(INDEX(V$4:V$24,MATCH($A205,$U$4:$U$24,TRUE))+INDEX(X$4:X$24,MATCH($A205,$U$4:$U$24,1))*($A205-INDEX($U$4:$U$24,MATCH($A205,$U$4:$U$24,1))))</f>
        <v>4658</v>
      </c>
      <c r="G205" s="1" cm="1">
        <f t="array" ref="G205">INT(INDEX(W$4:W$24,MATCH($A205,$U$4:$U$24,TRUE))+INDEX(Y$4:Y$24,MATCH($A205,$U$4:$U$24,1))*($A205-INDEX($U$4:$U$24,MATCH($A205,$U$4:$U$24,1))))</f>
        <v>372</v>
      </c>
      <c r="H205" s="1">
        <f t="shared" si="41"/>
        <v>372</v>
      </c>
      <c r="I205" s="1">
        <f t="shared" si="45"/>
        <v>319</v>
      </c>
      <c r="J205" s="1">
        <f t="shared" si="46"/>
        <v>319</v>
      </c>
      <c r="L205" s="1">
        <f t="shared" si="38"/>
        <v>0.80400000000000005</v>
      </c>
      <c r="M205" s="1" cm="1">
        <f t="array" ref="M205">ROUND(INDEX(实力模型!$AR$9:$AY$108,MATCH($E205,实力模型!$D$9:$D$108,FALSE),MATCH(M$2,实力模型!$AR$8:$AY$8,FALSE))*L205,3)</f>
        <v>4661.7449999999999</v>
      </c>
      <c r="N205" s="1">
        <f t="shared" si="47"/>
        <v>0.65400000000000003</v>
      </c>
      <c r="O205" s="1" cm="1">
        <f t="array" ref="O205">ROUND(INDEX(实力模型!$AR$9:$AY$108,MATCH($E205,实力模型!$D$9:$D$108,FALSE),MATCH(O$2,实力模型!$AR$8:$AY$8,FALSE))*$N205,3)</f>
        <v>370.60899999999998</v>
      </c>
      <c r="P205" s="1">
        <f t="shared" si="39"/>
        <v>370.60899999999998</v>
      </c>
      <c r="Q205" s="1" cm="1">
        <f t="array" ref="Q205">INDEX(实力模型!$AR$9:$AY$108,MATCH($E205,实力模型!$D$9:$D$108,FALSE),MATCH(Q$2,实力模型!$AR$8:$AY$8,FALSE))*$R$1</f>
        <v>319.56299999999999</v>
      </c>
      <c r="R205" s="1">
        <f t="shared" si="40"/>
        <v>319.56299999999999</v>
      </c>
    </row>
    <row r="206" spans="1:18" x14ac:dyDescent="0.15">
      <c r="A206" s="1">
        <v>204</v>
      </c>
      <c r="B206" s="1">
        <f t="shared" si="44"/>
        <v>21</v>
      </c>
      <c r="C206" s="1">
        <f t="shared" si="43"/>
        <v>4</v>
      </c>
      <c r="E206" s="26">
        <f t="shared" si="42"/>
        <v>53</v>
      </c>
      <c r="F206" s="1" cm="1">
        <f t="array" ref="F206">INT(INDEX(V$4:V$24,MATCH($A206,$U$4:$U$24,TRUE))+INDEX(X$4:X$24,MATCH($A206,$U$4:$U$24,1))*($A206-INDEX($U$4:$U$24,MATCH($A206,$U$4:$U$24,1))))</f>
        <v>4683</v>
      </c>
      <c r="G206" s="1" cm="1">
        <f t="array" ref="G206">INT(INDEX(W$4:W$24,MATCH($A206,$U$4:$U$24,TRUE))+INDEX(Y$4:Y$24,MATCH($A206,$U$4:$U$24,1))*($A206-INDEX($U$4:$U$24,MATCH($A206,$U$4:$U$24,1))))</f>
        <v>374</v>
      </c>
      <c r="H206" s="1">
        <f t="shared" si="41"/>
        <v>374</v>
      </c>
      <c r="I206" s="1">
        <f t="shared" si="45"/>
        <v>319</v>
      </c>
      <c r="J206" s="1">
        <f t="shared" si="46"/>
        <v>319</v>
      </c>
      <c r="L206" s="1">
        <f t="shared" si="38"/>
        <v>0.80600000000000005</v>
      </c>
      <c r="M206" s="1" cm="1">
        <f t="array" ref="M206">ROUND(INDEX(实力模型!$AR$9:$AY$108,MATCH($E206,实力模型!$D$9:$D$108,FALSE),MATCH(M$2,实力模型!$AR$8:$AY$8,FALSE))*L206,3)</f>
        <v>4673.3410000000003</v>
      </c>
      <c r="N206" s="1">
        <f t="shared" si="47"/>
        <v>0.65600000000000003</v>
      </c>
      <c r="O206" s="1" cm="1">
        <f t="array" ref="O206">ROUND(INDEX(实力模型!$AR$9:$AY$108,MATCH($E206,实力模型!$D$9:$D$108,FALSE),MATCH(O$2,实力模型!$AR$8:$AY$8,FALSE))*$N206,3)</f>
        <v>371.74200000000002</v>
      </c>
      <c r="P206" s="1">
        <f t="shared" si="39"/>
        <v>371.74200000000002</v>
      </c>
      <c r="Q206" s="1" cm="1">
        <f t="array" ref="Q206">INDEX(实力模型!$AR$9:$AY$108,MATCH($E206,实力模型!$D$9:$D$108,FALSE),MATCH(Q$2,实力模型!$AR$8:$AY$8,FALSE))*$R$1</f>
        <v>319.56299999999999</v>
      </c>
      <c r="R206" s="1">
        <f t="shared" si="40"/>
        <v>319.56299999999999</v>
      </c>
    </row>
    <row r="207" spans="1:18" x14ac:dyDescent="0.15">
      <c r="A207" s="1">
        <v>205</v>
      </c>
      <c r="B207" s="1">
        <f t="shared" si="44"/>
        <v>21</v>
      </c>
      <c r="C207" s="1">
        <f t="shared" si="43"/>
        <v>5</v>
      </c>
      <c r="E207" s="26">
        <f t="shared" si="42"/>
        <v>53</v>
      </c>
      <c r="F207" s="1" cm="1">
        <f t="array" ref="F207">INT(INDEX(V$4:V$24,MATCH($A207,$U$4:$U$24,TRUE))+INDEX(X$4:X$24,MATCH($A207,$U$4:$U$24,1))*($A207-INDEX($U$4:$U$24,MATCH($A207,$U$4:$U$24,1))))</f>
        <v>4708</v>
      </c>
      <c r="G207" s="1" cm="1">
        <f t="array" ref="G207">INT(INDEX(W$4:W$24,MATCH($A207,$U$4:$U$24,TRUE))+INDEX(Y$4:Y$24,MATCH($A207,$U$4:$U$24,1))*($A207-INDEX($U$4:$U$24,MATCH($A207,$U$4:$U$24,1))))</f>
        <v>376</v>
      </c>
      <c r="H207" s="1">
        <f t="shared" si="41"/>
        <v>376</v>
      </c>
      <c r="I207" s="1">
        <f t="shared" si="45"/>
        <v>319</v>
      </c>
      <c r="J207" s="1">
        <f t="shared" si="46"/>
        <v>319</v>
      </c>
      <c r="L207" s="1">
        <f t="shared" si="38"/>
        <v>0.80800000000000005</v>
      </c>
      <c r="M207" s="1" cm="1">
        <f t="array" ref="M207">ROUND(INDEX(实力模型!$AR$9:$AY$108,MATCH($E207,实力模型!$D$9:$D$108,FALSE),MATCH(M$2,实力模型!$AR$8:$AY$8,FALSE))*L207,3)</f>
        <v>4684.9380000000001</v>
      </c>
      <c r="N207" s="1">
        <f t="shared" si="47"/>
        <v>0.65800000000000003</v>
      </c>
      <c r="O207" s="1" cm="1">
        <f t="array" ref="O207">ROUND(INDEX(实力模型!$AR$9:$AY$108,MATCH($E207,实力模型!$D$9:$D$108,FALSE),MATCH(O$2,实力模型!$AR$8:$AY$8,FALSE))*$N207,3)</f>
        <v>372.875</v>
      </c>
      <c r="P207" s="1">
        <f t="shared" si="39"/>
        <v>372.875</v>
      </c>
      <c r="Q207" s="1" cm="1">
        <f t="array" ref="Q207">INDEX(实力模型!$AR$9:$AY$108,MATCH($E207,实力模型!$D$9:$D$108,FALSE),MATCH(Q$2,实力模型!$AR$8:$AY$8,FALSE))*$R$1</f>
        <v>319.56299999999999</v>
      </c>
      <c r="R207" s="1">
        <f t="shared" si="40"/>
        <v>319.56299999999999</v>
      </c>
    </row>
    <row r="208" spans="1:18" x14ac:dyDescent="0.15">
      <c r="A208" s="1">
        <v>206</v>
      </c>
      <c r="B208" s="1">
        <f t="shared" si="44"/>
        <v>21</v>
      </c>
      <c r="C208" s="1">
        <f t="shared" si="43"/>
        <v>6</v>
      </c>
      <c r="E208" s="26">
        <f t="shared" si="42"/>
        <v>53</v>
      </c>
      <c r="F208" s="1" cm="1">
        <f t="array" ref="F208">INT(INDEX(V$4:V$24,MATCH($A208,$U$4:$U$24,TRUE))+INDEX(X$4:X$24,MATCH($A208,$U$4:$U$24,1))*($A208-INDEX($U$4:$U$24,MATCH($A208,$U$4:$U$24,1))))</f>
        <v>4733</v>
      </c>
      <c r="G208" s="1" cm="1">
        <f t="array" ref="G208">INT(INDEX(W$4:W$24,MATCH($A208,$U$4:$U$24,TRUE))+INDEX(Y$4:Y$24,MATCH($A208,$U$4:$U$24,1))*($A208-INDEX($U$4:$U$24,MATCH($A208,$U$4:$U$24,1))))</f>
        <v>378</v>
      </c>
      <c r="H208" s="1">
        <f t="shared" si="41"/>
        <v>378</v>
      </c>
      <c r="I208" s="1">
        <f t="shared" si="45"/>
        <v>319</v>
      </c>
      <c r="J208" s="1">
        <f t="shared" si="46"/>
        <v>319</v>
      </c>
      <c r="L208" s="1">
        <f t="shared" si="38"/>
        <v>0.81</v>
      </c>
      <c r="M208" s="1" cm="1">
        <f t="array" ref="M208">ROUND(INDEX(实力模型!$AR$9:$AY$108,MATCH($E208,实力模型!$D$9:$D$108,FALSE),MATCH(M$2,实力模型!$AR$8:$AY$8,FALSE))*L208,3)</f>
        <v>4696.5339999999997</v>
      </c>
      <c r="N208" s="1">
        <f t="shared" si="47"/>
        <v>0.66</v>
      </c>
      <c r="O208" s="1" cm="1">
        <f t="array" ref="O208">ROUND(INDEX(实力模型!$AR$9:$AY$108,MATCH($E208,实力模型!$D$9:$D$108,FALSE),MATCH(O$2,实力模型!$AR$8:$AY$8,FALSE))*$N208,3)</f>
        <v>374.00900000000001</v>
      </c>
      <c r="P208" s="1">
        <f t="shared" si="39"/>
        <v>374.00900000000001</v>
      </c>
      <c r="Q208" s="1" cm="1">
        <f t="array" ref="Q208">INDEX(实力模型!$AR$9:$AY$108,MATCH($E208,实力模型!$D$9:$D$108,FALSE),MATCH(Q$2,实力模型!$AR$8:$AY$8,FALSE))*$R$1</f>
        <v>319.56299999999999</v>
      </c>
      <c r="R208" s="1">
        <f t="shared" si="40"/>
        <v>319.56299999999999</v>
      </c>
    </row>
    <row r="209" spans="1:18" x14ac:dyDescent="0.15">
      <c r="A209" s="1">
        <v>207</v>
      </c>
      <c r="B209" s="1">
        <f t="shared" si="44"/>
        <v>21</v>
      </c>
      <c r="C209" s="1">
        <f t="shared" si="43"/>
        <v>7</v>
      </c>
      <c r="E209" s="26">
        <f t="shared" si="42"/>
        <v>54</v>
      </c>
      <c r="F209" s="1" cm="1">
        <f t="array" ref="F209">INT(INDEX(V$4:V$24,MATCH($A209,$U$4:$U$24,TRUE))+INDEX(X$4:X$24,MATCH($A209,$U$4:$U$24,1))*($A209-INDEX($U$4:$U$24,MATCH($A209,$U$4:$U$24,1))))</f>
        <v>4758</v>
      </c>
      <c r="G209" s="1" cm="1">
        <f t="array" ref="G209">INT(INDEX(W$4:W$24,MATCH($A209,$U$4:$U$24,TRUE))+INDEX(Y$4:Y$24,MATCH($A209,$U$4:$U$24,1))*($A209-INDEX($U$4:$U$24,MATCH($A209,$U$4:$U$24,1))))</f>
        <v>381</v>
      </c>
      <c r="H209" s="1">
        <f t="shared" si="41"/>
        <v>381</v>
      </c>
      <c r="I209" s="1">
        <f t="shared" si="45"/>
        <v>321</v>
      </c>
      <c r="J209" s="1">
        <f t="shared" si="46"/>
        <v>321</v>
      </c>
      <c r="L209" s="1">
        <f t="shared" si="38"/>
        <v>0.81200000000000006</v>
      </c>
      <c r="M209" s="1" cm="1">
        <f t="array" ref="M209">ROUND(INDEX(实力模型!$AR$9:$AY$108,MATCH($E209,实力模型!$D$9:$D$108,FALSE),MATCH(M$2,实力模型!$AR$8:$AY$8,FALSE))*L209,3)</f>
        <v>4726.1809999999996</v>
      </c>
      <c r="N209" s="1">
        <f t="shared" si="47"/>
        <v>0.66200000000000003</v>
      </c>
      <c r="O209" s="1" cm="1">
        <f t="array" ref="O209">ROUND(INDEX(实力模型!$AR$9:$AY$108,MATCH($E209,实力模型!$D$9:$D$108,FALSE),MATCH(O$2,实力模型!$AR$8:$AY$8,FALSE))*$N209,3)</f>
        <v>376.87</v>
      </c>
      <c r="P209" s="1">
        <f t="shared" si="39"/>
        <v>376.87</v>
      </c>
      <c r="Q209" s="1" cm="1">
        <f t="array" ref="Q209">INDEX(实力模型!$AR$9:$AY$108,MATCH($E209,实力模型!$D$9:$D$108,FALSE),MATCH(Q$2,实力模型!$AR$8:$AY$8,FALSE))*$R$1</f>
        <v>321.084</v>
      </c>
      <c r="R209" s="1">
        <f t="shared" si="40"/>
        <v>321.084</v>
      </c>
    </row>
    <row r="210" spans="1:18" x14ac:dyDescent="0.15">
      <c r="A210" s="1">
        <v>208</v>
      </c>
      <c r="B210" s="1">
        <f t="shared" si="44"/>
        <v>21</v>
      </c>
      <c r="C210" s="1">
        <f t="shared" si="43"/>
        <v>8</v>
      </c>
      <c r="E210" s="26">
        <f t="shared" si="42"/>
        <v>54</v>
      </c>
      <c r="F210" s="1" cm="1">
        <f t="array" ref="F210">INT(INDEX(V$4:V$24,MATCH($A210,$U$4:$U$24,TRUE))+INDEX(X$4:X$24,MATCH($A210,$U$4:$U$24,1))*($A210-INDEX($U$4:$U$24,MATCH($A210,$U$4:$U$24,1))))</f>
        <v>4783</v>
      </c>
      <c r="G210" s="1" cm="1">
        <f t="array" ref="G210">INT(INDEX(W$4:W$24,MATCH($A210,$U$4:$U$24,TRUE))+INDEX(Y$4:Y$24,MATCH($A210,$U$4:$U$24,1))*($A210-INDEX($U$4:$U$24,MATCH($A210,$U$4:$U$24,1))))</f>
        <v>383</v>
      </c>
      <c r="H210" s="1">
        <f t="shared" si="41"/>
        <v>383</v>
      </c>
      <c r="I210" s="1">
        <f t="shared" si="45"/>
        <v>321</v>
      </c>
      <c r="J210" s="1">
        <f t="shared" si="46"/>
        <v>321</v>
      </c>
      <c r="L210" s="1">
        <f t="shared" si="38"/>
        <v>0.81399999999999995</v>
      </c>
      <c r="M210" s="1" cm="1">
        <f t="array" ref="M210">ROUND(INDEX(实力模型!$AR$9:$AY$108,MATCH($E210,实力模型!$D$9:$D$108,FALSE),MATCH(M$2,实力模型!$AR$8:$AY$8,FALSE))*L210,3)</f>
        <v>4737.8220000000001</v>
      </c>
      <c r="N210" s="1">
        <f t="shared" si="47"/>
        <v>0.66400000000000003</v>
      </c>
      <c r="O210" s="1" cm="1">
        <f t="array" ref="O210">ROUND(INDEX(实力模型!$AR$9:$AY$108,MATCH($E210,实力模型!$D$9:$D$108,FALSE),MATCH(O$2,实力模型!$AR$8:$AY$8,FALSE))*$N210,3)</f>
        <v>378.00900000000001</v>
      </c>
      <c r="P210" s="1">
        <f t="shared" si="39"/>
        <v>378.00900000000001</v>
      </c>
      <c r="Q210" s="1" cm="1">
        <f t="array" ref="Q210">INDEX(实力模型!$AR$9:$AY$108,MATCH($E210,实力模型!$D$9:$D$108,FALSE),MATCH(Q$2,实力模型!$AR$8:$AY$8,FALSE))*$R$1</f>
        <v>321.084</v>
      </c>
      <c r="R210" s="1">
        <f t="shared" si="40"/>
        <v>321.084</v>
      </c>
    </row>
    <row r="211" spans="1:18" x14ac:dyDescent="0.15">
      <c r="A211" s="1">
        <v>209</v>
      </c>
      <c r="B211" s="1">
        <f t="shared" si="44"/>
        <v>21</v>
      </c>
      <c r="C211" s="1">
        <f t="shared" si="43"/>
        <v>9</v>
      </c>
      <c r="E211" s="26">
        <f t="shared" si="42"/>
        <v>54</v>
      </c>
      <c r="F211" s="1" cm="1">
        <f t="array" ref="F211">INT(INDEX(V$4:V$24,MATCH($A211,$U$4:$U$24,TRUE))+INDEX(X$4:X$24,MATCH($A211,$U$4:$U$24,1))*($A211-INDEX($U$4:$U$24,MATCH($A211,$U$4:$U$24,1))))</f>
        <v>4808</v>
      </c>
      <c r="G211" s="1" cm="1">
        <f t="array" ref="G211">INT(INDEX(W$4:W$24,MATCH($A211,$U$4:$U$24,TRUE))+INDEX(Y$4:Y$24,MATCH($A211,$U$4:$U$24,1))*($A211-INDEX($U$4:$U$24,MATCH($A211,$U$4:$U$24,1))))</f>
        <v>385</v>
      </c>
      <c r="H211" s="1">
        <f t="shared" si="41"/>
        <v>385</v>
      </c>
      <c r="I211" s="1">
        <f t="shared" si="45"/>
        <v>321</v>
      </c>
      <c r="J211" s="1">
        <f t="shared" si="46"/>
        <v>321</v>
      </c>
      <c r="L211" s="1">
        <f t="shared" si="38"/>
        <v>0.81599999999999995</v>
      </c>
      <c r="M211" s="1" cm="1">
        <f t="array" ref="M211">ROUND(INDEX(实力模型!$AR$9:$AY$108,MATCH($E211,实力模型!$D$9:$D$108,FALSE),MATCH(M$2,实力模型!$AR$8:$AY$8,FALSE))*L211,3)</f>
        <v>4749.4629999999997</v>
      </c>
      <c r="N211" s="1">
        <f t="shared" si="47"/>
        <v>0.66600000000000004</v>
      </c>
      <c r="O211" s="1" cm="1">
        <f t="array" ref="O211">ROUND(INDEX(实力模型!$AR$9:$AY$108,MATCH($E211,实力模型!$D$9:$D$108,FALSE),MATCH(O$2,实力模型!$AR$8:$AY$8,FALSE))*$N211,3)</f>
        <v>379.14699999999999</v>
      </c>
      <c r="P211" s="1">
        <f t="shared" si="39"/>
        <v>379.14699999999999</v>
      </c>
      <c r="Q211" s="1" cm="1">
        <f t="array" ref="Q211">INDEX(实力模型!$AR$9:$AY$108,MATCH($E211,实力模型!$D$9:$D$108,FALSE),MATCH(Q$2,实力模型!$AR$8:$AY$8,FALSE))*$R$1</f>
        <v>321.084</v>
      </c>
      <c r="R211" s="1">
        <f t="shared" si="40"/>
        <v>321.084</v>
      </c>
    </row>
    <row r="212" spans="1:18" x14ac:dyDescent="0.15">
      <c r="A212" s="1">
        <v>210</v>
      </c>
      <c r="B212" s="1">
        <f t="shared" si="44"/>
        <v>21</v>
      </c>
      <c r="C212" s="1">
        <f t="shared" si="43"/>
        <v>10</v>
      </c>
      <c r="E212" s="26">
        <f t="shared" si="42"/>
        <v>54</v>
      </c>
      <c r="F212" s="1" cm="1">
        <f t="array" ref="F212">INT(INDEX(V$4:V$24,MATCH($A212,$U$4:$U$24,TRUE))+INDEX(X$4:X$24,MATCH($A212,$U$4:$U$24,1))*($A212-INDEX($U$4:$U$24,MATCH($A212,$U$4:$U$24,1))))</f>
        <v>4833</v>
      </c>
      <c r="G212" s="1" cm="1">
        <f t="array" ref="G212">INT(INDEX(W$4:W$24,MATCH($A212,$U$4:$U$24,TRUE))+INDEX(Y$4:Y$24,MATCH($A212,$U$4:$U$24,1))*($A212-INDEX($U$4:$U$24,MATCH($A212,$U$4:$U$24,1))))</f>
        <v>387</v>
      </c>
      <c r="H212" s="1">
        <f t="shared" si="41"/>
        <v>387</v>
      </c>
      <c r="I212" s="1">
        <f t="shared" si="45"/>
        <v>321</v>
      </c>
      <c r="J212" s="1">
        <f t="shared" si="46"/>
        <v>321</v>
      </c>
      <c r="L212" s="1">
        <f t="shared" si="38"/>
        <v>0.81799999999999995</v>
      </c>
      <c r="M212" s="1" cm="1">
        <f t="array" ref="M212">ROUND(INDEX(实力模型!$AR$9:$AY$108,MATCH($E212,实力模型!$D$9:$D$108,FALSE),MATCH(M$2,实力模型!$AR$8:$AY$8,FALSE))*L212,3)</f>
        <v>4761.1040000000003</v>
      </c>
      <c r="N212" s="1">
        <f t="shared" si="47"/>
        <v>0.66800000000000004</v>
      </c>
      <c r="O212" s="1" cm="1">
        <f t="array" ref="O212">ROUND(INDEX(实力模型!$AR$9:$AY$108,MATCH($E212,实力模型!$D$9:$D$108,FALSE),MATCH(O$2,实力模型!$AR$8:$AY$8,FALSE))*$N212,3)</f>
        <v>380.286</v>
      </c>
      <c r="P212" s="1">
        <f t="shared" si="39"/>
        <v>380.286</v>
      </c>
      <c r="Q212" s="1" cm="1">
        <f t="array" ref="Q212">INDEX(实力模型!$AR$9:$AY$108,MATCH($E212,实力模型!$D$9:$D$108,FALSE),MATCH(Q$2,实力模型!$AR$8:$AY$8,FALSE))*$R$1</f>
        <v>321.084</v>
      </c>
      <c r="R212" s="1">
        <f t="shared" si="40"/>
        <v>321.084</v>
      </c>
    </row>
    <row r="213" spans="1:18" x14ac:dyDescent="0.15">
      <c r="A213" s="1">
        <v>211</v>
      </c>
      <c r="B213" s="1">
        <f t="shared" si="44"/>
        <v>22</v>
      </c>
      <c r="C213" s="1">
        <f t="shared" si="43"/>
        <v>1</v>
      </c>
      <c r="E213" s="26">
        <f t="shared" si="42"/>
        <v>54</v>
      </c>
      <c r="F213" s="1" cm="1">
        <f t="array" ref="F213">INT(INDEX(V$4:V$24,MATCH($A213,$U$4:$U$24,TRUE))+INDEX(X$4:X$24,MATCH($A213,$U$4:$U$24,1))*($A213-INDEX($U$4:$U$24,MATCH($A213,$U$4:$U$24,1))))</f>
        <v>4858</v>
      </c>
      <c r="G213" s="1" cm="1">
        <f t="array" ref="G213">INT(INDEX(W$4:W$24,MATCH($A213,$U$4:$U$24,TRUE))+INDEX(Y$4:Y$24,MATCH($A213,$U$4:$U$24,1))*($A213-INDEX($U$4:$U$24,MATCH($A213,$U$4:$U$24,1))))</f>
        <v>390</v>
      </c>
      <c r="H213" s="1">
        <f t="shared" si="41"/>
        <v>390</v>
      </c>
      <c r="I213" s="1">
        <f t="shared" si="45"/>
        <v>321</v>
      </c>
      <c r="J213" s="1">
        <f t="shared" si="46"/>
        <v>321</v>
      </c>
      <c r="L213" s="1">
        <f t="shared" si="38"/>
        <v>0.82</v>
      </c>
      <c r="M213" s="1" cm="1">
        <f t="array" ref="M213">ROUND(INDEX(实力模型!$AR$9:$AY$108,MATCH($E213,实力模型!$D$9:$D$108,FALSE),MATCH(M$2,实力模型!$AR$8:$AY$8,FALSE))*L213,3)</f>
        <v>4772.7439999999997</v>
      </c>
      <c r="N213" s="1">
        <f t="shared" si="47"/>
        <v>0.67</v>
      </c>
      <c r="O213" s="1" cm="1">
        <f t="array" ref="O213">ROUND(INDEX(实力模型!$AR$9:$AY$108,MATCH($E213,实力模型!$D$9:$D$108,FALSE),MATCH(O$2,实力模型!$AR$8:$AY$8,FALSE))*$N213,3)</f>
        <v>381.42399999999998</v>
      </c>
      <c r="P213" s="1">
        <f t="shared" si="39"/>
        <v>381.42399999999998</v>
      </c>
      <c r="Q213" s="1" cm="1">
        <f t="array" ref="Q213">INDEX(实力模型!$AR$9:$AY$108,MATCH($E213,实力模型!$D$9:$D$108,FALSE),MATCH(Q$2,实力模型!$AR$8:$AY$8,FALSE))*$R$1</f>
        <v>321.084</v>
      </c>
      <c r="R213" s="1">
        <f t="shared" si="40"/>
        <v>321.084</v>
      </c>
    </row>
    <row r="214" spans="1:18" x14ac:dyDescent="0.15">
      <c r="A214" s="1">
        <v>212</v>
      </c>
      <c r="B214" s="1">
        <f t="shared" si="44"/>
        <v>22</v>
      </c>
      <c r="C214" s="1">
        <f t="shared" si="43"/>
        <v>2</v>
      </c>
      <c r="E214" s="26">
        <f t="shared" si="42"/>
        <v>55</v>
      </c>
      <c r="F214" s="1" cm="1">
        <f t="array" ref="F214">INT(INDEX(V$4:V$24,MATCH($A214,$U$4:$U$24,TRUE))+INDEX(X$4:X$24,MATCH($A214,$U$4:$U$24,1))*($A214-INDEX($U$4:$U$24,MATCH($A214,$U$4:$U$24,1))))</f>
        <v>4884</v>
      </c>
      <c r="G214" s="1" cm="1">
        <f t="array" ref="G214">INT(INDEX(W$4:W$24,MATCH($A214,$U$4:$U$24,TRUE))+INDEX(Y$4:Y$24,MATCH($A214,$U$4:$U$24,1))*($A214-INDEX($U$4:$U$24,MATCH($A214,$U$4:$U$24,1))))</f>
        <v>392</v>
      </c>
      <c r="H214" s="1">
        <f t="shared" si="41"/>
        <v>392</v>
      </c>
      <c r="I214" s="1">
        <f t="shared" si="45"/>
        <v>329</v>
      </c>
      <c r="J214" s="1">
        <f t="shared" si="46"/>
        <v>329</v>
      </c>
      <c r="L214" s="1">
        <f t="shared" si="38"/>
        <v>0.82199999999999995</v>
      </c>
      <c r="M214" s="1" cm="1">
        <f t="array" ref="M214">ROUND(INDEX(实力模型!$AR$9:$AY$108,MATCH($E214,实力模型!$D$9:$D$108,FALSE),MATCH(M$2,实力模型!$AR$8:$AY$8,FALSE))*L214,3)</f>
        <v>4884.0360000000001</v>
      </c>
      <c r="N214" s="1">
        <f t="shared" si="47"/>
        <v>0.67200000000000004</v>
      </c>
      <c r="O214" s="1" cm="1">
        <f t="array" ref="O214">ROUND(INDEX(实力模型!$AR$9:$AY$108,MATCH($E214,实力模型!$D$9:$D$108,FALSE),MATCH(O$2,实力模型!$AR$8:$AY$8,FALSE))*$N214,3)</f>
        <v>392.37400000000002</v>
      </c>
      <c r="P214" s="1">
        <f t="shared" si="39"/>
        <v>392.37400000000002</v>
      </c>
      <c r="Q214" s="1" cm="1">
        <f t="array" ref="Q214">INDEX(实力模型!$AR$9:$AY$108,MATCH($E214,实力模型!$D$9:$D$108,FALSE),MATCH(Q$2,实力模型!$AR$8:$AY$8,FALSE))*$R$1</f>
        <v>329.80500000000001</v>
      </c>
      <c r="R214" s="1">
        <f t="shared" si="40"/>
        <v>329.80500000000001</v>
      </c>
    </row>
    <row r="215" spans="1:18" x14ac:dyDescent="0.15">
      <c r="A215" s="1">
        <v>213</v>
      </c>
      <c r="B215" s="1">
        <f t="shared" si="44"/>
        <v>22</v>
      </c>
      <c r="C215" s="1">
        <f t="shared" si="43"/>
        <v>3</v>
      </c>
      <c r="E215" s="26">
        <f t="shared" si="42"/>
        <v>55</v>
      </c>
      <c r="F215" s="1" cm="1">
        <f t="array" ref="F215">INT(INDEX(V$4:V$24,MATCH($A215,$U$4:$U$24,TRUE))+INDEX(X$4:X$24,MATCH($A215,$U$4:$U$24,1))*($A215-INDEX($U$4:$U$24,MATCH($A215,$U$4:$U$24,1))))</f>
        <v>4910</v>
      </c>
      <c r="G215" s="1" cm="1">
        <f t="array" ref="G215">INT(INDEX(W$4:W$24,MATCH($A215,$U$4:$U$24,TRUE))+INDEX(Y$4:Y$24,MATCH($A215,$U$4:$U$24,1))*($A215-INDEX($U$4:$U$24,MATCH($A215,$U$4:$U$24,1))))</f>
        <v>394</v>
      </c>
      <c r="H215" s="1">
        <f t="shared" si="41"/>
        <v>394</v>
      </c>
      <c r="I215" s="1">
        <f t="shared" si="45"/>
        <v>329</v>
      </c>
      <c r="J215" s="1">
        <f t="shared" si="46"/>
        <v>329</v>
      </c>
      <c r="L215" s="1">
        <f t="shared" si="38"/>
        <v>0.82399999999999995</v>
      </c>
      <c r="M215" s="1" cm="1">
        <f t="array" ref="M215">ROUND(INDEX(实力模型!$AR$9:$AY$108,MATCH($E215,实力模型!$D$9:$D$108,FALSE),MATCH(M$2,实力模型!$AR$8:$AY$8,FALSE))*L215,3)</f>
        <v>4895.92</v>
      </c>
      <c r="N215" s="1">
        <f t="shared" si="47"/>
        <v>0.67400000000000004</v>
      </c>
      <c r="O215" s="1" cm="1">
        <f t="array" ref="O215">ROUND(INDEX(实力模型!$AR$9:$AY$108,MATCH($E215,实力模型!$D$9:$D$108,FALSE),MATCH(O$2,实力模型!$AR$8:$AY$8,FALSE))*$N215,3)</f>
        <v>393.54199999999997</v>
      </c>
      <c r="P215" s="1">
        <f t="shared" si="39"/>
        <v>393.54199999999997</v>
      </c>
      <c r="Q215" s="1" cm="1">
        <f t="array" ref="Q215">INDEX(实力模型!$AR$9:$AY$108,MATCH($E215,实力模型!$D$9:$D$108,FALSE),MATCH(Q$2,实力模型!$AR$8:$AY$8,FALSE))*$R$1</f>
        <v>329.80500000000001</v>
      </c>
      <c r="R215" s="1">
        <f t="shared" si="40"/>
        <v>329.80500000000001</v>
      </c>
    </row>
    <row r="216" spans="1:18" x14ac:dyDescent="0.15">
      <c r="A216" s="1">
        <v>214</v>
      </c>
      <c r="B216" s="1">
        <f t="shared" si="44"/>
        <v>22</v>
      </c>
      <c r="C216" s="1">
        <f t="shared" si="43"/>
        <v>4</v>
      </c>
      <c r="E216" s="26">
        <f t="shared" ref="E216:E231" si="48">MIN(E211+1,100)</f>
        <v>55</v>
      </c>
      <c r="F216" s="1" cm="1">
        <f t="array" ref="F216">INT(INDEX(V$4:V$24,MATCH($A216,$U$4:$U$24,TRUE))+INDEX(X$4:X$24,MATCH($A216,$U$4:$U$24,1))*($A216-INDEX($U$4:$U$24,MATCH($A216,$U$4:$U$24,1))))</f>
        <v>4937</v>
      </c>
      <c r="G216" s="1" cm="1">
        <f t="array" ref="G216">INT(INDEX(W$4:W$24,MATCH($A216,$U$4:$U$24,TRUE))+INDEX(Y$4:Y$24,MATCH($A216,$U$4:$U$24,1))*($A216-INDEX($U$4:$U$24,MATCH($A216,$U$4:$U$24,1))))</f>
        <v>396</v>
      </c>
      <c r="H216" s="1">
        <f t="shared" si="41"/>
        <v>396</v>
      </c>
      <c r="I216" s="1">
        <f t="shared" si="45"/>
        <v>329</v>
      </c>
      <c r="J216" s="1">
        <f t="shared" si="46"/>
        <v>329</v>
      </c>
      <c r="L216" s="1">
        <f t="shared" si="38"/>
        <v>0.82599999999999996</v>
      </c>
      <c r="M216" s="1" cm="1">
        <f t="array" ref="M216">ROUND(INDEX(实力模型!$AR$9:$AY$108,MATCH($E216,实力模型!$D$9:$D$108,FALSE),MATCH(M$2,实力模型!$AR$8:$AY$8,FALSE))*L216,3)</f>
        <v>4907.8029999999999</v>
      </c>
      <c r="N216" s="1">
        <f t="shared" si="47"/>
        <v>0.67600000000000005</v>
      </c>
      <c r="O216" s="1" cm="1">
        <f t="array" ref="O216">ROUND(INDEX(实力模型!$AR$9:$AY$108,MATCH($E216,实力模型!$D$9:$D$108,FALSE),MATCH(O$2,实力模型!$AR$8:$AY$8,FALSE))*$N216,3)</f>
        <v>394.71</v>
      </c>
      <c r="P216" s="1">
        <f t="shared" si="39"/>
        <v>394.71</v>
      </c>
      <c r="Q216" s="1" cm="1">
        <f t="array" ref="Q216">INDEX(实力模型!$AR$9:$AY$108,MATCH($E216,实力模型!$D$9:$D$108,FALSE),MATCH(Q$2,实力模型!$AR$8:$AY$8,FALSE))*$R$1</f>
        <v>329.80500000000001</v>
      </c>
      <c r="R216" s="1">
        <f t="shared" si="40"/>
        <v>329.80500000000001</v>
      </c>
    </row>
    <row r="217" spans="1:18" x14ac:dyDescent="0.15">
      <c r="A217" s="1">
        <v>215</v>
      </c>
      <c r="B217" s="1">
        <f t="shared" si="44"/>
        <v>22</v>
      </c>
      <c r="C217" s="1">
        <f t="shared" si="43"/>
        <v>5</v>
      </c>
      <c r="E217" s="26">
        <f t="shared" si="48"/>
        <v>55</v>
      </c>
      <c r="F217" s="1" cm="1">
        <f t="array" ref="F217">INT(INDEX(V$4:V$24,MATCH($A217,$U$4:$U$24,TRUE))+INDEX(X$4:X$24,MATCH($A217,$U$4:$U$24,1))*($A217-INDEX($U$4:$U$24,MATCH($A217,$U$4:$U$24,1))))</f>
        <v>4964</v>
      </c>
      <c r="G217" s="1" cm="1">
        <f t="array" ref="G217">INT(INDEX(W$4:W$24,MATCH($A217,$U$4:$U$24,TRUE))+INDEX(Y$4:Y$24,MATCH($A217,$U$4:$U$24,1))*($A217-INDEX($U$4:$U$24,MATCH($A217,$U$4:$U$24,1))))</f>
        <v>397</v>
      </c>
      <c r="H217" s="1">
        <f t="shared" si="41"/>
        <v>397</v>
      </c>
      <c r="I217" s="1">
        <f t="shared" si="45"/>
        <v>329</v>
      </c>
      <c r="J217" s="1">
        <f t="shared" si="46"/>
        <v>329</v>
      </c>
      <c r="L217" s="1">
        <f t="shared" si="38"/>
        <v>0.82799999999999996</v>
      </c>
      <c r="M217" s="1" cm="1">
        <f t="array" ref="M217">ROUND(INDEX(实力模型!$AR$9:$AY$108,MATCH($E217,实力模型!$D$9:$D$108,FALSE),MATCH(M$2,实力模型!$AR$8:$AY$8,FALSE))*L217,3)</f>
        <v>4919.6859999999997</v>
      </c>
      <c r="N217" s="1">
        <f t="shared" si="47"/>
        <v>0.67800000000000005</v>
      </c>
      <c r="O217" s="1" cm="1">
        <f t="array" ref="O217">ROUND(INDEX(实力模型!$AR$9:$AY$108,MATCH($E217,实力模型!$D$9:$D$108,FALSE),MATCH(O$2,实力模型!$AR$8:$AY$8,FALSE))*$N217,3)</f>
        <v>395.87700000000001</v>
      </c>
      <c r="P217" s="1">
        <f t="shared" si="39"/>
        <v>395.87700000000001</v>
      </c>
      <c r="Q217" s="1" cm="1">
        <f t="array" ref="Q217">INDEX(实力模型!$AR$9:$AY$108,MATCH($E217,实力模型!$D$9:$D$108,FALSE),MATCH(Q$2,实力模型!$AR$8:$AY$8,FALSE))*$R$1</f>
        <v>329.80500000000001</v>
      </c>
      <c r="R217" s="1">
        <f t="shared" si="40"/>
        <v>329.80500000000001</v>
      </c>
    </row>
    <row r="218" spans="1:18" x14ac:dyDescent="0.15">
      <c r="A218" s="1">
        <v>216</v>
      </c>
      <c r="B218" s="1">
        <f t="shared" si="44"/>
        <v>22</v>
      </c>
      <c r="C218" s="1">
        <f t="shared" si="43"/>
        <v>6</v>
      </c>
      <c r="E218" s="26">
        <f t="shared" si="48"/>
        <v>55</v>
      </c>
      <c r="F218" s="1" cm="1">
        <f t="array" ref="F218">INT(INDEX(V$4:V$24,MATCH($A218,$U$4:$U$24,TRUE))+INDEX(X$4:X$24,MATCH($A218,$U$4:$U$24,1))*($A218-INDEX($U$4:$U$24,MATCH($A218,$U$4:$U$24,1))))</f>
        <v>4991</v>
      </c>
      <c r="G218" s="1" cm="1">
        <f t="array" ref="G218">INT(INDEX(W$4:W$24,MATCH($A218,$U$4:$U$24,TRUE))+INDEX(Y$4:Y$24,MATCH($A218,$U$4:$U$24,1))*($A218-INDEX($U$4:$U$24,MATCH($A218,$U$4:$U$24,1))))</f>
        <v>399</v>
      </c>
      <c r="H218" s="1">
        <f t="shared" si="41"/>
        <v>399</v>
      </c>
      <c r="I218" s="1">
        <f t="shared" si="45"/>
        <v>329</v>
      </c>
      <c r="J218" s="1">
        <f t="shared" si="46"/>
        <v>329</v>
      </c>
      <c r="L218" s="1">
        <f t="shared" si="38"/>
        <v>0.83</v>
      </c>
      <c r="M218" s="1" cm="1">
        <f t="array" ref="M218">ROUND(INDEX(实力模型!$AR$9:$AY$108,MATCH($E218,实力模型!$D$9:$D$108,FALSE),MATCH(M$2,实力模型!$AR$8:$AY$8,FALSE))*L218,3)</f>
        <v>4931.57</v>
      </c>
      <c r="N218" s="1">
        <f t="shared" si="47"/>
        <v>0.68</v>
      </c>
      <c r="O218" s="1" cm="1">
        <f t="array" ref="O218">ROUND(INDEX(实力模型!$AR$9:$AY$108,MATCH($E218,实力模型!$D$9:$D$108,FALSE),MATCH(O$2,实力模型!$AR$8:$AY$8,FALSE))*$N218,3)</f>
        <v>397.04500000000002</v>
      </c>
      <c r="P218" s="1">
        <f t="shared" si="39"/>
        <v>397.04500000000002</v>
      </c>
      <c r="Q218" s="1" cm="1">
        <f t="array" ref="Q218">INDEX(实力模型!$AR$9:$AY$108,MATCH($E218,实力模型!$D$9:$D$108,FALSE),MATCH(Q$2,实力模型!$AR$8:$AY$8,FALSE))*$R$1</f>
        <v>329.80500000000001</v>
      </c>
      <c r="R218" s="1">
        <f t="shared" si="40"/>
        <v>329.80500000000001</v>
      </c>
    </row>
    <row r="219" spans="1:18" x14ac:dyDescent="0.15">
      <c r="A219" s="1">
        <v>217</v>
      </c>
      <c r="B219" s="1">
        <f t="shared" si="44"/>
        <v>22</v>
      </c>
      <c r="C219" s="1">
        <f t="shared" ref="C219:C252" si="49">C209</f>
        <v>7</v>
      </c>
      <c r="E219" s="26">
        <f t="shared" si="48"/>
        <v>56</v>
      </c>
      <c r="F219" s="1" cm="1">
        <f t="array" ref="F219">INT(INDEX(V$4:V$24,MATCH($A219,$U$4:$U$24,TRUE))+INDEX(X$4:X$24,MATCH($A219,$U$4:$U$24,1))*($A219-INDEX($U$4:$U$24,MATCH($A219,$U$4:$U$24,1))))</f>
        <v>5017</v>
      </c>
      <c r="G219" s="1" cm="1">
        <f t="array" ref="G219">INT(INDEX(W$4:W$24,MATCH($A219,$U$4:$U$24,TRUE))+INDEX(Y$4:Y$24,MATCH($A219,$U$4:$U$24,1))*($A219-INDEX($U$4:$U$24,MATCH($A219,$U$4:$U$24,1))))</f>
        <v>401</v>
      </c>
      <c r="H219" s="1">
        <f t="shared" si="41"/>
        <v>401</v>
      </c>
      <c r="I219" s="1">
        <f t="shared" si="45"/>
        <v>331</v>
      </c>
      <c r="J219" s="1">
        <f t="shared" si="46"/>
        <v>331</v>
      </c>
      <c r="L219" s="1">
        <f t="shared" si="38"/>
        <v>0.83199999999999996</v>
      </c>
      <c r="M219" s="1" cm="1">
        <f t="array" ref="M219">ROUND(INDEX(实力模型!$AR$9:$AY$108,MATCH($E219,实力模型!$D$9:$D$108,FALSE),MATCH(M$2,实力模型!$AR$8:$AY$8,FALSE))*L219,3)</f>
        <v>4961.9480000000003</v>
      </c>
      <c r="N219" s="1">
        <f t="shared" si="47"/>
        <v>0.68200000000000005</v>
      </c>
      <c r="O219" s="1" cm="1">
        <f t="array" ref="O219">ROUND(INDEX(实力模型!$AR$9:$AY$108,MATCH($E219,实力模型!$D$9:$D$108,FALSE),MATCH(O$2,实力模型!$AR$8:$AY$8,FALSE))*$N219,3)</f>
        <v>399.98599999999999</v>
      </c>
      <c r="P219" s="1">
        <f t="shared" si="39"/>
        <v>399.98599999999999</v>
      </c>
      <c r="Q219" s="1" cm="1">
        <f t="array" ref="Q219">INDEX(实力模型!$AR$9:$AY$108,MATCH($E219,实力模型!$D$9:$D$108,FALSE),MATCH(Q$2,实力模型!$AR$8:$AY$8,FALSE))*$R$1</f>
        <v>331.32600000000002</v>
      </c>
      <c r="R219" s="1">
        <f t="shared" si="40"/>
        <v>331.32600000000002</v>
      </c>
    </row>
    <row r="220" spans="1:18" x14ac:dyDescent="0.15">
      <c r="A220" s="1">
        <v>218</v>
      </c>
      <c r="B220" s="1">
        <f t="shared" ref="B220:B252" si="50">B210+1</f>
        <v>22</v>
      </c>
      <c r="C220" s="1">
        <f t="shared" si="49"/>
        <v>8</v>
      </c>
      <c r="E220" s="26">
        <f t="shared" si="48"/>
        <v>56</v>
      </c>
      <c r="F220" s="1" cm="1">
        <f t="array" ref="F220">INT(INDEX(V$4:V$24,MATCH($A220,$U$4:$U$24,TRUE))+INDEX(X$4:X$24,MATCH($A220,$U$4:$U$24,1))*($A220-INDEX($U$4:$U$24,MATCH($A220,$U$4:$U$24,1))))</f>
        <v>5044</v>
      </c>
      <c r="G220" s="1" cm="1">
        <f t="array" ref="G220">INT(INDEX(W$4:W$24,MATCH($A220,$U$4:$U$24,TRUE))+INDEX(Y$4:Y$24,MATCH($A220,$U$4:$U$24,1))*($A220-INDEX($U$4:$U$24,MATCH($A220,$U$4:$U$24,1))))</f>
        <v>403</v>
      </c>
      <c r="H220" s="1">
        <f t="shared" si="41"/>
        <v>403</v>
      </c>
      <c r="I220" s="1">
        <f t="shared" si="45"/>
        <v>331</v>
      </c>
      <c r="J220" s="1">
        <f t="shared" si="46"/>
        <v>331</v>
      </c>
      <c r="L220" s="1">
        <f t="shared" si="38"/>
        <v>0.83399999999999996</v>
      </c>
      <c r="M220" s="1" cm="1">
        <f t="array" ref="M220">ROUND(INDEX(实力模型!$AR$9:$AY$108,MATCH($E220,实力模型!$D$9:$D$108,FALSE),MATCH(M$2,实力模型!$AR$8:$AY$8,FALSE))*L220,3)</f>
        <v>4973.8760000000002</v>
      </c>
      <c r="N220" s="1">
        <f t="shared" si="47"/>
        <v>0.68400000000000005</v>
      </c>
      <c r="O220" s="1" cm="1">
        <f t="array" ref="O220">ROUND(INDEX(实力模型!$AR$9:$AY$108,MATCH($E220,实力模型!$D$9:$D$108,FALSE),MATCH(O$2,实力模型!$AR$8:$AY$8,FALSE))*$N220,3)</f>
        <v>401.15899999999999</v>
      </c>
      <c r="P220" s="1">
        <f t="shared" si="39"/>
        <v>401.15899999999999</v>
      </c>
      <c r="Q220" s="1" cm="1">
        <f t="array" ref="Q220">INDEX(实力模型!$AR$9:$AY$108,MATCH($E220,实力模型!$D$9:$D$108,FALSE),MATCH(Q$2,实力模型!$AR$8:$AY$8,FALSE))*$R$1</f>
        <v>331.32600000000002</v>
      </c>
      <c r="R220" s="1">
        <f t="shared" si="40"/>
        <v>331.32600000000002</v>
      </c>
    </row>
    <row r="221" spans="1:18" x14ac:dyDescent="0.15">
      <c r="A221" s="1">
        <v>219</v>
      </c>
      <c r="B221" s="1">
        <f t="shared" si="50"/>
        <v>22</v>
      </c>
      <c r="C221" s="1">
        <f t="shared" si="49"/>
        <v>9</v>
      </c>
      <c r="E221" s="26">
        <f t="shared" si="48"/>
        <v>56</v>
      </c>
      <c r="F221" s="1" cm="1">
        <f t="array" ref="F221">INT(INDEX(V$4:V$24,MATCH($A221,$U$4:$U$24,TRUE))+INDEX(X$4:X$24,MATCH($A221,$U$4:$U$24,1))*($A221-INDEX($U$4:$U$24,MATCH($A221,$U$4:$U$24,1))))</f>
        <v>5071</v>
      </c>
      <c r="G221" s="1" cm="1">
        <f t="array" ref="G221">INT(INDEX(W$4:W$24,MATCH($A221,$U$4:$U$24,TRUE))+INDEX(Y$4:Y$24,MATCH($A221,$U$4:$U$24,1))*($A221-INDEX($U$4:$U$24,MATCH($A221,$U$4:$U$24,1))))</f>
        <v>405</v>
      </c>
      <c r="H221" s="1">
        <f t="shared" si="41"/>
        <v>405</v>
      </c>
      <c r="I221" s="1">
        <f t="shared" si="45"/>
        <v>331</v>
      </c>
      <c r="J221" s="1">
        <f t="shared" si="46"/>
        <v>331</v>
      </c>
      <c r="L221" s="1">
        <f t="shared" si="38"/>
        <v>0.83599999999999997</v>
      </c>
      <c r="M221" s="1" cm="1">
        <f t="array" ref="M221">ROUND(INDEX(实力模型!$AR$9:$AY$108,MATCH($E221,实力模型!$D$9:$D$108,FALSE),MATCH(M$2,实力模型!$AR$8:$AY$8,FALSE))*L221,3)</f>
        <v>4985.8040000000001</v>
      </c>
      <c r="N221" s="1">
        <f t="shared" si="47"/>
        <v>0.68600000000000005</v>
      </c>
      <c r="O221" s="1" cm="1">
        <f t="array" ref="O221">ROUND(INDEX(实力模型!$AR$9:$AY$108,MATCH($E221,实力模型!$D$9:$D$108,FALSE),MATCH(O$2,实力模型!$AR$8:$AY$8,FALSE))*$N221,3)</f>
        <v>402.33199999999999</v>
      </c>
      <c r="P221" s="1">
        <f t="shared" si="39"/>
        <v>402.33199999999999</v>
      </c>
      <c r="Q221" s="1" cm="1">
        <f t="array" ref="Q221">INDEX(实力模型!$AR$9:$AY$108,MATCH($E221,实力模型!$D$9:$D$108,FALSE),MATCH(Q$2,实力模型!$AR$8:$AY$8,FALSE))*$R$1</f>
        <v>331.32600000000002</v>
      </c>
      <c r="R221" s="1">
        <f t="shared" si="40"/>
        <v>331.32600000000002</v>
      </c>
    </row>
    <row r="222" spans="1:18" x14ac:dyDescent="0.15">
      <c r="A222" s="1">
        <v>220</v>
      </c>
      <c r="B222" s="1">
        <f t="shared" si="50"/>
        <v>22</v>
      </c>
      <c r="C222" s="1">
        <f t="shared" si="49"/>
        <v>10</v>
      </c>
      <c r="E222" s="26">
        <f t="shared" si="48"/>
        <v>56</v>
      </c>
      <c r="F222" s="1" cm="1">
        <f t="array" ref="F222">INT(INDEX(V$4:V$24,MATCH($A222,$U$4:$U$24,TRUE))+INDEX(X$4:X$24,MATCH($A222,$U$4:$U$24,1))*($A222-INDEX($U$4:$U$24,MATCH($A222,$U$4:$U$24,1))))</f>
        <v>5098</v>
      </c>
      <c r="G222" s="1" cm="1">
        <f t="array" ref="G222">INT(INDEX(W$4:W$24,MATCH($A222,$U$4:$U$24,TRUE))+INDEX(Y$4:Y$24,MATCH($A222,$U$4:$U$24,1))*($A222-INDEX($U$4:$U$24,MATCH($A222,$U$4:$U$24,1))))</f>
        <v>407</v>
      </c>
      <c r="H222" s="1">
        <f t="shared" si="41"/>
        <v>407</v>
      </c>
      <c r="I222" s="1">
        <f t="shared" si="45"/>
        <v>331</v>
      </c>
      <c r="J222" s="1">
        <f t="shared" si="46"/>
        <v>331</v>
      </c>
      <c r="L222" s="1">
        <f t="shared" si="38"/>
        <v>0.83799999999999997</v>
      </c>
      <c r="M222" s="1" cm="1">
        <f t="array" ref="M222">ROUND(INDEX(实力模型!$AR$9:$AY$108,MATCH($E222,实力模型!$D$9:$D$108,FALSE),MATCH(M$2,实力模型!$AR$8:$AY$8,FALSE))*L222,3)</f>
        <v>4997.7309999999998</v>
      </c>
      <c r="N222" s="1">
        <f t="shared" si="47"/>
        <v>0.68799999999999994</v>
      </c>
      <c r="O222" s="1" cm="1">
        <f t="array" ref="O222">ROUND(INDEX(实力模型!$AR$9:$AY$108,MATCH($E222,实力模型!$D$9:$D$108,FALSE),MATCH(O$2,实力模型!$AR$8:$AY$8,FALSE))*$N222,3)</f>
        <v>403.505</v>
      </c>
      <c r="P222" s="1">
        <f t="shared" si="39"/>
        <v>403.505</v>
      </c>
      <c r="Q222" s="1" cm="1">
        <f t="array" ref="Q222">INDEX(实力模型!$AR$9:$AY$108,MATCH($E222,实力模型!$D$9:$D$108,FALSE),MATCH(Q$2,实力模型!$AR$8:$AY$8,FALSE))*$R$1</f>
        <v>331.32600000000002</v>
      </c>
      <c r="R222" s="1">
        <f t="shared" si="40"/>
        <v>331.32600000000002</v>
      </c>
    </row>
    <row r="223" spans="1:18" x14ac:dyDescent="0.15">
      <c r="A223" s="1">
        <v>221</v>
      </c>
      <c r="B223" s="1">
        <f t="shared" si="50"/>
        <v>23</v>
      </c>
      <c r="C223" s="1">
        <f t="shared" si="49"/>
        <v>1</v>
      </c>
      <c r="E223" s="26">
        <f t="shared" si="48"/>
        <v>56</v>
      </c>
      <c r="F223" s="1" cm="1">
        <f t="array" ref="F223">INT(INDEX(V$4:V$24,MATCH($A223,$U$4:$U$24,TRUE))+INDEX(X$4:X$24,MATCH($A223,$U$4:$U$24,1))*($A223-INDEX($U$4:$U$24,MATCH($A223,$U$4:$U$24,1))))</f>
        <v>5124</v>
      </c>
      <c r="G223" s="1" cm="1">
        <f t="array" ref="G223">INT(INDEX(W$4:W$24,MATCH($A223,$U$4:$U$24,TRUE))+INDEX(Y$4:Y$24,MATCH($A223,$U$4:$U$24,1))*($A223-INDEX($U$4:$U$24,MATCH($A223,$U$4:$U$24,1))))</f>
        <v>409</v>
      </c>
      <c r="H223" s="1">
        <f t="shared" si="41"/>
        <v>409</v>
      </c>
      <c r="I223" s="1">
        <f t="shared" si="45"/>
        <v>331</v>
      </c>
      <c r="J223" s="1">
        <f t="shared" si="46"/>
        <v>331</v>
      </c>
      <c r="L223" s="1">
        <f t="shared" ref="L223:L286" si="51">MIN(L222+0.002,0.9)</f>
        <v>0.84</v>
      </c>
      <c r="M223" s="1" cm="1">
        <f t="array" ref="M223">ROUND(INDEX(实力模型!$AR$9:$AY$108,MATCH($E223,实力模型!$D$9:$D$108,FALSE),MATCH(M$2,实力模型!$AR$8:$AY$8,FALSE))*L223,3)</f>
        <v>5009.6589999999997</v>
      </c>
      <c r="N223" s="1">
        <f t="shared" si="47"/>
        <v>0.69</v>
      </c>
      <c r="O223" s="1" cm="1">
        <f t="array" ref="O223">ROUND(INDEX(实力模型!$AR$9:$AY$108,MATCH($E223,实力模型!$D$9:$D$108,FALSE),MATCH(O$2,实力模型!$AR$8:$AY$8,FALSE))*$N223,3)</f>
        <v>404.678</v>
      </c>
      <c r="P223" s="1">
        <f t="shared" ref="P223:P286" si="52">O223</f>
        <v>404.678</v>
      </c>
      <c r="Q223" s="1" cm="1">
        <f t="array" ref="Q223">INDEX(实力模型!$AR$9:$AY$108,MATCH($E223,实力模型!$D$9:$D$108,FALSE),MATCH(Q$2,实力模型!$AR$8:$AY$8,FALSE))*$R$1</f>
        <v>331.32600000000002</v>
      </c>
      <c r="R223" s="1">
        <f t="shared" ref="R223:R286" si="53">Q223</f>
        <v>331.32600000000002</v>
      </c>
    </row>
    <row r="224" spans="1:18" x14ac:dyDescent="0.15">
      <c r="A224" s="1">
        <v>222</v>
      </c>
      <c r="B224" s="1">
        <f t="shared" si="50"/>
        <v>23</v>
      </c>
      <c r="C224" s="1">
        <f t="shared" si="49"/>
        <v>2</v>
      </c>
      <c r="E224" s="26">
        <f t="shared" si="48"/>
        <v>57</v>
      </c>
      <c r="F224" s="1" cm="1">
        <f t="array" ref="F224">INT(INDEX(V$4:V$24,MATCH($A224,$U$4:$U$24,TRUE))+INDEX(X$4:X$24,MATCH($A224,$U$4:$U$24,1))*($A224-INDEX($U$4:$U$24,MATCH($A224,$U$4:$U$24,1))))</f>
        <v>5151</v>
      </c>
      <c r="G224" s="1" cm="1">
        <f t="array" ref="G224">INT(INDEX(W$4:W$24,MATCH($A224,$U$4:$U$24,TRUE))+INDEX(Y$4:Y$24,MATCH($A224,$U$4:$U$24,1))*($A224-INDEX($U$4:$U$24,MATCH($A224,$U$4:$U$24,1))))</f>
        <v>410</v>
      </c>
      <c r="H224" s="1">
        <f t="shared" si="41"/>
        <v>410</v>
      </c>
      <c r="I224" s="1">
        <f t="shared" si="45"/>
        <v>340</v>
      </c>
      <c r="J224" s="1">
        <f t="shared" si="46"/>
        <v>340</v>
      </c>
      <c r="L224" s="1">
        <f t="shared" si="51"/>
        <v>0.84199999999999997</v>
      </c>
      <c r="M224" s="1" cm="1">
        <f t="array" ref="M224">ROUND(INDEX(实力模型!$AR$9:$AY$108,MATCH($E224,实力模型!$D$9:$D$108,FALSE),MATCH(M$2,实力模型!$AR$8:$AY$8,FALSE))*L224,3)</f>
        <v>5222.1769999999997</v>
      </c>
      <c r="N224" s="1">
        <f t="shared" si="47"/>
        <v>0.69199999999999995</v>
      </c>
      <c r="O224" s="1" cm="1">
        <f t="array" ref="O224">ROUND(INDEX(实力模型!$AR$9:$AY$108,MATCH($E224,实力模型!$D$9:$D$108,FALSE),MATCH(O$2,实力模型!$AR$8:$AY$8,FALSE))*$N224,3)</f>
        <v>420.10599999999999</v>
      </c>
      <c r="P224" s="1">
        <f t="shared" si="52"/>
        <v>420.10599999999999</v>
      </c>
      <c r="Q224" s="1" cm="1">
        <f t="array" ref="Q224">INDEX(实力模型!$AR$9:$AY$108,MATCH($E224,实力模型!$D$9:$D$108,FALSE),MATCH(Q$2,实力模型!$AR$8:$AY$8,FALSE))*$R$1</f>
        <v>340.947</v>
      </c>
      <c r="R224" s="1">
        <f t="shared" si="53"/>
        <v>340.947</v>
      </c>
    </row>
    <row r="225" spans="1:18" x14ac:dyDescent="0.15">
      <c r="A225" s="1">
        <v>223</v>
      </c>
      <c r="B225" s="1">
        <f t="shared" si="50"/>
        <v>23</v>
      </c>
      <c r="C225" s="1">
        <f t="shared" si="49"/>
        <v>3</v>
      </c>
      <c r="E225" s="26">
        <f t="shared" si="48"/>
        <v>57</v>
      </c>
      <c r="F225" s="1" cm="1">
        <f t="array" ref="F225">INT(INDEX(V$4:V$24,MATCH($A225,$U$4:$U$24,TRUE))+INDEX(X$4:X$24,MATCH($A225,$U$4:$U$24,1))*($A225-INDEX($U$4:$U$24,MATCH($A225,$U$4:$U$24,1))))</f>
        <v>5178</v>
      </c>
      <c r="G225" s="1" cm="1">
        <f t="array" ref="G225">INT(INDEX(W$4:W$24,MATCH($A225,$U$4:$U$24,TRUE))+INDEX(Y$4:Y$24,MATCH($A225,$U$4:$U$24,1))*($A225-INDEX($U$4:$U$24,MATCH($A225,$U$4:$U$24,1))))</f>
        <v>412</v>
      </c>
      <c r="H225" s="1">
        <f t="shared" si="41"/>
        <v>412</v>
      </c>
      <c r="I225" s="1">
        <f t="shared" si="45"/>
        <v>340</v>
      </c>
      <c r="J225" s="1">
        <f t="shared" si="46"/>
        <v>340</v>
      </c>
      <c r="L225" s="1">
        <f t="shared" si="51"/>
        <v>0.84399999999999997</v>
      </c>
      <c r="M225" s="1" cm="1">
        <f t="array" ref="M225">ROUND(INDEX(实力模型!$AR$9:$AY$108,MATCH($E225,实力模型!$D$9:$D$108,FALSE),MATCH(M$2,实力模型!$AR$8:$AY$8,FALSE))*L225,3)</f>
        <v>5234.5810000000001</v>
      </c>
      <c r="N225" s="1">
        <f t="shared" si="47"/>
        <v>0.69399999999999995</v>
      </c>
      <c r="O225" s="1" cm="1">
        <f t="array" ref="O225">ROUND(INDEX(实力模型!$AR$9:$AY$108,MATCH($E225,实力模型!$D$9:$D$108,FALSE),MATCH(O$2,实力模型!$AR$8:$AY$8,FALSE))*$N225,3)</f>
        <v>421.32</v>
      </c>
      <c r="P225" s="1">
        <f t="shared" si="52"/>
        <v>421.32</v>
      </c>
      <c r="Q225" s="1" cm="1">
        <f t="array" ref="Q225">INDEX(实力模型!$AR$9:$AY$108,MATCH($E225,实力模型!$D$9:$D$108,FALSE),MATCH(Q$2,实力模型!$AR$8:$AY$8,FALSE))*$R$1</f>
        <v>340.947</v>
      </c>
      <c r="R225" s="1">
        <f t="shared" si="53"/>
        <v>340.947</v>
      </c>
    </row>
    <row r="226" spans="1:18" x14ac:dyDescent="0.15">
      <c r="A226" s="1">
        <v>224</v>
      </c>
      <c r="B226" s="1">
        <f t="shared" si="50"/>
        <v>23</v>
      </c>
      <c r="C226" s="1">
        <f t="shared" si="49"/>
        <v>4</v>
      </c>
      <c r="E226" s="26">
        <f t="shared" si="48"/>
        <v>57</v>
      </c>
      <c r="F226" s="1" cm="1">
        <f t="array" ref="F226">INT(INDEX(V$4:V$24,MATCH($A226,$U$4:$U$24,TRUE))+INDEX(X$4:X$24,MATCH($A226,$U$4:$U$24,1))*($A226-INDEX($U$4:$U$24,MATCH($A226,$U$4:$U$24,1))))</f>
        <v>5205</v>
      </c>
      <c r="G226" s="1" cm="1">
        <f t="array" ref="G226">INT(INDEX(W$4:W$24,MATCH($A226,$U$4:$U$24,TRUE))+INDEX(Y$4:Y$24,MATCH($A226,$U$4:$U$24,1))*($A226-INDEX($U$4:$U$24,MATCH($A226,$U$4:$U$24,1))))</f>
        <v>414</v>
      </c>
      <c r="H226" s="1">
        <f t="shared" si="41"/>
        <v>414</v>
      </c>
      <c r="I226" s="1">
        <f t="shared" si="45"/>
        <v>340</v>
      </c>
      <c r="J226" s="1">
        <f t="shared" si="46"/>
        <v>340</v>
      </c>
      <c r="L226" s="1">
        <f t="shared" si="51"/>
        <v>0.84599999999999997</v>
      </c>
      <c r="M226" s="1" cm="1">
        <f t="array" ref="M226">ROUND(INDEX(实力模型!$AR$9:$AY$108,MATCH($E226,实力模型!$D$9:$D$108,FALSE),MATCH(M$2,实力模型!$AR$8:$AY$8,FALSE))*L226,3)</f>
        <v>5246.9849999999997</v>
      </c>
      <c r="N226" s="1">
        <f t="shared" si="47"/>
        <v>0.69599999999999995</v>
      </c>
      <c r="O226" s="1" cm="1">
        <f t="array" ref="O226">ROUND(INDEX(实力模型!$AR$9:$AY$108,MATCH($E226,实力模型!$D$9:$D$108,FALSE),MATCH(O$2,实力模型!$AR$8:$AY$8,FALSE))*$N226,3)</f>
        <v>422.53500000000003</v>
      </c>
      <c r="P226" s="1">
        <f t="shared" si="52"/>
        <v>422.53500000000003</v>
      </c>
      <c r="Q226" s="1" cm="1">
        <f t="array" ref="Q226">INDEX(实力模型!$AR$9:$AY$108,MATCH($E226,实力模型!$D$9:$D$108,FALSE),MATCH(Q$2,实力模型!$AR$8:$AY$8,FALSE))*$R$1</f>
        <v>340.947</v>
      </c>
      <c r="R226" s="1">
        <f t="shared" si="53"/>
        <v>340.947</v>
      </c>
    </row>
    <row r="227" spans="1:18" x14ac:dyDescent="0.15">
      <c r="A227" s="1">
        <v>225</v>
      </c>
      <c r="B227" s="1">
        <f t="shared" si="50"/>
        <v>23</v>
      </c>
      <c r="C227" s="1">
        <f t="shared" si="49"/>
        <v>5</v>
      </c>
      <c r="E227" s="26">
        <f t="shared" si="48"/>
        <v>57</v>
      </c>
      <c r="F227" s="1" cm="1">
        <f t="array" ref="F227">INT(INDEX(V$4:V$24,MATCH($A227,$U$4:$U$24,TRUE))+INDEX(X$4:X$24,MATCH($A227,$U$4:$U$24,1))*($A227-INDEX($U$4:$U$24,MATCH($A227,$U$4:$U$24,1))))</f>
        <v>5231</v>
      </c>
      <c r="G227" s="1" cm="1">
        <f t="array" ref="G227">INT(INDEX(W$4:W$24,MATCH($A227,$U$4:$U$24,TRUE))+INDEX(Y$4:Y$24,MATCH($A227,$U$4:$U$24,1))*($A227-INDEX($U$4:$U$24,MATCH($A227,$U$4:$U$24,1))))</f>
        <v>416</v>
      </c>
      <c r="H227" s="1">
        <f t="shared" si="41"/>
        <v>416</v>
      </c>
      <c r="I227" s="1">
        <f t="shared" si="45"/>
        <v>340</v>
      </c>
      <c r="J227" s="1">
        <f t="shared" si="46"/>
        <v>340</v>
      </c>
      <c r="L227" s="1">
        <f t="shared" si="51"/>
        <v>0.84799999999999998</v>
      </c>
      <c r="M227" s="1" cm="1">
        <f t="array" ref="M227">ROUND(INDEX(实力模型!$AR$9:$AY$108,MATCH($E227,实力模型!$D$9:$D$108,FALSE),MATCH(M$2,实力模型!$AR$8:$AY$8,FALSE))*L227,3)</f>
        <v>5259.3890000000001</v>
      </c>
      <c r="N227" s="1">
        <f t="shared" si="47"/>
        <v>0.69799999999999995</v>
      </c>
      <c r="O227" s="1" cm="1">
        <f t="array" ref="O227">ROUND(INDEX(实力模型!$AR$9:$AY$108,MATCH($E227,实力模型!$D$9:$D$108,FALSE),MATCH(O$2,实力模型!$AR$8:$AY$8,FALSE))*$N227,3)</f>
        <v>423.74900000000002</v>
      </c>
      <c r="P227" s="1">
        <f t="shared" si="52"/>
        <v>423.74900000000002</v>
      </c>
      <c r="Q227" s="1" cm="1">
        <f t="array" ref="Q227">INDEX(实力模型!$AR$9:$AY$108,MATCH($E227,实力模型!$D$9:$D$108,FALSE),MATCH(Q$2,实力模型!$AR$8:$AY$8,FALSE))*$R$1</f>
        <v>340.947</v>
      </c>
      <c r="R227" s="1">
        <f t="shared" si="53"/>
        <v>340.947</v>
      </c>
    </row>
    <row r="228" spans="1:18" x14ac:dyDescent="0.15">
      <c r="A228" s="1">
        <v>226</v>
      </c>
      <c r="B228" s="1">
        <f t="shared" si="50"/>
        <v>23</v>
      </c>
      <c r="C228" s="1">
        <f t="shared" si="49"/>
        <v>6</v>
      </c>
      <c r="E228" s="26">
        <f t="shared" si="48"/>
        <v>57</v>
      </c>
      <c r="F228" s="1" cm="1">
        <f t="array" ref="F228">INT(INDEX(V$4:V$24,MATCH($A228,$U$4:$U$24,TRUE))+INDEX(X$4:X$24,MATCH($A228,$U$4:$U$24,1))*($A228-INDEX($U$4:$U$24,MATCH($A228,$U$4:$U$24,1))))</f>
        <v>5258</v>
      </c>
      <c r="G228" s="1" cm="1">
        <f t="array" ref="G228">INT(INDEX(W$4:W$24,MATCH($A228,$U$4:$U$24,TRUE))+INDEX(Y$4:Y$24,MATCH($A228,$U$4:$U$24,1))*($A228-INDEX($U$4:$U$24,MATCH($A228,$U$4:$U$24,1))))</f>
        <v>418</v>
      </c>
      <c r="H228" s="1">
        <f t="shared" si="41"/>
        <v>418</v>
      </c>
      <c r="I228" s="1">
        <f t="shared" si="45"/>
        <v>340</v>
      </c>
      <c r="J228" s="1">
        <f t="shared" si="46"/>
        <v>340</v>
      </c>
      <c r="L228" s="1">
        <f t="shared" si="51"/>
        <v>0.85</v>
      </c>
      <c r="M228" s="1" cm="1">
        <f t="array" ref="M228">ROUND(INDEX(实力模型!$AR$9:$AY$108,MATCH($E228,实力模型!$D$9:$D$108,FALSE),MATCH(M$2,实力模型!$AR$8:$AY$8,FALSE))*L228,3)</f>
        <v>5271.7939999999999</v>
      </c>
      <c r="N228" s="1">
        <f t="shared" si="47"/>
        <v>0.7</v>
      </c>
      <c r="O228" s="1" cm="1">
        <f t="array" ref="O228">ROUND(INDEX(实力模型!$AR$9:$AY$108,MATCH($E228,实力模型!$D$9:$D$108,FALSE),MATCH(O$2,实力模型!$AR$8:$AY$8,FALSE))*$N228,3)</f>
        <v>424.96300000000002</v>
      </c>
      <c r="P228" s="1">
        <f t="shared" si="52"/>
        <v>424.96300000000002</v>
      </c>
      <c r="Q228" s="1" cm="1">
        <f t="array" ref="Q228">INDEX(实力模型!$AR$9:$AY$108,MATCH($E228,实力模型!$D$9:$D$108,FALSE),MATCH(Q$2,实力模型!$AR$8:$AY$8,FALSE))*$R$1</f>
        <v>340.947</v>
      </c>
      <c r="R228" s="1">
        <f t="shared" si="53"/>
        <v>340.947</v>
      </c>
    </row>
    <row r="229" spans="1:18" x14ac:dyDescent="0.15">
      <c r="A229" s="1">
        <v>227</v>
      </c>
      <c r="B229" s="1">
        <f t="shared" si="50"/>
        <v>23</v>
      </c>
      <c r="C229" s="1">
        <f t="shared" si="49"/>
        <v>7</v>
      </c>
      <c r="E229" s="26">
        <f t="shared" si="48"/>
        <v>58</v>
      </c>
      <c r="F229" s="1" cm="1">
        <f t="array" ref="F229">INT(INDEX(V$4:V$24,MATCH($A229,$U$4:$U$24,TRUE))+INDEX(X$4:X$24,MATCH($A229,$U$4:$U$24,1))*($A229-INDEX($U$4:$U$24,MATCH($A229,$U$4:$U$24,1))))</f>
        <v>5285</v>
      </c>
      <c r="G229" s="1" cm="1">
        <f t="array" ref="G229">INT(INDEX(W$4:W$24,MATCH($A229,$U$4:$U$24,TRUE))+INDEX(Y$4:Y$24,MATCH($A229,$U$4:$U$24,1))*($A229-INDEX($U$4:$U$24,MATCH($A229,$U$4:$U$24,1))))</f>
        <v>420</v>
      </c>
      <c r="H229" s="1">
        <f t="shared" si="41"/>
        <v>420</v>
      </c>
      <c r="I229" s="1">
        <f t="shared" si="45"/>
        <v>342</v>
      </c>
      <c r="J229" s="1">
        <f t="shared" si="46"/>
        <v>342</v>
      </c>
      <c r="L229" s="1">
        <f t="shared" si="51"/>
        <v>0.85199999999999998</v>
      </c>
      <c r="M229" s="1" cm="1">
        <f t="array" ref="M229">ROUND(INDEX(实力模型!$AR$9:$AY$108,MATCH($E229,实力模型!$D$9:$D$108,FALSE),MATCH(M$2,实力模型!$AR$8:$AY$8,FALSE))*L229,3)</f>
        <v>5303.1379999999999</v>
      </c>
      <c r="N229" s="1">
        <f t="shared" si="47"/>
        <v>0.7</v>
      </c>
      <c r="O229" s="1" cm="1">
        <f t="array" ref="O229">ROUND(INDEX(实力模型!$AR$9:$AY$108,MATCH($E229,实力模型!$D$9:$D$108,FALSE),MATCH(O$2,实力模型!$AR$8:$AY$8,FALSE))*$N229,3)</f>
        <v>426.79</v>
      </c>
      <c r="P229" s="1">
        <f t="shared" si="52"/>
        <v>426.79</v>
      </c>
      <c r="Q229" s="1" cm="1">
        <f t="array" ref="Q229">INDEX(实力模型!$AR$9:$AY$108,MATCH($E229,实力模型!$D$9:$D$108,FALSE),MATCH(Q$2,实力模型!$AR$8:$AY$8,FALSE))*$R$1</f>
        <v>342.46800000000002</v>
      </c>
      <c r="R229" s="1">
        <f t="shared" si="53"/>
        <v>342.46800000000002</v>
      </c>
    </row>
    <row r="230" spans="1:18" x14ac:dyDescent="0.15">
      <c r="A230" s="1">
        <v>228</v>
      </c>
      <c r="B230" s="1">
        <f t="shared" si="50"/>
        <v>23</v>
      </c>
      <c r="C230" s="1">
        <f t="shared" si="49"/>
        <v>8</v>
      </c>
      <c r="E230" s="26">
        <f t="shared" si="48"/>
        <v>58</v>
      </c>
      <c r="F230" s="1" cm="1">
        <f t="array" ref="F230">INT(INDEX(V$4:V$24,MATCH($A230,$U$4:$U$24,TRUE))+INDEX(X$4:X$24,MATCH($A230,$U$4:$U$24,1))*($A230-INDEX($U$4:$U$24,MATCH($A230,$U$4:$U$24,1))))</f>
        <v>5311</v>
      </c>
      <c r="G230" s="1" cm="1">
        <f t="array" ref="G230">INT(INDEX(W$4:W$24,MATCH($A230,$U$4:$U$24,TRUE))+INDEX(Y$4:Y$24,MATCH($A230,$U$4:$U$24,1))*($A230-INDEX($U$4:$U$24,MATCH($A230,$U$4:$U$24,1))))</f>
        <v>422</v>
      </c>
      <c r="H230" s="1">
        <f t="shared" si="41"/>
        <v>422</v>
      </c>
      <c r="I230" s="1">
        <f t="shared" si="45"/>
        <v>342</v>
      </c>
      <c r="J230" s="1">
        <f t="shared" si="46"/>
        <v>342</v>
      </c>
      <c r="L230" s="1">
        <f t="shared" si="51"/>
        <v>0.85399999999999998</v>
      </c>
      <c r="M230" s="1" cm="1">
        <f t="array" ref="M230">ROUND(INDEX(实力模型!$AR$9:$AY$108,MATCH($E230,实力模型!$D$9:$D$108,FALSE),MATCH(M$2,实力模型!$AR$8:$AY$8,FALSE))*L230,3)</f>
        <v>5315.5860000000002</v>
      </c>
      <c r="N230" s="1">
        <f t="shared" si="47"/>
        <v>0.7</v>
      </c>
      <c r="O230" s="1" cm="1">
        <f t="array" ref="O230">ROUND(INDEX(实力模型!$AR$9:$AY$108,MATCH($E230,实力模型!$D$9:$D$108,FALSE),MATCH(O$2,实力模型!$AR$8:$AY$8,FALSE))*$N230,3)</f>
        <v>426.79</v>
      </c>
      <c r="P230" s="1">
        <f t="shared" si="52"/>
        <v>426.79</v>
      </c>
      <c r="Q230" s="1" cm="1">
        <f t="array" ref="Q230">INDEX(实力模型!$AR$9:$AY$108,MATCH($E230,实力模型!$D$9:$D$108,FALSE),MATCH(Q$2,实力模型!$AR$8:$AY$8,FALSE))*$R$1</f>
        <v>342.46800000000002</v>
      </c>
      <c r="R230" s="1">
        <f t="shared" si="53"/>
        <v>342.46800000000002</v>
      </c>
    </row>
    <row r="231" spans="1:18" x14ac:dyDescent="0.15">
      <c r="A231" s="1">
        <v>229</v>
      </c>
      <c r="B231" s="1">
        <f t="shared" si="50"/>
        <v>23</v>
      </c>
      <c r="C231" s="1">
        <f t="shared" si="49"/>
        <v>9</v>
      </c>
      <c r="E231" s="26">
        <f t="shared" si="48"/>
        <v>58</v>
      </c>
      <c r="F231" s="1" cm="1">
        <f t="array" ref="F231">INT(INDEX(V$4:V$24,MATCH($A231,$U$4:$U$24,TRUE))+INDEX(X$4:X$24,MATCH($A231,$U$4:$U$24,1))*($A231-INDEX($U$4:$U$24,MATCH($A231,$U$4:$U$24,1))))</f>
        <v>5338</v>
      </c>
      <c r="G231" s="1" cm="1">
        <f t="array" ref="G231">INT(INDEX(W$4:W$24,MATCH($A231,$U$4:$U$24,TRUE))+INDEX(Y$4:Y$24,MATCH($A231,$U$4:$U$24,1))*($A231-INDEX($U$4:$U$24,MATCH($A231,$U$4:$U$24,1))))</f>
        <v>423</v>
      </c>
      <c r="H231" s="1">
        <f t="shared" ref="H231:H294" si="54">G231</f>
        <v>423</v>
      </c>
      <c r="I231" s="1">
        <f t="shared" si="45"/>
        <v>342</v>
      </c>
      <c r="J231" s="1">
        <f t="shared" si="46"/>
        <v>342</v>
      </c>
      <c r="L231" s="1">
        <f t="shared" si="51"/>
        <v>0.85599999999999998</v>
      </c>
      <c r="M231" s="1" cm="1">
        <f t="array" ref="M231">ROUND(INDEX(实力模型!$AR$9:$AY$108,MATCH($E231,实力模型!$D$9:$D$108,FALSE),MATCH(M$2,实力模型!$AR$8:$AY$8,FALSE))*L231,3)</f>
        <v>5328.0349999999999</v>
      </c>
      <c r="N231" s="1">
        <f t="shared" si="47"/>
        <v>0.7</v>
      </c>
      <c r="O231" s="1" cm="1">
        <f t="array" ref="O231">ROUND(INDEX(实力模型!$AR$9:$AY$108,MATCH($E231,实力模型!$D$9:$D$108,FALSE),MATCH(O$2,实力模型!$AR$8:$AY$8,FALSE))*$N231,3)</f>
        <v>426.79</v>
      </c>
      <c r="P231" s="1">
        <f t="shared" si="52"/>
        <v>426.79</v>
      </c>
      <c r="Q231" s="1" cm="1">
        <f t="array" ref="Q231">INDEX(实力模型!$AR$9:$AY$108,MATCH($E231,实力模型!$D$9:$D$108,FALSE),MATCH(Q$2,实力模型!$AR$8:$AY$8,FALSE))*$R$1</f>
        <v>342.46800000000002</v>
      </c>
      <c r="R231" s="1">
        <f t="shared" si="53"/>
        <v>342.46800000000002</v>
      </c>
    </row>
    <row r="232" spans="1:18" x14ac:dyDescent="0.15">
      <c r="A232" s="1">
        <v>230</v>
      </c>
      <c r="B232" s="1">
        <f t="shared" si="50"/>
        <v>23</v>
      </c>
      <c r="C232" s="1">
        <f t="shared" si="49"/>
        <v>10</v>
      </c>
      <c r="E232" s="26">
        <f t="shared" ref="E232:E251" si="55">MIN(E227+1,100)</f>
        <v>58</v>
      </c>
      <c r="F232" s="1" cm="1">
        <f t="array" ref="F232">INT(INDEX(V$4:V$24,MATCH($A232,$U$4:$U$24,TRUE))+INDEX(X$4:X$24,MATCH($A232,$U$4:$U$24,1))*($A232-INDEX($U$4:$U$24,MATCH($A232,$U$4:$U$24,1))))</f>
        <v>5365</v>
      </c>
      <c r="G232" s="1" cm="1">
        <f t="array" ref="G232">INT(INDEX(W$4:W$24,MATCH($A232,$U$4:$U$24,TRUE))+INDEX(Y$4:Y$24,MATCH($A232,$U$4:$U$24,1))*($A232-INDEX($U$4:$U$24,MATCH($A232,$U$4:$U$24,1))))</f>
        <v>425</v>
      </c>
      <c r="H232" s="1">
        <f t="shared" si="54"/>
        <v>425</v>
      </c>
      <c r="I232" s="1">
        <f t="shared" si="45"/>
        <v>342</v>
      </c>
      <c r="J232" s="1">
        <f t="shared" si="46"/>
        <v>342</v>
      </c>
      <c r="L232" s="1">
        <f t="shared" si="51"/>
        <v>0.85799999999999998</v>
      </c>
      <c r="M232" s="1" cm="1">
        <f t="array" ref="M232">ROUND(INDEX(实力模型!$AR$9:$AY$108,MATCH($E232,实力模型!$D$9:$D$108,FALSE),MATCH(M$2,实力模型!$AR$8:$AY$8,FALSE))*L232,3)</f>
        <v>5340.4840000000004</v>
      </c>
      <c r="N232" s="1">
        <f t="shared" si="47"/>
        <v>0.7</v>
      </c>
      <c r="O232" s="1" cm="1">
        <f t="array" ref="O232">ROUND(INDEX(实力模型!$AR$9:$AY$108,MATCH($E232,实力模型!$D$9:$D$108,FALSE),MATCH(O$2,实力模型!$AR$8:$AY$8,FALSE))*$N232,3)</f>
        <v>426.79</v>
      </c>
      <c r="P232" s="1">
        <f t="shared" si="52"/>
        <v>426.79</v>
      </c>
      <c r="Q232" s="1" cm="1">
        <f t="array" ref="Q232">INDEX(实力模型!$AR$9:$AY$108,MATCH($E232,实力模型!$D$9:$D$108,FALSE),MATCH(Q$2,实力模型!$AR$8:$AY$8,FALSE))*$R$1</f>
        <v>342.46800000000002</v>
      </c>
      <c r="R232" s="1">
        <f t="shared" si="53"/>
        <v>342.46800000000002</v>
      </c>
    </row>
    <row r="233" spans="1:18" x14ac:dyDescent="0.15">
      <c r="A233" s="1">
        <v>231</v>
      </c>
      <c r="B233" s="1">
        <f t="shared" si="50"/>
        <v>24</v>
      </c>
      <c r="C233" s="1">
        <f t="shared" si="49"/>
        <v>1</v>
      </c>
      <c r="E233" s="26">
        <f t="shared" si="55"/>
        <v>58</v>
      </c>
      <c r="F233" s="1" cm="1">
        <f t="array" ref="F233">INT(INDEX(V$4:V$24,MATCH($A233,$U$4:$U$24,TRUE))+INDEX(X$4:X$24,MATCH($A233,$U$4:$U$24,1))*($A233-INDEX($U$4:$U$24,MATCH($A233,$U$4:$U$24,1))))</f>
        <v>5392</v>
      </c>
      <c r="G233" s="1" cm="1">
        <f t="array" ref="G233">INT(INDEX(W$4:W$24,MATCH($A233,$U$4:$U$24,TRUE))+INDEX(Y$4:Y$24,MATCH($A233,$U$4:$U$24,1))*($A233-INDEX($U$4:$U$24,MATCH($A233,$U$4:$U$24,1))))</f>
        <v>427</v>
      </c>
      <c r="H233" s="1">
        <f t="shared" si="54"/>
        <v>427</v>
      </c>
      <c r="I233" s="1">
        <f t="shared" si="45"/>
        <v>342</v>
      </c>
      <c r="J233" s="1">
        <f t="shared" si="46"/>
        <v>342</v>
      </c>
      <c r="L233" s="1">
        <f t="shared" si="51"/>
        <v>0.86</v>
      </c>
      <c r="M233" s="1" cm="1">
        <f t="array" ref="M233">ROUND(INDEX(实力模型!$AR$9:$AY$108,MATCH($E233,实力模型!$D$9:$D$108,FALSE),MATCH(M$2,实力模型!$AR$8:$AY$8,FALSE))*L233,3)</f>
        <v>5352.9319999999998</v>
      </c>
      <c r="N233" s="1">
        <f t="shared" si="47"/>
        <v>0.7</v>
      </c>
      <c r="O233" s="1" cm="1">
        <f t="array" ref="O233">ROUND(INDEX(实力模型!$AR$9:$AY$108,MATCH($E233,实力模型!$D$9:$D$108,FALSE),MATCH(O$2,实力模型!$AR$8:$AY$8,FALSE))*$N233,3)</f>
        <v>426.79</v>
      </c>
      <c r="P233" s="1">
        <f t="shared" si="52"/>
        <v>426.79</v>
      </c>
      <c r="Q233" s="1" cm="1">
        <f t="array" ref="Q233">INDEX(实力模型!$AR$9:$AY$108,MATCH($E233,实力模型!$D$9:$D$108,FALSE),MATCH(Q$2,实力模型!$AR$8:$AY$8,FALSE))*$R$1</f>
        <v>342.46800000000002</v>
      </c>
      <c r="R233" s="1">
        <f t="shared" si="53"/>
        <v>342.46800000000002</v>
      </c>
    </row>
    <row r="234" spans="1:18" x14ac:dyDescent="0.15">
      <c r="A234" s="1">
        <v>232</v>
      </c>
      <c r="B234" s="1">
        <f t="shared" si="50"/>
        <v>24</v>
      </c>
      <c r="C234" s="1">
        <f t="shared" si="49"/>
        <v>2</v>
      </c>
      <c r="E234" s="26">
        <f t="shared" si="55"/>
        <v>59</v>
      </c>
      <c r="F234" s="1" cm="1">
        <f t="array" ref="F234">INT(INDEX(V$4:V$24,MATCH($A234,$U$4:$U$24,TRUE))+INDEX(X$4:X$24,MATCH($A234,$U$4:$U$24,1))*($A234-INDEX($U$4:$U$24,MATCH($A234,$U$4:$U$24,1))))</f>
        <v>5418</v>
      </c>
      <c r="G234" s="1" cm="1">
        <f t="array" ref="G234">INT(INDEX(W$4:W$24,MATCH($A234,$U$4:$U$24,TRUE))+INDEX(Y$4:Y$24,MATCH($A234,$U$4:$U$24,1))*($A234-INDEX($U$4:$U$24,MATCH($A234,$U$4:$U$24,1))))</f>
        <v>429</v>
      </c>
      <c r="H234" s="1">
        <f t="shared" si="54"/>
        <v>429</v>
      </c>
      <c r="I234" s="1">
        <f t="shared" si="45"/>
        <v>343</v>
      </c>
      <c r="J234" s="1">
        <f t="shared" si="46"/>
        <v>343</v>
      </c>
      <c r="L234" s="1">
        <f t="shared" si="51"/>
        <v>0.86199999999999999</v>
      </c>
      <c r="M234" s="1" cm="1">
        <f t="array" ref="M234">ROUND(INDEX(实力模型!$AR$9:$AY$108,MATCH($E234,实力模型!$D$9:$D$108,FALSE),MATCH(M$2,实力模型!$AR$8:$AY$8,FALSE))*L234,3)</f>
        <v>5384.5429999999997</v>
      </c>
      <c r="N234" s="1">
        <f t="shared" si="47"/>
        <v>0.7</v>
      </c>
      <c r="O234" s="1" cm="1">
        <f t="array" ref="O234">ROUND(INDEX(实力模型!$AR$9:$AY$108,MATCH($E234,实力模型!$D$9:$D$108,FALSE),MATCH(O$2,实力模型!$AR$8:$AY$8,FALSE))*$N234,3)</f>
        <v>428.61</v>
      </c>
      <c r="P234" s="1">
        <f t="shared" si="52"/>
        <v>428.61</v>
      </c>
      <c r="Q234" s="1" cm="1">
        <f t="array" ref="Q234">INDEX(实力模型!$AR$9:$AY$108,MATCH($E234,实力模型!$D$9:$D$108,FALSE),MATCH(Q$2,实力模型!$AR$8:$AY$8,FALSE))*$R$1</f>
        <v>343.98899999999998</v>
      </c>
      <c r="R234" s="1">
        <f t="shared" si="53"/>
        <v>343.98899999999998</v>
      </c>
    </row>
    <row r="235" spans="1:18" x14ac:dyDescent="0.15">
      <c r="A235" s="1">
        <v>233</v>
      </c>
      <c r="B235" s="1">
        <f t="shared" si="50"/>
        <v>24</v>
      </c>
      <c r="C235" s="1">
        <f t="shared" si="49"/>
        <v>3</v>
      </c>
      <c r="E235" s="26">
        <f t="shared" si="55"/>
        <v>59</v>
      </c>
      <c r="F235" s="1" cm="1">
        <f t="array" ref="F235">INT(INDEX(V$4:V$24,MATCH($A235,$U$4:$U$24,TRUE))+INDEX(X$4:X$24,MATCH($A235,$U$4:$U$24,1))*($A235-INDEX($U$4:$U$24,MATCH($A235,$U$4:$U$24,1))))</f>
        <v>5445</v>
      </c>
      <c r="G235" s="1" cm="1">
        <f t="array" ref="G235">INT(INDEX(W$4:W$24,MATCH($A235,$U$4:$U$24,TRUE))+INDEX(Y$4:Y$24,MATCH($A235,$U$4:$U$24,1))*($A235-INDEX($U$4:$U$24,MATCH($A235,$U$4:$U$24,1))))</f>
        <v>431</v>
      </c>
      <c r="H235" s="1">
        <f t="shared" si="54"/>
        <v>431</v>
      </c>
      <c r="I235" s="1">
        <f t="shared" si="45"/>
        <v>343</v>
      </c>
      <c r="J235" s="1">
        <f t="shared" si="46"/>
        <v>343</v>
      </c>
      <c r="L235" s="1">
        <f t="shared" si="51"/>
        <v>0.86399999999999999</v>
      </c>
      <c r="M235" s="1" cm="1">
        <f t="array" ref="M235">ROUND(INDEX(实力模型!$AR$9:$AY$108,MATCH($E235,实力模型!$D$9:$D$108,FALSE),MATCH(M$2,实力模型!$AR$8:$AY$8,FALSE))*L235,3)</f>
        <v>5397.0360000000001</v>
      </c>
      <c r="N235" s="1">
        <f t="shared" si="47"/>
        <v>0.7</v>
      </c>
      <c r="O235" s="1" cm="1">
        <f t="array" ref="O235">ROUND(INDEX(实力模型!$AR$9:$AY$108,MATCH($E235,实力模型!$D$9:$D$108,FALSE),MATCH(O$2,实力模型!$AR$8:$AY$8,FALSE))*$N235,3)</f>
        <v>428.61</v>
      </c>
      <c r="P235" s="1">
        <f t="shared" si="52"/>
        <v>428.61</v>
      </c>
      <c r="Q235" s="1" cm="1">
        <f t="array" ref="Q235">INDEX(实力模型!$AR$9:$AY$108,MATCH($E235,实力模型!$D$9:$D$108,FALSE),MATCH(Q$2,实力模型!$AR$8:$AY$8,FALSE))*$R$1</f>
        <v>343.98899999999998</v>
      </c>
      <c r="R235" s="1">
        <f t="shared" si="53"/>
        <v>343.98899999999998</v>
      </c>
    </row>
    <row r="236" spans="1:18" x14ac:dyDescent="0.15">
      <c r="A236" s="1">
        <v>234</v>
      </c>
      <c r="B236" s="1">
        <f t="shared" si="50"/>
        <v>24</v>
      </c>
      <c r="C236" s="1">
        <f t="shared" si="49"/>
        <v>4</v>
      </c>
      <c r="E236" s="26">
        <f t="shared" si="55"/>
        <v>59</v>
      </c>
      <c r="F236" s="1" cm="1">
        <f t="array" ref="F236">INT(INDEX(V$4:V$24,MATCH($A236,$U$4:$U$24,TRUE))+INDEX(X$4:X$24,MATCH($A236,$U$4:$U$24,1))*($A236-INDEX($U$4:$U$24,MATCH($A236,$U$4:$U$24,1))))</f>
        <v>5472</v>
      </c>
      <c r="G236" s="1" cm="1">
        <f t="array" ref="G236">INT(INDEX(W$4:W$24,MATCH($A236,$U$4:$U$24,TRUE))+INDEX(Y$4:Y$24,MATCH($A236,$U$4:$U$24,1))*($A236-INDEX($U$4:$U$24,MATCH($A236,$U$4:$U$24,1))))</f>
        <v>433</v>
      </c>
      <c r="H236" s="1">
        <f t="shared" si="54"/>
        <v>433</v>
      </c>
      <c r="I236" s="1">
        <f t="shared" si="45"/>
        <v>343</v>
      </c>
      <c r="J236" s="1">
        <f t="shared" si="46"/>
        <v>343</v>
      </c>
      <c r="L236" s="1">
        <f t="shared" si="51"/>
        <v>0.86599999999999999</v>
      </c>
      <c r="M236" s="1" cm="1">
        <f t="array" ref="M236">ROUND(INDEX(实力模型!$AR$9:$AY$108,MATCH($E236,实力模型!$D$9:$D$108,FALSE),MATCH(M$2,实力模型!$AR$8:$AY$8,FALSE))*L236,3)</f>
        <v>5409.53</v>
      </c>
      <c r="N236" s="1">
        <f t="shared" si="47"/>
        <v>0.7</v>
      </c>
      <c r="O236" s="1" cm="1">
        <f t="array" ref="O236">ROUND(INDEX(实力模型!$AR$9:$AY$108,MATCH($E236,实力模型!$D$9:$D$108,FALSE),MATCH(O$2,实力模型!$AR$8:$AY$8,FALSE))*$N236,3)</f>
        <v>428.61</v>
      </c>
      <c r="P236" s="1">
        <f t="shared" si="52"/>
        <v>428.61</v>
      </c>
      <c r="Q236" s="1" cm="1">
        <f t="array" ref="Q236">INDEX(实力模型!$AR$9:$AY$108,MATCH($E236,实力模型!$D$9:$D$108,FALSE),MATCH(Q$2,实力模型!$AR$8:$AY$8,FALSE))*$R$1</f>
        <v>343.98899999999998</v>
      </c>
      <c r="R236" s="1">
        <f t="shared" si="53"/>
        <v>343.98899999999998</v>
      </c>
    </row>
    <row r="237" spans="1:18" x14ac:dyDescent="0.15">
      <c r="A237" s="1">
        <v>235</v>
      </c>
      <c r="B237" s="1">
        <f t="shared" si="50"/>
        <v>24</v>
      </c>
      <c r="C237" s="1">
        <f t="shared" si="49"/>
        <v>5</v>
      </c>
      <c r="E237" s="26">
        <f t="shared" si="55"/>
        <v>59</v>
      </c>
      <c r="F237" s="1" cm="1">
        <f t="array" ref="F237">INT(INDEX(V$4:V$24,MATCH($A237,$U$4:$U$24,TRUE))+INDEX(X$4:X$24,MATCH($A237,$U$4:$U$24,1))*($A237-INDEX($U$4:$U$24,MATCH($A237,$U$4:$U$24,1))))</f>
        <v>5499</v>
      </c>
      <c r="G237" s="1" cm="1">
        <f t="array" ref="G237">INT(INDEX(W$4:W$24,MATCH($A237,$U$4:$U$24,TRUE))+INDEX(Y$4:Y$24,MATCH($A237,$U$4:$U$24,1))*($A237-INDEX($U$4:$U$24,MATCH($A237,$U$4:$U$24,1))))</f>
        <v>435</v>
      </c>
      <c r="H237" s="1">
        <f t="shared" si="54"/>
        <v>435</v>
      </c>
      <c r="I237" s="1">
        <f t="shared" si="45"/>
        <v>343</v>
      </c>
      <c r="J237" s="1">
        <f t="shared" si="46"/>
        <v>343</v>
      </c>
      <c r="L237" s="1">
        <f t="shared" si="51"/>
        <v>0.86799999999999999</v>
      </c>
      <c r="M237" s="1" cm="1">
        <f t="array" ref="M237">ROUND(INDEX(实力模型!$AR$9:$AY$108,MATCH($E237,实力模型!$D$9:$D$108,FALSE),MATCH(M$2,实力模型!$AR$8:$AY$8,FALSE))*L237,3)</f>
        <v>5422.0230000000001</v>
      </c>
      <c r="N237" s="1">
        <f t="shared" si="47"/>
        <v>0.7</v>
      </c>
      <c r="O237" s="1" cm="1">
        <f t="array" ref="O237">ROUND(INDEX(实力模型!$AR$9:$AY$108,MATCH($E237,实力模型!$D$9:$D$108,FALSE),MATCH(O$2,实力模型!$AR$8:$AY$8,FALSE))*$N237,3)</f>
        <v>428.61</v>
      </c>
      <c r="P237" s="1">
        <f t="shared" si="52"/>
        <v>428.61</v>
      </c>
      <c r="Q237" s="1" cm="1">
        <f t="array" ref="Q237">INDEX(实力模型!$AR$9:$AY$108,MATCH($E237,实力模型!$D$9:$D$108,FALSE),MATCH(Q$2,实力模型!$AR$8:$AY$8,FALSE))*$R$1</f>
        <v>343.98899999999998</v>
      </c>
      <c r="R237" s="1">
        <f t="shared" si="53"/>
        <v>343.98899999999998</v>
      </c>
    </row>
    <row r="238" spans="1:18" x14ac:dyDescent="0.15">
      <c r="A238" s="1">
        <v>236</v>
      </c>
      <c r="B238" s="1">
        <f t="shared" si="50"/>
        <v>24</v>
      </c>
      <c r="C238" s="1">
        <f t="shared" si="49"/>
        <v>6</v>
      </c>
      <c r="E238" s="26">
        <f t="shared" si="55"/>
        <v>59</v>
      </c>
      <c r="F238" s="1" cm="1">
        <f t="array" ref="F238">INT(INDEX(V$4:V$24,MATCH($A238,$U$4:$U$24,TRUE))+INDEX(X$4:X$24,MATCH($A238,$U$4:$U$24,1))*($A238-INDEX($U$4:$U$24,MATCH($A238,$U$4:$U$24,1))))</f>
        <v>5525</v>
      </c>
      <c r="G238" s="1" cm="1">
        <f t="array" ref="G238">INT(INDEX(W$4:W$24,MATCH($A238,$U$4:$U$24,TRUE))+INDEX(Y$4:Y$24,MATCH($A238,$U$4:$U$24,1))*($A238-INDEX($U$4:$U$24,MATCH($A238,$U$4:$U$24,1))))</f>
        <v>436</v>
      </c>
      <c r="H238" s="1">
        <f t="shared" si="54"/>
        <v>436</v>
      </c>
      <c r="I238" s="1">
        <f t="shared" si="45"/>
        <v>343</v>
      </c>
      <c r="J238" s="1">
        <f t="shared" si="46"/>
        <v>343</v>
      </c>
      <c r="L238" s="1">
        <f t="shared" si="51"/>
        <v>0.87</v>
      </c>
      <c r="M238" s="1" cm="1">
        <f t="array" ref="M238">ROUND(INDEX(实力模型!$AR$9:$AY$108,MATCH($E238,实力模型!$D$9:$D$108,FALSE),MATCH(M$2,实力模型!$AR$8:$AY$8,FALSE))*L238,3)</f>
        <v>5434.5159999999996</v>
      </c>
      <c r="N238" s="1">
        <f t="shared" si="47"/>
        <v>0.7</v>
      </c>
      <c r="O238" s="1" cm="1">
        <f t="array" ref="O238">ROUND(INDEX(实力模型!$AR$9:$AY$108,MATCH($E238,实力模型!$D$9:$D$108,FALSE),MATCH(O$2,实力模型!$AR$8:$AY$8,FALSE))*$N238,3)</f>
        <v>428.61</v>
      </c>
      <c r="P238" s="1">
        <f t="shared" si="52"/>
        <v>428.61</v>
      </c>
      <c r="Q238" s="1" cm="1">
        <f t="array" ref="Q238">INDEX(实力模型!$AR$9:$AY$108,MATCH($E238,实力模型!$D$9:$D$108,FALSE),MATCH(Q$2,实力模型!$AR$8:$AY$8,FALSE))*$R$1</f>
        <v>343.98899999999998</v>
      </c>
      <c r="R238" s="1">
        <f t="shared" si="53"/>
        <v>343.98899999999998</v>
      </c>
    </row>
    <row r="239" spans="1:18" x14ac:dyDescent="0.15">
      <c r="A239" s="1">
        <v>237</v>
      </c>
      <c r="B239" s="1">
        <f t="shared" si="50"/>
        <v>24</v>
      </c>
      <c r="C239" s="1">
        <f t="shared" si="49"/>
        <v>7</v>
      </c>
      <c r="E239" s="26">
        <f t="shared" si="55"/>
        <v>60</v>
      </c>
      <c r="F239" s="1" cm="1">
        <f t="array" ref="F239">INT(INDEX(V$4:V$24,MATCH($A239,$U$4:$U$24,TRUE))+INDEX(X$4:X$24,MATCH($A239,$U$4:$U$24,1))*($A239-INDEX($U$4:$U$24,MATCH($A239,$U$4:$U$24,1))))</f>
        <v>5552</v>
      </c>
      <c r="G239" s="1" cm="1">
        <f t="array" ref="G239">INT(INDEX(W$4:W$24,MATCH($A239,$U$4:$U$24,TRUE))+INDEX(Y$4:Y$24,MATCH($A239,$U$4:$U$24,1))*($A239-INDEX($U$4:$U$24,MATCH($A239,$U$4:$U$24,1))))</f>
        <v>438</v>
      </c>
      <c r="H239" s="1">
        <f t="shared" si="54"/>
        <v>438</v>
      </c>
      <c r="I239" s="1">
        <f t="shared" si="45"/>
        <v>352</v>
      </c>
      <c r="J239" s="1">
        <f t="shared" si="46"/>
        <v>352</v>
      </c>
      <c r="L239" s="1">
        <f t="shared" si="51"/>
        <v>0.872</v>
      </c>
      <c r="M239" s="1" cm="1">
        <f t="array" ref="M239">ROUND(INDEX(实力模型!$AR$9:$AY$108,MATCH($E239,实力模型!$D$9:$D$108,FALSE),MATCH(M$2,实力模型!$AR$8:$AY$8,FALSE))*L239,3)</f>
        <v>5552.7219999999998</v>
      </c>
      <c r="N239" s="1">
        <f t="shared" si="47"/>
        <v>0.7</v>
      </c>
      <c r="O239" s="1" cm="1">
        <f t="array" ref="O239">ROUND(INDEX(实力模型!$AR$9:$AY$108,MATCH($E239,实力模型!$D$9:$D$108,FALSE),MATCH(O$2,实力模型!$AR$8:$AY$8,FALSE))*$N239,3)</f>
        <v>438.83</v>
      </c>
      <c r="P239" s="1">
        <f t="shared" si="52"/>
        <v>438.83</v>
      </c>
      <c r="Q239" s="1" cm="1">
        <f t="array" ref="Q239">INDEX(实力模型!$AR$9:$AY$108,MATCH($E239,实力模型!$D$9:$D$108,FALSE),MATCH(Q$2,实力模型!$AR$8:$AY$8,FALSE))*$R$1</f>
        <v>352.71</v>
      </c>
      <c r="R239" s="1">
        <f t="shared" si="53"/>
        <v>352.71</v>
      </c>
    </row>
    <row r="240" spans="1:18" x14ac:dyDescent="0.15">
      <c r="A240" s="1">
        <v>238</v>
      </c>
      <c r="B240" s="1">
        <f t="shared" si="50"/>
        <v>24</v>
      </c>
      <c r="C240" s="1">
        <f t="shared" si="49"/>
        <v>8</v>
      </c>
      <c r="E240" s="26">
        <f t="shared" si="55"/>
        <v>60</v>
      </c>
      <c r="F240" s="1" cm="1">
        <f t="array" ref="F240">INT(INDEX(V$4:V$24,MATCH($A240,$U$4:$U$24,TRUE))+INDEX(X$4:X$24,MATCH($A240,$U$4:$U$24,1))*($A240-INDEX($U$4:$U$24,MATCH($A240,$U$4:$U$24,1))))</f>
        <v>5567</v>
      </c>
      <c r="G240" s="1" cm="1">
        <f t="array" ref="G240">INT(INDEX(W$4:W$24,MATCH($A240,$U$4:$U$24,TRUE))+INDEX(Y$4:Y$24,MATCH($A240,$U$4:$U$24,1))*($A240-INDEX($U$4:$U$24,MATCH($A240,$U$4:$U$24,1))))</f>
        <v>439</v>
      </c>
      <c r="H240" s="1">
        <f t="shared" si="54"/>
        <v>439</v>
      </c>
      <c r="I240" s="1">
        <f t="shared" si="45"/>
        <v>352</v>
      </c>
      <c r="J240" s="1">
        <f t="shared" si="46"/>
        <v>352</v>
      </c>
      <c r="L240" s="1">
        <f t="shared" si="51"/>
        <v>0.874</v>
      </c>
      <c r="M240" s="1" cm="1">
        <f t="array" ref="M240">ROUND(INDEX(实力模型!$AR$9:$AY$108,MATCH($E240,实力模型!$D$9:$D$108,FALSE),MATCH(M$2,实力模型!$AR$8:$AY$8,FALSE))*L240,3)</f>
        <v>5565.4570000000003</v>
      </c>
      <c r="N240" s="1">
        <f t="shared" si="47"/>
        <v>0.7</v>
      </c>
      <c r="O240" s="1" cm="1">
        <f t="array" ref="O240">ROUND(INDEX(实力模型!$AR$9:$AY$108,MATCH($E240,实力模型!$D$9:$D$108,FALSE),MATCH(O$2,实力模型!$AR$8:$AY$8,FALSE))*$N240,3)</f>
        <v>438.83</v>
      </c>
      <c r="P240" s="1">
        <f t="shared" si="52"/>
        <v>438.83</v>
      </c>
      <c r="Q240" s="1" cm="1">
        <f t="array" ref="Q240">INDEX(实力模型!$AR$9:$AY$108,MATCH($E240,实力模型!$D$9:$D$108,FALSE),MATCH(Q$2,实力模型!$AR$8:$AY$8,FALSE))*$R$1</f>
        <v>352.71</v>
      </c>
      <c r="R240" s="1">
        <f t="shared" si="53"/>
        <v>352.71</v>
      </c>
    </row>
    <row r="241" spans="1:18" x14ac:dyDescent="0.15">
      <c r="A241" s="1">
        <v>239</v>
      </c>
      <c r="B241" s="1">
        <f t="shared" si="50"/>
        <v>24</v>
      </c>
      <c r="C241" s="1">
        <f t="shared" si="49"/>
        <v>9</v>
      </c>
      <c r="E241" s="26">
        <f t="shared" si="55"/>
        <v>60</v>
      </c>
      <c r="F241" s="1" cm="1">
        <f t="array" ref="F241">INT(INDEX(V$4:V$24,MATCH($A241,$U$4:$U$24,TRUE))+INDEX(X$4:X$24,MATCH($A241,$U$4:$U$24,1))*($A241-INDEX($U$4:$U$24,MATCH($A241,$U$4:$U$24,1))))</f>
        <v>5582</v>
      </c>
      <c r="G241" s="1" cm="1">
        <f t="array" ref="G241">INT(INDEX(W$4:W$24,MATCH($A241,$U$4:$U$24,TRUE))+INDEX(Y$4:Y$24,MATCH($A241,$U$4:$U$24,1))*($A241-INDEX($U$4:$U$24,MATCH($A241,$U$4:$U$24,1))))</f>
        <v>440</v>
      </c>
      <c r="H241" s="1">
        <f t="shared" si="54"/>
        <v>440</v>
      </c>
      <c r="I241" s="1">
        <f t="shared" si="45"/>
        <v>352</v>
      </c>
      <c r="J241" s="1">
        <f t="shared" si="46"/>
        <v>352</v>
      </c>
      <c r="L241" s="1">
        <f t="shared" si="51"/>
        <v>0.876</v>
      </c>
      <c r="M241" s="1" cm="1">
        <f t="array" ref="M241">ROUND(INDEX(实力模型!$AR$9:$AY$108,MATCH($E241,实力模型!$D$9:$D$108,FALSE),MATCH(M$2,实力模型!$AR$8:$AY$8,FALSE))*L241,3)</f>
        <v>5578.1930000000002</v>
      </c>
      <c r="N241" s="1">
        <f t="shared" si="47"/>
        <v>0.7</v>
      </c>
      <c r="O241" s="1" cm="1">
        <f t="array" ref="O241">ROUND(INDEX(实力模型!$AR$9:$AY$108,MATCH($E241,实力模型!$D$9:$D$108,FALSE),MATCH(O$2,实力模型!$AR$8:$AY$8,FALSE))*$N241,3)</f>
        <v>438.83</v>
      </c>
      <c r="P241" s="1">
        <f t="shared" si="52"/>
        <v>438.83</v>
      </c>
      <c r="Q241" s="1" cm="1">
        <f t="array" ref="Q241">INDEX(实力模型!$AR$9:$AY$108,MATCH($E241,实力模型!$D$9:$D$108,FALSE),MATCH(Q$2,实力模型!$AR$8:$AY$8,FALSE))*$R$1</f>
        <v>352.71</v>
      </c>
      <c r="R241" s="1">
        <f t="shared" si="53"/>
        <v>352.71</v>
      </c>
    </row>
    <row r="242" spans="1:18" x14ac:dyDescent="0.15">
      <c r="A242" s="1">
        <v>240</v>
      </c>
      <c r="B242" s="1">
        <f t="shared" si="50"/>
        <v>24</v>
      </c>
      <c r="C242" s="1">
        <f t="shared" si="49"/>
        <v>10</v>
      </c>
      <c r="E242" s="26">
        <f t="shared" si="55"/>
        <v>60</v>
      </c>
      <c r="F242" s="1" cm="1">
        <f t="array" ref="F242">INT(INDEX(V$4:V$24,MATCH($A242,$U$4:$U$24,TRUE))+INDEX(X$4:X$24,MATCH($A242,$U$4:$U$24,1))*($A242-INDEX($U$4:$U$24,MATCH($A242,$U$4:$U$24,1))))</f>
        <v>5596</v>
      </c>
      <c r="G242" s="1" cm="1">
        <f t="array" ref="G242">INT(INDEX(W$4:W$24,MATCH($A242,$U$4:$U$24,TRUE))+INDEX(Y$4:Y$24,MATCH($A242,$U$4:$U$24,1))*($A242-INDEX($U$4:$U$24,MATCH($A242,$U$4:$U$24,1))))</f>
        <v>440</v>
      </c>
      <c r="H242" s="1">
        <f t="shared" si="54"/>
        <v>440</v>
      </c>
      <c r="I242" s="1">
        <f t="shared" si="45"/>
        <v>352</v>
      </c>
      <c r="J242" s="1">
        <f t="shared" si="46"/>
        <v>352</v>
      </c>
      <c r="L242" s="1">
        <f t="shared" si="51"/>
        <v>0.878</v>
      </c>
      <c r="M242" s="1" cm="1">
        <f t="array" ref="M242">ROUND(INDEX(实力模型!$AR$9:$AY$108,MATCH($E242,实力模型!$D$9:$D$108,FALSE),MATCH(M$2,实力模型!$AR$8:$AY$8,FALSE))*L242,3)</f>
        <v>5590.9279999999999</v>
      </c>
      <c r="N242" s="1">
        <f t="shared" si="47"/>
        <v>0.7</v>
      </c>
      <c r="O242" s="1" cm="1">
        <f t="array" ref="O242">ROUND(INDEX(实力模型!$AR$9:$AY$108,MATCH($E242,实力模型!$D$9:$D$108,FALSE),MATCH(O$2,实力模型!$AR$8:$AY$8,FALSE))*$N242,3)</f>
        <v>438.83</v>
      </c>
      <c r="P242" s="1">
        <f t="shared" si="52"/>
        <v>438.83</v>
      </c>
      <c r="Q242" s="1" cm="1">
        <f t="array" ref="Q242">INDEX(实力模型!$AR$9:$AY$108,MATCH($E242,实力模型!$D$9:$D$108,FALSE),MATCH(Q$2,实力模型!$AR$8:$AY$8,FALSE))*$R$1</f>
        <v>352.71</v>
      </c>
      <c r="R242" s="1">
        <f t="shared" si="53"/>
        <v>352.71</v>
      </c>
    </row>
    <row r="243" spans="1:18" x14ac:dyDescent="0.15">
      <c r="A243" s="1">
        <v>241</v>
      </c>
      <c r="B243" s="1">
        <f t="shared" si="50"/>
        <v>25</v>
      </c>
      <c r="C243" s="1">
        <f t="shared" si="49"/>
        <v>1</v>
      </c>
      <c r="E243" s="26">
        <f t="shared" si="55"/>
        <v>60</v>
      </c>
      <c r="F243" s="1" cm="1">
        <f t="array" ref="F243">INT(INDEX(V$4:V$24,MATCH($A243,$U$4:$U$24,TRUE))+INDEX(X$4:X$24,MATCH($A243,$U$4:$U$24,1))*($A243-INDEX($U$4:$U$24,MATCH($A243,$U$4:$U$24,1))))</f>
        <v>5611</v>
      </c>
      <c r="G243" s="1" cm="1">
        <f t="array" ref="G243">INT(INDEX(W$4:W$24,MATCH($A243,$U$4:$U$24,TRUE))+INDEX(Y$4:Y$24,MATCH($A243,$U$4:$U$24,1))*($A243-INDEX($U$4:$U$24,MATCH($A243,$U$4:$U$24,1))))</f>
        <v>441</v>
      </c>
      <c r="H243" s="1">
        <f t="shared" si="54"/>
        <v>441</v>
      </c>
      <c r="I243" s="1">
        <f t="shared" si="45"/>
        <v>352</v>
      </c>
      <c r="J243" s="1">
        <f t="shared" si="46"/>
        <v>352</v>
      </c>
      <c r="L243" s="1">
        <f t="shared" si="51"/>
        <v>0.88</v>
      </c>
      <c r="M243" s="1" cm="1">
        <f t="array" ref="M243">ROUND(INDEX(实力模型!$AR$9:$AY$108,MATCH($E243,实力模型!$D$9:$D$108,FALSE),MATCH(M$2,实力模型!$AR$8:$AY$8,FALSE))*L243,3)</f>
        <v>5603.6639999999998</v>
      </c>
      <c r="N243" s="1">
        <f t="shared" si="47"/>
        <v>0.7</v>
      </c>
      <c r="O243" s="1" cm="1">
        <f t="array" ref="O243">ROUND(INDEX(实力模型!$AR$9:$AY$108,MATCH($E243,实力模型!$D$9:$D$108,FALSE),MATCH(O$2,实力模型!$AR$8:$AY$8,FALSE))*$N243,3)</f>
        <v>438.83</v>
      </c>
      <c r="P243" s="1">
        <f t="shared" si="52"/>
        <v>438.83</v>
      </c>
      <c r="Q243" s="1" cm="1">
        <f t="array" ref="Q243">INDEX(实力模型!$AR$9:$AY$108,MATCH($E243,实力模型!$D$9:$D$108,FALSE),MATCH(Q$2,实力模型!$AR$8:$AY$8,FALSE))*$R$1</f>
        <v>352.71</v>
      </c>
      <c r="R243" s="1">
        <f t="shared" si="53"/>
        <v>352.71</v>
      </c>
    </row>
    <row r="244" spans="1:18" x14ac:dyDescent="0.15">
      <c r="A244" s="1">
        <v>242</v>
      </c>
      <c r="B244" s="1">
        <f t="shared" si="50"/>
        <v>25</v>
      </c>
      <c r="C244" s="1">
        <f t="shared" si="49"/>
        <v>2</v>
      </c>
      <c r="E244" s="26">
        <f t="shared" si="55"/>
        <v>61</v>
      </c>
      <c r="F244" s="1" cm="1">
        <f t="array" ref="F244">INT(INDEX(V$4:V$24,MATCH($A244,$U$4:$U$24,TRUE))+INDEX(X$4:X$24,MATCH($A244,$U$4:$U$24,1))*($A244-INDEX($U$4:$U$24,MATCH($A244,$U$4:$U$24,1))))</f>
        <v>5626</v>
      </c>
      <c r="G244" s="1" cm="1">
        <f t="array" ref="G244">INT(INDEX(W$4:W$24,MATCH($A244,$U$4:$U$24,TRUE))+INDEX(Y$4:Y$24,MATCH($A244,$U$4:$U$24,1))*($A244-INDEX($U$4:$U$24,MATCH($A244,$U$4:$U$24,1))))</f>
        <v>442</v>
      </c>
      <c r="H244" s="1">
        <f t="shared" si="54"/>
        <v>442</v>
      </c>
      <c r="I244" s="1">
        <f t="shared" si="45"/>
        <v>354</v>
      </c>
      <c r="J244" s="1">
        <f t="shared" si="46"/>
        <v>354</v>
      </c>
      <c r="L244" s="1">
        <f t="shared" si="51"/>
        <v>0.88200000000000001</v>
      </c>
      <c r="M244" s="1" cm="1">
        <f t="array" ref="M244">ROUND(INDEX(实力模型!$AR$9:$AY$108,MATCH($E244,实力模型!$D$9:$D$108,FALSE),MATCH(M$2,实力模型!$AR$8:$AY$8,FALSE))*L244,3)</f>
        <v>5636.0060000000003</v>
      </c>
      <c r="N244" s="1">
        <f t="shared" si="47"/>
        <v>0.7</v>
      </c>
      <c r="O244" s="1" cm="1">
        <f t="array" ref="O244">ROUND(INDEX(实力模型!$AR$9:$AY$108,MATCH($E244,实力模型!$D$9:$D$108,FALSE),MATCH(O$2,实力模型!$AR$8:$AY$8,FALSE))*$N244,3)</f>
        <v>440.65</v>
      </c>
      <c r="P244" s="1">
        <f t="shared" si="52"/>
        <v>440.65</v>
      </c>
      <c r="Q244" s="1" cm="1">
        <f t="array" ref="Q244">INDEX(实力模型!$AR$9:$AY$108,MATCH($E244,实力模型!$D$9:$D$108,FALSE),MATCH(Q$2,实力模型!$AR$8:$AY$8,FALSE))*$R$1</f>
        <v>354.23099999999999</v>
      </c>
      <c r="R244" s="1">
        <f t="shared" si="53"/>
        <v>354.23099999999999</v>
      </c>
    </row>
    <row r="245" spans="1:18" x14ac:dyDescent="0.15">
      <c r="A245" s="1">
        <v>243</v>
      </c>
      <c r="B245" s="1">
        <f t="shared" si="50"/>
        <v>25</v>
      </c>
      <c r="C245" s="1">
        <f t="shared" si="49"/>
        <v>3</v>
      </c>
      <c r="E245" s="26">
        <f t="shared" si="55"/>
        <v>61</v>
      </c>
      <c r="F245" s="1" cm="1">
        <f t="array" ref="F245">INT(INDEX(V$4:V$24,MATCH($A245,$U$4:$U$24,TRUE))+INDEX(X$4:X$24,MATCH($A245,$U$4:$U$24,1))*($A245-INDEX($U$4:$U$24,MATCH($A245,$U$4:$U$24,1))))</f>
        <v>5640</v>
      </c>
      <c r="G245" s="1" cm="1">
        <f t="array" ref="G245">INT(INDEX(W$4:W$24,MATCH($A245,$U$4:$U$24,TRUE))+INDEX(Y$4:Y$24,MATCH($A245,$U$4:$U$24,1))*($A245-INDEX($U$4:$U$24,MATCH($A245,$U$4:$U$24,1))))</f>
        <v>443</v>
      </c>
      <c r="H245" s="1">
        <f t="shared" si="54"/>
        <v>443</v>
      </c>
      <c r="I245" s="1">
        <f t="shared" si="45"/>
        <v>354</v>
      </c>
      <c r="J245" s="1">
        <f t="shared" si="46"/>
        <v>354</v>
      </c>
      <c r="L245" s="1">
        <f t="shared" si="51"/>
        <v>0.88400000000000001</v>
      </c>
      <c r="M245" s="1" cm="1">
        <f t="array" ref="M245">ROUND(INDEX(实力模型!$AR$9:$AY$108,MATCH($E245,实力模型!$D$9:$D$108,FALSE),MATCH(M$2,实力模型!$AR$8:$AY$8,FALSE))*L245,3)</f>
        <v>5648.7870000000003</v>
      </c>
      <c r="N245" s="1">
        <f t="shared" si="47"/>
        <v>0.7</v>
      </c>
      <c r="O245" s="1" cm="1">
        <f t="array" ref="O245">ROUND(INDEX(实力模型!$AR$9:$AY$108,MATCH($E245,实力模型!$D$9:$D$108,FALSE),MATCH(O$2,实力模型!$AR$8:$AY$8,FALSE))*$N245,3)</f>
        <v>440.65</v>
      </c>
      <c r="P245" s="1">
        <f t="shared" si="52"/>
        <v>440.65</v>
      </c>
      <c r="Q245" s="1" cm="1">
        <f t="array" ref="Q245">INDEX(实力模型!$AR$9:$AY$108,MATCH($E245,实力模型!$D$9:$D$108,FALSE),MATCH(Q$2,实力模型!$AR$8:$AY$8,FALSE))*$R$1</f>
        <v>354.23099999999999</v>
      </c>
      <c r="R245" s="1">
        <f t="shared" si="53"/>
        <v>354.23099999999999</v>
      </c>
    </row>
    <row r="246" spans="1:18" x14ac:dyDescent="0.15">
      <c r="A246" s="1">
        <v>244</v>
      </c>
      <c r="B246" s="1">
        <f t="shared" si="50"/>
        <v>25</v>
      </c>
      <c r="C246" s="1">
        <f t="shared" si="49"/>
        <v>4</v>
      </c>
      <c r="E246" s="26">
        <f t="shared" si="55"/>
        <v>61</v>
      </c>
      <c r="F246" s="1" cm="1">
        <f t="array" ref="F246">INT(INDEX(V$4:V$24,MATCH($A246,$U$4:$U$24,TRUE))+INDEX(X$4:X$24,MATCH($A246,$U$4:$U$24,1))*($A246-INDEX($U$4:$U$24,MATCH($A246,$U$4:$U$24,1))))</f>
        <v>5655</v>
      </c>
      <c r="G246" s="1" cm="1">
        <f t="array" ref="G246">INT(INDEX(W$4:W$24,MATCH($A246,$U$4:$U$24,TRUE))+INDEX(Y$4:Y$24,MATCH($A246,$U$4:$U$24,1))*($A246-INDEX($U$4:$U$24,MATCH($A246,$U$4:$U$24,1))))</f>
        <v>443</v>
      </c>
      <c r="H246" s="1">
        <f t="shared" si="54"/>
        <v>443</v>
      </c>
      <c r="I246" s="1">
        <f t="shared" si="45"/>
        <v>354</v>
      </c>
      <c r="J246" s="1">
        <f t="shared" si="46"/>
        <v>354</v>
      </c>
      <c r="L246" s="1">
        <f t="shared" si="51"/>
        <v>0.88600000000000001</v>
      </c>
      <c r="M246" s="1" cm="1">
        <f t="array" ref="M246">ROUND(INDEX(实力模型!$AR$9:$AY$108,MATCH($E246,实力模型!$D$9:$D$108,FALSE),MATCH(M$2,实力模型!$AR$8:$AY$8,FALSE))*L246,3)</f>
        <v>5661.567</v>
      </c>
      <c r="N246" s="1">
        <f t="shared" si="47"/>
        <v>0.7</v>
      </c>
      <c r="O246" s="1" cm="1">
        <f t="array" ref="O246">ROUND(INDEX(实力模型!$AR$9:$AY$108,MATCH($E246,实力模型!$D$9:$D$108,FALSE),MATCH(O$2,实力模型!$AR$8:$AY$8,FALSE))*$N246,3)</f>
        <v>440.65</v>
      </c>
      <c r="P246" s="1">
        <f t="shared" si="52"/>
        <v>440.65</v>
      </c>
      <c r="Q246" s="1" cm="1">
        <f t="array" ref="Q246">INDEX(实力模型!$AR$9:$AY$108,MATCH($E246,实力模型!$D$9:$D$108,FALSE),MATCH(Q$2,实力模型!$AR$8:$AY$8,FALSE))*$R$1</f>
        <v>354.23099999999999</v>
      </c>
      <c r="R246" s="1">
        <f t="shared" si="53"/>
        <v>354.23099999999999</v>
      </c>
    </row>
    <row r="247" spans="1:18" x14ac:dyDescent="0.15">
      <c r="A247" s="1">
        <v>245</v>
      </c>
      <c r="B247" s="1">
        <f t="shared" si="50"/>
        <v>25</v>
      </c>
      <c r="C247" s="1">
        <f t="shared" si="49"/>
        <v>5</v>
      </c>
      <c r="E247" s="26">
        <f t="shared" si="55"/>
        <v>61</v>
      </c>
      <c r="F247" s="1" cm="1">
        <f t="array" ref="F247">INT(INDEX(V$4:V$24,MATCH($A247,$U$4:$U$24,TRUE))+INDEX(X$4:X$24,MATCH($A247,$U$4:$U$24,1))*($A247-INDEX($U$4:$U$24,MATCH($A247,$U$4:$U$24,1))))</f>
        <v>5670</v>
      </c>
      <c r="G247" s="1" cm="1">
        <f t="array" ref="G247">INT(INDEX(W$4:W$24,MATCH($A247,$U$4:$U$24,TRUE))+INDEX(Y$4:Y$24,MATCH($A247,$U$4:$U$24,1))*($A247-INDEX($U$4:$U$24,MATCH($A247,$U$4:$U$24,1))))</f>
        <v>444</v>
      </c>
      <c r="H247" s="1">
        <f t="shared" si="54"/>
        <v>444</v>
      </c>
      <c r="I247" s="1">
        <f t="shared" si="45"/>
        <v>354</v>
      </c>
      <c r="J247" s="1">
        <f t="shared" si="46"/>
        <v>354</v>
      </c>
      <c r="L247" s="1">
        <f t="shared" si="51"/>
        <v>0.88800000000000001</v>
      </c>
      <c r="M247" s="1" cm="1">
        <f t="array" ref="M247">ROUND(INDEX(实力模型!$AR$9:$AY$108,MATCH($E247,实力模型!$D$9:$D$108,FALSE),MATCH(M$2,实力模型!$AR$8:$AY$8,FALSE))*L247,3)</f>
        <v>5674.3469999999998</v>
      </c>
      <c r="N247" s="1">
        <f t="shared" si="47"/>
        <v>0.7</v>
      </c>
      <c r="O247" s="1" cm="1">
        <f t="array" ref="O247">ROUND(INDEX(实力模型!$AR$9:$AY$108,MATCH($E247,实力模型!$D$9:$D$108,FALSE),MATCH(O$2,实力模型!$AR$8:$AY$8,FALSE))*$N247,3)</f>
        <v>440.65</v>
      </c>
      <c r="P247" s="1">
        <f t="shared" si="52"/>
        <v>440.65</v>
      </c>
      <c r="Q247" s="1" cm="1">
        <f t="array" ref="Q247">INDEX(实力模型!$AR$9:$AY$108,MATCH($E247,实力模型!$D$9:$D$108,FALSE),MATCH(Q$2,实力模型!$AR$8:$AY$8,FALSE))*$R$1</f>
        <v>354.23099999999999</v>
      </c>
      <c r="R247" s="1">
        <f t="shared" si="53"/>
        <v>354.23099999999999</v>
      </c>
    </row>
    <row r="248" spans="1:18" x14ac:dyDescent="0.15">
      <c r="A248" s="1">
        <v>246</v>
      </c>
      <c r="B248" s="1">
        <f t="shared" si="50"/>
        <v>25</v>
      </c>
      <c r="C248" s="1">
        <f t="shared" si="49"/>
        <v>6</v>
      </c>
      <c r="E248" s="26">
        <f t="shared" si="55"/>
        <v>61</v>
      </c>
      <c r="F248" s="1" cm="1">
        <f t="array" ref="F248">INT(INDEX(V$4:V$24,MATCH($A248,$U$4:$U$24,TRUE))+INDEX(X$4:X$24,MATCH($A248,$U$4:$U$24,1))*($A248-INDEX($U$4:$U$24,MATCH($A248,$U$4:$U$24,1))))</f>
        <v>5684</v>
      </c>
      <c r="G248" s="1" cm="1">
        <f t="array" ref="G248">INT(INDEX(W$4:W$24,MATCH($A248,$U$4:$U$24,TRUE))+INDEX(Y$4:Y$24,MATCH($A248,$U$4:$U$24,1))*($A248-INDEX($U$4:$U$24,MATCH($A248,$U$4:$U$24,1))))</f>
        <v>445</v>
      </c>
      <c r="H248" s="1">
        <f t="shared" si="54"/>
        <v>445</v>
      </c>
      <c r="I248" s="1">
        <f t="shared" si="45"/>
        <v>354</v>
      </c>
      <c r="J248" s="1">
        <f t="shared" si="46"/>
        <v>354</v>
      </c>
      <c r="L248" s="1">
        <f t="shared" si="51"/>
        <v>0.89</v>
      </c>
      <c r="M248" s="1" cm="1">
        <f t="array" ref="M248">ROUND(INDEX(实力模型!$AR$9:$AY$108,MATCH($E248,实力模型!$D$9:$D$108,FALSE),MATCH(M$2,实力模型!$AR$8:$AY$8,FALSE))*L248,3)</f>
        <v>5687.1270000000004</v>
      </c>
      <c r="N248" s="1">
        <f t="shared" si="47"/>
        <v>0.7</v>
      </c>
      <c r="O248" s="1" cm="1">
        <f t="array" ref="O248">ROUND(INDEX(实力模型!$AR$9:$AY$108,MATCH($E248,实力模型!$D$9:$D$108,FALSE),MATCH(O$2,实力模型!$AR$8:$AY$8,FALSE))*$N248,3)</f>
        <v>440.65</v>
      </c>
      <c r="P248" s="1">
        <f t="shared" si="52"/>
        <v>440.65</v>
      </c>
      <c r="Q248" s="1" cm="1">
        <f t="array" ref="Q248">INDEX(实力模型!$AR$9:$AY$108,MATCH($E248,实力模型!$D$9:$D$108,FALSE),MATCH(Q$2,实力模型!$AR$8:$AY$8,FALSE))*$R$1</f>
        <v>354.23099999999999</v>
      </c>
      <c r="R248" s="1">
        <f t="shared" si="53"/>
        <v>354.23099999999999</v>
      </c>
    </row>
    <row r="249" spans="1:18" x14ac:dyDescent="0.15">
      <c r="A249" s="1">
        <v>247</v>
      </c>
      <c r="B249" s="1">
        <f t="shared" si="50"/>
        <v>25</v>
      </c>
      <c r="C249" s="1">
        <f t="shared" si="49"/>
        <v>7</v>
      </c>
      <c r="E249" s="26">
        <f t="shared" si="55"/>
        <v>62</v>
      </c>
      <c r="F249" s="1" cm="1">
        <f t="array" ref="F249">INT(INDEX(V$4:V$24,MATCH($A249,$U$4:$U$24,TRUE))+INDEX(X$4:X$24,MATCH($A249,$U$4:$U$24,1))*($A249-INDEX($U$4:$U$24,MATCH($A249,$U$4:$U$24,1))))</f>
        <v>5699</v>
      </c>
      <c r="G249" s="1" cm="1">
        <f t="array" ref="G249">INT(INDEX(W$4:W$24,MATCH($A249,$U$4:$U$24,TRUE))+INDEX(Y$4:Y$24,MATCH($A249,$U$4:$U$24,1))*($A249-INDEX($U$4:$U$24,MATCH($A249,$U$4:$U$24,1))))</f>
        <v>445</v>
      </c>
      <c r="H249" s="1">
        <f t="shared" si="54"/>
        <v>445</v>
      </c>
      <c r="I249" s="1">
        <f t="shared" si="45"/>
        <v>355</v>
      </c>
      <c r="J249" s="1">
        <f t="shared" si="46"/>
        <v>355</v>
      </c>
      <c r="L249" s="1">
        <f t="shared" si="51"/>
        <v>0.89200000000000002</v>
      </c>
      <c r="M249" s="1" cm="1">
        <f t="array" ref="M249">ROUND(INDEX(实力模型!$AR$9:$AY$108,MATCH($E249,实力模型!$D$9:$D$108,FALSE),MATCH(M$2,实力模型!$AR$8:$AY$8,FALSE))*L249,3)</f>
        <v>5719.7359999999999</v>
      </c>
      <c r="N249" s="1">
        <f t="shared" si="47"/>
        <v>0.7</v>
      </c>
      <c r="O249" s="1" cm="1">
        <f t="array" ref="O249">ROUND(INDEX(实力模型!$AR$9:$AY$108,MATCH($E249,实力模型!$D$9:$D$108,FALSE),MATCH(O$2,实力模型!$AR$8:$AY$8,FALSE))*$N249,3)</f>
        <v>442.47699999999998</v>
      </c>
      <c r="P249" s="1">
        <f t="shared" si="52"/>
        <v>442.47699999999998</v>
      </c>
      <c r="Q249" s="1" cm="1">
        <f t="array" ref="Q249">INDEX(实力模型!$AR$9:$AY$108,MATCH($E249,实力模型!$D$9:$D$108,FALSE),MATCH(Q$2,实力模型!$AR$8:$AY$8,FALSE))*$R$1</f>
        <v>355.75200000000001</v>
      </c>
      <c r="R249" s="1">
        <f t="shared" si="53"/>
        <v>355.75200000000001</v>
      </c>
    </row>
    <row r="250" spans="1:18" x14ac:dyDescent="0.15">
      <c r="A250" s="1">
        <v>248</v>
      </c>
      <c r="B250" s="1">
        <f t="shared" si="50"/>
        <v>25</v>
      </c>
      <c r="C250" s="1">
        <f t="shared" si="49"/>
        <v>8</v>
      </c>
      <c r="E250" s="26">
        <f t="shared" si="55"/>
        <v>62</v>
      </c>
      <c r="F250" s="1" cm="1">
        <f t="array" ref="F250">INT(INDEX(V$4:V$24,MATCH($A250,$U$4:$U$24,TRUE))+INDEX(X$4:X$24,MATCH($A250,$U$4:$U$24,1))*($A250-INDEX($U$4:$U$24,MATCH($A250,$U$4:$U$24,1))))</f>
        <v>5714</v>
      </c>
      <c r="G250" s="1" cm="1">
        <f t="array" ref="G250">INT(INDEX(W$4:W$24,MATCH($A250,$U$4:$U$24,TRUE))+INDEX(Y$4:Y$24,MATCH($A250,$U$4:$U$24,1))*($A250-INDEX($U$4:$U$24,MATCH($A250,$U$4:$U$24,1))))</f>
        <v>446</v>
      </c>
      <c r="H250" s="1">
        <f t="shared" si="54"/>
        <v>446</v>
      </c>
      <c r="I250" s="1">
        <f t="shared" si="45"/>
        <v>355</v>
      </c>
      <c r="J250" s="1">
        <f t="shared" si="46"/>
        <v>355</v>
      </c>
      <c r="L250" s="1">
        <f t="shared" si="51"/>
        <v>0.89400000000000002</v>
      </c>
      <c r="M250" s="1" cm="1">
        <f t="array" ref="M250">ROUND(INDEX(实力模型!$AR$9:$AY$108,MATCH($E250,实力模型!$D$9:$D$108,FALSE),MATCH(M$2,实力模型!$AR$8:$AY$8,FALSE))*L250,3)</f>
        <v>5732.56</v>
      </c>
      <c r="N250" s="1">
        <f t="shared" si="47"/>
        <v>0.7</v>
      </c>
      <c r="O250" s="1" cm="1">
        <f t="array" ref="O250">ROUND(INDEX(实力模型!$AR$9:$AY$108,MATCH($E250,实力模型!$D$9:$D$108,FALSE),MATCH(O$2,实力模型!$AR$8:$AY$8,FALSE))*$N250,3)</f>
        <v>442.47699999999998</v>
      </c>
      <c r="P250" s="1">
        <f t="shared" si="52"/>
        <v>442.47699999999998</v>
      </c>
      <c r="Q250" s="1" cm="1">
        <f t="array" ref="Q250">INDEX(实力模型!$AR$9:$AY$108,MATCH($E250,实力模型!$D$9:$D$108,FALSE),MATCH(Q$2,实力模型!$AR$8:$AY$8,FALSE))*$R$1</f>
        <v>355.75200000000001</v>
      </c>
      <c r="R250" s="1">
        <f t="shared" si="53"/>
        <v>355.75200000000001</v>
      </c>
    </row>
    <row r="251" spans="1:18" x14ac:dyDescent="0.15">
      <c r="A251" s="1">
        <v>249</v>
      </c>
      <c r="B251" s="1">
        <f t="shared" si="50"/>
        <v>25</v>
      </c>
      <c r="C251" s="1">
        <f t="shared" si="49"/>
        <v>9</v>
      </c>
      <c r="E251" s="26">
        <f t="shared" si="55"/>
        <v>62</v>
      </c>
      <c r="F251" s="1" cm="1">
        <f t="array" ref="F251">INT(INDEX(V$4:V$24,MATCH($A251,$U$4:$U$24,TRUE))+INDEX(X$4:X$24,MATCH($A251,$U$4:$U$24,1))*($A251-INDEX($U$4:$U$24,MATCH($A251,$U$4:$U$24,1))))</f>
        <v>5729</v>
      </c>
      <c r="G251" s="1" cm="1">
        <f t="array" ref="G251">INT(INDEX(W$4:W$24,MATCH($A251,$U$4:$U$24,TRUE))+INDEX(Y$4:Y$24,MATCH($A251,$U$4:$U$24,1))*($A251-INDEX($U$4:$U$24,MATCH($A251,$U$4:$U$24,1))))</f>
        <v>447</v>
      </c>
      <c r="H251" s="1">
        <f t="shared" si="54"/>
        <v>447</v>
      </c>
      <c r="I251" s="1">
        <f t="shared" si="45"/>
        <v>355</v>
      </c>
      <c r="J251" s="1">
        <f t="shared" si="46"/>
        <v>355</v>
      </c>
      <c r="L251" s="1">
        <f t="shared" si="51"/>
        <v>0.89600000000000002</v>
      </c>
      <c r="M251" s="1" cm="1">
        <f t="array" ref="M251">ROUND(INDEX(实力模型!$AR$9:$AY$108,MATCH($E251,实力模型!$D$9:$D$108,FALSE),MATCH(M$2,实力模型!$AR$8:$AY$8,FALSE))*L251,3)</f>
        <v>5745.3850000000002</v>
      </c>
      <c r="N251" s="1">
        <f t="shared" si="47"/>
        <v>0.7</v>
      </c>
      <c r="O251" s="1" cm="1">
        <f t="array" ref="O251">ROUND(INDEX(实力模型!$AR$9:$AY$108,MATCH($E251,实力模型!$D$9:$D$108,FALSE),MATCH(O$2,实力模型!$AR$8:$AY$8,FALSE))*$N251,3)</f>
        <v>442.47699999999998</v>
      </c>
      <c r="P251" s="1">
        <f t="shared" si="52"/>
        <v>442.47699999999998</v>
      </c>
      <c r="Q251" s="1" cm="1">
        <f t="array" ref="Q251">INDEX(实力模型!$AR$9:$AY$108,MATCH($E251,实力模型!$D$9:$D$108,FALSE),MATCH(Q$2,实力模型!$AR$8:$AY$8,FALSE))*$R$1</f>
        <v>355.75200000000001</v>
      </c>
      <c r="R251" s="1">
        <f t="shared" si="53"/>
        <v>355.75200000000001</v>
      </c>
    </row>
    <row r="252" spans="1:18" x14ac:dyDescent="0.15">
      <c r="A252" s="1">
        <v>250</v>
      </c>
      <c r="B252" s="1">
        <f t="shared" si="50"/>
        <v>25</v>
      </c>
      <c r="C252" s="1">
        <f t="shared" si="49"/>
        <v>10</v>
      </c>
      <c r="E252" s="26">
        <f t="shared" ref="E252:E283" si="56">MIN(E247+1,100)</f>
        <v>62</v>
      </c>
      <c r="F252" s="1" cm="1">
        <f t="array" ref="F252">INT(INDEX(V$4:V$24,MATCH($A252,$U$4:$U$24,TRUE))+INDEX(X$4:X$24,MATCH($A252,$U$4:$U$24,1))*($A252-INDEX($U$4:$U$24,MATCH($A252,$U$4:$U$24,1))))</f>
        <v>5743</v>
      </c>
      <c r="G252" s="1" cm="1">
        <f t="array" ref="G252">INT(INDEX(W$4:W$24,MATCH($A252,$U$4:$U$24,TRUE))+INDEX(Y$4:Y$24,MATCH($A252,$U$4:$U$24,1))*($A252-INDEX($U$4:$U$24,MATCH($A252,$U$4:$U$24,1))))</f>
        <v>447</v>
      </c>
      <c r="H252" s="1">
        <f t="shared" si="54"/>
        <v>447</v>
      </c>
      <c r="I252" s="1">
        <f t="shared" si="45"/>
        <v>355</v>
      </c>
      <c r="J252" s="1">
        <f t="shared" si="46"/>
        <v>355</v>
      </c>
      <c r="L252" s="1">
        <f t="shared" si="51"/>
        <v>0.89800000000000002</v>
      </c>
      <c r="M252" s="1" cm="1">
        <f t="array" ref="M252">ROUND(INDEX(实力模型!$AR$9:$AY$108,MATCH($E252,实力模型!$D$9:$D$108,FALSE),MATCH(M$2,实力模型!$AR$8:$AY$8,FALSE))*L252,3)</f>
        <v>5758.2089999999998</v>
      </c>
      <c r="N252" s="1">
        <f t="shared" si="47"/>
        <v>0.7</v>
      </c>
      <c r="O252" s="1" cm="1">
        <f t="array" ref="O252">ROUND(INDEX(实力模型!$AR$9:$AY$108,MATCH($E252,实力模型!$D$9:$D$108,FALSE),MATCH(O$2,实力模型!$AR$8:$AY$8,FALSE))*$N252,3)</f>
        <v>442.47699999999998</v>
      </c>
      <c r="P252" s="1">
        <f t="shared" si="52"/>
        <v>442.47699999999998</v>
      </c>
      <c r="Q252" s="1" cm="1">
        <f t="array" ref="Q252">INDEX(实力模型!$AR$9:$AY$108,MATCH($E252,实力模型!$D$9:$D$108,FALSE),MATCH(Q$2,实力模型!$AR$8:$AY$8,FALSE))*$R$1</f>
        <v>355.75200000000001</v>
      </c>
      <c r="R252" s="1">
        <f t="shared" si="53"/>
        <v>355.75200000000001</v>
      </c>
    </row>
    <row r="253" spans="1:18" x14ac:dyDescent="0.15">
      <c r="A253" s="1">
        <v>251</v>
      </c>
      <c r="B253" s="1">
        <f t="shared" ref="B253:B269" si="57">B243+1</f>
        <v>26</v>
      </c>
      <c r="C253" s="1">
        <f t="shared" ref="C253:C269" si="58">C243</f>
        <v>1</v>
      </c>
      <c r="E253" s="26">
        <f t="shared" si="56"/>
        <v>62</v>
      </c>
      <c r="F253" s="1" cm="1">
        <f t="array" ref="F253">INT(INDEX(V$4:V$24,MATCH($A253,$U$4:$U$24,TRUE))+INDEX(X$4:X$24,MATCH($A253,$U$4:$U$24,1))*($A253-INDEX($U$4:$U$24,MATCH($A253,$U$4:$U$24,1))))</f>
        <v>5758</v>
      </c>
      <c r="G253" s="1" cm="1">
        <f t="array" ref="G253">INT(INDEX(W$4:W$24,MATCH($A253,$U$4:$U$24,TRUE))+INDEX(Y$4:Y$24,MATCH($A253,$U$4:$U$24,1))*($A253-INDEX($U$4:$U$24,MATCH($A253,$U$4:$U$24,1))))</f>
        <v>448</v>
      </c>
      <c r="H253" s="1">
        <f t="shared" si="54"/>
        <v>448</v>
      </c>
      <c r="I253" s="1">
        <f t="shared" si="45"/>
        <v>355</v>
      </c>
      <c r="J253" s="1">
        <f t="shared" si="46"/>
        <v>355</v>
      </c>
      <c r="L253" s="1">
        <f t="shared" si="51"/>
        <v>0.9</v>
      </c>
      <c r="M253" s="1" cm="1">
        <f t="array" ref="M253">ROUND(INDEX(实力模型!$AR$9:$AY$108,MATCH($E253,实力模型!$D$9:$D$108,FALSE),MATCH(M$2,实力模型!$AR$8:$AY$8,FALSE))*L253,3)</f>
        <v>5771.0339999999997</v>
      </c>
      <c r="N253" s="1">
        <f t="shared" si="47"/>
        <v>0.7</v>
      </c>
      <c r="O253" s="1" cm="1">
        <f t="array" ref="O253">ROUND(INDEX(实力模型!$AR$9:$AY$108,MATCH($E253,实力模型!$D$9:$D$108,FALSE),MATCH(O$2,实力模型!$AR$8:$AY$8,FALSE))*$N253,3)</f>
        <v>442.47699999999998</v>
      </c>
      <c r="P253" s="1">
        <f t="shared" si="52"/>
        <v>442.47699999999998</v>
      </c>
      <c r="Q253" s="1" cm="1">
        <f t="array" ref="Q253">INDEX(实力模型!$AR$9:$AY$108,MATCH($E253,实力模型!$D$9:$D$108,FALSE),MATCH(Q$2,实力模型!$AR$8:$AY$8,FALSE))*$R$1</f>
        <v>355.75200000000001</v>
      </c>
      <c r="R253" s="1">
        <f t="shared" si="53"/>
        <v>355.75200000000001</v>
      </c>
    </row>
    <row r="254" spans="1:18" x14ac:dyDescent="0.15">
      <c r="A254" s="1">
        <v>252</v>
      </c>
      <c r="B254" s="1">
        <f t="shared" si="57"/>
        <v>26</v>
      </c>
      <c r="C254" s="1">
        <f t="shared" si="58"/>
        <v>2</v>
      </c>
      <c r="E254" s="26">
        <f t="shared" si="56"/>
        <v>63</v>
      </c>
      <c r="F254" s="1" cm="1">
        <f t="array" ref="F254">INT(INDEX(V$4:V$24,MATCH($A254,$U$4:$U$24,TRUE))+INDEX(X$4:X$24,MATCH($A254,$U$4:$U$24,1))*($A254-INDEX($U$4:$U$24,MATCH($A254,$U$4:$U$24,1))))</f>
        <v>5773</v>
      </c>
      <c r="G254" s="1" cm="1">
        <f t="array" ref="G254">INT(INDEX(W$4:W$24,MATCH($A254,$U$4:$U$24,TRUE))+INDEX(Y$4:Y$24,MATCH($A254,$U$4:$U$24,1))*($A254-INDEX($U$4:$U$24,MATCH($A254,$U$4:$U$24,1))))</f>
        <v>449</v>
      </c>
      <c r="H254" s="1">
        <f t="shared" si="54"/>
        <v>449</v>
      </c>
      <c r="I254" s="1">
        <f t="shared" si="45"/>
        <v>357</v>
      </c>
      <c r="J254" s="1">
        <f t="shared" si="46"/>
        <v>357</v>
      </c>
      <c r="L254" s="1">
        <f t="shared" si="51"/>
        <v>0.9</v>
      </c>
      <c r="M254" s="1" cm="1">
        <f t="array" ref="M254">ROUND(INDEX(实力模型!$AR$9:$AY$108,MATCH($E254,实力模型!$D$9:$D$108,FALSE),MATCH(M$2,实力模型!$AR$8:$AY$8,FALSE))*L254,3)</f>
        <v>5791.0410000000002</v>
      </c>
      <c r="N254" s="1">
        <f t="shared" si="47"/>
        <v>0.7</v>
      </c>
      <c r="O254" s="1" cm="1">
        <f t="array" ref="O254">ROUND(INDEX(实力模型!$AR$9:$AY$108,MATCH($E254,实力模型!$D$9:$D$108,FALSE),MATCH(O$2,实力模型!$AR$8:$AY$8,FALSE))*$N254,3)</f>
        <v>444.29700000000003</v>
      </c>
      <c r="P254" s="1">
        <f t="shared" si="52"/>
        <v>444.29700000000003</v>
      </c>
      <c r="Q254" s="1" cm="1">
        <f t="array" ref="Q254">INDEX(实力模型!$AR$9:$AY$108,MATCH($E254,实力模型!$D$9:$D$108,FALSE),MATCH(Q$2,实力模型!$AR$8:$AY$8,FALSE))*$R$1</f>
        <v>357.27300000000002</v>
      </c>
      <c r="R254" s="1">
        <f t="shared" si="53"/>
        <v>357.27300000000002</v>
      </c>
    </row>
    <row r="255" spans="1:18" x14ac:dyDescent="0.15">
      <c r="A255" s="1">
        <v>253</v>
      </c>
      <c r="B255" s="1">
        <f t="shared" si="57"/>
        <v>26</v>
      </c>
      <c r="C255" s="1">
        <f t="shared" si="58"/>
        <v>3</v>
      </c>
      <c r="E255" s="26">
        <f t="shared" si="56"/>
        <v>63</v>
      </c>
      <c r="F255" s="1" cm="1">
        <f t="array" ref="F255">INT(INDEX(V$4:V$24,MATCH($A255,$U$4:$U$24,TRUE))+INDEX(X$4:X$24,MATCH($A255,$U$4:$U$24,1))*($A255-INDEX($U$4:$U$24,MATCH($A255,$U$4:$U$24,1))))</f>
        <v>5787</v>
      </c>
      <c r="G255" s="1" cm="1">
        <f t="array" ref="G255">INT(INDEX(W$4:W$24,MATCH($A255,$U$4:$U$24,TRUE))+INDEX(Y$4:Y$24,MATCH($A255,$U$4:$U$24,1))*($A255-INDEX($U$4:$U$24,MATCH($A255,$U$4:$U$24,1))))</f>
        <v>450</v>
      </c>
      <c r="H255" s="1">
        <f t="shared" si="54"/>
        <v>450</v>
      </c>
      <c r="I255" s="1">
        <f t="shared" si="45"/>
        <v>357</v>
      </c>
      <c r="J255" s="1">
        <f t="shared" si="46"/>
        <v>357</v>
      </c>
      <c r="L255" s="1">
        <f t="shared" si="51"/>
        <v>0.9</v>
      </c>
      <c r="M255" s="1" cm="1">
        <f t="array" ref="M255">ROUND(INDEX(实力模型!$AR$9:$AY$108,MATCH($E255,实力模型!$D$9:$D$108,FALSE),MATCH(M$2,实力模型!$AR$8:$AY$8,FALSE))*L255,3)</f>
        <v>5791.0410000000002</v>
      </c>
      <c r="N255" s="1">
        <f t="shared" si="47"/>
        <v>0.7</v>
      </c>
      <c r="O255" s="1" cm="1">
        <f t="array" ref="O255">ROUND(INDEX(实力模型!$AR$9:$AY$108,MATCH($E255,实力模型!$D$9:$D$108,FALSE),MATCH(O$2,实力模型!$AR$8:$AY$8,FALSE))*$N255,3)</f>
        <v>444.29700000000003</v>
      </c>
      <c r="P255" s="1">
        <f t="shared" si="52"/>
        <v>444.29700000000003</v>
      </c>
      <c r="Q255" s="1" cm="1">
        <f t="array" ref="Q255">INDEX(实力模型!$AR$9:$AY$108,MATCH($E255,实力模型!$D$9:$D$108,FALSE),MATCH(Q$2,实力模型!$AR$8:$AY$8,FALSE))*$R$1</f>
        <v>357.27300000000002</v>
      </c>
      <c r="R255" s="1">
        <f t="shared" si="53"/>
        <v>357.27300000000002</v>
      </c>
    </row>
    <row r="256" spans="1:18" x14ac:dyDescent="0.15">
      <c r="A256" s="1">
        <v>254</v>
      </c>
      <c r="B256" s="1">
        <f t="shared" si="57"/>
        <v>26</v>
      </c>
      <c r="C256" s="1">
        <f t="shared" si="58"/>
        <v>4</v>
      </c>
      <c r="E256" s="26">
        <f t="shared" si="56"/>
        <v>63</v>
      </c>
      <c r="F256" s="1" cm="1">
        <f t="array" ref="F256">INT(INDEX(V$4:V$24,MATCH($A256,$U$4:$U$24,TRUE))+INDEX(X$4:X$24,MATCH($A256,$U$4:$U$24,1))*($A256-INDEX($U$4:$U$24,MATCH($A256,$U$4:$U$24,1))))</f>
        <v>5802</v>
      </c>
      <c r="G256" s="1" cm="1">
        <f t="array" ref="G256">INT(INDEX(W$4:W$24,MATCH($A256,$U$4:$U$24,TRUE))+INDEX(Y$4:Y$24,MATCH($A256,$U$4:$U$24,1))*($A256-INDEX($U$4:$U$24,MATCH($A256,$U$4:$U$24,1))))</f>
        <v>450</v>
      </c>
      <c r="H256" s="1">
        <f t="shared" si="54"/>
        <v>450</v>
      </c>
      <c r="I256" s="1">
        <f t="shared" si="45"/>
        <v>357</v>
      </c>
      <c r="J256" s="1">
        <f t="shared" si="46"/>
        <v>357</v>
      </c>
      <c r="L256" s="1">
        <f t="shared" si="51"/>
        <v>0.9</v>
      </c>
      <c r="M256" s="1" cm="1">
        <f t="array" ref="M256">ROUND(INDEX(实力模型!$AR$9:$AY$108,MATCH($E256,实力模型!$D$9:$D$108,FALSE),MATCH(M$2,实力模型!$AR$8:$AY$8,FALSE))*L256,3)</f>
        <v>5791.0410000000002</v>
      </c>
      <c r="N256" s="1">
        <f t="shared" si="47"/>
        <v>0.7</v>
      </c>
      <c r="O256" s="1" cm="1">
        <f t="array" ref="O256">ROUND(INDEX(实力模型!$AR$9:$AY$108,MATCH($E256,实力模型!$D$9:$D$108,FALSE),MATCH(O$2,实力模型!$AR$8:$AY$8,FALSE))*$N256,3)</f>
        <v>444.29700000000003</v>
      </c>
      <c r="P256" s="1">
        <f t="shared" si="52"/>
        <v>444.29700000000003</v>
      </c>
      <c r="Q256" s="1" cm="1">
        <f t="array" ref="Q256">INDEX(实力模型!$AR$9:$AY$108,MATCH($E256,实力模型!$D$9:$D$108,FALSE),MATCH(Q$2,实力模型!$AR$8:$AY$8,FALSE))*$R$1</f>
        <v>357.27300000000002</v>
      </c>
      <c r="R256" s="1">
        <f t="shared" si="53"/>
        <v>357.27300000000002</v>
      </c>
    </row>
    <row r="257" spans="1:18" x14ac:dyDescent="0.15">
      <c r="A257" s="1">
        <v>255</v>
      </c>
      <c r="B257" s="1">
        <f t="shared" si="57"/>
        <v>26</v>
      </c>
      <c r="C257" s="1">
        <f t="shared" si="58"/>
        <v>5</v>
      </c>
      <c r="E257" s="26">
        <f t="shared" si="56"/>
        <v>63</v>
      </c>
      <c r="F257" s="1" cm="1">
        <f t="array" ref="F257">INT(INDEX(V$4:V$24,MATCH($A257,$U$4:$U$24,TRUE))+INDEX(X$4:X$24,MATCH($A257,$U$4:$U$24,1))*($A257-INDEX($U$4:$U$24,MATCH($A257,$U$4:$U$24,1))))</f>
        <v>5817</v>
      </c>
      <c r="G257" s="1" cm="1">
        <f t="array" ref="G257">INT(INDEX(W$4:W$24,MATCH($A257,$U$4:$U$24,TRUE))+INDEX(Y$4:Y$24,MATCH($A257,$U$4:$U$24,1))*($A257-INDEX($U$4:$U$24,MATCH($A257,$U$4:$U$24,1))))</f>
        <v>451</v>
      </c>
      <c r="H257" s="1">
        <f t="shared" si="54"/>
        <v>451</v>
      </c>
      <c r="I257" s="1">
        <f t="shared" si="45"/>
        <v>357</v>
      </c>
      <c r="J257" s="1">
        <f t="shared" si="46"/>
        <v>357</v>
      </c>
      <c r="L257" s="1">
        <f t="shared" si="51"/>
        <v>0.9</v>
      </c>
      <c r="M257" s="1" cm="1">
        <f t="array" ref="M257">ROUND(INDEX(实力模型!$AR$9:$AY$108,MATCH($E257,实力模型!$D$9:$D$108,FALSE),MATCH(M$2,实力模型!$AR$8:$AY$8,FALSE))*L257,3)</f>
        <v>5791.0410000000002</v>
      </c>
      <c r="N257" s="1">
        <f t="shared" si="47"/>
        <v>0.7</v>
      </c>
      <c r="O257" s="1" cm="1">
        <f t="array" ref="O257">ROUND(INDEX(实力模型!$AR$9:$AY$108,MATCH($E257,实力模型!$D$9:$D$108,FALSE),MATCH(O$2,实力模型!$AR$8:$AY$8,FALSE))*$N257,3)</f>
        <v>444.29700000000003</v>
      </c>
      <c r="P257" s="1">
        <f t="shared" si="52"/>
        <v>444.29700000000003</v>
      </c>
      <c r="Q257" s="1" cm="1">
        <f t="array" ref="Q257">INDEX(实力模型!$AR$9:$AY$108,MATCH($E257,实力模型!$D$9:$D$108,FALSE),MATCH(Q$2,实力模型!$AR$8:$AY$8,FALSE))*$R$1</f>
        <v>357.27300000000002</v>
      </c>
      <c r="R257" s="1">
        <f t="shared" si="53"/>
        <v>357.27300000000002</v>
      </c>
    </row>
    <row r="258" spans="1:18" x14ac:dyDescent="0.15">
      <c r="A258" s="1">
        <v>256</v>
      </c>
      <c r="B258" s="1">
        <f t="shared" si="57"/>
        <v>26</v>
      </c>
      <c r="C258" s="1">
        <f t="shared" si="58"/>
        <v>6</v>
      </c>
      <c r="E258" s="26">
        <f t="shared" si="56"/>
        <v>63</v>
      </c>
      <c r="F258" s="1" cm="1">
        <f t="array" ref="F258">INT(INDEX(V$4:V$24,MATCH($A258,$U$4:$U$24,TRUE))+INDEX(X$4:X$24,MATCH($A258,$U$4:$U$24,1))*($A258-INDEX($U$4:$U$24,MATCH($A258,$U$4:$U$24,1))))</f>
        <v>5831</v>
      </c>
      <c r="G258" s="1" cm="1">
        <f t="array" ref="G258">INT(INDEX(W$4:W$24,MATCH($A258,$U$4:$U$24,TRUE))+INDEX(Y$4:Y$24,MATCH($A258,$U$4:$U$24,1))*($A258-INDEX($U$4:$U$24,MATCH($A258,$U$4:$U$24,1))))</f>
        <v>452</v>
      </c>
      <c r="H258" s="1">
        <f t="shared" si="54"/>
        <v>452</v>
      </c>
      <c r="I258" s="1">
        <f t="shared" si="45"/>
        <v>357</v>
      </c>
      <c r="J258" s="1">
        <f t="shared" si="46"/>
        <v>357</v>
      </c>
      <c r="L258" s="1">
        <f t="shared" si="51"/>
        <v>0.9</v>
      </c>
      <c r="M258" s="1" cm="1">
        <f t="array" ref="M258">ROUND(INDEX(实力模型!$AR$9:$AY$108,MATCH($E258,实力模型!$D$9:$D$108,FALSE),MATCH(M$2,实力模型!$AR$8:$AY$8,FALSE))*L258,3)</f>
        <v>5791.0410000000002</v>
      </c>
      <c r="N258" s="1">
        <f t="shared" si="47"/>
        <v>0.7</v>
      </c>
      <c r="O258" s="1" cm="1">
        <f t="array" ref="O258">ROUND(INDEX(实力模型!$AR$9:$AY$108,MATCH($E258,实力模型!$D$9:$D$108,FALSE),MATCH(O$2,实力模型!$AR$8:$AY$8,FALSE))*$N258,3)</f>
        <v>444.29700000000003</v>
      </c>
      <c r="P258" s="1">
        <f t="shared" si="52"/>
        <v>444.29700000000003</v>
      </c>
      <c r="Q258" s="1" cm="1">
        <f t="array" ref="Q258">INDEX(实力模型!$AR$9:$AY$108,MATCH($E258,实力模型!$D$9:$D$108,FALSE),MATCH(Q$2,实力模型!$AR$8:$AY$8,FALSE))*$R$1</f>
        <v>357.27300000000002</v>
      </c>
      <c r="R258" s="1">
        <f t="shared" si="53"/>
        <v>357.27300000000002</v>
      </c>
    </row>
    <row r="259" spans="1:18" x14ac:dyDescent="0.15">
      <c r="A259" s="1">
        <v>257</v>
      </c>
      <c r="B259" s="1">
        <f t="shared" si="57"/>
        <v>26</v>
      </c>
      <c r="C259" s="1">
        <f t="shared" si="58"/>
        <v>7</v>
      </c>
      <c r="E259" s="26">
        <f t="shared" si="56"/>
        <v>64</v>
      </c>
      <c r="F259" s="1" cm="1">
        <f t="array" ref="F259">INT(INDEX(V$4:V$24,MATCH($A259,$U$4:$U$24,TRUE))+INDEX(X$4:X$24,MATCH($A259,$U$4:$U$24,1))*($A259-INDEX($U$4:$U$24,MATCH($A259,$U$4:$U$24,1))))</f>
        <v>5846</v>
      </c>
      <c r="G259" s="1" cm="1">
        <f t="array" ref="G259">INT(INDEX(W$4:W$24,MATCH($A259,$U$4:$U$24,TRUE))+INDEX(Y$4:Y$24,MATCH($A259,$U$4:$U$24,1))*($A259-INDEX($U$4:$U$24,MATCH($A259,$U$4:$U$24,1))))</f>
        <v>452</v>
      </c>
      <c r="H259" s="1">
        <f t="shared" si="54"/>
        <v>452</v>
      </c>
      <c r="I259" s="1">
        <f t="shared" ref="I259:I322" si="59">INT(Q259)</f>
        <v>365</v>
      </c>
      <c r="J259" s="1">
        <f t="shared" ref="J259:J322" si="60">INT(R259)</f>
        <v>365</v>
      </c>
      <c r="L259" s="1">
        <f t="shared" si="51"/>
        <v>0.9</v>
      </c>
      <c r="M259" s="1" cm="1">
        <f t="array" ref="M259">ROUND(INDEX(实力模型!$AR$9:$AY$108,MATCH($E259,实力模型!$D$9:$D$108,FALSE),MATCH(M$2,实力模型!$AR$8:$AY$8,FALSE))*L259,3)</f>
        <v>5900.1480000000001</v>
      </c>
      <c r="N259" s="1">
        <f t="shared" si="47"/>
        <v>0.7</v>
      </c>
      <c r="O259" s="1" cm="1">
        <f t="array" ref="O259">ROUND(INDEX(实力模型!$AR$9:$AY$108,MATCH($E259,实力模型!$D$9:$D$108,FALSE),MATCH(O$2,实力模型!$AR$8:$AY$8,FALSE))*$N259,3)</f>
        <v>454.517</v>
      </c>
      <c r="P259" s="1">
        <f t="shared" si="52"/>
        <v>454.517</v>
      </c>
      <c r="Q259" s="1" cm="1">
        <f t="array" ref="Q259">INDEX(实力模型!$AR$9:$AY$108,MATCH($E259,实力模型!$D$9:$D$108,FALSE),MATCH(Q$2,实力模型!$AR$8:$AY$8,FALSE))*$R$1</f>
        <v>365.99400000000003</v>
      </c>
      <c r="R259" s="1">
        <f t="shared" si="53"/>
        <v>365.99400000000003</v>
      </c>
    </row>
    <row r="260" spans="1:18" x14ac:dyDescent="0.15">
      <c r="A260" s="1">
        <v>258</v>
      </c>
      <c r="B260" s="1">
        <f t="shared" si="57"/>
        <v>26</v>
      </c>
      <c r="C260" s="1">
        <f t="shared" si="58"/>
        <v>8</v>
      </c>
      <c r="E260" s="26">
        <f t="shared" si="56"/>
        <v>64</v>
      </c>
      <c r="F260" s="1" cm="1">
        <f t="array" ref="F260">INT(INDEX(V$4:V$24,MATCH($A260,$U$4:$U$24,TRUE))+INDEX(X$4:X$24,MATCH($A260,$U$4:$U$24,1))*($A260-INDEX($U$4:$U$24,MATCH($A260,$U$4:$U$24,1))))</f>
        <v>5861</v>
      </c>
      <c r="G260" s="1" cm="1">
        <f t="array" ref="G260">INT(INDEX(W$4:W$24,MATCH($A260,$U$4:$U$24,TRUE))+INDEX(Y$4:Y$24,MATCH($A260,$U$4:$U$24,1))*($A260-INDEX($U$4:$U$24,MATCH($A260,$U$4:$U$24,1))))</f>
        <v>453</v>
      </c>
      <c r="H260" s="1">
        <f t="shared" si="54"/>
        <v>453</v>
      </c>
      <c r="I260" s="1">
        <f t="shared" si="59"/>
        <v>365</v>
      </c>
      <c r="J260" s="1">
        <f t="shared" si="60"/>
        <v>365</v>
      </c>
      <c r="L260" s="1">
        <f t="shared" si="51"/>
        <v>0.9</v>
      </c>
      <c r="M260" s="1" cm="1">
        <f t="array" ref="M260">ROUND(INDEX(实力模型!$AR$9:$AY$108,MATCH($E260,实力模型!$D$9:$D$108,FALSE),MATCH(M$2,实力模型!$AR$8:$AY$8,FALSE))*L260,3)</f>
        <v>5900.1480000000001</v>
      </c>
      <c r="N260" s="1">
        <f t="shared" si="47"/>
        <v>0.7</v>
      </c>
      <c r="O260" s="1" cm="1">
        <f t="array" ref="O260">ROUND(INDEX(实力模型!$AR$9:$AY$108,MATCH($E260,实力模型!$D$9:$D$108,FALSE),MATCH(O$2,实力模型!$AR$8:$AY$8,FALSE))*$N260,3)</f>
        <v>454.517</v>
      </c>
      <c r="P260" s="1">
        <f t="shared" si="52"/>
        <v>454.517</v>
      </c>
      <c r="Q260" s="1" cm="1">
        <f t="array" ref="Q260">INDEX(实力模型!$AR$9:$AY$108,MATCH($E260,实力模型!$D$9:$D$108,FALSE),MATCH(Q$2,实力模型!$AR$8:$AY$8,FALSE))*$R$1</f>
        <v>365.99400000000003</v>
      </c>
      <c r="R260" s="1">
        <f t="shared" si="53"/>
        <v>365.99400000000003</v>
      </c>
    </row>
    <row r="261" spans="1:18" x14ac:dyDescent="0.15">
      <c r="A261" s="1">
        <v>259</v>
      </c>
      <c r="B261" s="1">
        <f t="shared" si="57"/>
        <v>26</v>
      </c>
      <c r="C261" s="1">
        <f t="shared" si="58"/>
        <v>9</v>
      </c>
      <c r="E261" s="26">
        <f t="shared" si="56"/>
        <v>64</v>
      </c>
      <c r="F261" s="1" cm="1">
        <f t="array" ref="F261">INT(INDEX(V$4:V$24,MATCH($A261,$U$4:$U$24,TRUE))+INDEX(X$4:X$24,MATCH($A261,$U$4:$U$24,1))*($A261-INDEX($U$4:$U$24,MATCH($A261,$U$4:$U$24,1))))</f>
        <v>5876</v>
      </c>
      <c r="G261" s="1" cm="1">
        <f t="array" ref="G261">INT(INDEX(W$4:W$24,MATCH($A261,$U$4:$U$24,TRUE))+INDEX(Y$4:Y$24,MATCH($A261,$U$4:$U$24,1))*($A261-INDEX($U$4:$U$24,MATCH($A261,$U$4:$U$24,1))))</f>
        <v>454</v>
      </c>
      <c r="H261" s="1">
        <f t="shared" si="54"/>
        <v>454</v>
      </c>
      <c r="I261" s="1">
        <f t="shared" si="59"/>
        <v>365</v>
      </c>
      <c r="J261" s="1">
        <f t="shared" si="60"/>
        <v>365</v>
      </c>
      <c r="L261" s="1">
        <f t="shared" si="51"/>
        <v>0.9</v>
      </c>
      <c r="M261" s="1" cm="1">
        <f t="array" ref="M261">ROUND(INDEX(实力模型!$AR$9:$AY$108,MATCH($E261,实力模型!$D$9:$D$108,FALSE),MATCH(M$2,实力模型!$AR$8:$AY$8,FALSE))*L261,3)</f>
        <v>5900.1480000000001</v>
      </c>
      <c r="N261" s="1">
        <f t="shared" ref="N261:N324" si="61">MIN(N260+0.002,0.7)</f>
        <v>0.7</v>
      </c>
      <c r="O261" s="1" cm="1">
        <f t="array" ref="O261">ROUND(INDEX(实力模型!$AR$9:$AY$108,MATCH($E261,实力模型!$D$9:$D$108,FALSE),MATCH(O$2,实力模型!$AR$8:$AY$8,FALSE))*$N261,3)</f>
        <v>454.517</v>
      </c>
      <c r="P261" s="1">
        <f t="shared" si="52"/>
        <v>454.517</v>
      </c>
      <c r="Q261" s="1" cm="1">
        <f t="array" ref="Q261">INDEX(实力模型!$AR$9:$AY$108,MATCH($E261,实力模型!$D$9:$D$108,FALSE),MATCH(Q$2,实力模型!$AR$8:$AY$8,FALSE))*$R$1</f>
        <v>365.99400000000003</v>
      </c>
      <c r="R261" s="1">
        <f t="shared" si="53"/>
        <v>365.99400000000003</v>
      </c>
    </row>
    <row r="262" spans="1:18" x14ac:dyDescent="0.15">
      <c r="A262" s="1">
        <v>260</v>
      </c>
      <c r="B262" s="1">
        <f t="shared" si="57"/>
        <v>26</v>
      </c>
      <c r="C262" s="1">
        <f t="shared" si="58"/>
        <v>10</v>
      </c>
      <c r="E262" s="26">
        <f t="shared" si="56"/>
        <v>64</v>
      </c>
      <c r="F262" s="1" cm="1">
        <f t="array" ref="F262">INT(INDEX(V$4:V$24,MATCH($A262,$U$4:$U$24,TRUE))+INDEX(X$4:X$24,MATCH($A262,$U$4:$U$24,1))*($A262-INDEX($U$4:$U$24,MATCH($A262,$U$4:$U$24,1))))</f>
        <v>5890</v>
      </c>
      <c r="G262" s="1" cm="1">
        <f t="array" ref="G262">INT(INDEX(W$4:W$24,MATCH($A262,$U$4:$U$24,TRUE))+INDEX(Y$4:Y$24,MATCH($A262,$U$4:$U$24,1))*($A262-INDEX($U$4:$U$24,MATCH($A262,$U$4:$U$24,1))))</f>
        <v>454</v>
      </c>
      <c r="H262" s="1">
        <f t="shared" si="54"/>
        <v>454</v>
      </c>
      <c r="I262" s="1">
        <f t="shared" si="59"/>
        <v>365</v>
      </c>
      <c r="J262" s="1">
        <f t="shared" si="60"/>
        <v>365</v>
      </c>
      <c r="L262" s="1">
        <f t="shared" si="51"/>
        <v>0.9</v>
      </c>
      <c r="M262" s="1" cm="1">
        <f t="array" ref="M262">ROUND(INDEX(实力模型!$AR$9:$AY$108,MATCH($E262,实力模型!$D$9:$D$108,FALSE),MATCH(M$2,实力模型!$AR$8:$AY$8,FALSE))*L262,3)</f>
        <v>5900.1480000000001</v>
      </c>
      <c r="N262" s="1">
        <f t="shared" si="61"/>
        <v>0.7</v>
      </c>
      <c r="O262" s="1" cm="1">
        <f t="array" ref="O262">ROUND(INDEX(实力模型!$AR$9:$AY$108,MATCH($E262,实力模型!$D$9:$D$108,FALSE),MATCH(O$2,实力模型!$AR$8:$AY$8,FALSE))*$N262,3)</f>
        <v>454.517</v>
      </c>
      <c r="P262" s="1">
        <f t="shared" si="52"/>
        <v>454.517</v>
      </c>
      <c r="Q262" s="1" cm="1">
        <f t="array" ref="Q262">INDEX(实力模型!$AR$9:$AY$108,MATCH($E262,实力模型!$D$9:$D$108,FALSE),MATCH(Q$2,实力模型!$AR$8:$AY$8,FALSE))*$R$1</f>
        <v>365.99400000000003</v>
      </c>
      <c r="R262" s="1">
        <f t="shared" si="53"/>
        <v>365.99400000000003</v>
      </c>
    </row>
    <row r="263" spans="1:18" x14ac:dyDescent="0.15">
      <c r="A263" s="1">
        <v>261</v>
      </c>
      <c r="B263" s="1">
        <f t="shared" si="57"/>
        <v>27</v>
      </c>
      <c r="C263" s="1">
        <f t="shared" si="58"/>
        <v>1</v>
      </c>
      <c r="E263" s="26">
        <f t="shared" si="56"/>
        <v>64</v>
      </c>
      <c r="F263" s="1" cm="1">
        <f t="array" ref="F263">INT(INDEX(V$4:V$24,MATCH($A263,$U$4:$U$24,TRUE))+INDEX(X$4:X$24,MATCH($A263,$U$4:$U$24,1))*($A263-INDEX($U$4:$U$24,MATCH($A263,$U$4:$U$24,1))))</f>
        <v>5905</v>
      </c>
      <c r="G263" s="1" cm="1">
        <f t="array" ref="G263">INT(INDEX(W$4:W$24,MATCH($A263,$U$4:$U$24,TRUE))+INDEX(Y$4:Y$24,MATCH($A263,$U$4:$U$24,1))*($A263-INDEX($U$4:$U$24,MATCH($A263,$U$4:$U$24,1))))</f>
        <v>455</v>
      </c>
      <c r="H263" s="1">
        <f t="shared" si="54"/>
        <v>455</v>
      </c>
      <c r="I263" s="1">
        <f t="shared" si="59"/>
        <v>365</v>
      </c>
      <c r="J263" s="1">
        <f t="shared" si="60"/>
        <v>365</v>
      </c>
      <c r="L263" s="1">
        <f t="shared" si="51"/>
        <v>0.9</v>
      </c>
      <c r="M263" s="1" cm="1">
        <f t="array" ref="M263">ROUND(INDEX(实力模型!$AR$9:$AY$108,MATCH($E263,实力模型!$D$9:$D$108,FALSE),MATCH(M$2,实力模型!$AR$8:$AY$8,FALSE))*L263,3)</f>
        <v>5900.1480000000001</v>
      </c>
      <c r="N263" s="1">
        <f t="shared" si="61"/>
        <v>0.7</v>
      </c>
      <c r="O263" s="1" cm="1">
        <f t="array" ref="O263">ROUND(INDEX(实力模型!$AR$9:$AY$108,MATCH($E263,实力模型!$D$9:$D$108,FALSE),MATCH(O$2,实力模型!$AR$8:$AY$8,FALSE))*$N263,3)</f>
        <v>454.517</v>
      </c>
      <c r="P263" s="1">
        <f t="shared" si="52"/>
        <v>454.517</v>
      </c>
      <c r="Q263" s="1" cm="1">
        <f t="array" ref="Q263">INDEX(实力模型!$AR$9:$AY$108,MATCH($E263,实力模型!$D$9:$D$108,FALSE),MATCH(Q$2,实力模型!$AR$8:$AY$8,FALSE))*$R$1</f>
        <v>365.99400000000003</v>
      </c>
      <c r="R263" s="1">
        <f t="shared" si="53"/>
        <v>365.99400000000003</v>
      </c>
    </row>
    <row r="264" spans="1:18" x14ac:dyDescent="0.15">
      <c r="A264" s="1">
        <v>262</v>
      </c>
      <c r="B264" s="1">
        <f t="shared" si="57"/>
        <v>27</v>
      </c>
      <c r="C264" s="1">
        <f t="shared" si="58"/>
        <v>2</v>
      </c>
      <c r="E264" s="26">
        <f t="shared" si="56"/>
        <v>65</v>
      </c>
      <c r="F264" s="1" cm="1">
        <f t="array" ref="F264">INT(INDEX(V$4:V$24,MATCH($A264,$U$4:$U$24,TRUE))+INDEX(X$4:X$24,MATCH($A264,$U$4:$U$24,1))*($A264-INDEX($U$4:$U$24,MATCH($A264,$U$4:$U$24,1))))</f>
        <v>5920</v>
      </c>
      <c r="G264" s="1" cm="1">
        <f t="array" ref="G264">INT(INDEX(W$4:W$24,MATCH($A264,$U$4:$U$24,TRUE))+INDEX(Y$4:Y$24,MATCH($A264,$U$4:$U$24,1))*($A264-INDEX($U$4:$U$24,MATCH($A264,$U$4:$U$24,1))))</f>
        <v>456</v>
      </c>
      <c r="H264" s="1">
        <f t="shared" si="54"/>
        <v>456</v>
      </c>
      <c r="I264" s="1">
        <f t="shared" si="59"/>
        <v>367</v>
      </c>
      <c r="J264" s="1">
        <f t="shared" si="60"/>
        <v>367</v>
      </c>
      <c r="L264" s="1">
        <f t="shared" si="51"/>
        <v>0.9</v>
      </c>
      <c r="M264" s="1" cm="1">
        <f t="array" ref="M264">ROUND(INDEX(实力模型!$AR$9:$AY$108,MATCH($E264,实力模型!$D$9:$D$108,FALSE),MATCH(M$2,实力模型!$AR$8:$AY$8,FALSE))*L264,3)</f>
        <v>5920.1549999999997</v>
      </c>
      <c r="N264" s="1">
        <f t="shared" si="61"/>
        <v>0.7</v>
      </c>
      <c r="O264" s="1" cm="1">
        <f t="array" ref="O264">ROUND(INDEX(实力模型!$AR$9:$AY$108,MATCH($E264,实力模型!$D$9:$D$108,FALSE),MATCH(O$2,实力模型!$AR$8:$AY$8,FALSE))*$N264,3)</f>
        <v>456.33699999999999</v>
      </c>
      <c r="P264" s="1">
        <f t="shared" si="52"/>
        <v>456.33699999999999</v>
      </c>
      <c r="Q264" s="1" cm="1">
        <f t="array" ref="Q264">INDEX(实力模型!$AR$9:$AY$108,MATCH($E264,实力模型!$D$9:$D$108,FALSE),MATCH(Q$2,实力模型!$AR$8:$AY$8,FALSE))*$R$1</f>
        <v>367.51499999999999</v>
      </c>
      <c r="R264" s="1">
        <f t="shared" si="53"/>
        <v>367.51499999999999</v>
      </c>
    </row>
    <row r="265" spans="1:18" x14ac:dyDescent="0.15">
      <c r="A265" s="1">
        <v>263</v>
      </c>
      <c r="B265" s="1">
        <f t="shared" si="57"/>
        <v>27</v>
      </c>
      <c r="C265" s="1">
        <f t="shared" si="58"/>
        <v>3</v>
      </c>
      <c r="E265" s="26">
        <f t="shared" si="56"/>
        <v>65</v>
      </c>
      <c r="F265" s="1" cm="1">
        <f t="array" ref="F265">INT(INDEX(V$4:V$24,MATCH($A265,$U$4:$U$24,TRUE))+INDEX(X$4:X$24,MATCH($A265,$U$4:$U$24,1))*($A265-INDEX($U$4:$U$24,MATCH($A265,$U$4:$U$24,1))))</f>
        <v>6003</v>
      </c>
      <c r="G265" s="1" cm="1">
        <f t="array" ref="G265">INT(INDEX(W$4:W$24,MATCH($A265,$U$4:$U$24,TRUE))+INDEX(Y$4:Y$24,MATCH($A265,$U$4:$U$24,1))*($A265-INDEX($U$4:$U$24,MATCH($A265,$U$4:$U$24,1))))</f>
        <v>461</v>
      </c>
      <c r="H265" s="1">
        <f t="shared" si="54"/>
        <v>461</v>
      </c>
      <c r="I265" s="1">
        <f t="shared" si="59"/>
        <v>367</v>
      </c>
      <c r="J265" s="1">
        <f t="shared" si="60"/>
        <v>367</v>
      </c>
      <c r="L265" s="1">
        <f t="shared" si="51"/>
        <v>0.9</v>
      </c>
      <c r="M265" s="1" cm="1">
        <f t="array" ref="M265">ROUND(INDEX(实力模型!$AR$9:$AY$108,MATCH($E265,实力模型!$D$9:$D$108,FALSE),MATCH(M$2,实力模型!$AR$8:$AY$8,FALSE))*L265,3)</f>
        <v>5920.1549999999997</v>
      </c>
      <c r="N265" s="1">
        <f t="shared" si="61"/>
        <v>0.7</v>
      </c>
      <c r="O265" s="1" cm="1">
        <f t="array" ref="O265">ROUND(INDEX(实力模型!$AR$9:$AY$108,MATCH($E265,实力模型!$D$9:$D$108,FALSE),MATCH(O$2,实力模型!$AR$8:$AY$8,FALSE))*$N265,3)</f>
        <v>456.33699999999999</v>
      </c>
      <c r="P265" s="1">
        <f t="shared" si="52"/>
        <v>456.33699999999999</v>
      </c>
      <c r="Q265" s="1" cm="1">
        <f t="array" ref="Q265">INDEX(实力模型!$AR$9:$AY$108,MATCH($E265,实力模型!$D$9:$D$108,FALSE),MATCH(Q$2,实力模型!$AR$8:$AY$8,FALSE))*$R$1</f>
        <v>367.51499999999999</v>
      </c>
      <c r="R265" s="1">
        <f t="shared" si="53"/>
        <v>367.51499999999999</v>
      </c>
    </row>
    <row r="266" spans="1:18" x14ac:dyDescent="0.15">
      <c r="A266" s="1">
        <v>264</v>
      </c>
      <c r="B266" s="1">
        <f t="shared" si="57"/>
        <v>27</v>
      </c>
      <c r="C266" s="1">
        <f t="shared" si="58"/>
        <v>4</v>
      </c>
      <c r="E266" s="26">
        <f t="shared" si="56"/>
        <v>65</v>
      </c>
      <c r="F266" s="1" cm="1">
        <f t="array" ref="F266">INT(INDEX(V$4:V$24,MATCH($A266,$U$4:$U$24,TRUE))+INDEX(X$4:X$24,MATCH($A266,$U$4:$U$24,1))*($A266-INDEX($U$4:$U$24,MATCH($A266,$U$4:$U$24,1))))</f>
        <v>6086</v>
      </c>
      <c r="G266" s="1" cm="1">
        <f t="array" ref="G266">INT(INDEX(W$4:W$24,MATCH($A266,$U$4:$U$24,TRUE))+INDEX(Y$4:Y$24,MATCH($A266,$U$4:$U$24,1))*($A266-INDEX($U$4:$U$24,MATCH($A266,$U$4:$U$24,1))))</f>
        <v>467</v>
      </c>
      <c r="H266" s="1">
        <f t="shared" si="54"/>
        <v>467</v>
      </c>
      <c r="I266" s="1">
        <f t="shared" si="59"/>
        <v>367</v>
      </c>
      <c r="J266" s="1">
        <f t="shared" si="60"/>
        <v>367</v>
      </c>
      <c r="L266" s="1">
        <f t="shared" si="51"/>
        <v>0.9</v>
      </c>
      <c r="M266" s="1" cm="1">
        <f t="array" ref="M266">ROUND(INDEX(实力模型!$AR$9:$AY$108,MATCH($E266,实力模型!$D$9:$D$108,FALSE),MATCH(M$2,实力模型!$AR$8:$AY$8,FALSE))*L266,3)</f>
        <v>5920.1549999999997</v>
      </c>
      <c r="N266" s="1">
        <f t="shared" si="61"/>
        <v>0.7</v>
      </c>
      <c r="O266" s="1" cm="1">
        <f t="array" ref="O266">ROUND(INDEX(实力模型!$AR$9:$AY$108,MATCH($E266,实力模型!$D$9:$D$108,FALSE),MATCH(O$2,实力模型!$AR$8:$AY$8,FALSE))*$N266,3)</f>
        <v>456.33699999999999</v>
      </c>
      <c r="P266" s="1">
        <f t="shared" si="52"/>
        <v>456.33699999999999</v>
      </c>
      <c r="Q266" s="1" cm="1">
        <f t="array" ref="Q266">INDEX(实力模型!$AR$9:$AY$108,MATCH($E266,实力模型!$D$9:$D$108,FALSE),MATCH(Q$2,实力模型!$AR$8:$AY$8,FALSE))*$R$1</f>
        <v>367.51499999999999</v>
      </c>
      <c r="R266" s="1">
        <f t="shared" si="53"/>
        <v>367.51499999999999</v>
      </c>
    </row>
    <row r="267" spans="1:18" x14ac:dyDescent="0.15">
      <c r="A267" s="1">
        <v>265</v>
      </c>
      <c r="B267" s="1">
        <f t="shared" si="57"/>
        <v>27</v>
      </c>
      <c r="C267" s="1">
        <f t="shared" si="58"/>
        <v>5</v>
      </c>
      <c r="E267" s="26">
        <f t="shared" si="56"/>
        <v>65</v>
      </c>
      <c r="F267" s="1" cm="1">
        <f t="array" ref="F267">INT(INDEX(V$4:V$24,MATCH($A267,$U$4:$U$24,TRUE))+INDEX(X$4:X$24,MATCH($A267,$U$4:$U$24,1))*($A267-INDEX($U$4:$U$24,MATCH($A267,$U$4:$U$24,1))))</f>
        <v>6170</v>
      </c>
      <c r="G267" s="1" cm="1">
        <f t="array" ref="G267">INT(INDEX(W$4:W$24,MATCH($A267,$U$4:$U$24,TRUE))+INDEX(Y$4:Y$24,MATCH($A267,$U$4:$U$24,1))*($A267-INDEX($U$4:$U$24,MATCH($A267,$U$4:$U$24,1))))</f>
        <v>473</v>
      </c>
      <c r="H267" s="1">
        <f t="shared" si="54"/>
        <v>473</v>
      </c>
      <c r="I267" s="1">
        <f t="shared" si="59"/>
        <v>367</v>
      </c>
      <c r="J267" s="1">
        <f t="shared" si="60"/>
        <v>367</v>
      </c>
      <c r="L267" s="1">
        <f t="shared" si="51"/>
        <v>0.9</v>
      </c>
      <c r="M267" s="1" cm="1">
        <f t="array" ref="M267">ROUND(INDEX(实力模型!$AR$9:$AY$108,MATCH($E267,实力模型!$D$9:$D$108,FALSE),MATCH(M$2,实力模型!$AR$8:$AY$8,FALSE))*L267,3)</f>
        <v>5920.1549999999997</v>
      </c>
      <c r="N267" s="1">
        <f t="shared" si="61"/>
        <v>0.7</v>
      </c>
      <c r="O267" s="1" cm="1">
        <f t="array" ref="O267">ROUND(INDEX(实力模型!$AR$9:$AY$108,MATCH($E267,实力模型!$D$9:$D$108,FALSE),MATCH(O$2,实力模型!$AR$8:$AY$8,FALSE))*$N267,3)</f>
        <v>456.33699999999999</v>
      </c>
      <c r="P267" s="1">
        <f t="shared" si="52"/>
        <v>456.33699999999999</v>
      </c>
      <c r="Q267" s="1" cm="1">
        <f t="array" ref="Q267">INDEX(实力模型!$AR$9:$AY$108,MATCH($E267,实力模型!$D$9:$D$108,FALSE),MATCH(Q$2,实力模型!$AR$8:$AY$8,FALSE))*$R$1</f>
        <v>367.51499999999999</v>
      </c>
      <c r="R267" s="1">
        <f t="shared" si="53"/>
        <v>367.51499999999999</v>
      </c>
    </row>
    <row r="268" spans="1:18" x14ac:dyDescent="0.15">
      <c r="A268" s="1">
        <v>266</v>
      </c>
      <c r="B268" s="1">
        <f t="shared" si="57"/>
        <v>27</v>
      </c>
      <c r="C268" s="1">
        <f t="shared" si="58"/>
        <v>6</v>
      </c>
      <c r="E268" s="26">
        <f t="shared" si="56"/>
        <v>65</v>
      </c>
      <c r="F268" s="1" cm="1">
        <f t="array" ref="F268">INT(INDEX(V$4:V$24,MATCH($A268,$U$4:$U$24,TRUE))+INDEX(X$4:X$24,MATCH($A268,$U$4:$U$24,1))*($A268-INDEX($U$4:$U$24,MATCH($A268,$U$4:$U$24,1))))</f>
        <v>6253</v>
      </c>
      <c r="G268" s="1" cm="1">
        <f t="array" ref="G268">INT(INDEX(W$4:W$24,MATCH($A268,$U$4:$U$24,TRUE))+INDEX(Y$4:Y$24,MATCH($A268,$U$4:$U$24,1))*($A268-INDEX($U$4:$U$24,MATCH($A268,$U$4:$U$24,1))))</f>
        <v>478</v>
      </c>
      <c r="H268" s="1">
        <f t="shared" si="54"/>
        <v>478</v>
      </c>
      <c r="I268" s="1">
        <f t="shared" si="59"/>
        <v>367</v>
      </c>
      <c r="J268" s="1">
        <f t="shared" si="60"/>
        <v>367</v>
      </c>
      <c r="L268" s="1">
        <f t="shared" si="51"/>
        <v>0.9</v>
      </c>
      <c r="M268" s="1" cm="1">
        <f t="array" ref="M268">ROUND(INDEX(实力模型!$AR$9:$AY$108,MATCH($E268,实力模型!$D$9:$D$108,FALSE),MATCH(M$2,实力模型!$AR$8:$AY$8,FALSE))*L268,3)</f>
        <v>5920.1549999999997</v>
      </c>
      <c r="N268" s="1">
        <f t="shared" si="61"/>
        <v>0.7</v>
      </c>
      <c r="O268" s="1" cm="1">
        <f t="array" ref="O268">ROUND(INDEX(实力模型!$AR$9:$AY$108,MATCH($E268,实力模型!$D$9:$D$108,FALSE),MATCH(O$2,实力模型!$AR$8:$AY$8,FALSE))*$N268,3)</f>
        <v>456.33699999999999</v>
      </c>
      <c r="P268" s="1">
        <f t="shared" si="52"/>
        <v>456.33699999999999</v>
      </c>
      <c r="Q268" s="1" cm="1">
        <f t="array" ref="Q268">INDEX(实力模型!$AR$9:$AY$108,MATCH($E268,实力模型!$D$9:$D$108,FALSE),MATCH(Q$2,实力模型!$AR$8:$AY$8,FALSE))*$R$1</f>
        <v>367.51499999999999</v>
      </c>
      <c r="R268" s="1">
        <f t="shared" si="53"/>
        <v>367.51499999999999</v>
      </c>
    </row>
    <row r="269" spans="1:18" x14ac:dyDescent="0.15">
      <c r="A269" s="1">
        <v>267</v>
      </c>
      <c r="B269" s="1">
        <f t="shared" si="57"/>
        <v>27</v>
      </c>
      <c r="C269" s="1">
        <f t="shared" si="58"/>
        <v>7</v>
      </c>
      <c r="E269" s="26">
        <f t="shared" si="56"/>
        <v>66</v>
      </c>
      <c r="F269" s="1" cm="1">
        <f t="array" ref="F269">INT(INDEX(V$4:V$24,MATCH($A269,$U$4:$U$24,TRUE))+INDEX(X$4:X$24,MATCH($A269,$U$4:$U$24,1))*($A269-INDEX($U$4:$U$24,MATCH($A269,$U$4:$U$24,1))))</f>
        <v>6337</v>
      </c>
      <c r="G269" s="1" cm="1">
        <f t="array" ref="G269">INT(INDEX(W$4:W$24,MATCH($A269,$U$4:$U$24,TRUE))+INDEX(Y$4:Y$24,MATCH($A269,$U$4:$U$24,1))*($A269-INDEX($U$4:$U$24,MATCH($A269,$U$4:$U$24,1))))</f>
        <v>484</v>
      </c>
      <c r="H269" s="1">
        <f t="shared" si="54"/>
        <v>484</v>
      </c>
      <c r="I269" s="1">
        <f t="shared" si="59"/>
        <v>377</v>
      </c>
      <c r="J269" s="1">
        <f t="shared" si="60"/>
        <v>377</v>
      </c>
      <c r="L269" s="1">
        <f t="shared" si="51"/>
        <v>0.9</v>
      </c>
      <c r="M269" s="1" cm="1">
        <f t="array" ref="M269">ROUND(INDEX(实力模型!$AR$9:$AY$108,MATCH($E269,实力模型!$D$9:$D$108,FALSE),MATCH(M$2,实力模型!$AR$8:$AY$8,FALSE))*L269,3)</f>
        <v>6134.5619999999999</v>
      </c>
      <c r="N269" s="1">
        <f t="shared" si="61"/>
        <v>0.7</v>
      </c>
      <c r="O269" s="1" cm="1">
        <f t="array" ref="O269">ROUND(INDEX(实力模型!$AR$9:$AY$108,MATCH($E269,实力模型!$D$9:$D$108,FALSE),MATCH(O$2,实力模型!$AR$8:$AY$8,FALSE))*$N269,3)</f>
        <v>470.76400000000001</v>
      </c>
      <c r="P269" s="1">
        <f t="shared" si="52"/>
        <v>470.76400000000001</v>
      </c>
      <c r="Q269" s="1" cm="1">
        <f t="array" ref="Q269">INDEX(实力模型!$AR$9:$AY$108,MATCH($E269,实力模型!$D$9:$D$108,FALSE),MATCH(Q$2,实力模型!$AR$8:$AY$8,FALSE))*$R$1</f>
        <v>377.13600000000002</v>
      </c>
      <c r="R269" s="1">
        <f t="shared" si="53"/>
        <v>377.13600000000002</v>
      </c>
    </row>
    <row r="270" spans="1:18" x14ac:dyDescent="0.15">
      <c r="A270" s="1">
        <v>268</v>
      </c>
      <c r="B270" s="1">
        <f t="shared" ref="B270:B316" si="62">B260+1</f>
        <v>27</v>
      </c>
      <c r="C270" s="1">
        <f t="shared" ref="C270:C316" si="63">C260</f>
        <v>8</v>
      </c>
      <c r="E270" s="26">
        <f t="shared" si="56"/>
        <v>66</v>
      </c>
      <c r="F270" s="1" cm="1">
        <f t="array" ref="F270">INT(INDEX(V$4:V$24,MATCH($A270,$U$4:$U$24,TRUE))+INDEX(X$4:X$24,MATCH($A270,$U$4:$U$24,1))*($A270-INDEX($U$4:$U$24,MATCH($A270,$U$4:$U$24,1))))</f>
        <v>6420</v>
      </c>
      <c r="G270" s="1" cm="1">
        <f t="array" ref="G270">INT(INDEX(W$4:W$24,MATCH($A270,$U$4:$U$24,TRUE))+INDEX(Y$4:Y$24,MATCH($A270,$U$4:$U$24,1))*($A270-INDEX($U$4:$U$24,MATCH($A270,$U$4:$U$24,1))))</f>
        <v>490</v>
      </c>
      <c r="H270" s="1">
        <f t="shared" si="54"/>
        <v>490</v>
      </c>
      <c r="I270" s="1">
        <f t="shared" si="59"/>
        <v>377</v>
      </c>
      <c r="J270" s="1">
        <f t="shared" si="60"/>
        <v>377</v>
      </c>
      <c r="L270" s="1">
        <f t="shared" si="51"/>
        <v>0.9</v>
      </c>
      <c r="M270" s="1" cm="1">
        <f t="array" ref="M270">ROUND(INDEX(实力模型!$AR$9:$AY$108,MATCH($E270,实力模型!$D$9:$D$108,FALSE),MATCH(M$2,实力模型!$AR$8:$AY$8,FALSE))*L270,3)</f>
        <v>6134.5619999999999</v>
      </c>
      <c r="N270" s="1">
        <f t="shared" si="61"/>
        <v>0.7</v>
      </c>
      <c r="O270" s="1" cm="1">
        <f t="array" ref="O270">ROUND(INDEX(实力模型!$AR$9:$AY$108,MATCH($E270,实力模型!$D$9:$D$108,FALSE),MATCH(O$2,实力模型!$AR$8:$AY$8,FALSE))*$N270,3)</f>
        <v>470.76400000000001</v>
      </c>
      <c r="P270" s="1">
        <f t="shared" si="52"/>
        <v>470.76400000000001</v>
      </c>
      <c r="Q270" s="1" cm="1">
        <f t="array" ref="Q270">INDEX(实力模型!$AR$9:$AY$108,MATCH($E270,实力模型!$D$9:$D$108,FALSE),MATCH(Q$2,实力模型!$AR$8:$AY$8,FALSE))*$R$1</f>
        <v>377.13600000000002</v>
      </c>
      <c r="R270" s="1">
        <f t="shared" si="53"/>
        <v>377.13600000000002</v>
      </c>
    </row>
    <row r="271" spans="1:18" x14ac:dyDescent="0.15">
      <c r="A271" s="1">
        <v>269</v>
      </c>
      <c r="B271" s="1">
        <f t="shared" si="62"/>
        <v>27</v>
      </c>
      <c r="C271" s="1">
        <f t="shared" si="63"/>
        <v>9</v>
      </c>
      <c r="E271" s="26">
        <f t="shared" si="56"/>
        <v>66</v>
      </c>
      <c r="F271" s="1" cm="1">
        <f t="array" ref="F271">INT(INDEX(V$4:V$24,MATCH($A271,$U$4:$U$24,TRUE))+INDEX(X$4:X$24,MATCH($A271,$U$4:$U$24,1))*($A271-INDEX($U$4:$U$24,MATCH($A271,$U$4:$U$24,1))))</f>
        <v>6503</v>
      </c>
      <c r="G271" s="1" cm="1">
        <f t="array" ref="G271">INT(INDEX(W$4:W$24,MATCH($A271,$U$4:$U$24,TRUE))+INDEX(Y$4:Y$24,MATCH($A271,$U$4:$U$24,1))*($A271-INDEX($U$4:$U$24,MATCH($A271,$U$4:$U$24,1))))</f>
        <v>495</v>
      </c>
      <c r="H271" s="1">
        <f t="shared" si="54"/>
        <v>495</v>
      </c>
      <c r="I271" s="1">
        <f t="shared" si="59"/>
        <v>377</v>
      </c>
      <c r="J271" s="1">
        <f t="shared" si="60"/>
        <v>377</v>
      </c>
      <c r="L271" s="1">
        <f t="shared" si="51"/>
        <v>0.9</v>
      </c>
      <c r="M271" s="1" cm="1">
        <f t="array" ref="M271">ROUND(INDEX(实力模型!$AR$9:$AY$108,MATCH($E271,实力模型!$D$9:$D$108,FALSE),MATCH(M$2,实力模型!$AR$8:$AY$8,FALSE))*L271,3)</f>
        <v>6134.5619999999999</v>
      </c>
      <c r="N271" s="1">
        <f t="shared" si="61"/>
        <v>0.7</v>
      </c>
      <c r="O271" s="1" cm="1">
        <f t="array" ref="O271">ROUND(INDEX(实力模型!$AR$9:$AY$108,MATCH($E271,实力模型!$D$9:$D$108,FALSE),MATCH(O$2,实力模型!$AR$8:$AY$8,FALSE))*$N271,3)</f>
        <v>470.76400000000001</v>
      </c>
      <c r="P271" s="1">
        <f t="shared" si="52"/>
        <v>470.76400000000001</v>
      </c>
      <c r="Q271" s="1" cm="1">
        <f t="array" ref="Q271">INDEX(实力模型!$AR$9:$AY$108,MATCH($E271,实力模型!$D$9:$D$108,FALSE),MATCH(Q$2,实力模型!$AR$8:$AY$8,FALSE))*$R$1</f>
        <v>377.13600000000002</v>
      </c>
      <c r="R271" s="1">
        <f t="shared" si="53"/>
        <v>377.13600000000002</v>
      </c>
    </row>
    <row r="272" spans="1:18" x14ac:dyDescent="0.15">
      <c r="A272" s="1">
        <v>270</v>
      </c>
      <c r="B272" s="1">
        <f t="shared" si="62"/>
        <v>27</v>
      </c>
      <c r="C272" s="1">
        <f t="shared" si="63"/>
        <v>10</v>
      </c>
      <c r="E272" s="26">
        <f t="shared" si="56"/>
        <v>66</v>
      </c>
      <c r="F272" s="1" cm="1">
        <f t="array" ref="F272">INT(INDEX(V$4:V$24,MATCH($A272,$U$4:$U$24,TRUE))+INDEX(X$4:X$24,MATCH($A272,$U$4:$U$24,1))*($A272-INDEX($U$4:$U$24,MATCH($A272,$U$4:$U$24,1))))</f>
        <v>6587</v>
      </c>
      <c r="G272" s="1" cm="1">
        <f t="array" ref="G272">INT(INDEX(W$4:W$24,MATCH($A272,$U$4:$U$24,TRUE))+INDEX(Y$4:Y$24,MATCH($A272,$U$4:$U$24,1))*($A272-INDEX($U$4:$U$24,MATCH($A272,$U$4:$U$24,1))))</f>
        <v>501</v>
      </c>
      <c r="H272" s="1">
        <f t="shared" si="54"/>
        <v>501</v>
      </c>
      <c r="I272" s="1">
        <f t="shared" si="59"/>
        <v>377</v>
      </c>
      <c r="J272" s="1">
        <f t="shared" si="60"/>
        <v>377</v>
      </c>
      <c r="L272" s="1">
        <f t="shared" si="51"/>
        <v>0.9</v>
      </c>
      <c r="M272" s="1" cm="1">
        <f t="array" ref="M272">ROUND(INDEX(实力模型!$AR$9:$AY$108,MATCH($E272,实力模型!$D$9:$D$108,FALSE),MATCH(M$2,实力模型!$AR$8:$AY$8,FALSE))*L272,3)</f>
        <v>6134.5619999999999</v>
      </c>
      <c r="N272" s="1">
        <f t="shared" si="61"/>
        <v>0.7</v>
      </c>
      <c r="O272" s="1" cm="1">
        <f t="array" ref="O272">ROUND(INDEX(实力模型!$AR$9:$AY$108,MATCH($E272,实力模型!$D$9:$D$108,FALSE),MATCH(O$2,实力模型!$AR$8:$AY$8,FALSE))*$N272,3)</f>
        <v>470.76400000000001</v>
      </c>
      <c r="P272" s="1">
        <f t="shared" si="52"/>
        <v>470.76400000000001</v>
      </c>
      <c r="Q272" s="1" cm="1">
        <f t="array" ref="Q272">INDEX(实力模型!$AR$9:$AY$108,MATCH($E272,实力模型!$D$9:$D$108,FALSE),MATCH(Q$2,实力模型!$AR$8:$AY$8,FALSE))*$R$1</f>
        <v>377.13600000000002</v>
      </c>
      <c r="R272" s="1">
        <f t="shared" si="53"/>
        <v>377.13600000000002</v>
      </c>
    </row>
    <row r="273" spans="1:18" x14ac:dyDescent="0.15">
      <c r="A273" s="1">
        <v>271</v>
      </c>
      <c r="B273" s="1">
        <f t="shared" si="62"/>
        <v>28</v>
      </c>
      <c r="C273" s="1">
        <f t="shared" si="63"/>
        <v>1</v>
      </c>
      <c r="E273" s="26">
        <f t="shared" si="56"/>
        <v>66</v>
      </c>
      <c r="F273" s="1" cm="1">
        <f t="array" ref="F273">INT(INDEX(V$4:V$24,MATCH($A273,$U$4:$U$24,TRUE))+INDEX(X$4:X$24,MATCH($A273,$U$4:$U$24,1))*($A273-INDEX($U$4:$U$24,MATCH($A273,$U$4:$U$24,1))))</f>
        <v>6670</v>
      </c>
      <c r="G273" s="1" cm="1">
        <f t="array" ref="G273">INT(INDEX(W$4:W$24,MATCH($A273,$U$4:$U$24,TRUE))+INDEX(Y$4:Y$24,MATCH($A273,$U$4:$U$24,1))*($A273-INDEX($U$4:$U$24,MATCH($A273,$U$4:$U$24,1))))</f>
        <v>506</v>
      </c>
      <c r="H273" s="1">
        <f t="shared" si="54"/>
        <v>506</v>
      </c>
      <c r="I273" s="1">
        <f t="shared" si="59"/>
        <v>377</v>
      </c>
      <c r="J273" s="1">
        <f t="shared" si="60"/>
        <v>377</v>
      </c>
      <c r="L273" s="1">
        <f t="shared" si="51"/>
        <v>0.9</v>
      </c>
      <c r="M273" s="1" cm="1">
        <f t="array" ref="M273">ROUND(INDEX(实力模型!$AR$9:$AY$108,MATCH($E273,实力模型!$D$9:$D$108,FALSE),MATCH(M$2,实力模型!$AR$8:$AY$8,FALSE))*L273,3)</f>
        <v>6134.5619999999999</v>
      </c>
      <c r="N273" s="1">
        <f t="shared" si="61"/>
        <v>0.7</v>
      </c>
      <c r="O273" s="1" cm="1">
        <f t="array" ref="O273">ROUND(INDEX(实力模型!$AR$9:$AY$108,MATCH($E273,实力模型!$D$9:$D$108,FALSE),MATCH(O$2,实力模型!$AR$8:$AY$8,FALSE))*$N273,3)</f>
        <v>470.76400000000001</v>
      </c>
      <c r="P273" s="1">
        <f t="shared" si="52"/>
        <v>470.76400000000001</v>
      </c>
      <c r="Q273" s="1" cm="1">
        <f t="array" ref="Q273">INDEX(实力模型!$AR$9:$AY$108,MATCH($E273,实力模型!$D$9:$D$108,FALSE),MATCH(Q$2,实力模型!$AR$8:$AY$8,FALSE))*$R$1</f>
        <v>377.13600000000002</v>
      </c>
      <c r="R273" s="1">
        <f t="shared" si="53"/>
        <v>377.13600000000002</v>
      </c>
    </row>
    <row r="274" spans="1:18" x14ac:dyDescent="0.15">
      <c r="A274" s="1">
        <v>272</v>
      </c>
      <c r="B274" s="1">
        <f t="shared" si="62"/>
        <v>28</v>
      </c>
      <c r="C274" s="1">
        <f t="shared" si="63"/>
        <v>2</v>
      </c>
      <c r="E274" s="26">
        <f t="shared" si="56"/>
        <v>67</v>
      </c>
      <c r="F274" s="1" cm="1">
        <f t="array" ref="F274">INT(INDEX(V$4:V$24,MATCH($A274,$U$4:$U$24,TRUE))+INDEX(X$4:X$24,MATCH($A274,$U$4:$U$24,1))*($A274-INDEX($U$4:$U$24,MATCH($A274,$U$4:$U$24,1))))</f>
        <v>6753</v>
      </c>
      <c r="G274" s="1" cm="1">
        <f t="array" ref="G274">INT(INDEX(W$4:W$24,MATCH($A274,$U$4:$U$24,TRUE))+INDEX(Y$4:Y$24,MATCH($A274,$U$4:$U$24,1))*($A274-INDEX($U$4:$U$24,MATCH($A274,$U$4:$U$24,1))))</f>
        <v>512</v>
      </c>
      <c r="H274" s="1">
        <f t="shared" si="54"/>
        <v>512</v>
      </c>
      <c r="I274" s="1">
        <f t="shared" si="59"/>
        <v>429</v>
      </c>
      <c r="J274" s="1">
        <f t="shared" si="60"/>
        <v>429</v>
      </c>
      <c r="L274" s="1">
        <f t="shared" si="51"/>
        <v>0.9</v>
      </c>
      <c r="M274" s="1" cm="1">
        <f t="array" ref="M274">ROUND(INDEX(实力模型!$AR$9:$AY$108,MATCH($E274,实力模型!$D$9:$D$108,FALSE),MATCH(M$2,实力模型!$AR$8:$AY$8,FALSE))*L274,3)</f>
        <v>7372.5119999999997</v>
      </c>
      <c r="N274" s="1">
        <f t="shared" si="61"/>
        <v>0.7</v>
      </c>
      <c r="O274" s="1" cm="1">
        <f t="array" ref="O274">ROUND(INDEX(实力模型!$AR$9:$AY$108,MATCH($E274,实力模型!$D$9:$D$108,FALSE),MATCH(O$2,实力模型!$AR$8:$AY$8,FALSE))*$N274,3)</f>
        <v>551.52300000000002</v>
      </c>
      <c r="P274" s="1">
        <f t="shared" si="52"/>
        <v>551.52300000000002</v>
      </c>
      <c r="Q274" s="1" cm="1">
        <f t="array" ref="Q274">INDEX(实力模型!$AR$9:$AY$108,MATCH($E274,实力模型!$D$9:$D$108,FALSE),MATCH(Q$2,实力模型!$AR$8:$AY$8,FALSE))*$R$1</f>
        <v>429.51600000000002</v>
      </c>
      <c r="R274" s="1">
        <f t="shared" si="53"/>
        <v>429.51600000000002</v>
      </c>
    </row>
    <row r="275" spans="1:18" x14ac:dyDescent="0.15">
      <c r="A275" s="1">
        <v>273</v>
      </c>
      <c r="B275" s="1">
        <f t="shared" si="62"/>
        <v>28</v>
      </c>
      <c r="C275" s="1">
        <f t="shared" si="63"/>
        <v>3</v>
      </c>
      <c r="E275" s="26">
        <f t="shared" si="56"/>
        <v>67</v>
      </c>
      <c r="F275" s="1" cm="1">
        <f t="array" ref="F275">INT(INDEX(V$4:V$24,MATCH($A275,$U$4:$U$24,TRUE))+INDEX(X$4:X$24,MATCH($A275,$U$4:$U$24,1))*($A275-INDEX($U$4:$U$24,MATCH($A275,$U$4:$U$24,1))))</f>
        <v>6837</v>
      </c>
      <c r="G275" s="1" cm="1">
        <f t="array" ref="G275">INT(INDEX(W$4:W$24,MATCH($A275,$U$4:$U$24,TRUE))+INDEX(Y$4:Y$24,MATCH($A275,$U$4:$U$24,1))*($A275-INDEX($U$4:$U$24,MATCH($A275,$U$4:$U$24,1))))</f>
        <v>518</v>
      </c>
      <c r="H275" s="1">
        <f t="shared" si="54"/>
        <v>518</v>
      </c>
      <c r="I275" s="1">
        <f t="shared" si="59"/>
        <v>429</v>
      </c>
      <c r="J275" s="1">
        <f t="shared" si="60"/>
        <v>429</v>
      </c>
      <c r="L275" s="1">
        <f t="shared" si="51"/>
        <v>0.9</v>
      </c>
      <c r="M275" s="1" cm="1">
        <f t="array" ref="M275">ROUND(INDEX(实力模型!$AR$9:$AY$108,MATCH($E275,实力模型!$D$9:$D$108,FALSE),MATCH(M$2,实力模型!$AR$8:$AY$8,FALSE))*L275,3)</f>
        <v>7372.5119999999997</v>
      </c>
      <c r="N275" s="1">
        <f t="shared" si="61"/>
        <v>0.7</v>
      </c>
      <c r="O275" s="1" cm="1">
        <f t="array" ref="O275">ROUND(INDEX(实力模型!$AR$9:$AY$108,MATCH($E275,实力模型!$D$9:$D$108,FALSE),MATCH(O$2,实力模型!$AR$8:$AY$8,FALSE))*$N275,3)</f>
        <v>551.52300000000002</v>
      </c>
      <c r="P275" s="1">
        <f t="shared" si="52"/>
        <v>551.52300000000002</v>
      </c>
      <c r="Q275" s="1" cm="1">
        <f t="array" ref="Q275">INDEX(实力模型!$AR$9:$AY$108,MATCH($E275,实力模型!$D$9:$D$108,FALSE),MATCH(Q$2,实力模型!$AR$8:$AY$8,FALSE))*$R$1</f>
        <v>429.51600000000002</v>
      </c>
      <c r="R275" s="1">
        <f t="shared" si="53"/>
        <v>429.51600000000002</v>
      </c>
    </row>
    <row r="276" spans="1:18" x14ac:dyDescent="0.15">
      <c r="A276" s="1">
        <v>274</v>
      </c>
      <c r="B276" s="1">
        <f t="shared" si="62"/>
        <v>28</v>
      </c>
      <c r="C276" s="1">
        <f t="shared" si="63"/>
        <v>4</v>
      </c>
      <c r="E276" s="26">
        <f t="shared" si="56"/>
        <v>67</v>
      </c>
      <c r="F276" s="1" cm="1">
        <f t="array" ref="F276">INT(INDEX(V$4:V$24,MATCH($A276,$U$4:$U$24,TRUE))+INDEX(X$4:X$24,MATCH($A276,$U$4:$U$24,1))*($A276-INDEX($U$4:$U$24,MATCH($A276,$U$4:$U$24,1))))</f>
        <v>6920</v>
      </c>
      <c r="G276" s="1" cm="1">
        <f t="array" ref="G276">INT(INDEX(W$4:W$24,MATCH($A276,$U$4:$U$24,TRUE))+INDEX(Y$4:Y$24,MATCH($A276,$U$4:$U$24,1))*($A276-INDEX($U$4:$U$24,MATCH($A276,$U$4:$U$24,1))))</f>
        <v>523</v>
      </c>
      <c r="H276" s="1">
        <f t="shared" si="54"/>
        <v>523</v>
      </c>
      <c r="I276" s="1">
        <f t="shared" si="59"/>
        <v>429</v>
      </c>
      <c r="J276" s="1">
        <f t="shared" si="60"/>
        <v>429</v>
      </c>
      <c r="L276" s="1">
        <f t="shared" si="51"/>
        <v>0.9</v>
      </c>
      <c r="M276" s="1" cm="1">
        <f t="array" ref="M276">ROUND(INDEX(实力模型!$AR$9:$AY$108,MATCH($E276,实力模型!$D$9:$D$108,FALSE),MATCH(M$2,实力模型!$AR$8:$AY$8,FALSE))*L276,3)</f>
        <v>7372.5119999999997</v>
      </c>
      <c r="N276" s="1">
        <f t="shared" si="61"/>
        <v>0.7</v>
      </c>
      <c r="O276" s="1" cm="1">
        <f t="array" ref="O276">ROUND(INDEX(实力模型!$AR$9:$AY$108,MATCH($E276,实力模型!$D$9:$D$108,FALSE),MATCH(O$2,实力模型!$AR$8:$AY$8,FALSE))*$N276,3)</f>
        <v>551.52300000000002</v>
      </c>
      <c r="P276" s="1">
        <f t="shared" si="52"/>
        <v>551.52300000000002</v>
      </c>
      <c r="Q276" s="1" cm="1">
        <f t="array" ref="Q276">INDEX(实力模型!$AR$9:$AY$108,MATCH($E276,实力模型!$D$9:$D$108,FALSE),MATCH(Q$2,实力模型!$AR$8:$AY$8,FALSE))*$R$1</f>
        <v>429.51600000000002</v>
      </c>
      <c r="R276" s="1">
        <f t="shared" si="53"/>
        <v>429.51600000000002</v>
      </c>
    </row>
    <row r="277" spans="1:18" x14ac:dyDescent="0.15">
      <c r="A277" s="1">
        <v>275</v>
      </c>
      <c r="B277" s="1">
        <f t="shared" si="62"/>
        <v>28</v>
      </c>
      <c r="C277" s="1">
        <f t="shared" si="63"/>
        <v>5</v>
      </c>
      <c r="E277" s="26">
        <f t="shared" si="56"/>
        <v>67</v>
      </c>
      <c r="F277" s="1" cm="1">
        <f t="array" ref="F277">INT(INDEX(V$4:V$24,MATCH($A277,$U$4:$U$24,TRUE))+INDEX(X$4:X$24,MATCH($A277,$U$4:$U$24,1))*($A277-INDEX($U$4:$U$24,MATCH($A277,$U$4:$U$24,1))))</f>
        <v>7003</v>
      </c>
      <c r="G277" s="1" cm="1">
        <f t="array" ref="G277">INT(INDEX(W$4:W$24,MATCH($A277,$U$4:$U$24,TRUE))+INDEX(Y$4:Y$24,MATCH($A277,$U$4:$U$24,1))*($A277-INDEX($U$4:$U$24,MATCH($A277,$U$4:$U$24,1))))</f>
        <v>529</v>
      </c>
      <c r="H277" s="1">
        <f t="shared" si="54"/>
        <v>529</v>
      </c>
      <c r="I277" s="1">
        <f t="shared" si="59"/>
        <v>429</v>
      </c>
      <c r="J277" s="1">
        <f t="shared" si="60"/>
        <v>429</v>
      </c>
      <c r="L277" s="1">
        <f t="shared" si="51"/>
        <v>0.9</v>
      </c>
      <c r="M277" s="1" cm="1">
        <f t="array" ref="M277">ROUND(INDEX(实力模型!$AR$9:$AY$108,MATCH($E277,实力模型!$D$9:$D$108,FALSE),MATCH(M$2,实力模型!$AR$8:$AY$8,FALSE))*L277,3)</f>
        <v>7372.5119999999997</v>
      </c>
      <c r="N277" s="1">
        <f t="shared" si="61"/>
        <v>0.7</v>
      </c>
      <c r="O277" s="1" cm="1">
        <f t="array" ref="O277">ROUND(INDEX(实力模型!$AR$9:$AY$108,MATCH($E277,实力模型!$D$9:$D$108,FALSE),MATCH(O$2,实力模型!$AR$8:$AY$8,FALSE))*$N277,3)</f>
        <v>551.52300000000002</v>
      </c>
      <c r="P277" s="1">
        <f t="shared" si="52"/>
        <v>551.52300000000002</v>
      </c>
      <c r="Q277" s="1" cm="1">
        <f t="array" ref="Q277">INDEX(实力模型!$AR$9:$AY$108,MATCH($E277,实力模型!$D$9:$D$108,FALSE),MATCH(Q$2,实力模型!$AR$8:$AY$8,FALSE))*$R$1</f>
        <v>429.51600000000002</v>
      </c>
      <c r="R277" s="1">
        <f t="shared" si="53"/>
        <v>429.51600000000002</v>
      </c>
    </row>
    <row r="278" spans="1:18" x14ac:dyDescent="0.15">
      <c r="A278" s="1">
        <v>276</v>
      </c>
      <c r="B278" s="1">
        <f t="shared" si="62"/>
        <v>28</v>
      </c>
      <c r="C278" s="1">
        <f t="shared" si="63"/>
        <v>6</v>
      </c>
      <c r="E278" s="26">
        <f t="shared" si="56"/>
        <v>67</v>
      </c>
      <c r="F278" s="1" cm="1">
        <f t="array" ref="F278">INT(INDEX(V$4:V$24,MATCH($A278,$U$4:$U$24,TRUE))+INDEX(X$4:X$24,MATCH($A278,$U$4:$U$24,1))*($A278-INDEX($U$4:$U$24,MATCH($A278,$U$4:$U$24,1))))</f>
        <v>7087</v>
      </c>
      <c r="G278" s="1" cm="1">
        <f t="array" ref="G278">INT(INDEX(W$4:W$24,MATCH($A278,$U$4:$U$24,TRUE))+INDEX(Y$4:Y$24,MATCH($A278,$U$4:$U$24,1))*($A278-INDEX($U$4:$U$24,MATCH($A278,$U$4:$U$24,1))))</f>
        <v>534</v>
      </c>
      <c r="H278" s="1">
        <f t="shared" si="54"/>
        <v>534</v>
      </c>
      <c r="I278" s="1">
        <f t="shared" si="59"/>
        <v>429</v>
      </c>
      <c r="J278" s="1">
        <f t="shared" si="60"/>
        <v>429</v>
      </c>
      <c r="L278" s="1">
        <f t="shared" si="51"/>
        <v>0.9</v>
      </c>
      <c r="M278" s="1" cm="1">
        <f t="array" ref="M278">ROUND(INDEX(实力模型!$AR$9:$AY$108,MATCH($E278,实力模型!$D$9:$D$108,FALSE),MATCH(M$2,实力模型!$AR$8:$AY$8,FALSE))*L278,3)</f>
        <v>7372.5119999999997</v>
      </c>
      <c r="N278" s="1">
        <f t="shared" si="61"/>
        <v>0.7</v>
      </c>
      <c r="O278" s="1" cm="1">
        <f t="array" ref="O278">ROUND(INDEX(实力模型!$AR$9:$AY$108,MATCH($E278,实力模型!$D$9:$D$108,FALSE),MATCH(O$2,实力模型!$AR$8:$AY$8,FALSE))*$N278,3)</f>
        <v>551.52300000000002</v>
      </c>
      <c r="P278" s="1">
        <f t="shared" si="52"/>
        <v>551.52300000000002</v>
      </c>
      <c r="Q278" s="1" cm="1">
        <f t="array" ref="Q278">INDEX(实力模型!$AR$9:$AY$108,MATCH($E278,实力模型!$D$9:$D$108,FALSE),MATCH(Q$2,实力模型!$AR$8:$AY$8,FALSE))*$R$1</f>
        <v>429.51600000000002</v>
      </c>
      <c r="R278" s="1">
        <f t="shared" si="53"/>
        <v>429.51600000000002</v>
      </c>
    </row>
    <row r="279" spans="1:18" x14ac:dyDescent="0.15">
      <c r="A279" s="1">
        <v>277</v>
      </c>
      <c r="B279" s="1">
        <f t="shared" si="62"/>
        <v>28</v>
      </c>
      <c r="C279" s="1">
        <f t="shared" si="63"/>
        <v>7</v>
      </c>
      <c r="E279" s="26">
        <f t="shared" si="56"/>
        <v>68</v>
      </c>
      <c r="F279" s="1" cm="1">
        <f t="array" ref="F279">INT(INDEX(V$4:V$24,MATCH($A279,$U$4:$U$24,TRUE))+INDEX(X$4:X$24,MATCH($A279,$U$4:$U$24,1))*($A279-INDEX($U$4:$U$24,MATCH($A279,$U$4:$U$24,1))))</f>
        <v>7170</v>
      </c>
      <c r="G279" s="1" cm="1">
        <f t="array" ref="G279">INT(INDEX(W$4:W$24,MATCH($A279,$U$4:$U$24,TRUE))+INDEX(Y$4:Y$24,MATCH($A279,$U$4:$U$24,1))*($A279-INDEX($U$4:$U$24,MATCH($A279,$U$4:$U$24,1))))</f>
        <v>540</v>
      </c>
      <c r="H279" s="1">
        <f t="shared" si="54"/>
        <v>540</v>
      </c>
      <c r="I279" s="1">
        <f t="shared" si="59"/>
        <v>438</v>
      </c>
      <c r="J279" s="1">
        <f t="shared" si="60"/>
        <v>438</v>
      </c>
      <c r="L279" s="1">
        <f t="shared" si="51"/>
        <v>0.9</v>
      </c>
      <c r="M279" s="1" cm="1">
        <f t="array" ref="M279">ROUND(INDEX(实力模型!$AR$9:$AY$108,MATCH($E279,实力模型!$D$9:$D$108,FALSE),MATCH(M$2,实力模型!$AR$8:$AY$8,FALSE))*L279,3)</f>
        <v>7482.348</v>
      </c>
      <c r="N279" s="1">
        <f t="shared" si="61"/>
        <v>0.7</v>
      </c>
      <c r="O279" s="1" cm="1">
        <f t="array" ref="O279">ROUND(INDEX(实力模型!$AR$9:$AY$108,MATCH($E279,实力模型!$D$9:$D$108,FALSE),MATCH(O$2,实力模型!$AR$8:$AY$8,FALSE))*$N279,3)</f>
        <v>561.79200000000003</v>
      </c>
      <c r="P279" s="1">
        <f t="shared" si="52"/>
        <v>561.79200000000003</v>
      </c>
      <c r="Q279" s="1" cm="1">
        <f t="array" ref="Q279">INDEX(实力模型!$AR$9:$AY$108,MATCH($E279,实力模型!$D$9:$D$108,FALSE),MATCH(Q$2,实力模型!$AR$8:$AY$8,FALSE))*$R$1</f>
        <v>438.26400000000001</v>
      </c>
      <c r="R279" s="1">
        <f t="shared" si="53"/>
        <v>438.26400000000001</v>
      </c>
    </row>
    <row r="280" spans="1:18" x14ac:dyDescent="0.15">
      <c r="A280" s="1">
        <v>278</v>
      </c>
      <c r="B280" s="1">
        <f t="shared" si="62"/>
        <v>28</v>
      </c>
      <c r="C280" s="1">
        <f t="shared" si="63"/>
        <v>8</v>
      </c>
      <c r="E280" s="26">
        <f t="shared" si="56"/>
        <v>68</v>
      </c>
      <c r="F280" s="1" cm="1">
        <f t="array" ref="F280">INT(INDEX(V$4:V$24,MATCH($A280,$U$4:$U$24,TRUE))+INDEX(X$4:X$24,MATCH($A280,$U$4:$U$24,1))*($A280-INDEX($U$4:$U$24,MATCH($A280,$U$4:$U$24,1))))</f>
        <v>7254</v>
      </c>
      <c r="G280" s="1" cm="1">
        <f t="array" ref="G280">INT(INDEX(W$4:W$24,MATCH($A280,$U$4:$U$24,TRUE))+INDEX(Y$4:Y$24,MATCH($A280,$U$4:$U$24,1))*($A280-INDEX($U$4:$U$24,MATCH($A280,$U$4:$U$24,1))))</f>
        <v>546</v>
      </c>
      <c r="H280" s="1">
        <f t="shared" si="54"/>
        <v>546</v>
      </c>
      <c r="I280" s="1">
        <f t="shared" si="59"/>
        <v>438</v>
      </c>
      <c r="J280" s="1">
        <f t="shared" si="60"/>
        <v>438</v>
      </c>
      <c r="L280" s="1">
        <f t="shared" si="51"/>
        <v>0.9</v>
      </c>
      <c r="M280" s="1" cm="1">
        <f t="array" ref="M280">ROUND(INDEX(实力模型!$AR$9:$AY$108,MATCH($E280,实力模型!$D$9:$D$108,FALSE),MATCH(M$2,实力模型!$AR$8:$AY$8,FALSE))*L280,3)</f>
        <v>7482.348</v>
      </c>
      <c r="N280" s="1">
        <f t="shared" si="61"/>
        <v>0.7</v>
      </c>
      <c r="O280" s="1" cm="1">
        <f t="array" ref="O280">ROUND(INDEX(实力模型!$AR$9:$AY$108,MATCH($E280,实力模型!$D$9:$D$108,FALSE),MATCH(O$2,实力模型!$AR$8:$AY$8,FALSE))*$N280,3)</f>
        <v>561.79200000000003</v>
      </c>
      <c r="P280" s="1">
        <f t="shared" si="52"/>
        <v>561.79200000000003</v>
      </c>
      <c r="Q280" s="1" cm="1">
        <f t="array" ref="Q280">INDEX(实力模型!$AR$9:$AY$108,MATCH($E280,实力模型!$D$9:$D$108,FALSE),MATCH(Q$2,实力模型!$AR$8:$AY$8,FALSE))*$R$1</f>
        <v>438.26400000000001</v>
      </c>
      <c r="R280" s="1">
        <f t="shared" si="53"/>
        <v>438.26400000000001</v>
      </c>
    </row>
    <row r="281" spans="1:18" x14ac:dyDescent="0.15">
      <c r="A281" s="1">
        <v>279</v>
      </c>
      <c r="B281" s="1">
        <f t="shared" si="62"/>
        <v>28</v>
      </c>
      <c r="C281" s="1">
        <f t="shared" si="63"/>
        <v>9</v>
      </c>
      <c r="E281" s="26">
        <f t="shared" si="56"/>
        <v>68</v>
      </c>
      <c r="F281" s="1" cm="1">
        <f t="array" ref="F281">INT(INDEX(V$4:V$24,MATCH($A281,$U$4:$U$24,TRUE))+INDEX(X$4:X$24,MATCH($A281,$U$4:$U$24,1))*($A281-INDEX($U$4:$U$24,MATCH($A281,$U$4:$U$24,1))))</f>
        <v>7337</v>
      </c>
      <c r="G281" s="1" cm="1">
        <f t="array" ref="G281">INT(INDEX(W$4:W$24,MATCH($A281,$U$4:$U$24,TRUE))+INDEX(Y$4:Y$24,MATCH($A281,$U$4:$U$24,1))*($A281-INDEX($U$4:$U$24,MATCH($A281,$U$4:$U$24,1))))</f>
        <v>551</v>
      </c>
      <c r="H281" s="1">
        <f t="shared" si="54"/>
        <v>551</v>
      </c>
      <c r="I281" s="1">
        <f t="shared" si="59"/>
        <v>438</v>
      </c>
      <c r="J281" s="1">
        <f t="shared" si="60"/>
        <v>438</v>
      </c>
      <c r="L281" s="1">
        <f t="shared" si="51"/>
        <v>0.9</v>
      </c>
      <c r="M281" s="1" cm="1">
        <f t="array" ref="M281">ROUND(INDEX(实力模型!$AR$9:$AY$108,MATCH($E281,实力模型!$D$9:$D$108,FALSE),MATCH(M$2,实力模型!$AR$8:$AY$8,FALSE))*L281,3)</f>
        <v>7482.348</v>
      </c>
      <c r="N281" s="1">
        <f t="shared" si="61"/>
        <v>0.7</v>
      </c>
      <c r="O281" s="1" cm="1">
        <f t="array" ref="O281">ROUND(INDEX(实力模型!$AR$9:$AY$108,MATCH($E281,实力模型!$D$9:$D$108,FALSE),MATCH(O$2,实力模型!$AR$8:$AY$8,FALSE))*$N281,3)</f>
        <v>561.79200000000003</v>
      </c>
      <c r="P281" s="1">
        <f t="shared" si="52"/>
        <v>561.79200000000003</v>
      </c>
      <c r="Q281" s="1" cm="1">
        <f t="array" ref="Q281">INDEX(实力模型!$AR$9:$AY$108,MATCH($E281,实力模型!$D$9:$D$108,FALSE),MATCH(Q$2,实力模型!$AR$8:$AY$8,FALSE))*$R$1</f>
        <v>438.26400000000001</v>
      </c>
      <c r="R281" s="1">
        <f t="shared" si="53"/>
        <v>438.26400000000001</v>
      </c>
    </row>
    <row r="282" spans="1:18" x14ac:dyDescent="0.15">
      <c r="A282" s="1">
        <v>280</v>
      </c>
      <c r="B282" s="1">
        <f t="shared" si="62"/>
        <v>28</v>
      </c>
      <c r="C282" s="1">
        <f t="shared" si="63"/>
        <v>10</v>
      </c>
      <c r="E282" s="26">
        <f t="shared" si="56"/>
        <v>68</v>
      </c>
      <c r="F282" s="1" cm="1">
        <f t="array" ref="F282">INT(INDEX(V$4:V$24,MATCH($A282,$U$4:$U$24,TRUE))+INDEX(X$4:X$24,MATCH($A282,$U$4:$U$24,1))*($A282-INDEX($U$4:$U$24,MATCH($A282,$U$4:$U$24,1))))</f>
        <v>7420</v>
      </c>
      <c r="G282" s="1" cm="1">
        <f t="array" ref="G282">INT(INDEX(W$4:W$24,MATCH($A282,$U$4:$U$24,TRUE))+INDEX(Y$4:Y$24,MATCH($A282,$U$4:$U$24,1))*($A282-INDEX($U$4:$U$24,MATCH($A282,$U$4:$U$24,1))))</f>
        <v>557</v>
      </c>
      <c r="H282" s="1">
        <f t="shared" si="54"/>
        <v>557</v>
      </c>
      <c r="I282" s="1">
        <f t="shared" si="59"/>
        <v>438</v>
      </c>
      <c r="J282" s="1">
        <f t="shared" si="60"/>
        <v>438</v>
      </c>
      <c r="L282" s="1">
        <f t="shared" si="51"/>
        <v>0.9</v>
      </c>
      <c r="M282" s="1" cm="1">
        <f t="array" ref="M282">ROUND(INDEX(实力模型!$AR$9:$AY$108,MATCH($E282,实力模型!$D$9:$D$108,FALSE),MATCH(M$2,实力模型!$AR$8:$AY$8,FALSE))*L282,3)</f>
        <v>7482.348</v>
      </c>
      <c r="N282" s="1">
        <f t="shared" si="61"/>
        <v>0.7</v>
      </c>
      <c r="O282" s="1" cm="1">
        <f t="array" ref="O282">ROUND(INDEX(实力模型!$AR$9:$AY$108,MATCH($E282,实力模型!$D$9:$D$108,FALSE),MATCH(O$2,实力模型!$AR$8:$AY$8,FALSE))*$N282,3)</f>
        <v>561.79200000000003</v>
      </c>
      <c r="P282" s="1">
        <f t="shared" si="52"/>
        <v>561.79200000000003</v>
      </c>
      <c r="Q282" s="1" cm="1">
        <f t="array" ref="Q282">INDEX(实力模型!$AR$9:$AY$108,MATCH($E282,实力模型!$D$9:$D$108,FALSE),MATCH(Q$2,实力模型!$AR$8:$AY$8,FALSE))*$R$1</f>
        <v>438.26400000000001</v>
      </c>
      <c r="R282" s="1">
        <f t="shared" si="53"/>
        <v>438.26400000000001</v>
      </c>
    </row>
    <row r="283" spans="1:18" x14ac:dyDescent="0.15">
      <c r="A283" s="1">
        <v>281</v>
      </c>
      <c r="B283" s="1">
        <f t="shared" si="62"/>
        <v>29</v>
      </c>
      <c r="C283" s="1">
        <f t="shared" si="63"/>
        <v>1</v>
      </c>
      <c r="E283" s="26">
        <f t="shared" si="56"/>
        <v>68</v>
      </c>
      <c r="F283" s="1" cm="1">
        <f t="array" ref="F283">INT(INDEX(V$4:V$24,MATCH($A283,$U$4:$U$24,TRUE))+INDEX(X$4:X$24,MATCH($A283,$U$4:$U$24,1))*($A283-INDEX($U$4:$U$24,MATCH($A283,$U$4:$U$24,1))))</f>
        <v>7504</v>
      </c>
      <c r="G283" s="1" cm="1">
        <f t="array" ref="G283">INT(INDEX(W$4:W$24,MATCH($A283,$U$4:$U$24,TRUE))+INDEX(Y$4:Y$24,MATCH($A283,$U$4:$U$24,1))*($A283-INDEX($U$4:$U$24,MATCH($A283,$U$4:$U$24,1))))</f>
        <v>562</v>
      </c>
      <c r="H283" s="1">
        <f t="shared" si="54"/>
        <v>562</v>
      </c>
      <c r="I283" s="1">
        <f t="shared" si="59"/>
        <v>438</v>
      </c>
      <c r="J283" s="1">
        <f t="shared" si="60"/>
        <v>438</v>
      </c>
      <c r="L283" s="1">
        <f t="shared" si="51"/>
        <v>0.9</v>
      </c>
      <c r="M283" s="1" cm="1">
        <f t="array" ref="M283">ROUND(INDEX(实力模型!$AR$9:$AY$108,MATCH($E283,实力模型!$D$9:$D$108,FALSE),MATCH(M$2,实力模型!$AR$8:$AY$8,FALSE))*L283,3)</f>
        <v>7482.348</v>
      </c>
      <c r="N283" s="1">
        <f t="shared" si="61"/>
        <v>0.7</v>
      </c>
      <c r="O283" s="1" cm="1">
        <f t="array" ref="O283">ROUND(INDEX(实力模型!$AR$9:$AY$108,MATCH($E283,实力模型!$D$9:$D$108,FALSE),MATCH(O$2,实力模型!$AR$8:$AY$8,FALSE))*$N283,3)</f>
        <v>561.79200000000003</v>
      </c>
      <c r="P283" s="1">
        <f t="shared" si="52"/>
        <v>561.79200000000003</v>
      </c>
      <c r="Q283" s="1" cm="1">
        <f t="array" ref="Q283">INDEX(实力模型!$AR$9:$AY$108,MATCH($E283,实力模型!$D$9:$D$108,FALSE),MATCH(Q$2,实力模型!$AR$8:$AY$8,FALSE))*$R$1</f>
        <v>438.26400000000001</v>
      </c>
      <c r="R283" s="1">
        <f t="shared" si="53"/>
        <v>438.26400000000001</v>
      </c>
    </row>
    <row r="284" spans="1:18" x14ac:dyDescent="0.15">
      <c r="A284" s="1">
        <v>282</v>
      </c>
      <c r="B284" s="1">
        <f t="shared" si="62"/>
        <v>29</v>
      </c>
      <c r="C284" s="1">
        <f t="shared" si="63"/>
        <v>2</v>
      </c>
      <c r="E284" s="26">
        <f t="shared" ref="E284:E306" si="64">MIN(E279+1,100)</f>
        <v>69</v>
      </c>
      <c r="F284" s="1" cm="1">
        <f t="array" ref="F284">INT(INDEX(V$4:V$24,MATCH($A284,$U$4:$U$24,TRUE))+INDEX(X$4:X$24,MATCH($A284,$U$4:$U$24,1))*($A284-INDEX($U$4:$U$24,MATCH($A284,$U$4:$U$24,1))))</f>
        <v>7587</v>
      </c>
      <c r="G284" s="1" cm="1">
        <f t="array" ref="G284">INT(INDEX(W$4:W$24,MATCH($A284,$U$4:$U$24,TRUE))+INDEX(Y$4:Y$24,MATCH($A284,$U$4:$U$24,1))*($A284-INDEX($U$4:$U$24,MATCH($A284,$U$4:$U$24,1))))</f>
        <v>568</v>
      </c>
      <c r="H284" s="1">
        <f t="shared" si="54"/>
        <v>568</v>
      </c>
      <c r="I284" s="1">
        <f t="shared" si="59"/>
        <v>469</v>
      </c>
      <c r="J284" s="1">
        <f t="shared" si="60"/>
        <v>469</v>
      </c>
      <c r="L284" s="1">
        <f t="shared" si="51"/>
        <v>0.9</v>
      </c>
      <c r="M284" s="1" cm="1">
        <f t="array" ref="M284">ROUND(INDEX(实力模型!$AR$9:$AY$108,MATCH($E284,实力模型!$D$9:$D$108,FALSE),MATCH(M$2,实力模型!$AR$8:$AY$8,FALSE))*L284,3)</f>
        <v>7980.4440000000004</v>
      </c>
      <c r="N284" s="1">
        <f t="shared" si="61"/>
        <v>0.7</v>
      </c>
      <c r="O284" s="1" cm="1">
        <f t="array" ref="O284">ROUND(INDEX(实力模型!$AR$9:$AY$108,MATCH($E284,实力模型!$D$9:$D$108,FALSE),MATCH(O$2,实力模型!$AR$8:$AY$8,FALSE))*$N284,3)</f>
        <v>594.601</v>
      </c>
      <c r="P284" s="1">
        <f t="shared" si="52"/>
        <v>594.601</v>
      </c>
      <c r="Q284" s="1" cm="1">
        <f t="array" ref="Q284">INDEX(实力模型!$AR$9:$AY$108,MATCH($E284,实力模型!$D$9:$D$108,FALSE),MATCH(Q$2,实力模型!$AR$8:$AY$8,FALSE))*$R$1</f>
        <v>469.33199999999999</v>
      </c>
      <c r="R284" s="1">
        <f t="shared" si="53"/>
        <v>469.33199999999999</v>
      </c>
    </row>
    <row r="285" spans="1:18" x14ac:dyDescent="0.15">
      <c r="A285" s="1">
        <v>283</v>
      </c>
      <c r="B285" s="1">
        <f t="shared" si="62"/>
        <v>29</v>
      </c>
      <c r="C285" s="1">
        <f t="shared" si="63"/>
        <v>3</v>
      </c>
      <c r="E285" s="26">
        <f t="shared" si="64"/>
        <v>69</v>
      </c>
      <c r="F285" s="1" cm="1">
        <f t="array" ref="F285">INT(INDEX(V$4:V$24,MATCH($A285,$U$4:$U$24,TRUE))+INDEX(X$4:X$24,MATCH($A285,$U$4:$U$24,1))*($A285-INDEX($U$4:$U$24,MATCH($A285,$U$4:$U$24,1))))</f>
        <v>7670</v>
      </c>
      <c r="G285" s="1" cm="1">
        <f t="array" ref="G285">INT(INDEX(W$4:W$24,MATCH($A285,$U$4:$U$24,TRUE))+INDEX(Y$4:Y$24,MATCH($A285,$U$4:$U$24,1))*($A285-INDEX($U$4:$U$24,MATCH($A285,$U$4:$U$24,1))))</f>
        <v>574</v>
      </c>
      <c r="H285" s="1">
        <f t="shared" si="54"/>
        <v>574</v>
      </c>
      <c r="I285" s="1">
        <f t="shared" si="59"/>
        <v>469</v>
      </c>
      <c r="J285" s="1">
        <f t="shared" si="60"/>
        <v>469</v>
      </c>
      <c r="L285" s="1">
        <f t="shared" si="51"/>
        <v>0.9</v>
      </c>
      <c r="M285" s="1" cm="1">
        <f t="array" ref="M285">ROUND(INDEX(实力模型!$AR$9:$AY$108,MATCH($E285,实力模型!$D$9:$D$108,FALSE),MATCH(M$2,实力模型!$AR$8:$AY$8,FALSE))*L285,3)</f>
        <v>7980.4440000000004</v>
      </c>
      <c r="N285" s="1">
        <f t="shared" si="61"/>
        <v>0.7</v>
      </c>
      <c r="O285" s="1" cm="1">
        <f t="array" ref="O285">ROUND(INDEX(实力模型!$AR$9:$AY$108,MATCH($E285,实力模型!$D$9:$D$108,FALSE),MATCH(O$2,实力模型!$AR$8:$AY$8,FALSE))*$N285,3)</f>
        <v>594.601</v>
      </c>
      <c r="P285" s="1">
        <f t="shared" si="52"/>
        <v>594.601</v>
      </c>
      <c r="Q285" s="1" cm="1">
        <f t="array" ref="Q285">INDEX(实力模型!$AR$9:$AY$108,MATCH($E285,实力模型!$D$9:$D$108,FALSE),MATCH(Q$2,实力模型!$AR$8:$AY$8,FALSE))*$R$1</f>
        <v>469.33199999999999</v>
      </c>
      <c r="R285" s="1">
        <f t="shared" si="53"/>
        <v>469.33199999999999</v>
      </c>
    </row>
    <row r="286" spans="1:18" x14ac:dyDescent="0.15">
      <c r="A286" s="1">
        <v>284</v>
      </c>
      <c r="B286" s="1">
        <f t="shared" si="62"/>
        <v>29</v>
      </c>
      <c r="C286" s="1">
        <f t="shared" si="63"/>
        <v>4</v>
      </c>
      <c r="E286" s="26">
        <f t="shared" si="64"/>
        <v>69</v>
      </c>
      <c r="F286" s="1" cm="1">
        <f t="array" ref="F286">INT(INDEX(V$4:V$24,MATCH($A286,$U$4:$U$24,TRUE))+INDEX(X$4:X$24,MATCH($A286,$U$4:$U$24,1))*($A286-INDEX($U$4:$U$24,MATCH($A286,$U$4:$U$24,1))))</f>
        <v>7754</v>
      </c>
      <c r="G286" s="1" cm="1">
        <f t="array" ref="G286">INT(INDEX(W$4:W$24,MATCH($A286,$U$4:$U$24,TRUE))+INDEX(Y$4:Y$24,MATCH($A286,$U$4:$U$24,1))*($A286-INDEX($U$4:$U$24,MATCH($A286,$U$4:$U$24,1))))</f>
        <v>579</v>
      </c>
      <c r="H286" s="1">
        <f t="shared" si="54"/>
        <v>579</v>
      </c>
      <c r="I286" s="1">
        <f t="shared" si="59"/>
        <v>469</v>
      </c>
      <c r="J286" s="1">
        <f t="shared" si="60"/>
        <v>469</v>
      </c>
      <c r="L286" s="1">
        <f t="shared" si="51"/>
        <v>0.9</v>
      </c>
      <c r="M286" s="1" cm="1">
        <f t="array" ref="M286">ROUND(INDEX(实力模型!$AR$9:$AY$108,MATCH($E286,实力模型!$D$9:$D$108,FALSE),MATCH(M$2,实力模型!$AR$8:$AY$8,FALSE))*L286,3)</f>
        <v>7980.4440000000004</v>
      </c>
      <c r="N286" s="1">
        <f t="shared" si="61"/>
        <v>0.7</v>
      </c>
      <c r="O286" s="1" cm="1">
        <f t="array" ref="O286">ROUND(INDEX(实力模型!$AR$9:$AY$108,MATCH($E286,实力模型!$D$9:$D$108,FALSE),MATCH(O$2,实力模型!$AR$8:$AY$8,FALSE))*$N286,3)</f>
        <v>594.601</v>
      </c>
      <c r="P286" s="1">
        <f t="shared" si="52"/>
        <v>594.601</v>
      </c>
      <c r="Q286" s="1" cm="1">
        <f t="array" ref="Q286">INDEX(实力模型!$AR$9:$AY$108,MATCH($E286,实力模型!$D$9:$D$108,FALSE),MATCH(Q$2,实力模型!$AR$8:$AY$8,FALSE))*$R$1</f>
        <v>469.33199999999999</v>
      </c>
      <c r="R286" s="1">
        <f t="shared" si="53"/>
        <v>469.33199999999999</v>
      </c>
    </row>
    <row r="287" spans="1:18" x14ac:dyDescent="0.15">
      <c r="A287" s="1">
        <v>285</v>
      </c>
      <c r="B287" s="1">
        <f t="shared" si="62"/>
        <v>29</v>
      </c>
      <c r="C287" s="1">
        <f t="shared" si="63"/>
        <v>5</v>
      </c>
      <c r="E287" s="26">
        <f t="shared" si="64"/>
        <v>69</v>
      </c>
      <c r="F287" s="1" cm="1">
        <f t="array" ref="F287">INT(INDEX(V$4:V$24,MATCH($A287,$U$4:$U$24,TRUE))+INDEX(X$4:X$24,MATCH($A287,$U$4:$U$24,1))*($A287-INDEX($U$4:$U$24,MATCH($A287,$U$4:$U$24,1))))</f>
        <v>7837</v>
      </c>
      <c r="G287" s="1" cm="1">
        <f t="array" ref="G287">INT(INDEX(W$4:W$24,MATCH($A287,$U$4:$U$24,TRUE))+INDEX(Y$4:Y$24,MATCH($A287,$U$4:$U$24,1))*($A287-INDEX($U$4:$U$24,MATCH($A287,$U$4:$U$24,1))))</f>
        <v>585</v>
      </c>
      <c r="H287" s="1">
        <f t="shared" si="54"/>
        <v>585</v>
      </c>
      <c r="I287" s="1">
        <f t="shared" si="59"/>
        <v>469</v>
      </c>
      <c r="J287" s="1">
        <f t="shared" si="60"/>
        <v>469</v>
      </c>
      <c r="L287" s="1">
        <f t="shared" ref="L287:L350" si="65">MIN(L286+0.002,0.9)</f>
        <v>0.9</v>
      </c>
      <c r="M287" s="1" cm="1">
        <f t="array" ref="M287">ROUND(INDEX(实力模型!$AR$9:$AY$108,MATCH($E287,实力模型!$D$9:$D$108,FALSE),MATCH(M$2,实力模型!$AR$8:$AY$8,FALSE))*L287,3)</f>
        <v>7980.4440000000004</v>
      </c>
      <c r="N287" s="1">
        <f t="shared" si="61"/>
        <v>0.7</v>
      </c>
      <c r="O287" s="1" cm="1">
        <f t="array" ref="O287">ROUND(INDEX(实力模型!$AR$9:$AY$108,MATCH($E287,实力模型!$D$9:$D$108,FALSE),MATCH(O$2,实力模型!$AR$8:$AY$8,FALSE))*$N287,3)</f>
        <v>594.601</v>
      </c>
      <c r="P287" s="1">
        <f t="shared" ref="P287:P350" si="66">O287</f>
        <v>594.601</v>
      </c>
      <c r="Q287" s="1" cm="1">
        <f t="array" ref="Q287">INDEX(实力模型!$AR$9:$AY$108,MATCH($E287,实力模型!$D$9:$D$108,FALSE),MATCH(Q$2,实力模型!$AR$8:$AY$8,FALSE))*$R$1</f>
        <v>469.33199999999999</v>
      </c>
      <c r="R287" s="1">
        <f t="shared" ref="R287:R350" si="67">Q287</f>
        <v>469.33199999999999</v>
      </c>
    </row>
    <row r="288" spans="1:18" x14ac:dyDescent="0.15">
      <c r="A288" s="1">
        <v>286</v>
      </c>
      <c r="B288" s="1">
        <f t="shared" si="62"/>
        <v>29</v>
      </c>
      <c r="C288" s="1">
        <f t="shared" si="63"/>
        <v>6</v>
      </c>
      <c r="E288" s="26">
        <f t="shared" si="64"/>
        <v>69</v>
      </c>
      <c r="F288" s="1" cm="1">
        <f t="array" ref="F288">INT(INDEX(V$4:V$24,MATCH($A288,$U$4:$U$24,TRUE))+INDEX(X$4:X$24,MATCH($A288,$U$4:$U$24,1))*($A288-INDEX($U$4:$U$24,MATCH($A288,$U$4:$U$24,1))))</f>
        <v>7921</v>
      </c>
      <c r="G288" s="1" cm="1">
        <f t="array" ref="G288">INT(INDEX(W$4:W$24,MATCH($A288,$U$4:$U$24,TRUE))+INDEX(Y$4:Y$24,MATCH($A288,$U$4:$U$24,1))*($A288-INDEX($U$4:$U$24,MATCH($A288,$U$4:$U$24,1))))</f>
        <v>591</v>
      </c>
      <c r="H288" s="1">
        <f t="shared" si="54"/>
        <v>591</v>
      </c>
      <c r="I288" s="1">
        <f t="shared" si="59"/>
        <v>469</v>
      </c>
      <c r="J288" s="1">
        <f t="shared" si="60"/>
        <v>469</v>
      </c>
      <c r="L288" s="1">
        <f t="shared" si="65"/>
        <v>0.9</v>
      </c>
      <c r="M288" s="1" cm="1">
        <f t="array" ref="M288">ROUND(INDEX(实力模型!$AR$9:$AY$108,MATCH($E288,实力模型!$D$9:$D$108,FALSE),MATCH(M$2,实力模型!$AR$8:$AY$8,FALSE))*L288,3)</f>
        <v>7980.4440000000004</v>
      </c>
      <c r="N288" s="1">
        <f t="shared" si="61"/>
        <v>0.7</v>
      </c>
      <c r="O288" s="1" cm="1">
        <f t="array" ref="O288">ROUND(INDEX(实力模型!$AR$9:$AY$108,MATCH($E288,实力模型!$D$9:$D$108,FALSE),MATCH(O$2,实力模型!$AR$8:$AY$8,FALSE))*$N288,3)</f>
        <v>594.601</v>
      </c>
      <c r="P288" s="1">
        <f t="shared" si="66"/>
        <v>594.601</v>
      </c>
      <c r="Q288" s="1" cm="1">
        <f t="array" ref="Q288">INDEX(实力模型!$AR$9:$AY$108,MATCH($E288,实力模型!$D$9:$D$108,FALSE),MATCH(Q$2,实力模型!$AR$8:$AY$8,FALSE))*$R$1</f>
        <v>469.33199999999999</v>
      </c>
      <c r="R288" s="1">
        <f t="shared" si="67"/>
        <v>469.33199999999999</v>
      </c>
    </row>
    <row r="289" spans="1:18" x14ac:dyDescent="0.15">
      <c r="A289" s="1">
        <v>287</v>
      </c>
      <c r="B289" s="1">
        <f t="shared" si="62"/>
        <v>29</v>
      </c>
      <c r="C289" s="1">
        <f t="shared" si="63"/>
        <v>7</v>
      </c>
      <c r="E289" s="26">
        <f t="shared" si="64"/>
        <v>70</v>
      </c>
      <c r="F289" s="1" cm="1">
        <f t="array" ref="F289">INT(INDEX(V$4:V$24,MATCH($A289,$U$4:$U$24,TRUE))+INDEX(X$4:X$24,MATCH($A289,$U$4:$U$24,1))*($A289-INDEX($U$4:$U$24,MATCH($A289,$U$4:$U$24,1))))</f>
        <v>8004</v>
      </c>
      <c r="G289" s="1" cm="1">
        <f t="array" ref="G289">INT(INDEX(W$4:W$24,MATCH($A289,$U$4:$U$24,TRUE))+INDEX(Y$4:Y$24,MATCH($A289,$U$4:$U$24,1))*($A289-INDEX($U$4:$U$24,MATCH($A289,$U$4:$U$24,1))))</f>
        <v>596</v>
      </c>
      <c r="H289" s="1">
        <f t="shared" si="54"/>
        <v>596</v>
      </c>
      <c r="I289" s="1">
        <f t="shared" si="59"/>
        <v>471</v>
      </c>
      <c r="J289" s="1">
        <f t="shared" si="60"/>
        <v>471</v>
      </c>
      <c r="L289" s="1">
        <f t="shared" si="65"/>
        <v>0.9</v>
      </c>
      <c r="M289" s="1" cm="1">
        <f t="array" ref="M289">ROUND(INDEX(实力模型!$AR$9:$AY$108,MATCH($E289,实力模型!$D$9:$D$108,FALSE),MATCH(M$2,实力模型!$AR$8:$AY$8,FALSE))*L289,3)</f>
        <v>8004.42</v>
      </c>
      <c r="N289" s="1">
        <f t="shared" si="61"/>
        <v>0.7</v>
      </c>
      <c r="O289" s="1" cm="1">
        <f t="array" ref="O289">ROUND(INDEX(实力模型!$AR$9:$AY$108,MATCH($E289,实力模型!$D$9:$D$108,FALSE),MATCH(O$2,实力模型!$AR$8:$AY$8,FALSE))*$N289,3)</f>
        <v>596.67999999999995</v>
      </c>
      <c r="P289" s="1">
        <f t="shared" si="66"/>
        <v>596.67999999999995</v>
      </c>
      <c r="Q289" s="1" cm="1">
        <f t="array" ref="Q289">INDEX(实力模型!$AR$9:$AY$108,MATCH($E289,实力模型!$D$9:$D$108,FALSE),MATCH(Q$2,实力模型!$AR$8:$AY$8,FALSE))*$R$1</f>
        <v>471.06</v>
      </c>
      <c r="R289" s="1">
        <f t="shared" si="67"/>
        <v>471.06</v>
      </c>
    </row>
    <row r="290" spans="1:18" x14ac:dyDescent="0.15">
      <c r="A290" s="1">
        <v>288</v>
      </c>
      <c r="B290" s="1">
        <f t="shared" si="62"/>
        <v>29</v>
      </c>
      <c r="C290" s="1">
        <f t="shared" si="63"/>
        <v>8</v>
      </c>
      <c r="E290" s="26">
        <f t="shared" si="64"/>
        <v>70</v>
      </c>
      <c r="F290" s="1" cm="1">
        <f t="array" ref="F290">INT(INDEX(V$4:V$24,MATCH($A290,$U$4:$U$24,TRUE))+INDEX(X$4:X$24,MATCH($A290,$U$4:$U$24,1))*($A290-INDEX($U$4:$U$24,MATCH($A290,$U$4:$U$24,1))))</f>
        <v>8028</v>
      </c>
      <c r="G290" s="1" cm="1">
        <f t="array" ref="G290">INT(INDEX(W$4:W$24,MATCH($A290,$U$4:$U$24,TRUE))+INDEX(Y$4:Y$24,MATCH($A290,$U$4:$U$24,1))*($A290-INDEX($U$4:$U$24,MATCH($A290,$U$4:$U$24,1))))</f>
        <v>598</v>
      </c>
      <c r="H290" s="1">
        <f t="shared" si="54"/>
        <v>598</v>
      </c>
      <c r="I290" s="1">
        <f t="shared" si="59"/>
        <v>471</v>
      </c>
      <c r="J290" s="1">
        <f t="shared" si="60"/>
        <v>471</v>
      </c>
      <c r="L290" s="1">
        <f t="shared" si="65"/>
        <v>0.9</v>
      </c>
      <c r="M290" s="1" cm="1">
        <f t="array" ref="M290">ROUND(INDEX(实力模型!$AR$9:$AY$108,MATCH($E290,实力模型!$D$9:$D$108,FALSE),MATCH(M$2,实力模型!$AR$8:$AY$8,FALSE))*L290,3)</f>
        <v>8004.42</v>
      </c>
      <c r="N290" s="1">
        <f t="shared" si="61"/>
        <v>0.7</v>
      </c>
      <c r="O290" s="1" cm="1">
        <f t="array" ref="O290">ROUND(INDEX(实力模型!$AR$9:$AY$108,MATCH($E290,实力模型!$D$9:$D$108,FALSE),MATCH(O$2,实力模型!$AR$8:$AY$8,FALSE))*$N290,3)</f>
        <v>596.67999999999995</v>
      </c>
      <c r="P290" s="1">
        <f t="shared" si="66"/>
        <v>596.67999999999995</v>
      </c>
      <c r="Q290" s="1" cm="1">
        <f t="array" ref="Q290">INDEX(实力模型!$AR$9:$AY$108,MATCH($E290,实力模型!$D$9:$D$108,FALSE),MATCH(Q$2,实力模型!$AR$8:$AY$8,FALSE))*$R$1</f>
        <v>471.06</v>
      </c>
      <c r="R290" s="1">
        <f t="shared" si="67"/>
        <v>471.06</v>
      </c>
    </row>
    <row r="291" spans="1:18" x14ac:dyDescent="0.15">
      <c r="A291" s="1">
        <v>289</v>
      </c>
      <c r="B291" s="1">
        <f t="shared" si="62"/>
        <v>29</v>
      </c>
      <c r="C291" s="1">
        <f t="shared" si="63"/>
        <v>9</v>
      </c>
      <c r="E291" s="26">
        <f t="shared" si="64"/>
        <v>70</v>
      </c>
      <c r="F291" s="1" cm="1">
        <f t="array" ref="F291">INT(INDEX(V$4:V$24,MATCH($A291,$U$4:$U$24,TRUE))+INDEX(X$4:X$24,MATCH($A291,$U$4:$U$24,1))*($A291-INDEX($U$4:$U$24,MATCH($A291,$U$4:$U$24,1))))</f>
        <v>8053</v>
      </c>
      <c r="G291" s="1" cm="1">
        <f t="array" ref="G291">INT(INDEX(W$4:W$24,MATCH($A291,$U$4:$U$24,TRUE))+INDEX(Y$4:Y$24,MATCH($A291,$U$4:$U$24,1))*($A291-INDEX($U$4:$U$24,MATCH($A291,$U$4:$U$24,1))))</f>
        <v>600</v>
      </c>
      <c r="H291" s="1">
        <f t="shared" si="54"/>
        <v>600</v>
      </c>
      <c r="I291" s="1">
        <f t="shared" si="59"/>
        <v>471</v>
      </c>
      <c r="J291" s="1">
        <f t="shared" si="60"/>
        <v>471</v>
      </c>
      <c r="L291" s="1">
        <f t="shared" si="65"/>
        <v>0.9</v>
      </c>
      <c r="M291" s="1" cm="1">
        <f t="array" ref="M291">ROUND(INDEX(实力模型!$AR$9:$AY$108,MATCH($E291,实力模型!$D$9:$D$108,FALSE),MATCH(M$2,实力模型!$AR$8:$AY$8,FALSE))*L291,3)</f>
        <v>8004.42</v>
      </c>
      <c r="N291" s="1">
        <f t="shared" si="61"/>
        <v>0.7</v>
      </c>
      <c r="O291" s="1" cm="1">
        <f t="array" ref="O291">ROUND(INDEX(实力模型!$AR$9:$AY$108,MATCH($E291,实力模型!$D$9:$D$108,FALSE),MATCH(O$2,实力模型!$AR$8:$AY$8,FALSE))*$N291,3)</f>
        <v>596.67999999999995</v>
      </c>
      <c r="P291" s="1">
        <f t="shared" si="66"/>
        <v>596.67999999999995</v>
      </c>
      <c r="Q291" s="1" cm="1">
        <f t="array" ref="Q291">INDEX(实力模型!$AR$9:$AY$108,MATCH($E291,实力模型!$D$9:$D$108,FALSE),MATCH(Q$2,实力模型!$AR$8:$AY$8,FALSE))*$R$1</f>
        <v>471.06</v>
      </c>
      <c r="R291" s="1">
        <f t="shared" si="67"/>
        <v>471.06</v>
      </c>
    </row>
    <row r="292" spans="1:18" x14ac:dyDescent="0.15">
      <c r="A292" s="1">
        <v>290</v>
      </c>
      <c r="B292" s="1">
        <f t="shared" si="62"/>
        <v>29</v>
      </c>
      <c r="C292" s="1">
        <f t="shared" si="63"/>
        <v>10</v>
      </c>
      <c r="E292" s="26">
        <f t="shared" si="64"/>
        <v>70</v>
      </c>
      <c r="F292" s="1" cm="1">
        <f t="array" ref="F292">INT(INDEX(V$4:V$24,MATCH($A292,$U$4:$U$24,TRUE))+INDEX(X$4:X$24,MATCH($A292,$U$4:$U$24,1))*($A292-INDEX($U$4:$U$24,MATCH($A292,$U$4:$U$24,1))))</f>
        <v>8077</v>
      </c>
      <c r="G292" s="1" cm="1">
        <f t="array" ref="G292">INT(INDEX(W$4:W$24,MATCH($A292,$U$4:$U$24,TRUE))+INDEX(Y$4:Y$24,MATCH($A292,$U$4:$U$24,1))*($A292-INDEX($U$4:$U$24,MATCH($A292,$U$4:$U$24,1))))</f>
        <v>602</v>
      </c>
      <c r="H292" s="1">
        <f t="shared" si="54"/>
        <v>602</v>
      </c>
      <c r="I292" s="1">
        <f t="shared" si="59"/>
        <v>471</v>
      </c>
      <c r="J292" s="1">
        <f t="shared" si="60"/>
        <v>471</v>
      </c>
      <c r="L292" s="1">
        <f t="shared" si="65"/>
        <v>0.9</v>
      </c>
      <c r="M292" s="1" cm="1">
        <f t="array" ref="M292">ROUND(INDEX(实力模型!$AR$9:$AY$108,MATCH($E292,实力模型!$D$9:$D$108,FALSE),MATCH(M$2,实力模型!$AR$8:$AY$8,FALSE))*L292,3)</f>
        <v>8004.42</v>
      </c>
      <c r="N292" s="1">
        <f t="shared" si="61"/>
        <v>0.7</v>
      </c>
      <c r="O292" s="1" cm="1">
        <f t="array" ref="O292">ROUND(INDEX(实力模型!$AR$9:$AY$108,MATCH($E292,实力模型!$D$9:$D$108,FALSE),MATCH(O$2,实力模型!$AR$8:$AY$8,FALSE))*$N292,3)</f>
        <v>596.67999999999995</v>
      </c>
      <c r="P292" s="1">
        <f t="shared" si="66"/>
        <v>596.67999999999995</v>
      </c>
      <c r="Q292" s="1" cm="1">
        <f t="array" ref="Q292">INDEX(实力模型!$AR$9:$AY$108,MATCH($E292,实力模型!$D$9:$D$108,FALSE),MATCH(Q$2,实力模型!$AR$8:$AY$8,FALSE))*$R$1</f>
        <v>471.06</v>
      </c>
      <c r="R292" s="1">
        <f t="shared" si="67"/>
        <v>471.06</v>
      </c>
    </row>
    <row r="293" spans="1:18" x14ac:dyDescent="0.15">
      <c r="A293" s="1">
        <v>291</v>
      </c>
      <c r="B293" s="1">
        <f t="shared" si="62"/>
        <v>30</v>
      </c>
      <c r="C293" s="1">
        <f t="shared" si="63"/>
        <v>1</v>
      </c>
      <c r="E293" s="26">
        <f t="shared" si="64"/>
        <v>70</v>
      </c>
      <c r="F293" s="1" cm="1">
        <f t="array" ref="F293">INT(INDEX(V$4:V$24,MATCH($A293,$U$4:$U$24,TRUE))+INDEX(X$4:X$24,MATCH($A293,$U$4:$U$24,1))*($A293-INDEX($U$4:$U$24,MATCH($A293,$U$4:$U$24,1))))</f>
        <v>8102</v>
      </c>
      <c r="G293" s="1" cm="1">
        <f t="array" ref="G293">INT(INDEX(W$4:W$24,MATCH($A293,$U$4:$U$24,TRUE))+INDEX(Y$4:Y$24,MATCH($A293,$U$4:$U$24,1))*($A293-INDEX($U$4:$U$24,MATCH($A293,$U$4:$U$24,1))))</f>
        <v>603</v>
      </c>
      <c r="H293" s="1">
        <f t="shared" si="54"/>
        <v>603</v>
      </c>
      <c r="I293" s="1">
        <f t="shared" si="59"/>
        <v>471</v>
      </c>
      <c r="J293" s="1">
        <f t="shared" si="60"/>
        <v>471</v>
      </c>
      <c r="L293" s="1">
        <f t="shared" si="65"/>
        <v>0.9</v>
      </c>
      <c r="M293" s="1" cm="1">
        <f t="array" ref="M293">ROUND(INDEX(实力模型!$AR$9:$AY$108,MATCH($E293,实力模型!$D$9:$D$108,FALSE),MATCH(M$2,实力模型!$AR$8:$AY$8,FALSE))*L293,3)</f>
        <v>8004.42</v>
      </c>
      <c r="N293" s="1">
        <f t="shared" si="61"/>
        <v>0.7</v>
      </c>
      <c r="O293" s="1" cm="1">
        <f t="array" ref="O293">ROUND(INDEX(实力模型!$AR$9:$AY$108,MATCH($E293,实力模型!$D$9:$D$108,FALSE),MATCH(O$2,实力模型!$AR$8:$AY$8,FALSE))*$N293,3)</f>
        <v>596.67999999999995</v>
      </c>
      <c r="P293" s="1">
        <f t="shared" si="66"/>
        <v>596.67999999999995</v>
      </c>
      <c r="Q293" s="1" cm="1">
        <f t="array" ref="Q293">INDEX(实力模型!$AR$9:$AY$108,MATCH($E293,实力模型!$D$9:$D$108,FALSE),MATCH(Q$2,实力模型!$AR$8:$AY$8,FALSE))*$R$1</f>
        <v>471.06</v>
      </c>
      <c r="R293" s="1">
        <f t="shared" si="67"/>
        <v>471.06</v>
      </c>
    </row>
    <row r="294" spans="1:18" x14ac:dyDescent="0.15">
      <c r="A294" s="1">
        <v>292</v>
      </c>
      <c r="B294" s="1">
        <f t="shared" si="62"/>
        <v>30</v>
      </c>
      <c r="C294" s="1">
        <f t="shared" si="63"/>
        <v>2</v>
      </c>
      <c r="E294" s="26">
        <f t="shared" si="64"/>
        <v>71</v>
      </c>
      <c r="F294" s="1" cm="1">
        <f t="array" ref="F294">INT(INDEX(V$4:V$24,MATCH($A294,$U$4:$U$24,TRUE))+INDEX(X$4:X$24,MATCH($A294,$U$4:$U$24,1))*($A294-INDEX($U$4:$U$24,MATCH($A294,$U$4:$U$24,1))))</f>
        <v>8126</v>
      </c>
      <c r="G294" s="1" cm="1">
        <f t="array" ref="G294">INT(INDEX(W$4:W$24,MATCH($A294,$U$4:$U$24,TRUE))+INDEX(Y$4:Y$24,MATCH($A294,$U$4:$U$24,1))*($A294-INDEX($U$4:$U$24,MATCH($A294,$U$4:$U$24,1))))</f>
        <v>605</v>
      </c>
      <c r="H294" s="1">
        <f t="shared" si="54"/>
        <v>605</v>
      </c>
      <c r="I294" s="1">
        <f t="shared" si="59"/>
        <v>472</v>
      </c>
      <c r="J294" s="1">
        <f t="shared" si="60"/>
        <v>472</v>
      </c>
      <c r="L294" s="1">
        <f t="shared" si="65"/>
        <v>0.9</v>
      </c>
      <c r="M294" s="1" cm="1">
        <f t="array" ref="M294">ROUND(INDEX(实力模型!$AR$9:$AY$108,MATCH($E294,实力模型!$D$9:$D$108,FALSE),MATCH(M$2,实力模型!$AR$8:$AY$8,FALSE))*L294,3)</f>
        <v>8028.3959999999997</v>
      </c>
      <c r="N294" s="1">
        <f t="shared" si="61"/>
        <v>0.7</v>
      </c>
      <c r="O294" s="1" cm="1">
        <f t="array" ref="O294">ROUND(INDEX(实力模型!$AR$9:$AY$108,MATCH($E294,实力模型!$D$9:$D$108,FALSE),MATCH(O$2,实力模型!$AR$8:$AY$8,FALSE))*$N294,3)</f>
        <v>598.75900000000001</v>
      </c>
      <c r="P294" s="1">
        <f t="shared" si="66"/>
        <v>598.75900000000001</v>
      </c>
      <c r="Q294" s="1" cm="1">
        <f t="array" ref="Q294">INDEX(实力模型!$AR$9:$AY$108,MATCH($E294,实力模型!$D$9:$D$108,FALSE),MATCH(Q$2,实力模型!$AR$8:$AY$8,FALSE))*$R$1</f>
        <v>472.78800000000001</v>
      </c>
      <c r="R294" s="1">
        <f t="shared" si="67"/>
        <v>472.78800000000001</v>
      </c>
    </row>
    <row r="295" spans="1:18" x14ac:dyDescent="0.15">
      <c r="A295" s="1">
        <v>293</v>
      </c>
      <c r="B295" s="1">
        <f t="shared" si="62"/>
        <v>30</v>
      </c>
      <c r="C295" s="1">
        <f t="shared" si="63"/>
        <v>3</v>
      </c>
      <c r="E295" s="26">
        <f t="shared" si="64"/>
        <v>71</v>
      </c>
      <c r="F295" s="1" cm="1">
        <f t="array" ref="F295">INT(INDEX(V$4:V$24,MATCH($A295,$U$4:$U$24,TRUE))+INDEX(X$4:X$24,MATCH($A295,$U$4:$U$24,1))*($A295-INDEX($U$4:$U$24,MATCH($A295,$U$4:$U$24,1))))</f>
        <v>8150</v>
      </c>
      <c r="G295" s="1" cm="1">
        <f t="array" ref="G295">INT(INDEX(W$4:W$24,MATCH($A295,$U$4:$U$24,TRUE))+INDEX(Y$4:Y$24,MATCH($A295,$U$4:$U$24,1))*($A295-INDEX($U$4:$U$24,MATCH($A295,$U$4:$U$24,1))))</f>
        <v>607</v>
      </c>
      <c r="H295" s="1">
        <f t="shared" ref="H295:H358" si="68">G295</f>
        <v>607</v>
      </c>
      <c r="I295" s="1">
        <f t="shared" si="59"/>
        <v>472</v>
      </c>
      <c r="J295" s="1">
        <f t="shared" si="60"/>
        <v>472</v>
      </c>
      <c r="L295" s="1">
        <f t="shared" si="65"/>
        <v>0.9</v>
      </c>
      <c r="M295" s="1" cm="1">
        <f t="array" ref="M295">ROUND(INDEX(实力模型!$AR$9:$AY$108,MATCH($E295,实力模型!$D$9:$D$108,FALSE),MATCH(M$2,实力模型!$AR$8:$AY$8,FALSE))*L295,3)</f>
        <v>8028.3959999999997</v>
      </c>
      <c r="N295" s="1">
        <f t="shared" si="61"/>
        <v>0.7</v>
      </c>
      <c r="O295" s="1" cm="1">
        <f t="array" ref="O295">ROUND(INDEX(实力模型!$AR$9:$AY$108,MATCH($E295,实力模型!$D$9:$D$108,FALSE),MATCH(O$2,实力模型!$AR$8:$AY$8,FALSE))*$N295,3)</f>
        <v>598.75900000000001</v>
      </c>
      <c r="P295" s="1">
        <f t="shared" si="66"/>
        <v>598.75900000000001</v>
      </c>
      <c r="Q295" s="1" cm="1">
        <f t="array" ref="Q295">INDEX(实力模型!$AR$9:$AY$108,MATCH($E295,实力模型!$D$9:$D$108,FALSE),MATCH(Q$2,实力模型!$AR$8:$AY$8,FALSE))*$R$1</f>
        <v>472.78800000000001</v>
      </c>
      <c r="R295" s="1">
        <f t="shared" si="67"/>
        <v>472.78800000000001</v>
      </c>
    </row>
    <row r="296" spans="1:18" x14ac:dyDescent="0.15">
      <c r="A296" s="1">
        <v>294</v>
      </c>
      <c r="B296" s="1">
        <f t="shared" si="62"/>
        <v>30</v>
      </c>
      <c r="C296" s="1">
        <f t="shared" si="63"/>
        <v>4</v>
      </c>
      <c r="E296" s="26">
        <f t="shared" si="64"/>
        <v>71</v>
      </c>
      <c r="F296" s="1" cm="1">
        <f t="array" ref="F296">INT(INDEX(V$4:V$24,MATCH($A296,$U$4:$U$24,TRUE))+INDEX(X$4:X$24,MATCH($A296,$U$4:$U$24,1))*($A296-INDEX($U$4:$U$24,MATCH($A296,$U$4:$U$24,1))))</f>
        <v>8175</v>
      </c>
      <c r="G296" s="1" cm="1">
        <f t="array" ref="G296">INT(INDEX(W$4:W$24,MATCH($A296,$U$4:$U$24,TRUE))+INDEX(Y$4:Y$24,MATCH($A296,$U$4:$U$24,1))*($A296-INDEX($U$4:$U$24,MATCH($A296,$U$4:$U$24,1))))</f>
        <v>609</v>
      </c>
      <c r="H296" s="1">
        <f t="shared" si="68"/>
        <v>609</v>
      </c>
      <c r="I296" s="1">
        <f t="shared" si="59"/>
        <v>472</v>
      </c>
      <c r="J296" s="1">
        <f t="shared" si="60"/>
        <v>472</v>
      </c>
      <c r="L296" s="1">
        <f t="shared" si="65"/>
        <v>0.9</v>
      </c>
      <c r="M296" s="1" cm="1">
        <f t="array" ref="M296">ROUND(INDEX(实力模型!$AR$9:$AY$108,MATCH($E296,实力模型!$D$9:$D$108,FALSE),MATCH(M$2,实力模型!$AR$8:$AY$8,FALSE))*L296,3)</f>
        <v>8028.3959999999997</v>
      </c>
      <c r="N296" s="1">
        <f t="shared" si="61"/>
        <v>0.7</v>
      </c>
      <c r="O296" s="1" cm="1">
        <f t="array" ref="O296">ROUND(INDEX(实力模型!$AR$9:$AY$108,MATCH($E296,实力模型!$D$9:$D$108,FALSE),MATCH(O$2,实力模型!$AR$8:$AY$8,FALSE))*$N296,3)</f>
        <v>598.75900000000001</v>
      </c>
      <c r="P296" s="1">
        <f t="shared" si="66"/>
        <v>598.75900000000001</v>
      </c>
      <c r="Q296" s="1" cm="1">
        <f t="array" ref="Q296">INDEX(实力模型!$AR$9:$AY$108,MATCH($E296,实力模型!$D$9:$D$108,FALSE),MATCH(Q$2,实力模型!$AR$8:$AY$8,FALSE))*$R$1</f>
        <v>472.78800000000001</v>
      </c>
      <c r="R296" s="1">
        <f t="shared" si="67"/>
        <v>472.78800000000001</v>
      </c>
    </row>
    <row r="297" spans="1:18" x14ac:dyDescent="0.15">
      <c r="A297" s="1">
        <v>295</v>
      </c>
      <c r="B297" s="1">
        <f t="shared" si="62"/>
        <v>30</v>
      </c>
      <c r="C297" s="1">
        <f t="shared" si="63"/>
        <v>5</v>
      </c>
      <c r="E297" s="26">
        <f t="shared" si="64"/>
        <v>71</v>
      </c>
      <c r="F297" s="1" cm="1">
        <f t="array" ref="F297">INT(INDEX(V$4:V$24,MATCH($A297,$U$4:$U$24,TRUE))+INDEX(X$4:X$24,MATCH($A297,$U$4:$U$24,1))*($A297-INDEX($U$4:$U$24,MATCH($A297,$U$4:$U$24,1))))</f>
        <v>8199</v>
      </c>
      <c r="G297" s="1" cm="1">
        <f t="array" ref="G297">INT(INDEX(W$4:W$24,MATCH($A297,$U$4:$U$24,TRUE))+INDEX(Y$4:Y$24,MATCH($A297,$U$4:$U$24,1))*($A297-INDEX($U$4:$U$24,MATCH($A297,$U$4:$U$24,1))))</f>
        <v>611</v>
      </c>
      <c r="H297" s="1">
        <f t="shared" si="68"/>
        <v>611</v>
      </c>
      <c r="I297" s="1">
        <f t="shared" si="59"/>
        <v>472</v>
      </c>
      <c r="J297" s="1">
        <f t="shared" si="60"/>
        <v>472</v>
      </c>
      <c r="L297" s="1">
        <f t="shared" si="65"/>
        <v>0.9</v>
      </c>
      <c r="M297" s="1" cm="1">
        <f t="array" ref="M297">ROUND(INDEX(实力模型!$AR$9:$AY$108,MATCH($E297,实力模型!$D$9:$D$108,FALSE),MATCH(M$2,实力模型!$AR$8:$AY$8,FALSE))*L297,3)</f>
        <v>8028.3959999999997</v>
      </c>
      <c r="N297" s="1">
        <f t="shared" si="61"/>
        <v>0.7</v>
      </c>
      <c r="O297" s="1" cm="1">
        <f t="array" ref="O297">ROUND(INDEX(实力模型!$AR$9:$AY$108,MATCH($E297,实力模型!$D$9:$D$108,FALSE),MATCH(O$2,实力模型!$AR$8:$AY$8,FALSE))*$N297,3)</f>
        <v>598.75900000000001</v>
      </c>
      <c r="P297" s="1">
        <f t="shared" si="66"/>
        <v>598.75900000000001</v>
      </c>
      <c r="Q297" s="1" cm="1">
        <f t="array" ref="Q297">INDEX(实力模型!$AR$9:$AY$108,MATCH($E297,实力模型!$D$9:$D$108,FALSE),MATCH(Q$2,实力模型!$AR$8:$AY$8,FALSE))*$R$1</f>
        <v>472.78800000000001</v>
      </c>
      <c r="R297" s="1">
        <f t="shared" si="67"/>
        <v>472.78800000000001</v>
      </c>
    </row>
    <row r="298" spans="1:18" x14ac:dyDescent="0.15">
      <c r="A298" s="1">
        <v>296</v>
      </c>
      <c r="B298" s="1">
        <f t="shared" si="62"/>
        <v>30</v>
      </c>
      <c r="C298" s="1">
        <f t="shared" si="63"/>
        <v>6</v>
      </c>
      <c r="E298" s="26">
        <f t="shared" si="64"/>
        <v>71</v>
      </c>
      <c r="F298" s="1" cm="1">
        <f t="array" ref="F298">INT(INDEX(V$4:V$24,MATCH($A298,$U$4:$U$24,TRUE))+INDEX(X$4:X$24,MATCH($A298,$U$4:$U$24,1))*($A298-INDEX($U$4:$U$24,MATCH($A298,$U$4:$U$24,1))))</f>
        <v>8224</v>
      </c>
      <c r="G298" s="1" cm="1">
        <f t="array" ref="G298">INT(INDEX(W$4:W$24,MATCH($A298,$U$4:$U$24,TRUE))+INDEX(Y$4:Y$24,MATCH($A298,$U$4:$U$24,1))*($A298-INDEX($U$4:$U$24,MATCH($A298,$U$4:$U$24,1))))</f>
        <v>613</v>
      </c>
      <c r="H298" s="1">
        <f t="shared" si="68"/>
        <v>613</v>
      </c>
      <c r="I298" s="1">
        <f t="shared" si="59"/>
        <v>472</v>
      </c>
      <c r="J298" s="1">
        <f t="shared" si="60"/>
        <v>472</v>
      </c>
      <c r="L298" s="1">
        <f t="shared" si="65"/>
        <v>0.9</v>
      </c>
      <c r="M298" s="1" cm="1">
        <f t="array" ref="M298">ROUND(INDEX(实力模型!$AR$9:$AY$108,MATCH($E298,实力模型!$D$9:$D$108,FALSE),MATCH(M$2,实力模型!$AR$8:$AY$8,FALSE))*L298,3)</f>
        <v>8028.3959999999997</v>
      </c>
      <c r="N298" s="1">
        <f t="shared" si="61"/>
        <v>0.7</v>
      </c>
      <c r="O298" s="1" cm="1">
        <f t="array" ref="O298">ROUND(INDEX(实力模型!$AR$9:$AY$108,MATCH($E298,实力模型!$D$9:$D$108,FALSE),MATCH(O$2,实力模型!$AR$8:$AY$8,FALSE))*$N298,3)</f>
        <v>598.75900000000001</v>
      </c>
      <c r="P298" s="1">
        <f t="shared" si="66"/>
        <v>598.75900000000001</v>
      </c>
      <c r="Q298" s="1" cm="1">
        <f t="array" ref="Q298">INDEX(实力模型!$AR$9:$AY$108,MATCH($E298,实力模型!$D$9:$D$108,FALSE),MATCH(Q$2,实力模型!$AR$8:$AY$8,FALSE))*$R$1</f>
        <v>472.78800000000001</v>
      </c>
      <c r="R298" s="1">
        <f t="shared" si="67"/>
        <v>472.78800000000001</v>
      </c>
    </row>
    <row r="299" spans="1:18" x14ac:dyDescent="0.15">
      <c r="A299" s="1">
        <v>297</v>
      </c>
      <c r="B299" s="1">
        <f t="shared" si="62"/>
        <v>30</v>
      </c>
      <c r="C299" s="1">
        <f t="shared" si="63"/>
        <v>7</v>
      </c>
      <c r="E299" s="26">
        <f t="shared" si="64"/>
        <v>72</v>
      </c>
      <c r="F299" s="1" cm="1">
        <f t="array" ref="F299">INT(INDEX(V$4:V$24,MATCH($A299,$U$4:$U$24,TRUE))+INDEX(X$4:X$24,MATCH($A299,$U$4:$U$24,1))*($A299-INDEX($U$4:$U$24,MATCH($A299,$U$4:$U$24,1))))</f>
        <v>8248</v>
      </c>
      <c r="G299" s="1" cm="1">
        <f t="array" ref="G299">INT(INDEX(W$4:W$24,MATCH($A299,$U$4:$U$24,TRUE))+INDEX(Y$4:Y$24,MATCH($A299,$U$4:$U$24,1))*($A299-INDEX($U$4:$U$24,MATCH($A299,$U$4:$U$24,1))))</f>
        <v>614</v>
      </c>
      <c r="H299" s="1">
        <f t="shared" si="68"/>
        <v>614</v>
      </c>
      <c r="I299" s="1">
        <f t="shared" si="59"/>
        <v>484</v>
      </c>
      <c r="J299" s="1">
        <f t="shared" si="60"/>
        <v>484</v>
      </c>
      <c r="L299" s="1">
        <f t="shared" si="65"/>
        <v>0.9</v>
      </c>
      <c r="M299" s="1" cm="1">
        <f t="array" ref="M299">ROUND(INDEX(实力模型!$AR$9:$AY$108,MATCH($E299,实力模型!$D$9:$D$108,FALSE),MATCH(M$2,实力模型!$AR$8:$AY$8,FALSE))*L299,3)</f>
        <v>8178.732</v>
      </c>
      <c r="N299" s="1">
        <f t="shared" si="61"/>
        <v>0.7</v>
      </c>
      <c r="O299" s="1" cm="1">
        <f t="array" ref="O299">ROUND(INDEX(实力模型!$AR$9:$AY$108,MATCH($E299,实力模型!$D$9:$D$108,FALSE),MATCH(O$2,实力模型!$AR$8:$AY$8,FALSE))*$N299,3)</f>
        <v>612.178</v>
      </c>
      <c r="P299" s="1">
        <f t="shared" si="66"/>
        <v>612.178</v>
      </c>
      <c r="Q299" s="1" cm="1">
        <f t="array" ref="Q299">INDEX(实力模型!$AR$9:$AY$108,MATCH($E299,实力模型!$D$9:$D$108,FALSE),MATCH(Q$2,实力模型!$AR$8:$AY$8,FALSE))*$R$1</f>
        <v>484.23599999999999</v>
      </c>
      <c r="R299" s="1">
        <f t="shared" si="67"/>
        <v>484.23599999999999</v>
      </c>
    </row>
    <row r="300" spans="1:18" x14ac:dyDescent="0.15">
      <c r="A300" s="1">
        <v>298</v>
      </c>
      <c r="B300" s="1">
        <f t="shared" si="62"/>
        <v>30</v>
      </c>
      <c r="C300" s="1">
        <f t="shared" si="63"/>
        <v>8</v>
      </c>
      <c r="E300" s="26">
        <f t="shared" si="64"/>
        <v>72</v>
      </c>
      <c r="F300" s="1" cm="1">
        <f t="array" ref="F300">INT(INDEX(V$4:V$24,MATCH($A300,$U$4:$U$24,TRUE))+INDEX(X$4:X$24,MATCH($A300,$U$4:$U$24,1))*($A300-INDEX($U$4:$U$24,MATCH($A300,$U$4:$U$24,1))))</f>
        <v>8273</v>
      </c>
      <c r="G300" s="1" cm="1">
        <f t="array" ref="G300">INT(INDEX(W$4:W$24,MATCH($A300,$U$4:$U$24,TRUE))+INDEX(Y$4:Y$24,MATCH($A300,$U$4:$U$24,1))*($A300-INDEX($U$4:$U$24,MATCH($A300,$U$4:$U$24,1))))</f>
        <v>616</v>
      </c>
      <c r="H300" s="1">
        <f t="shared" si="68"/>
        <v>616</v>
      </c>
      <c r="I300" s="1">
        <f t="shared" si="59"/>
        <v>484</v>
      </c>
      <c r="J300" s="1">
        <f t="shared" si="60"/>
        <v>484</v>
      </c>
      <c r="L300" s="1">
        <f t="shared" si="65"/>
        <v>0.9</v>
      </c>
      <c r="M300" s="1" cm="1">
        <f t="array" ref="M300">ROUND(INDEX(实力模型!$AR$9:$AY$108,MATCH($E300,实力模型!$D$9:$D$108,FALSE),MATCH(M$2,实力模型!$AR$8:$AY$8,FALSE))*L300,3)</f>
        <v>8178.732</v>
      </c>
      <c r="N300" s="1">
        <f t="shared" si="61"/>
        <v>0.7</v>
      </c>
      <c r="O300" s="1" cm="1">
        <f t="array" ref="O300">ROUND(INDEX(实力模型!$AR$9:$AY$108,MATCH($E300,实力模型!$D$9:$D$108,FALSE),MATCH(O$2,实力模型!$AR$8:$AY$8,FALSE))*$N300,3)</f>
        <v>612.178</v>
      </c>
      <c r="P300" s="1">
        <f t="shared" si="66"/>
        <v>612.178</v>
      </c>
      <c r="Q300" s="1" cm="1">
        <f t="array" ref="Q300">INDEX(实力模型!$AR$9:$AY$108,MATCH($E300,实力模型!$D$9:$D$108,FALSE),MATCH(Q$2,实力模型!$AR$8:$AY$8,FALSE))*$R$1</f>
        <v>484.23599999999999</v>
      </c>
      <c r="R300" s="1">
        <f t="shared" si="67"/>
        <v>484.23599999999999</v>
      </c>
    </row>
    <row r="301" spans="1:18" x14ac:dyDescent="0.15">
      <c r="A301" s="1">
        <v>299</v>
      </c>
      <c r="B301" s="1">
        <f t="shared" si="62"/>
        <v>30</v>
      </c>
      <c r="C301" s="1">
        <f t="shared" si="63"/>
        <v>9</v>
      </c>
      <c r="E301" s="26">
        <f t="shared" si="64"/>
        <v>72</v>
      </c>
      <c r="F301" s="1" cm="1">
        <f t="array" ref="F301">INT(INDEX(V$4:V$24,MATCH($A301,$U$4:$U$24,TRUE))+INDEX(X$4:X$24,MATCH($A301,$U$4:$U$24,1))*($A301-INDEX($U$4:$U$24,MATCH($A301,$U$4:$U$24,1))))</f>
        <v>8297</v>
      </c>
      <c r="G301" s="1" cm="1">
        <f t="array" ref="G301">INT(INDEX(W$4:W$24,MATCH($A301,$U$4:$U$24,TRUE))+INDEX(Y$4:Y$24,MATCH($A301,$U$4:$U$24,1))*($A301-INDEX($U$4:$U$24,MATCH($A301,$U$4:$U$24,1))))</f>
        <v>618</v>
      </c>
      <c r="H301" s="1">
        <f t="shared" si="68"/>
        <v>618</v>
      </c>
      <c r="I301" s="1">
        <f t="shared" si="59"/>
        <v>484</v>
      </c>
      <c r="J301" s="1">
        <f t="shared" si="60"/>
        <v>484</v>
      </c>
      <c r="L301" s="1">
        <f t="shared" si="65"/>
        <v>0.9</v>
      </c>
      <c r="M301" s="1" cm="1">
        <f t="array" ref="M301">ROUND(INDEX(实力模型!$AR$9:$AY$108,MATCH($E301,实力模型!$D$9:$D$108,FALSE),MATCH(M$2,实力模型!$AR$8:$AY$8,FALSE))*L301,3)</f>
        <v>8178.732</v>
      </c>
      <c r="N301" s="1">
        <f t="shared" si="61"/>
        <v>0.7</v>
      </c>
      <c r="O301" s="1" cm="1">
        <f t="array" ref="O301">ROUND(INDEX(实力模型!$AR$9:$AY$108,MATCH($E301,实力模型!$D$9:$D$108,FALSE),MATCH(O$2,实力模型!$AR$8:$AY$8,FALSE))*$N301,3)</f>
        <v>612.178</v>
      </c>
      <c r="P301" s="1">
        <f t="shared" si="66"/>
        <v>612.178</v>
      </c>
      <c r="Q301" s="1" cm="1">
        <f t="array" ref="Q301">INDEX(实力模型!$AR$9:$AY$108,MATCH($E301,实力模型!$D$9:$D$108,FALSE),MATCH(Q$2,实力模型!$AR$8:$AY$8,FALSE))*$R$1</f>
        <v>484.23599999999999</v>
      </c>
      <c r="R301" s="1">
        <f t="shared" si="67"/>
        <v>484.23599999999999</v>
      </c>
    </row>
    <row r="302" spans="1:18" x14ac:dyDescent="0.15">
      <c r="A302" s="1">
        <v>300</v>
      </c>
      <c r="B302" s="1">
        <f t="shared" si="62"/>
        <v>30</v>
      </c>
      <c r="C302" s="1">
        <f t="shared" si="63"/>
        <v>10</v>
      </c>
      <c r="E302" s="26">
        <f t="shared" si="64"/>
        <v>72</v>
      </c>
      <c r="F302" s="1" cm="1">
        <f t="array" ref="F302">INT(INDEX(V$4:V$24,MATCH($A302,$U$4:$U$24,TRUE))+INDEX(X$4:X$24,MATCH($A302,$U$4:$U$24,1))*($A302-INDEX($U$4:$U$24,MATCH($A302,$U$4:$U$24,1))))</f>
        <v>8322</v>
      </c>
      <c r="G302" s="1" cm="1">
        <f t="array" ref="G302">INT(INDEX(W$4:W$24,MATCH($A302,$U$4:$U$24,TRUE))+INDEX(Y$4:Y$24,MATCH($A302,$U$4:$U$24,1))*($A302-INDEX($U$4:$U$24,MATCH($A302,$U$4:$U$24,1))))</f>
        <v>620</v>
      </c>
      <c r="H302" s="1">
        <f t="shared" si="68"/>
        <v>620</v>
      </c>
      <c r="I302" s="1">
        <f t="shared" si="59"/>
        <v>484</v>
      </c>
      <c r="J302" s="1">
        <f t="shared" si="60"/>
        <v>484</v>
      </c>
      <c r="L302" s="1">
        <f t="shared" si="65"/>
        <v>0.9</v>
      </c>
      <c r="M302" s="1" cm="1">
        <f t="array" ref="M302">ROUND(INDEX(实力模型!$AR$9:$AY$108,MATCH($E302,实力模型!$D$9:$D$108,FALSE),MATCH(M$2,实力模型!$AR$8:$AY$8,FALSE))*L302,3)</f>
        <v>8178.732</v>
      </c>
      <c r="N302" s="1">
        <f t="shared" si="61"/>
        <v>0.7</v>
      </c>
      <c r="O302" s="1" cm="1">
        <f t="array" ref="O302">ROUND(INDEX(实力模型!$AR$9:$AY$108,MATCH($E302,实力模型!$D$9:$D$108,FALSE),MATCH(O$2,实力模型!$AR$8:$AY$8,FALSE))*$N302,3)</f>
        <v>612.178</v>
      </c>
      <c r="P302" s="1">
        <f t="shared" si="66"/>
        <v>612.178</v>
      </c>
      <c r="Q302" s="1" cm="1">
        <f t="array" ref="Q302">INDEX(实力模型!$AR$9:$AY$108,MATCH($E302,实力模型!$D$9:$D$108,FALSE),MATCH(Q$2,实力模型!$AR$8:$AY$8,FALSE))*$R$1</f>
        <v>484.23599999999999</v>
      </c>
      <c r="R302" s="1">
        <f t="shared" si="67"/>
        <v>484.23599999999999</v>
      </c>
    </row>
    <row r="303" spans="1:18" x14ac:dyDescent="0.15">
      <c r="A303" s="1">
        <v>301</v>
      </c>
      <c r="B303" s="1">
        <f t="shared" si="62"/>
        <v>31</v>
      </c>
      <c r="C303" s="1">
        <f t="shared" si="63"/>
        <v>1</v>
      </c>
      <c r="E303" s="26">
        <f t="shared" si="64"/>
        <v>72</v>
      </c>
      <c r="F303" s="1" cm="1">
        <f t="array" ref="F303">INT(INDEX(V$4:V$24,MATCH($A303,$U$4:$U$24,TRUE))+INDEX(X$4:X$24,MATCH($A303,$U$4:$U$24,1))*($A303-INDEX($U$4:$U$24,MATCH($A303,$U$4:$U$24,1))))</f>
        <v>8346</v>
      </c>
      <c r="G303" s="1" cm="1">
        <f t="array" ref="G303">INT(INDEX(W$4:W$24,MATCH($A303,$U$4:$U$24,TRUE))+INDEX(Y$4:Y$24,MATCH($A303,$U$4:$U$24,1))*($A303-INDEX($U$4:$U$24,MATCH($A303,$U$4:$U$24,1))))</f>
        <v>622</v>
      </c>
      <c r="H303" s="1">
        <f t="shared" si="68"/>
        <v>622</v>
      </c>
      <c r="I303" s="1">
        <f t="shared" si="59"/>
        <v>484</v>
      </c>
      <c r="J303" s="1">
        <f t="shared" si="60"/>
        <v>484</v>
      </c>
      <c r="L303" s="1">
        <f t="shared" si="65"/>
        <v>0.9</v>
      </c>
      <c r="M303" s="1" cm="1">
        <f t="array" ref="M303">ROUND(INDEX(实力模型!$AR$9:$AY$108,MATCH($E303,实力模型!$D$9:$D$108,FALSE),MATCH(M$2,实力模型!$AR$8:$AY$8,FALSE))*L303,3)</f>
        <v>8178.732</v>
      </c>
      <c r="N303" s="1">
        <f t="shared" si="61"/>
        <v>0.7</v>
      </c>
      <c r="O303" s="1" cm="1">
        <f t="array" ref="O303">ROUND(INDEX(实力模型!$AR$9:$AY$108,MATCH($E303,实力模型!$D$9:$D$108,FALSE),MATCH(O$2,实力模型!$AR$8:$AY$8,FALSE))*$N303,3)</f>
        <v>612.178</v>
      </c>
      <c r="P303" s="1">
        <f t="shared" si="66"/>
        <v>612.178</v>
      </c>
      <c r="Q303" s="1" cm="1">
        <f t="array" ref="Q303">INDEX(实力模型!$AR$9:$AY$108,MATCH($E303,实力模型!$D$9:$D$108,FALSE),MATCH(Q$2,实力模型!$AR$8:$AY$8,FALSE))*$R$1</f>
        <v>484.23599999999999</v>
      </c>
      <c r="R303" s="1">
        <f t="shared" si="67"/>
        <v>484.23599999999999</v>
      </c>
    </row>
    <row r="304" spans="1:18" x14ac:dyDescent="0.15">
      <c r="A304" s="1">
        <v>302</v>
      </c>
      <c r="B304" s="1">
        <f t="shared" si="62"/>
        <v>31</v>
      </c>
      <c r="C304" s="1">
        <f t="shared" si="63"/>
        <v>2</v>
      </c>
      <c r="E304" s="26">
        <f t="shared" si="64"/>
        <v>73</v>
      </c>
      <c r="F304" s="1" cm="1">
        <f t="array" ref="F304">INT(INDEX(V$4:V$24,MATCH($A304,$U$4:$U$24,TRUE))+INDEX(X$4:X$24,MATCH($A304,$U$4:$U$24,1))*($A304-INDEX($U$4:$U$24,MATCH($A304,$U$4:$U$24,1))))</f>
        <v>8370</v>
      </c>
      <c r="G304" s="1" cm="1">
        <f t="array" ref="G304">INT(INDEX(W$4:W$24,MATCH($A304,$U$4:$U$24,TRUE))+INDEX(Y$4:Y$24,MATCH($A304,$U$4:$U$24,1))*($A304-INDEX($U$4:$U$24,MATCH($A304,$U$4:$U$24,1))))</f>
        <v>623</v>
      </c>
      <c r="H304" s="1">
        <f t="shared" si="68"/>
        <v>623</v>
      </c>
      <c r="I304" s="1">
        <f t="shared" si="59"/>
        <v>485</v>
      </c>
      <c r="J304" s="1">
        <f t="shared" si="60"/>
        <v>485</v>
      </c>
      <c r="L304" s="1">
        <f t="shared" si="65"/>
        <v>0.9</v>
      </c>
      <c r="M304" s="1" cm="1">
        <f t="array" ref="M304">ROUND(INDEX(实力模型!$AR$9:$AY$108,MATCH($E304,实力模型!$D$9:$D$108,FALSE),MATCH(M$2,实力模型!$AR$8:$AY$8,FALSE))*L304,3)</f>
        <v>8202.7080000000005</v>
      </c>
      <c r="N304" s="1">
        <f t="shared" si="61"/>
        <v>0.7</v>
      </c>
      <c r="O304" s="1" cm="1">
        <f t="array" ref="O304">ROUND(INDEX(实力模型!$AR$9:$AY$108,MATCH($E304,实力模型!$D$9:$D$108,FALSE),MATCH(O$2,实力模型!$AR$8:$AY$8,FALSE))*$N304,3)</f>
        <v>614.25699999999995</v>
      </c>
      <c r="P304" s="1">
        <f t="shared" si="66"/>
        <v>614.25699999999995</v>
      </c>
      <c r="Q304" s="1" cm="1">
        <f t="array" ref="Q304">INDEX(实力模型!$AR$9:$AY$108,MATCH($E304,实力模型!$D$9:$D$108,FALSE),MATCH(Q$2,实力模型!$AR$8:$AY$8,FALSE))*$R$1</f>
        <v>485.964</v>
      </c>
      <c r="R304" s="1">
        <f t="shared" si="67"/>
        <v>485.964</v>
      </c>
    </row>
    <row r="305" spans="1:18" x14ac:dyDescent="0.15">
      <c r="A305" s="1">
        <v>303</v>
      </c>
      <c r="B305" s="1">
        <f t="shared" si="62"/>
        <v>31</v>
      </c>
      <c r="C305" s="1">
        <f t="shared" si="63"/>
        <v>3</v>
      </c>
      <c r="E305" s="26">
        <f t="shared" si="64"/>
        <v>73</v>
      </c>
      <c r="F305" s="1" cm="1">
        <f t="array" ref="F305">INT(INDEX(V$4:V$24,MATCH($A305,$U$4:$U$24,TRUE))+INDEX(X$4:X$24,MATCH($A305,$U$4:$U$24,1))*($A305-INDEX($U$4:$U$24,MATCH($A305,$U$4:$U$24,1))))</f>
        <v>8395</v>
      </c>
      <c r="G305" s="1" cm="1">
        <f t="array" ref="G305">INT(INDEX(W$4:W$24,MATCH($A305,$U$4:$U$24,TRUE))+INDEX(Y$4:Y$24,MATCH($A305,$U$4:$U$24,1))*($A305-INDEX($U$4:$U$24,MATCH($A305,$U$4:$U$24,1))))</f>
        <v>625</v>
      </c>
      <c r="H305" s="1">
        <f t="shared" si="68"/>
        <v>625</v>
      </c>
      <c r="I305" s="1">
        <f t="shared" si="59"/>
        <v>485</v>
      </c>
      <c r="J305" s="1">
        <f t="shared" si="60"/>
        <v>485</v>
      </c>
      <c r="L305" s="1">
        <f t="shared" si="65"/>
        <v>0.9</v>
      </c>
      <c r="M305" s="1" cm="1">
        <f t="array" ref="M305">ROUND(INDEX(实力模型!$AR$9:$AY$108,MATCH($E305,实力模型!$D$9:$D$108,FALSE),MATCH(M$2,实力模型!$AR$8:$AY$8,FALSE))*L305,3)</f>
        <v>8202.7080000000005</v>
      </c>
      <c r="N305" s="1">
        <f t="shared" si="61"/>
        <v>0.7</v>
      </c>
      <c r="O305" s="1" cm="1">
        <f t="array" ref="O305">ROUND(INDEX(实力模型!$AR$9:$AY$108,MATCH($E305,实力模型!$D$9:$D$108,FALSE),MATCH(O$2,实力模型!$AR$8:$AY$8,FALSE))*$N305,3)</f>
        <v>614.25699999999995</v>
      </c>
      <c r="P305" s="1">
        <f t="shared" si="66"/>
        <v>614.25699999999995</v>
      </c>
      <c r="Q305" s="1" cm="1">
        <f t="array" ref="Q305">INDEX(实力模型!$AR$9:$AY$108,MATCH($E305,实力模型!$D$9:$D$108,FALSE),MATCH(Q$2,实力模型!$AR$8:$AY$8,FALSE))*$R$1</f>
        <v>485.964</v>
      </c>
      <c r="R305" s="1">
        <f t="shared" si="67"/>
        <v>485.964</v>
      </c>
    </row>
    <row r="306" spans="1:18" x14ac:dyDescent="0.15">
      <c r="A306" s="1">
        <v>304</v>
      </c>
      <c r="B306" s="1">
        <f t="shared" si="62"/>
        <v>31</v>
      </c>
      <c r="C306" s="1">
        <f t="shared" si="63"/>
        <v>4</v>
      </c>
      <c r="E306" s="26">
        <f t="shared" si="64"/>
        <v>73</v>
      </c>
      <c r="F306" s="1" cm="1">
        <f t="array" ref="F306">INT(INDEX(V$4:V$24,MATCH($A306,$U$4:$U$24,TRUE))+INDEX(X$4:X$24,MATCH($A306,$U$4:$U$24,1))*($A306-INDEX($U$4:$U$24,MATCH($A306,$U$4:$U$24,1))))</f>
        <v>8419</v>
      </c>
      <c r="G306" s="1" cm="1">
        <f t="array" ref="G306">INT(INDEX(W$4:W$24,MATCH($A306,$U$4:$U$24,TRUE))+INDEX(Y$4:Y$24,MATCH($A306,$U$4:$U$24,1))*($A306-INDEX($U$4:$U$24,MATCH($A306,$U$4:$U$24,1))))</f>
        <v>627</v>
      </c>
      <c r="H306" s="1">
        <f t="shared" si="68"/>
        <v>627</v>
      </c>
      <c r="I306" s="1">
        <f t="shared" si="59"/>
        <v>485</v>
      </c>
      <c r="J306" s="1">
        <f t="shared" si="60"/>
        <v>485</v>
      </c>
      <c r="L306" s="1">
        <f t="shared" si="65"/>
        <v>0.9</v>
      </c>
      <c r="M306" s="1" cm="1">
        <f t="array" ref="M306">ROUND(INDEX(实力模型!$AR$9:$AY$108,MATCH($E306,实力模型!$D$9:$D$108,FALSE),MATCH(M$2,实力模型!$AR$8:$AY$8,FALSE))*L306,3)</f>
        <v>8202.7080000000005</v>
      </c>
      <c r="N306" s="1">
        <f t="shared" si="61"/>
        <v>0.7</v>
      </c>
      <c r="O306" s="1" cm="1">
        <f t="array" ref="O306">ROUND(INDEX(实力模型!$AR$9:$AY$108,MATCH($E306,实力模型!$D$9:$D$108,FALSE),MATCH(O$2,实力模型!$AR$8:$AY$8,FALSE))*$N306,3)</f>
        <v>614.25699999999995</v>
      </c>
      <c r="P306" s="1">
        <f t="shared" si="66"/>
        <v>614.25699999999995</v>
      </c>
      <c r="Q306" s="1" cm="1">
        <f t="array" ref="Q306">INDEX(实力模型!$AR$9:$AY$108,MATCH($E306,实力模型!$D$9:$D$108,FALSE),MATCH(Q$2,实力模型!$AR$8:$AY$8,FALSE))*$R$1</f>
        <v>485.964</v>
      </c>
      <c r="R306" s="1">
        <f t="shared" si="67"/>
        <v>485.964</v>
      </c>
    </row>
    <row r="307" spans="1:18" x14ac:dyDescent="0.15">
      <c r="A307" s="1">
        <v>305</v>
      </c>
      <c r="B307" s="1">
        <f t="shared" si="62"/>
        <v>31</v>
      </c>
      <c r="C307" s="1">
        <f t="shared" si="63"/>
        <v>5</v>
      </c>
      <c r="E307" s="26">
        <f t="shared" ref="E307:E336" si="69">MIN(E302+1,100)</f>
        <v>73</v>
      </c>
      <c r="F307" s="1" cm="1">
        <f t="array" ref="F307">INT(INDEX(V$4:V$24,MATCH($A307,$U$4:$U$24,TRUE))+INDEX(X$4:X$24,MATCH($A307,$U$4:$U$24,1))*($A307-INDEX($U$4:$U$24,MATCH($A307,$U$4:$U$24,1))))</f>
        <v>8444</v>
      </c>
      <c r="G307" s="1" cm="1">
        <f t="array" ref="G307">INT(INDEX(W$4:W$24,MATCH($A307,$U$4:$U$24,TRUE))+INDEX(Y$4:Y$24,MATCH($A307,$U$4:$U$24,1))*($A307-INDEX($U$4:$U$24,MATCH($A307,$U$4:$U$24,1))))</f>
        <v>629</v>
      </c>
      <c r="H307" s="1">
        <f t="shared" si="68"/>
        <v>629</v>
      </c>
      <c r="I307" s="1">
        <f t="shared" si="59"/>
        <v>485</v>
      </c>
      <c r="J307" s="1">
        <f t="shared" si="60"/>
        <v>485</v>
      </c>
      <c r="L307" s="1">
        <f t="shared" si="65"/>
        <v>0.9</v>
      </c>
      <c r="M307" s="1" cm="1">
        <f t="array" ref="M307">ROUND(INDEX(实力模型!$AR$9:$AY$108,MATCH($E307,实力模型!$D$9:$D$108,FALSE),MATCH(M$2,实力模型!$AR$8:$AY$8,FALSE))*L307,3)</f>
        <v>8202.7080000000005</v>
      </c>
      <c r="N307" s="1">
        <f t="shared" si="61"/>
        <v>0.7</v>
      </c>
      <c r="O307" s="1" cm="1">
        <f t="array" ref="O307">ROUND(INDEX(实力模型!$AR$9:$AY$108,MATCH($E307,实力模型!$D$9:$D$108,FALSE),MATCH(O$2,实力模型!$AR$8:$AY$8,FALSE))*$N307,3)</f>
        <v>614.25699999999995</v>
      </c>
      <c r="P307" s="1">
        <f t="shared" si="66"/>
        <v>614.25699999999995</v>
      </c>
      <c r="Q307" s="1" cm="1">
        <f t="array" ref="Q307">INDEX(实力模型!$AR$9:$AY$108,MATCH($E307,实力模型!$D$9:$D$108,FALSE),MATCH(Q$2,实力模型!$AR$8:$AY$8,FALSE))*$R$1</f>
        <v>485.964</v>
      </c>
      <c r="R307" s="1">
        <f t="shared" si="67"/>
        <v>485.964</v>
      </c>
    </row>
    <row r="308" spans="1:18" x14ac:dyDescent="0.15">
      <c r="A308" s="1">
        <v>306</v>
      </c>
      <c r="B308" s="1">
        <f t="shared" si="62"/>
        <v>31</v>
      </c>
      <c r="C308" s="1">
        <f t="shared" si="63"/>
        <v>6</v>
      </c>
      <c r="E308" s="26">
        <f t="shared" si="69"/>
        <v>73</v>
      </c>
      <c r="F308" s="1" cm="1">
        <f t="array" ref="F308">INT(INDEX(V$4:V$24,MATCH($A308,$U$4:$U$24,TRUE))+INDEX(X$4:X$24,MATCH($A308,$U$4:$U$24,1))*($A308-INDEX($U$4:$U$24,MATCH($A308,$U$4:$U$24,1))))</f>
        <v>8468</v>
      </c>
      <c r="G308" s="1" cm="1">
        <f t="array" ref="G308">INT(INDEX(W$4:W$24,MATCH($A308,$U$4:$U$24,TRUE))+INDEX(Y$4:Y$24,MATCH($A308,$U$4:$U$24,1))*($A308-INDEX($U$4:$U$24,MATCH($A308,$U$4:$U$24,1))))</f>
        <v>631</v>
      </c>
      <c r="H308" s="1">
        <f t="shared" si="68"/>
        <v>631</v>
      </c>
      <c r="I308" s="1">
        <f t="shared" si="59"/>
        <v>485</v>
      </c>
      <c r="J308" s="1">
        <f t="shared" si="60"/>
        <v>485</v>
      </c>
      <c r="L308" s="1">
        <f t="shared" si="65"/>
        <v>0.9</v>
      </c>
      <c r="M308" s="1" cm="1">
        <f t="array" ref="M308">ROUND(INDEX(实力模型!$AR$9:$AY$108,MATCH($E308,实力模型!$D$9:$D$108,FALSE),MATCH(M$2,实力模型!$AR$8:$AY$8,FALSE))*L308,3)</f>
        <v>8202.7080000000005</v>
      </c>
      <c r="N308" s="1">
        <f t="shared" si="61"/>
        <v>0.7</v>
      </c>
      <c r="O308" s="1" cm="1">
        <f t="array" ref="O308">ROUND(INDEX(实力模型!$AR$9:$AY$108,MATCH($E308,实力模型!$D$9:$D$108,FALSE),MATCH(O$2,实力模型!$AR$8:$AY$8,FALSE))*$N308,3)</f>
        <v>614.25699999999995</v>
      </c>
      <c r="P308" s="1">
        <f t="shared" si="66"/>
        <v>614.25699999999995</v>
      </c>
      <c r="Q308" s="1" cm="1">
        <f t="array" ref="Q308">INDEX(实力模型!$AR$9:$AY$108,MATCH($E308,实力模型!$D$9:$D$108,FALSE),MATCH(Q$2,实力模型!$AR$8:$AY$8,FALSE))*$R$1</f>
        <v>485.964</v>
      </c>
      <c r="R308" s="1">
        <f t="shared" si="67"/>
        <v>485.964</v>
      </c>
    </row>
    <row r="309" spans="1:18" x14ac:dyDescent="0.15">
      <c r="A309" s="1">
        <v>307</v>
      </c>
      <c r="B309" s="1">
        <f t="shared" si="62"/>
        <v>31</v>
      </c>
      <c r="C309" s="1">
        <f t="shared" si="63"/>
        <v>7</v>
      </c>
      <c r="E309" s="26">
        <f t="shared" si="69"/>
        <v>74</v>
      </c>
      <c r="F309" s="1" cm="1">
        <f t="array" ref="F309">INT(INDEX(V$4:V$24,MATCH($A309,$U$4:$U$24,TRUE))+INDEX(X$4:X$24,MATCH($A309,$U$4:$U$24,1))*($A309-INDEX($U$4:$U$24,MATCH($A309,$U$4:$U$24,1))))</f>
        <v>8493</v>
      </c>
      <c r="G309" s="1" cm="1">
        <f t="array" ref="G309">INT(INDEX(W$4:W$24,MATCH($A309,$U$4:$U$24,TRUE))+INDEX(Y$4:Y$24,MATCH($A309,$U$4:$U$24,1))*($A309-INDEX($U$4:$U$24,MATCH($A309,$U$4:$U$24,1))))</f>
        <v>632</v>
      </c>
      <c r="H309" s="1">
        <f t="shared" si="68"/>
        <v>632</v>
      </c>
      <c r="I309" s="1">
        <f t="shared" si="59"/>
        <v>487</v>
      </c>
      <c r="J309" s="1">
        <f t="shared" si="60"/>
        <v>487</v>
      </c>
      <c r="L309" s="1">
        <f t="shared" si="65"/>
        <v>0.9</v>
      </c>
      <c r="M309" s="1" cm="1">
        <f t="array" ref="M309">ROUND(INDEX(实力模型!$AR$9:$AY$108,MATCH($E309,实力模型!$D$9:$D$108,FALSE),MATCH(M$2,实力模型!$AR$8:$AY$8,FALSE))*L309,3)</f>
        <v>8226.6839999999993</v>
      </c>
      <c r="N309" s="1">
        <f t="shared" si="61"/>
        <v>0.7</v>
      </c>
      <c r="O309" s="1" cm="1">
        <f t="array" ref="O309">ROUND(INDEX(实力模型!$AR$9:$AY$108,MATCH($E309,实力模型!$D$9:$D$108,FALSE),MATCH(O$2,实力模型!$AR$8:$AY$8,FALSE))*$N309,3)</f>
        <v>616.33600000000001</v>
      </c>
      <c r="P309" s="1">
        <f t="shared" si="66"/>
        <v>616.33600000000001</v>
      </c>
      <c r="Q309" s="1" cm="1">
        <f t="array" ref="Q309">INDEX(实力模型!$AR$9:$AY$108,MATCH($E309,实力模型!$D$9:$D$108,FALSE),MATCH(Q$2,实力模型!$AR$8:$AY$8,FALSE))*$R$1</f>
        <v>487.69200000000001</v>
      </c>
      <c r="R309" s="1">
        <f t="shared" si="67"/>
        <v>487.69200000000001</v>
      </c>
    </row>
    <row r="310" spans="1:18" x14ac:dyDescent="0.15">
      <c r="A310" s="1">
        <v>308</v>
      </c>
      <c r="B310" s="1">
        <f t="shared" si="62"/>
        <v>31</v>
      </c>
      <c r="C310" s="1">
        <f t="shared" si="63"/>
        <v>8</v>
      </c>
      <c r="E310" s="26">
        <f t="shared" si="69"/>
        <v>74</v>
      </c>
      <c r="F310" s="1" cm="1">
        <f t="array" ref="F310">INT(INDEX(V$4:V$24,MATCH($A310,$U$4:$U$24,TRUE))+INDEX(X$4:X$24,MATCH($A310,$U$4:$U$24,1))*($A310-INDEX($U$4:$U$24,MATCH($A310,$U$4:$U$24,1))))</f>
        <v>8517</v>
      </c>
      <c r="G310" s="1" cm="1">
        <f t="array" ref="G310">INT(INDEX(W$4:W$24,MATCH($A310,$U$4:$U$24,TRUE))+INDEX(Y$4:Y$24,MATCH($A310,$U$4:$U$24,1))*($A310-INDEX($U$4:$U$24,MATCH($A310,$U$4:$U$24,1))))</f>
        <v>634</v>
      </c>
      <c r="H310" s="1">
        <f t="shared" si="68"/>
        <v>634</v>
      </c>
      <c r="I310" s="1">
        <f t="shared" si="59"/>
        <v>487</v>
      </c>
      <c r="J310" s="1">
        <f t="shared" si="60"/>
        <v>487</v>
      </c>
      <c r="L310" s="1">
        <f t="shared" si="65"/>
        <v>0.9</v>
      </c>
      <c r="M310" s="1" cm="1">
        <f t="array" ref="M310">ROUND(INDEX(实力模型!$AR$9:$AY$108,MATCH($E310,实力模型!$D$9:$D$108,FALSE),MATCH(M$2,实力模型!$AR$8:$AY$8,FALSE))*L310,3)</f>
        <v>8226.6839999999993</v>
      </c>
      <c r="N310" s="1">
        <f t="shared" si="61"/>
        <v>0.7</v>
      </c>
      <c r="O310" s="1" cm="1">
        <f t="array" ref="O310">ROUND(INDEX(实力模型!$AR$9:$AY$108,MATCH($E310,实力模型!$D$9:$D$108,FALSE),MATCH(O$2,实力模型!$AR$8:$AY$8,FALSE))*$N310,3)</f>
        <v>616.33600000000001</v>
      </c>
      <c r="P310" s="1">
        <f t="shared" si="66"/>
        <v>616.33600000000001</v>
      </c>
      <c r="Q310" s="1" cm="1">
        <f t="array" ref="Q310">INDEX(实力模型!$AR$9:$AY$108,MATCH($E310,实力模型!$D$9:$D$108,FALSE),MATCH(Q$2,实力模型!$AR$8:$AY$8,FALSE))*$R$1</f>
        <v>487.69200000000001</v>
      </c>
      <c r="R310" s="1">
        <f t="shared" si="67"/>
        <v>487.69200000000001</v>
      </c>
    </row>
    <row r="311" spans="1:18" x14ac:dyDescent="0.15">
      <c r="A311" s="1">
        <v>309</v>
      </c>
      <c r="B311" s="1">
        <f t="shared" si="62"/>
        <v>31</v>
      </c>
      <c r="C311" s="1">
        <f t="shared" si="63"/>
        <v>9</v>
      </c>
      <c r="E311" s="26">
        <f t="shared" si="69"/>
        <v>74</v>
      </c>
      <c r="F311" s="1" cm="1">
        <f t="array" ref="F311">INT(INDEX(V$4:V$24,MATCH($A311,$U$4:$U$24,TRUE))+INDEX(X$4:X$24,MATCH($A311,$U$4:$U$24,1))*($A311-INDEX($U$4:$U$24,MATCH($A311,$U$4:$U$24,1))))</f>
        <v>8541</v>
      </c>
      <c r="G311" s="1" cm="1">
        <f t="array" ref="G311">INT(INDEX(W$4:W$24,MATCH($A311,$U$4:$U$24,TRUE))+INDEX(Y$4:Y$24,MATCH($A311,$U$4:$U$24,1))*($A311-INDEX($U$4:$U$24,MATCH($A311,$U$4:$U$24,1))))</f>
        <v>636</v>
      </c>
      <c r="H311" s="1">
        <f t="shared" si="68"/>
        <v>636</v>
      </c>
      <c r="I311" s="1">
        <f t="shared" si="59"/>
        <v>487</v>
      </c>
      <c r="J311" s="1">
        <f t="shared" si="60"/>
        <v>487</v>
      </c>
      <c r="L311" s="1">
        <f t="shared" si="65"/>
        <v>0.9</v>
      </c>
      <c r="M311" s="1" cm="1">
        <f t="array" ref="M311">ROUND(INDEX(实力模型!$AR$9:$AY$108,MATCH($E311,实力模型!$D$9:$D$108,FALSE),MATCH(M$2,实力模型!$AR$8:$AY$8,FALSE))*L311,3)</f>
        <v>8226.6839999999993</v>
      </c>
      <c r="N311" s="1">
        <f t="shared" si="61"/>
        <v>0.7</v>
      </c>
      <c r="O311" s="1" cm="1">
        <f t="array" ref="O311">ROUND(INDEX(实力模型!$AR$9:$AY$108,MATCH($E311,实力模型!$D$9:$D$108,FALSE),MATCH(O$2,实力模型!$AR$8:$AY$8,FALSE))*$N311,3)</f>
        <v>616.33600000000001</v>
      </c>
      <c r="P311" s="1">
        <f t="shared" si="66"/>
        <v>616.33600000000001</v>
      </c>
      <c r="Q311" s="1" cm="1">
        <f t="array" ref="Q311">INDEX(实力模型!$AR$9:$AY$108,MATCH($E311,实力模型!$D$9:$D$108,FALSE),MATCH(Q$2,实力模型!$AR$8:$AY$8,FALSE))*$R$1</f>
        <v>487.69200000000001</v>
      </c>
      <c r="R311" s="1">
        <f t="shared" si="67"/>
        <v>487.69200000000001</v>
      </c>
    </row>
    <row r="312" spans="1:18" x14ac:dyDescent="0.15">
      <c r="A312" s="1">
        <v>310</v>
      </c>
      <c r="B312" s="1">
        <f t="shared" si="62"/>
        <v>31</v>
      </c>
      <c r="C312" s="1">
        <f t="shared" si="63"/>
        <v>10</v>
      </c>
      <c r="E312" s="26">
        <f t="shared" si="69"/>
        <v>74</v>
      </c>
      <c r="F312" s="1" cm="1">
        <f t="array" ref="F312">INT(INDEX(V$4:V$24,MATCH($A312,$U$4:$U$24,TRUE))+INDEX(X$4:X$24,MATCH($A312,$U$4:$U$24,1))*($A312-INDEX($U$4:$U$24,MATCH($A312,$U$4:$U$24,1))))</f>
        <v>8566</v>
      </c>
      <c r="G312" s="1" cm="1">
        <f t="array" ref="G312">INT(INDEX(W$4:W$24,MATCH($A312,$U$4:$U$24,TRUE))+INDEX(Y$4:Y$24,MATCH($A312,$U$4:$U$24,1))*($A312-INDEX($U$4:$U$24,MATCH($A312,$U$4:$U$24,1))))</f>
        <v>638</v>
      </c>
      <c r="H312" s="1">
        <f t="shared" si="68"/>
        <v>638</v>
      </c>
      <c r="I312" s="1">
        <f t="shared" si="59"/>
        <v>487</v>
      </c>
      <c r="J312" s="1">
        <f t="shared" si="60"/>
        <v>487</v>
      </c>
      <c r="L312" s="1">
        <f t="shared" si="65"/>
        <v>0.9</v>
      </c>
      <c r="M312" s="1" cm="1">
        <f t="array" ref="M312">ROUND(INDEX(实力模型!$AR$9:$AY$108,MATCH($E312,实力模型!$D$9:$D$108,FALSE),MATCH(M$2,实力模型!$AR$8:$AY$8,FALSE))*L312,3)</f>
        <v>8226.6839999999993</v>
      </c>
      <c r="N312" s="1">
        <f t="shared" si="61"/>
        <v>0.7</v>
      </c>
      <c r="O312" s="1" cm="1">
        <f t="array" ref="O312">ROUND(INDEX(实力模型!$AR$9:$AY$108,MATCH($E312,实力模型!$D$9:$D$108,FALSE),MATCH(O$2,实力模型!$AR$8:$AY$8,FALSE))*$N312,3)</f>
        <v>616.33600000000001</v>
      </c>
      <c r="P312" s="1">
        <f t="shared" si="66"/>
        <v>616.33600000000001</v>
      </c>
      <c r="Q312" s="1" cm="1">
        <f t="array" ref="Q312">INDEX(实力模型!$AR$9:$AY$108,MATCH($E312,实力模型!$D$9:$D$108,FALSE),MATCH(Q$2,实力模型!$AR$8:$AY$8,FALSE))*$R$1</f>
        <v>487.69200000000001</v>
      </c>
      <c r="R312" s="1">
        <f t="shared" si="67"/>
        <v>487.69200000000001</v>
      </c>
    </row>
    <row r="313" spans="1:18" x14ac:dyDescent="0.15">
      <c r="A313" s="1">
        <v>311</v>
      </c>
      <c r="B313" s="1">
        <f t="shared" si="62"/>
        <v>32</v>
      </c>
      <c r="C313" s="1">
        <f t="shared" si="63"/>
        <v>1</v>
      </c>
      <c r="E313" s="26">
        <f t="shared" si="69"/>
        <v>74</v>
      </c>
      <c r="F313" s="1" cm="1">
        <f t="array" ref="F313">INT(INDEX(V$4:V$24,MATCH($A313,$U$4:$U$24,TRUE))+INDEX(X$4:X$24,MATCH($A313,$U$4:$U$24,1))*($A313-INDEX($U$4:$U$24,MATCH($A313,$U$4:$U$24,1))))</f>
        <v>8590</v>
      </c>
      <c r="G313" s="1" cm="1">
        <f t="array" ref="G313">INT(INDEX(W$4:W$24,MATCH($A313,$U$4:$U$24,TRUE))+INDEX(Y$4:Y$24,MATCH($A313,$U$4:$U$24,1))*($A313-INDEX($U$4:$U$24,MATCH($A313,$U$4:$U$24,1))))</f>
        <v>640</v>
      </c>
      <c r="H313" s="1">
        <f t="shared" si="68"/>
        <v>640</v>
      </c>
      <c r="I313" s="1">
        <f t="shared" si="59"/>
        <v>487</v>
      </c>
      <c r="J313" s="1">
        <f t="shared" si="60"/>
        <v>487</v>
      </c>
      <c r="L313" s="1">
        <f t="shared" si="65"/>
        <v>0.9</v>
      </c>
      <c r="M313" s="1" cm="1">
        <f t="array" ref="M313">ROUND(INDEX(实力模型!$AR$9:$AY$108,MATCH($E313,实力模型!$D$9:$D$108,FALSE),MATCH(M$2,实力模型!$AR$8:$AY$8,FALSE))*L313,3)</f>
        <v>8226.6839999999993</v>
      </c>
      <c r="N313" s="1">
        <f t="shared" si="61"/>
        <v>0.7</v>
      </c>
      <c r="O313" s="1" cm="1">
        <f t="array" ref="O313">ROUND(INDEX(实力模型!$AR$9:$AY$108,MATCH($E313,实力模型!$D$9:$D$108,FALSE),MATCH(O$2,实力模型!$AR$8:$AY$8,FALSE))*$N313,3)</f>
        <v>616.33600000000001</v>
      </c>
      <c r="P313" s="1">
        <f t="shared" si="66"/>
        <v>616.33600000000001</v>
      </c>
      <c r="Q313" s="1" cm="1">
        <f t="array" ref="Q313">INDEX(实力模型!$AR$9:$AY$108,MATCH($E313,实力模型!$D$9:$D$108,FALSE),MATCH(Q$2,实力模型!$AR$8:$AY$8,FALSE))*$R$1</f>
        <v>487.69200000000001</v>
      </c>
      <c r="R313" s="1">
        <f t="shared" si="67"/>
        <v>487.69200000000001</v>
      </c>
    </row>
    <row r="314" spans="1:18" x14ac:dyDescent="0.15">
      <c r="A314" s="1">
        <v>312</v>
      </c>
      <c r="B314" s="1">
        <f t="shared" si="62"/>
        <v>32</v>
      </c>
      <c r="C314" s="1">
        <f t="shared" si="63"/>
        <v>2</v>
      </c>
      <c r="E314" s="26">
        <f t="shared" si="69"/>
        <v>75</v>
      </c>
      <c r="F314" s="1" cm="1">
        <f t="array" ref="F314">INT(INDEX(V$4:V$24,MATCH($A314,$U$4:$U$24,TRUE))+INDEX(X$4:X$24,MATCH($A314,$U$4:$U$24,1))*($A314-INDEX($U$4:$U$24,MATCH($A314,$U$4:$U$24,1))))</f>
        <v>8615</v>
      </c>
      <c r="G314" s="1" cm="1">
        <f t="array" ref="G314">INT(INDEX(W$4:W$24,MATCH($A314,$U$4:$U$24,TRUE))+INDEX(Y$4:Y$24,MATCH($A314,$U$4:$U$24,1))*($A314-INDEX($U$4:$U$24,MATCH($A314,$U$4:$U$24,1))))</f>
        <v>642</v>
      </c>
      <c r="H314" s="1">
        <f t="shared" si="68"/>
        <v>642</v>
      </c>
      <c r="I314" s="1">
        <f t="shared" si="59"/>
        <v>504</v>
      </c>
      <c r="J314" s="1">
        <f t="shared" si="60"/>
        <v>504</v>
      </c>
      <c r="L314" s="1">
        <f t="shared" si="65"/>
        <v>0.9</v>
      </c>
      <c r="M314" s="1" cm="1">
        <f t="array" ref="M314">ROUND(INDEX(实力模型!$AR$9:$AY$108,MATCH($E314,实力模型!$D$9:$D$108,FALSE),MATCH(M$2,实力模型!$AR$8:$AY$8,FALSE))*L314,3)</f>
        <v>8615.16</v>
      </c>
      <c r="N314" s="1">
        <f t="shared" si="61"/>
        <v>0.7</v>
      </c>
      <c r="O314" s="1" cm="1">
        <f t="array" ref="O314">ROUND(INDEX(实力模型!$AR$9:$AY$108,MATCH($E314,实力模型!$D$9:$D$108,FALSE),MATCH(O$2,实力模型!$AR$8:$AY$8,FALSE))*$N314,3)</f>
        <v>642.04</v>
      </c>
      <c r="P314" s="1">
        <f t="shared" si="66"/>
        <v>642.04</v>
      </c>
      <c r="Q314" s="1" cm="1">
        <f t="array" ref="Q314">INDEX(实力模型!$AR$9:$AY$108,MATCH($E314,实力模型!$D$9:$D$108,FALSE),MATCH(Q$2,实力模型!$AR$8:$AY$8,FALSE))*$R$1</f>
        <v>504.72</v>
      </c>
      <c r="R314" s="1">
        <f t="shared" si="67"/>
        <v>504.72</v>
      </c>
    </row>
    <row r="315" spans="1:18" x14ac:dyDescent="0.15">
      <c r="A315" s="1">
        <v>313</v>
      </c>
      <c r="B315" s="1">
        <f t="shared" si="62"/>
        <v>32</v>
      </c>
      <c r="C315" s="1">
        <f t="shared" si="63"/>
        <v>3</v>
      </c>
      <c r="E315" s="26">
        <f t="shared" si="69"/>
        <v>75</v>
      </c>
      <c r="F315" s="1" cm="1">
        <f t="array" ref="F315">INT(INDEX(V$4:V$24,MATCH($A315,$U$4:$U$24,TRUE))+INDEX(X$4:X$24,MATCH($A315,$U$4:$U$24,1))*($A315-INDEX($U$4:$U$24,MATCH($A315,$U$4:$U$24,1))))</f>
        <v>8630</v>
      </c>
      <c r="G315" s="1" cm="1">
        <f t="array" ref="G315">INT(INDEX(W$4:W$24,MATCH($A315,$U$4:$U$24,TRUE))+INDEX(Y$4:Y$24,MATCH($A315,$U$4:$U$24,1))*($A315-INDEX($U$4:$U$24,MATCH($A315,$U$4:$U$24,1))))</f>
        <v>643</v>
      </c>
      <c r="H315" s="1">
        <f t="shared" si="68"/>
        <v>643</v>
      </c>
      <c r="I315" s="1">
        <f t="shared" si="59"/>
        <v>504</v>
      </c>
      <c r="J315" s="1">
        <f t="shared" si="60"/>
        <v>504</v>
      </c>
      <c r="L315" s="1">
        <f t="shared" si="65"/>
        <v>0.9</v>
      </c>
      <c r="M315" s="1" cm="1">
        <f t="array" ref="M315">ROUND(INDEX(实力模型!$AR$9:$AY$108,MATCH($E315,实力模型!$D$9:$D$108,FALSE),MATCH(M$2,实力模型!$AR$8:$AY$8,FALSE))*L315,3)</f>
        <v>8615.16</v>
      </c>
      <c r="N315" s="1">
        <f t="shared" si="61"/>
        <v>0.7</v>
      </c>
      <c r="O315" s="1" cm="1">
        <f t="array" ref="O315">ROUND(INDEX(实力模型!$AR$9:$AY$108,MATCH($E315,实力模型!$D$9:$D$108,FALSE),MATCH(O$2,实力模型!$AR$8:$AY$8,FALSE))*$N315,3)</f>
        <v>642.04</v>
      </c>
      <c r="P315" s="1">
        <f t="shared" si="66"/>
        <v>642.04</v>
      </c>
      <c r="Q315" s="1" cm="1">
        <f t="array" ref="Q315">INDEX(实力模型!$AR$9:$AY$108,MATCH($E315,实力模型!$D$9:$D$108,FALSE),MATCH(Q$2,实力模型!$AR$8:$AY$8,FALSE))*$R$1</f>
        <v>504.72</v>
      </c>
      <c r="R315" s="1">
        <f t="shared" si="67"/>
        <v>504.72</v>
      </c>
    </row>
    <row r="316" spans="1:18" x14ac:dyDescent="0.15">
      <c r="A316" s="1">
        <v>314</v>
      </c>
      <c r="B316" s="1">
        <f t="shared" si="62"/>
        <v>32</v>
      </c>
      <c r="C316" s="1">
        <f t="shared" si="63"/>
        <v>4</v>
      </c>
      <c r="E316" s="26">
        <f t="shared" si="69"/>
        <v>75</v>
      </c>
      <c r="F316" s="1" cm="1">
        <f t="array" ref="F316">INT(INDEX(V$4:V$24,MATCH($A316,$U$4:$U$24,TRUE))+INDEX(X$4:X$24,MATCH($A316,$U$4:$U$24,1))*($A316-INDEX($U$4:$U$24,MATCH($A316,$U$4:$U$24,1))))</f>
        <v>8645</v>
      </c>
      <c r="G316" s="1" cm="1">
        <f t="array" ref="G316">INT(INDEX(W$4:W$24,MATCH($A316,$U$4:$U$24,TRUE))+INDEX(Y$4:Y$24,MATCH($A316,$U$4:$U$24,1))*($A316-INDEX($U$4:$U$24,MATCH($A316,$U$4:$U$24,1))))</f>
        <v>644</v>
      </c>
      <c r="H316" s="1">
        <f t="shared" si="68"/>
        <v>644</v>
      </c>
      <c r="I316" s="1">
        <f t="shared" si="59"/>
        <v>504</v>
      </c>
      <c r="J316" s="1">
        <f t="shared" si="60"/>
        <v>504</v>
      </c>
      <c r="L316" s="1">
        <f t="shared" si="65"/>
        <v>0.9</v>
      </c>
      <c r="M316" s="1" cm="1">
        <f t="array" ref="M316">ROUND(INDEX(实力模型!$AR$9:$AY$108,MATCH($E316,实力模型!$D$9:$D$108,FALSE),MATCH(M$2,实力模型!$AR$8:$AY$8,FALSE))*L316,3)</f>
        <v>8615.16</v>
      </c>
      <c r="N316" s="1">
        <f t="shared" si="61"/>
        <v>0.7</v>
      </c>
      <c r="O316" s="1" cm="1">
        <f t="array" ref="O316">ROUND(INDEX(实力模型!$AR$9:$AY$108,MATCH($E316,实力模型!$D$9:$D$108,FALSE),MATCH(O$2,实力模型!$AR$8:$AY$8,FALSE))*$N316,3)</f>
        <v>642.04</v>
      </c>
      <c r="P316" s="1">
        <f t="shared" si="66"/>
        <v>642.04</v>
      </c>
      <c r="Q316" s="1" cm="1">
        <f t="array" ref="Q316">INDEX(实力模型!$AR$9:$AY$108,MATCH($E316,实力模型!$D$9:$D$108,FALSE),MATCH(Q$2,实力模型!$AR$8:$AY$8,FALSE))*$R$1</f>
        <v>504.72</v>
      </c>
      <c r="R316" s="1">
        <f t="shared" si="67"/>
        <v>504.72</v>
      </c>
    </row>
    <row r="317" spans="1:18" x14ac:dyDescent="0.15">
      <c r="A317" s="1">
        <v>315</v>
      </c>
      <c r="B317" s="1">
        <f t="shared" ref="B317:B353" si="70">B307+1</f>
        <v>32</v>
      </c>
      <c r="C317" s="1">
        <f t="shared" ref="C317:C353" si="71">C307</f>
        <v>5</v>
      </c>
      <c r="E317" s="26">
        <f t="shared" si="69"/>
        <v>75</v>
      </c>
      <c r="F317" s="1" cm="1">
        <f t="array" ref="F317">INT(INDEX(V$4:V$24,MATCH($A317,$U$4:$U$24,TRUE))+INDEX(X$4:X$24,MATCH($A317,$U$4:$U$24,1))*($A317-INDEX($U$4:$U$24,MATCH($A317,$U$4:$U$24,1))))</f>
        <v>8660</v>
      </c>
      <c r="G317" s="1" cm="1">
        <f t="array" ref="G317">INT(INDEX(W$4:W$24,MATCH($A317,$U$4:$U$24,TRUE))+INDEX(Y$4:Y$24,MATCH($A317,$U$4:$U$24,1))*($A317-INDEX($U$4:$U$24,MATCH($A317,$U$4:$U$24,1))))</f>
        <v>646</v>
      </c>
      <c r="H317" s="1">
        <f t="shared" si="68"/>
        <v>646</v>
      </c>
      <c r="I317" s="1">
        <f t="shared" si="59"/>
        <v>504</v>
      </c>
      <c r="J317" s="1">
        <f t="shared" si="60"/>
        <v>504</v>
      </c>
      <c r="L317" s="1">
        <f t="shared" si="65"/>
        <v>0.9</v>
      </c>
      <c r="M317" s="1" cm="1">
        <f t="array" ref="M317">ROUND(INDEX(实力模型!$AR$9:$AY$108,MATCH($E317,实力模型!$D$9:$D$108,FALSE),MATCH(M$2,实力模型!$AR$8:$AY$8,FALSE))*L317,3)</f>
        <v>8615.16</v>
      </c>
      <c r="N317" s="1">
        <f t="shared" si="61"/>
        <v>0.7</v>
      </c>
      <c r="O317" s="1" cm="1">
        <f t="array" ref="O317">ROUND(INDEX(实力模型!$AR$9:$AY$108,MATCH($E317,实力模型!$D$9:$D$108,FALSE),MATCH(O$2,实力模型!$AR$8:$AY$8,FALSE))*$N317,3)</f>
        <v>642.04</v>
      </c>
      <c r="P317" s="1">
        <f t="shared" si="66"/>
        <v>642.04</v>
      </c>
      <c r="Q317" s="1" cm="1">
        <f t="array" ref="Q317">INDEX(实力模型!$AR$9:$AY$108,MATCH($E317,实力模型!$D$9:$D$108,FALSE),MATCH(Q$2,实力模型!$AR$8:$AY$8,FALSE))*$R$1</f>
        <v>504.72</v>
      </c>
      <c r="R317" s="1">
        <f t="shared" si="67"/>
        <v>504.72</v>
      </c>
    </row>
    <row r="318" spans="1:18" x14ac:dyDescent="0.15">
      <c r="A318" s="1">
        <v>316</v>
      </c>
      <c r="B318" s="1">
        <f t="shared" si="70"/>
        <v>32</v>
      </c>
      <c r="C318" s="1">
        <f t="shared" si="71"/>
        <v>6</v>
      </c>
      <c r="E318" s="26">
        <f t="shared" si="69"/>
        <v>75</v>
      </c>
      <c r="F318" s="1" cm="1">
        <f t="array" ref="F318">INT(INDEX(V$4:V$24,MATCH($A318,$U$4:$U$24,TRUE))+INDEX(X$4:X$24,MATCH($A318,$U$4:$U$24,1))*($A318-INDEX($U$4:$U$24,MATCH($A318,$U$4:$U$24,1))))</f>
        <v>8675</v>
      </c>
      <c r="G318" s="1" cm="1">
        <f t="array" ref="G318">INT(INDEX(W$4:W$24,MATCH($A318,$U$4:$U$24,TRUE))+INDEX(Y$4:Y$24,MATCH($A318,$U$4:$U$24,1))*($A318-INDEX($U$4:$U$24,MATCH($A318,$U$4:$U$24,1))))</f>
        <v>647</v>
      </c>
      <c r="H318" s="1">
        <f t="shared" si="68"/>
        <v>647</v>
      </c>
      <c r="I318" s="1">
        <f t="shared" si="59"/>
        <v>504</v>
      </c>
      <c r="J318" s="1">
        <f t="shared" si="60"/>
        <v>504</v>
      </c>
      <c r="L318" s="1">
        <f t="shared" si="65"/>
        <v>0.9</v>
      </c>
      <c r="M318" s="1" cm="1">
        <f t="array" ref="M318">ROUND(INDEX(实力模型!$AR$9:$AY$108,MATCH($E318,实力模型!$D$9:$D$108,FALSE),MATCH(M$2,实力模型!$AR$8:$AY$8,FALSE))*L318,3)</f>
        <v>8615.16</v>
      </c>
      <c r="N318" s="1">
        <f t="shared" si="61"/>
        <v>0.7</v>
      </c>
      <c r="O318" s="1" cm="1">
        <f t="array" ref="O318">ROUND(INDEX(实力模型!$AR$9:$AY$108,MATCH($E318,实力模型!$D$9:$D$108,FALSE),MATCH(O$2,实力模型!$AR$8:$AY$8,FALSE))*$N318,3)</f>
        <v>642.04</v>
      </c>
      <c r="P318" s="1">
        <f t="shared" si="66"/>
        <v>642.04</v>
      </c>
      <c r="Q318" s="1" cm="1">
        <f t="array" ref="Q318">INDEX(实力模型!$AR$9:$AY$108,MATCH($E318,实力模型!$D$9:$D$108,FALSE),MATCH(Q$2,实力模型!$AR$8:$AY$8,FALSE))*$R$1</f>
        <v>504.72</v>
      </c>
      <c r="R318" s="1">
        <f t="shared" si="67"/>
        <v>504.72</v>
      </c>
    </row>
    <row r="319" spans="1:18" x14ac:dyDescent="0.15">
      <c r="A319" s="1">
        <v>317</v>
      </c>
      <c r="B319" s="1">
        <f t="shared" si="70"/>
        <v>32</v>
      </c>
      <c r="C319" s="1">
        <f t="shared" si="71"/>
        <v>7</v>
      </c>
      <c r="E319" s="26">
        <f t="shared" si="69"/>
        <v>76</v>
      </c>
      <c r="F319" s="1" cm="1">
        <f t="array" ref="F319">INT(INDEX(V$4:V$24,MATCH($A319,$U$4:$U$24,TRUE))+INDEX(X$4:X$24,MATCH($A319,$U$4:$U$24,1))*($A319-INDEX($U$4:$U$24,MATCH($A319,$U$4:$U$24,1))))</f>
        <v>8690</v>
      </c>
      <c r="G319" s="1" cm="1">
        <f t="array" ref="G319">INT(INDEX(W$4:W$24,MATCH($A319,$U$4:$U$24,TRUE))+INDEX(Y$4:Y$24,MATCH($A319,$U$4:$U$24,1))*($A319-INDEX($U$4:$U$24,MATCH($A319,$U$4:$U$24,1))))</f>
        <v>648</v>
      </c>
      <c r="H319" s="1">
        <f t="shared" si="68"/>
        <v>648</v>
      </c>
      <c r="I319" s="1">
        <f t="shared" si="59"/>
        <v>516</v>
      </c>
      <c r="J319" s="1">
        <f t="shared" si="60"/>
        <v>516</v>
      </c>
      <c r="L319" s="1">
        <f t="shared" si="65"/>
        <v>0.9</v>
      </c>
      <c r="M319" s="1" cm="1">
        <f t="array" ref="M319">ROUND(INDEX(实力模型!$AR$9:$AY$108,MATCH($E319,实力模型!$D$9:$D$108,FALSE),MATCH(M$2,实力模型!$AR$8:$AY$8,FALSE))*L319,3)</f>
        <v>8766.4680000000008</v>
      </c>
      <c r="N319" s="1">
        <f t="shared" si="61"/>
        <v>0.7</v>
      </c>
      <c r="O319" s="1" cm="1">
        <f t="array" ref="O319">ROUND(INDEX(实力模型!$AR$9:$AY$108,MATCH($E319,实力模型!$D$9:$D$108,FALSE),MATCH(O$2,实力模型!$AR$8:$AY$8,FALSE))*$N319,3)</f>
        <v>655.52200000000005</v>
      </c>
      <c r="P319" s="1">
        <f t="shared" si="66"/>
        <v>655.52200000000005</v>
      </c>
      <c r="Q319" s="1" cm="1">
        <f t="array" ref="Q319">INDEX(实力模型!$AR$9:$AY$108,MATCH($E319,实力模型!$D$9:$D$108,FALSE),MATCH(Q$2,实力模型!$AR$8:$AY$8,FALSE))*$R$1</f>
        <v>516.20399999999995</v>
      </c>
      <c r="R319" s="1">
        <f t="shared" si="67"/>
        <v>516.20399999999995</v>
      </c>
    </row>
    <row r="320" spans="1:18" x14ac:dyDescent="0.15">
      <c r="A320" s="1">
        <v>318</v>
      </c>
      <c r="B320" s="1">
        <f t="shared" si="70"/>
        <v>32</v>
      </c>
      <c r="C320" s="1">
        <f t="shared" si="71"/>
        <v>8</v>
      </c>
      <c r="E320" s="26">
        <f t="shared" si="69"/>
        <v>76</v>
      </c>
      <c r="F320" s="1" cm="1">
        <f t="array" ref="F320">INT(INDEX(V$4:V$24,MATCH($A320,$U$4:$U$24,TRUE))+INDEX(X$4:X$24,MATCH($A320,$U$4:$U$24,1))*($A320-INDEX($U$4:$U$24,MATCH($A320,$U$4:$U$24,1))))</f>
        <v>8705</v>
      </c>
      <c r="G320" s="1" cm="1">
        <f t="array" ref="G320">INT(INDEX(W$4:W$24,MATCH($A320,$U$4:$U$24,TRUE))+INDEX(Y$4:Y$24,MATCH($A320,$U$4:$U$24,1))*($A320-INDEX($U$4:$U$24,MATCH($A320,$U$4:$U$24,1))))</f>
        <v>650</v>
      </c>
      <c r="H320" s="1">
        <f t="shared" si="68"/>
        <v>650</v>
      </c>
      <c r="I320" s="1">
        <f t="shared" si="59"/>
        <v>516</v>
      </c>
      <c r="J320" s="1">
        <f t="shared" si="60"/>
        <v>516</v>
      </c>
      <c r="L320" s="1">
        <f t="shared" si="65"/>
        <v>0.9</v>
      </c>
      <c r="M320" s="1" cm="1">
        <f t="array" ref="M320">ROUND(INDEX(实力模型!$AR$9:$AY$108,MATCH($E320,实力模型!$D$9:$D$108,FALSE),MATCH(M$2,实力模型!$AR$8:$AY$8,FALSE))*L320,3)</f>
        <v>8766.4680000000008</v>
      </c>
      <c r="N320" s="1">
        <f t="shared" si="61"/>
        <v>0.7</v>
      </c>
      <c r="O320" s="1" cm="1">
        <f t="array" ref="O320">ROUND(INDEX(实力模型!$AR$9:$AY$108,MATCH($E320,实力模型!$D$9:$D$108,FALSE),MATCH(O$2,实力模型!$AR$8:$AY$8,FALSE))*$N320,3)</f>
        <v>655.52200000000005</v>
      </c>
      <c r="P320" s="1">
        <f t="shared" si="66"/>
        <v>655.52200000000005</v>
      </c>
      <c r="Q320" s="1" cm="1">
        <f t="array" ref="Q320">INDEX(实力模型!$AR$9:$AY$108,MATCH($E320,实力模型!$D$9:$D$108,FALSE),MATCH(Q$2,实力模型!$AR$8:$AY$8,FALSE))*$R$1</f>
        <v>516.20399999999995</v>
      </c>
      <c r="R320" s="1">
        <f t="shared" si="67"/>
        <v>516.20399999999995</v>
      </c>
    </row>
    <row r="321" spans="1:18" x14ac:dyDescent="0.15">
      <c r="A321" s="1">
        <v>319</v>
      </c>
      <c r="B321" s="1">
        <f t="shared" si="70"/>
        <v>32</v>
      </c>
      <c r="C321" s="1">
        <f t="shared" si="71"/>
        <v>9</v>
      </c>
      <c r="E321" s="26">
        <f t="shared" si="69"/>
        <v>76</v>
      </c>
      <c r="F321" s="1" cm="1">
        <f t="array" ref="F321">INT(INDEX(V$4:V$24,MATCH($A321,$U$4:$U$24,TRUE))+INDEX(X$4:X$24,MATCH($A321,$U$4:$U$24,1))*($A321-INDEX($U$4:$U$24,MATCH($A321,$U$4:$U$24,1))))</f>
        <v>8720</v>
      </c>
      <c r="G321" s="1" cm="1">
        <f t="array" ref="G321">INT(INDEX(W$4:W$24,MATCH($A321,$U$4:$U$24,TRUE))+INDEX(Y$4:Y$24,MATCH($A321,$U$4:$U$24,1))*($A321-INDEX($U$4:$U$24,MATCH($A321,$U$4:$U$24,1))))</f>
        <v>651</v>
      </c>
      <c r="H321" s="1">
        <f t="shared" si="68"/>
        <v>651</v>
      </c>
      <c r="I321" s="1">
        <f t="shared" si="59"/>
        <v>516</v>
      </c>
      <c r="J321" s="1">
        <f t="shared" si="60"/>
        <v>516</v>
      </c>
      <c r="L321" s="1">
        <f t="shared" si="65"/>
        <v>0.9</v>
      </c>
      <c r="M321" s="1" cm="1">
        <f t="array" ref="M321">ROUND(INDEX(实力模型!$AR$9:$AY$108,MATCH($E321,实力模型!$D$9:$D$108,FALSE),MATCH(M$2,实力模型!$AR$8:$AY$8,FALSE))*L321,3)</f>
        <v>8766.4680000000008</v>
      </c>
      <c r="N321" s="1">
        <f t="shared" si="61"/>
        <v>0.7</v>
      </c>
      <c r="O321" s="1" cm="1">
        <f t="array" ref="O321">ROUND(INDEX(实力模型!$AR$9:$AY$108,MATCH($E321,实力模型!$D$9:$D$108,FALSE),MATCH(O$2,实力模型!$AR$8:$AY$8,FALSE))*$N321,3)</f>
        <v>655.52200000000005</v>
      </c>
      <c r="P321" s="1">
        <f t="shared" si="66"/>
        <v>655.52200000000005</v>
      </c>
      <c r="Q321" s="1" cm="1">
        <f t="array" ref="Q321">INDEX(实力模型!$AR$9:$AY$108,MATCH($E321,实力模型!$D$9:$D$108,FALSE),MATCH(Q$2,实力模型!$AR$8:$AY$8,FALSE))*$R$1</f>
        <v>516.20399999999995</v>
      </c>
      <c r="R321" s="1">
        <f t="shared" si="67"/>
        <v>516.20399999999995</v>
      </c>
    </row>
    <row r="322" spans="1:18" x14ac:dyDescent="0.15">
      <c r="A322" s="1">
        <v>320</v>
      </c>
      <c r="B322" s="1">
        <f t="shared" si="70"/>
        <v>32</v>
      </c>
      <c r="C322" s="1">
        <f t="shared" si="71"/>
        <v>10</v>
      </c>
      <c r="E322" s="26">
        <f t="shared" si="69"/>
        <v>76</v>
      </c>
      <c r="F322" s="1" cm="1">
        <f t="array" ref="F322">INT(INDEX(V$4:V$24,MATCH($A322,$U$4:$U$24,TRUE))+INDEX(X$4:X$24,MATCH($A322,$U$4:$U$24,1))*($A322-INDEX($U$4:$U$24,MATCH($A322,$U$4:$U$24,1))))</f>
        <v>8735</v>
      </c>
      <c r="G322" s="1" cm="1">
        <f t="array" ref="G322">INT(INDEX(W$4:W$24,MATCH($A322,$U$4:$U$24,TRUE))+INDEX(Y$4:Y$24,MATCH($A322,$U$4:$U$24,1))*($A322-INDEX($U$4:$U$24,MATCH($A322,$U$4:$U$24,1))))</f>
        <v>652</v>
      </c>
      <c r="H322" s="1">
        <f t="shared" si="68"/>
        <v>652</v>
      </c>
      <c r="I322" s="1">
        <f t="shared" si="59"/>
        <v>516</v>
      </c>
      <c r="J322" s="1">
        <f t="shared" si="60"/>
        <v>516</v>
      </c>
      <c r="L322" s="1">
        <f t="shared" si="65"/>
        <v>0.9</v>
      </c>
      <c r="M322" s="1" cm="1">
        <f t="array" ref="M322">ROUND(INDEX(实力模型!$AR$9:$AY$108,MATCH($E322,实力模型!$D$9:$D$108,FALSE),MATCH(M$2,实力模型!$AR$8:$AY$8,FALSE))*L322,3)</f>
        <v>8766.4680000000008</v>
      </c>
      <c r="N322" s="1">
        <f t="shared" si="61"/>
        <v>0.7</v>
      </c>
      <c r="O322" s="1" cm="1">
        <f t="array" ref="O322">ROUND(INDEX(实力模型!$AR$9:$AY$108,MATCH($E322,实力模型!$D$9:$D$108,FALSE),MATCH(O$2,实力模型!$AR$8:$AY$8,FALSE))*$N322,3)</f>
        <v>655.52200000000005</v>
      </c>
      <c r="P322" s="1">
        <f t="shared" si="66"/>
        <v>655.52200000000005</v>
      </c>
      <c r="Q322" s="1" cm="1">
        <f t="array" ref="Q322">INDEX(实力模型!$AR$9:$AY$108,MATCH($E322,实力模型!$D$9:$D$108,FALSE),MATCH(Q$2,实力模型!$AR$8:$AY$8,FALSE))*$R$1</f>
        <v>516.20399999999995</v>
      </c>
      <c r="R322" s="1">
        <f t="shared" si="67"/>
        <v>516.20399999999995</v>
      </c>
    </row>
    <row r="323" spans="1:18" x14ac:dyDescent="0.15">
      <c r="A323" s="1">
        <v>321</v>
      </c>
      <c r="B323" s="1">
        <f t="shared" si="70"/>
        <v>33</v>
      </c>
      <c r="C323" s="1">
        <f t="shared" si="71"/>
        <v>1</v>
      </c>
      <c r="E323" s="26">
        <f t="shared" si="69"/>
        <v>76</v>
      </c>
      <c r="F323" s="1" cm="1">
        <f t="array" ref="F323">INT(INDEX(V$4:V$24,MATCH($A323,$U$4:$U$24,TRUE))+INDEX(X$4:X$24,MATCH($A323,$U$4:$U$24,1))*($A323-INDEX($U$4:$U$24,MATCH($A323,$U$4:$U$24,1))))</f>
        <v>8751</v>
      </c>
      <c r="G323" s="1" cm="1">
        <f t="array" ref="G323">INT(INDEX(W$4:W$24,MATCH($A323,$U$4:$U$24,TRUE))+INDEX(Y$4:Y$24,MATCH($A323,$U$4:$U$24,1))*($A323-INDEX($U$4:$U$24,MATCH($A323,$U$4:$U$24,1))))</f>
        <v>654</v>
      </c>
      <c r="H323" s="1">
        <f t="shared" si="68"/>
        <v>654</v>
      </c>
      <c r="I323" s="1">
        <f t="shared" ref="I323:I386" si="72">INT(Q323)</f>
        <v>516</v>
      </c>
      <c r="J323" s="1">
        <f t="shared" ref="J323:J386" si="73">INT(R323)</f>
        <v>516</v>
      </c>
      <c r="L323" s="1">
        <f t="shared" si="65"/>
        <v>0.9</v>
      </c>
      <c r="M323" s="1" cm="1">
        <f t="array" ref="M323">ROUND(INDEX(实力模型!$AR$9:$AY$108,MATCH($E323,实力模型!$D$9:$D$108,FALSE),MATCH(M$2,实力模型!$AR$8:$AY$8,FALSE))*L323,3)</f>
        <v>8766.4680000000008</v>
      </c>
      <c r="N323" s="1">
        <f t="shared" si="61"/>
        <v>0.7</v>
      </c>
      <c r="O323" s="1" cm="1">
        <f t="array" ref="O323">ROUND(INDEX(实力模型!$AR$9:$AY$108,MATCH($E323,实力模型!$D$9:$D$108,FALSE),MATCH(O$2,实力模型!$AR$8:$AY$8,FALSE))*$N323,3)</f>
        <v>655.52200000000005</v>
      </c>
      <c r="P323" s="1">
        <f t="shared" si="66"/>
        <v>655.52200000000005</v>
      </c>
      <c r="Q323" s="1" cm="1">
        <f t="array" ref="Q323">INDEX(实力模型!$AR$9:$AY$108,MATCH($E323,实力模型!$D$9:$D$108,FALSE),MATCH(Q$2,实力模型!$AR$8:$AY$8,FALSE))*$R$1</f>
        <v>516.20399999999995</v>
      </c>
      <c r="R323" s="1">
        <f t="shared" si="67"/>
        <v>516.20399999999995</v>
      </c>
    </row>
    <row r="324" spans="1:18" x14ac:dyDescent="0.15">
      <c r="A324" s="1">
        <v>322</v>
      </c>
      <c r="B324" s="1">
        <f t="shared" si="70"/>
        <v>33</v>
      </c>
      <c r="C324" s="1">
        <f t="shared" si="71"/>
        <v>2</v>
      </c>
      <c r="E324" s="26">
        <f t="shared" si="69"/>
        <v>77</v>
      </c>
      <c r="F324" s="1" cm="1">
        <f t="array" ref="F324">INT(INDEX(V$4:V$24,MATCH($A324,$U$4:$U$24,TRUE))+INDEX(X$4:X$24,MATCH($A324,$U$4:$U$24,1))*($A324-INDEX($U$4:$U$24,MATCH($A324,$U$4:$U$24,1))))</f>
        <v>8766</v>
      </c>
      <c r="G324" s="1" cm="1">
        <f t="array" ref="G324">INT(INDEX(W$4:W$24,MATCH($A324,$U$4:$U$24,TRUE))+INDEX(Y$4:Y$24,MATCH($A324,$U$4:$U$24,1))*($A324-INDEX($U$4:$U$24,MATCH($A324,$U$4:$U$24,1))))</f>
        <v>655</v>
      </c>
      <c r="H324" s="1">
        <f t="shared" si="68"/>
        <v>655</v>
      </c>
      <c r="I324" s="1">
        <f t="shared" si="72"/>
        <v>517</v>
      </c>
      <c r="J324" s="1">
        <f t="shared" si="73"/>
        <v>517</v>
      </c>
      <c r="L324" s="1">
        <f t="shared" si="65"/>
        <v>0.9</v>
      </c>
      <c r="M324" s="1" cm="1">
        <f t="array" ref="M324">ROUND(INDEX(实力模型!$AR$9:$AY$108,MATCH($E324,实力模型!$D$9:$D$108,FALSE),MATCH(M$2,实力模型!$AR$8:$AY$8,FALSE))*L324,3)</f>
        <v>8791.4159999999993</v>
      </c>
      <c r="N324" s="1">
        <f t="shared" si="61"/>
        <v>0.7</v>
      </c>
      <c r="O324" s="1" cm="1">
        <f t="array" ref="O324">ROUND(INDEX(实力模型!$AR$9:$AY$108,MATCH($E324,实力模型!$D$9:$D$108,FALSE),MATCH(O$2,实力模型!$AR$8:$AY$8,FALSE))*$N324,3)</f>
        <v>657.66399999999999</v>
      </c>
      <c r="P324" s="1">
        <f t="shared" si="66"/>
        <v>657.66399999999999</v>
      </c>
      <c r="Q324" s="1" cm="1">
        <f t="array" ref="Q324">INDEX(实力模型!$AR$9:$AY$108,MATCH($E324,实力模型!$D$9:$D$108,FALSE),MATCH(Q$2,实力模型!$AR$8:$AY$8,FALSE))*$R$1</f>
        <v>517.96799999999996</v>
      </c>
      <c r="R324" s="1">
        <f t="shared" si="67"/>
        <v>517.96799999999996</v>
      </c>
    </row>
    <row r="325" spans="1:18" x14ac:dyDescent="0.15">
      <c r="A325" s="1">
        <v>323</v>
      </c>
      <c r="B325" s="1">
        <f t="shared" si="70"/>
        <v>33</v>
      </c>
      <c r="C325" s="1">
        <f t="shared" si="71"/>
        <v>3</v>
      </c>
      <c r="E325" s="26">
        <f t="shared" si="69"/>
        <v>77</v>
      </c>
      <c r="F325" s="1" cm="1">
        <f t="array" ref="F325">INT(INDEX(V$4:V$24,MATCH($A325,$U$4:$U$24,TRUE))+INDEX(X$4:X$24,MATCH($A325,$U$4:$U$24,1))*($A325-INDEX($U$4:$U$24,MATCH($A325,$U$4:$U$24,1))))</f>
        <v>8781</v>
      </c>
      <c r="G325" s="1" cm="1">
        <f t="array" ref="G325">INT(INDEX(W$4:W$24,MATCH($A325,$U$4:$U$24,TRUE))+INDEX(Y$4:Y$24,MATCH($A325,$U$4:$U$24,1))*($A325-INDEX($U$4:$U$24,MATCH($A325,$U$4:$U$24,1))))</f>
        <v>656</v>
      </c>
      <c r="H325" s="1">
        <f t="shared" si="68"/>
        <v>656</v>
      </c>
      <c r="I325" s="1">
        <f t="shared" si="72"/>
        <v>517</v>
      </c>
      <c r="J325" s="1">
        <f t="shared" si="73"/>
        <v>517</v>
      </c>
      <c r="L325" s="1">
        <f t="shared" si="65"/>
        <v>0.9</v>
      </c>
      <c r="M325" s="1" cm="1">
        <f t="array" ref="M325">ROUND(INDEX(实力模型!$AR$9:$AY$108,MATCH($E325,实力模型!$D$9:$D$108,FALSE),MATCH(M$2,实力模型!$AR$8:$AY$8,FALSE))*L325,3)</f>
        <v>8791.4159999999993</v>
      </c>
      <c r="N325" s="1">
        <f t="shared" ref="N325:N388" si="74">MIN(N324+0.002,0.7)</f>
        <v>0.7</v>
      </c>
      <c r="O325" s="1" cm="1">
        <f t="array" ref="O325">ROUND(INDEX(实力模型!$AR$9:$AY$108,MATCH($E325,实力模型!$D$9:$D$108,FALSE),MATCH(O$2,实力模型!$AR$8:$AY$8,FALSE))*$N325,3)</f>
        <v>657.66399999999999</v>
      </c>
      <c r="P325" s="1">
        <f t="shared" si="66"/>
        <v>657.66399999999999</v>
      </c>
      <c r="Q325" s="1" cm="1">
        <f t="array" ref="Q325">INDEX(实力模型!$AR$9:$AY$108,MATCH($E325,实力模型!$D$9:$D$108,FALSE),MATCH(Q$2,实力模型!$AR$8:$AY$8,FALSE))*$R$1</f>
        <v>517.96799999999996</v>
      </c>
      <c r="R325" s="1">
        <f t="shared" si="67"/>
        <v>517.96799999999996</v>
      </c>
    </row>
    <row r="326" spans="1:18" x14ac:dyDescent="0.15">
      <c r="A326" s="1">
        <v>324</v>
      </c>
      <c r="B326" s="1">
        <f t="shared" si="70"/>
        <v>33</v>
      </c>
      <c r="C326" s="1">
        <f t="shared" si="71"/>
        <v>4</v>
      </c>
      <c r="E326" s="26">
        <f t="shared" si="69"/>
        <v>77</v>
      </c>
      <c r="F326" s="1" cm="1">
        <f t="array" ref="F326">INT(INDEX(V$4:V$24,MATCH($A326,$U$4:$U$24,TRUE))+INDEX(X$4:X$24,MATCH($A326,$U$4:$U$24,1))*($A326-INDEX($U$4:$U$24,MATCH($A326,$U$4:$U$24,1))))</f>
        <v>8796</v>
      </c>
      <c r="G326" s="1" cm="1">
        <f t="array" ref="G326">INT(INDEX(W$4:W$24,MATCH($A326,$U$4:$U$24,TRUE))+INDEX(Y$4:Y$24,MATCH($A326,$U$4:$U$24,1))*($A326-INDEX($U$4:$U$24,MATCH($A326,$U$4:$U$24,1))))</f>
        <v>658</v>
      </c>
      <c r="H326" s="1">
        <f t="shared" si="68"/>
        <v>658</v>
      </c>
      <c r="I326" s="1">
        <f t="shared" si="72"/>
        <v>517</v>
      </c>
      <c r="J326" s="1">
        <f t="shared" si="73"/>
        <v>517</v>
      </c>
      <c r="L326" s="1">
        <f t="shared" si="65"/>
        <v>0.9</v>
      </c>
      <c r="M326" s="1" cm="1">
        <f t="array" ref="M326">ROUND(INDEX(实力模型!$AR$9:$AY$108,MATCH($E326,实力模型!$D$9:$D$108,FALSE),MATCH(M$2,实力模型!$AR$8:$AY$8,FALSE))*L326,3)</f>
        <v>8791.4159999999993</v>
      </c>
      <c r="N326" s="1">
        <f t="shared" si="74"/>
        <v>0.7</v>
      </c>
      <c r="O326" s="1" cm="1">
        <f t="array" ref="O326">ROUND(INDEX(实力模型!$AR$9:$AY$108,MATCH($E326,实力模型!$D$9:$D$108,FALSE),MATCH(O$2,实力模型!$AR$8:$AY$8,FALSE))*$N326,3)</f>
        <v>657.66399999999999</v>
      </c>
      <c r="P326" s="1">
        <f t="shared" si="66"/>
        <v>657.66399999999999</v>
      </c>
      <c r="Q326" s="1" cm="1">
        <f t="array" ref="Q326">INDEX(实力模型!$AR$9:$AY$108,MATCH($E326,实力模型!$D$9:$D$108,FALSE),MATCH(Q$2,实力模型!$AR$8:$AY$8,FALSE))*$R$1</f>
        <v>517.96799999999996</v>
      </c>
      <c r="R326" s="1">
        <f t="shared" si="67"/>
        <v>517.96799999999996</v>
      </c>
    </row>
    <row r="327" spans="1:18" x14ac:dyDescent="0.15">
      <c r="A327" s="1">
        <v>325</v>
      </c>
      <c r="B327" s="1">
        <f t="shared" si="70"/>
        <v>33</v>
      </c>
      <c r="C327" s="1">
        <f t="shared" si="71"/>
        <v>5</v>
      </c>
      <c r="E327" s="26">
        <f t="shared" si="69"/>
        <v>77</v>
      </c>
      <c r="F327" s="1" cm="1">
        <f t="array" ref="F327">INT(INDEX(V$4:V$24,MATCH($A327,$U$4:$U$24,TRUE))+INDEX(X$4:X$24,MATCH($A327,$U$4:$U$24,1))*($A327-INDEX($U$4:$U$24,MATCH($A327,$U$4:$U$24,1))))</f>
        <v>8811</v>
      </c>
      <c r="G327" s="1" cm="1">
        <f t="array" ref="G327">INT(INDEX(W$4:W$24,MATCH($A327,$U$4:$U$24,TRUE))+INDEX(Y$4:Y$24,MATCH($A327,$U$4:$U$24,1))*($A327-INDEX($U$4:$U$24,MATCH($A327,$U$4:$U$24,1))))</f>
        <v>659</v>
      </c>
      <c r="H327" s="1">
        <f t="shared" si="68"/>
        <v>659</v>
      </c>
      <c r="I327" s="1">
        <f t="shared" si="72"/>
        <v>517</v>
      </c>
      <c r="J327" s="1">
        <f t="shared" si="73"/>
        <v>517</v>
      </c>
      <c r="L327" s="1">
        <f t="shared" si="65"/>
        <v>0.9</v>
      </c>
      <c r="M327" s="1" cm="1">
        <f t="array" ref="M327">ROUND(INDEX(实力模型!$AR$9:$AY$108,MATCH($E327,实力模型!$D$9:$D$108,FALSE),MATCH(M$2,实力模型!$AR$8:$AY$8,FALSE))*L327,3)</f>
        <v>8791.4159999999993</v>
      </c>
      <c r="N327" s="1">
        <f t="shared" si="74"/>
        <v>0.7</v>
      </c>
      <c r="O327" s="1" cm="1">
        <f t="array" ref="O327">ROUND(INDEX(实力模型!$AR$9:$AY$108,MATCH($E327,实力模型!$D$9:$D$108,FALSE),MATCH(O$2,实力模型!$AR$8:$AY$8,FALSE))*$N327,3)</f>
        <v>657.66399999999999</v>
      </c>
      <c r="P327" s="1">
        <f t="shared" si="66"/>
        <v>657.66399999999999</v>
      </c>
      <c r="Q327" s="1" cm="1">
        <f t="array" ref="Q327">INDEX(实力模型!$AR$9:$AY$108,MATCH($E327,实力模型!$D$9:$D$108,FALSE),MATCH(Q$2,实力模型!$AR$8:$AY$8,FALSE))*$R$1</f>
        <v>517.96799999999996</v>
      </c>
      <c r="R327" s="1">
        <f t="shared" si="67"/>
        <v>517.96799999999996</v>
      </c>
    </row>
    <row r="328" spans="1:18" x14ac:dyDescent="0.15">
      <c r="A328" s="1">
        <v>326</v>
      </c>
      <c r="B328" s="1">
        <f t="shared" si="70"/>
        <v>33</v>
      </c>
      <c r="C328" s="1">
        <f t="shared" si="71"/>
        <v>6</v>
      </c>
      <c r="E328" s="26">
        <f t="shared" si="69"/>
        <v>77</v>
      </c>
      <c r="F328" s="1" cm="1">
        <f t="array" ref="F328">INT(INDEX(V$4:V$24,MATCH($A328,$U$4:$U$24,TRUE))+INDEX(X$4:X$24,MATCH($A328,$U$4:$U$24,1))*($A328-INDEX($U$4:$U$24,MATCH($A328,$U$4:$U$24,1))))</f>
        <v>8826</v>
      </c>
      <c r="G328" s="1" cm="1">
        <f t="array" ref="G328">INT(INDEX(W$4:W$24,MATCH($A328,$U$4:$U$24,TRUE))+INDEX(Y$4:Y$24,MATCH($A328,$U$4:$U$24,1))*($A328-INDEX($U$4:$U$24,MATCH($A328,$U$4:$U$24,1))))</f>
        <v>660</v>
      </c>
      <c r="H328" s="1">
        <f t="shared" si="68"/>
        <v>660</v>
      </c>
      <c r="I328" s="1">
        <f t="shared" si="72"/>
        <v>517</v>
      </c>
      <c r="J328" s="1">
        <f t="shared" si="73"/>
        <v>517</v>
      </c>
      <c r="L328" s="1">
        <f t="shared" si="65"/>
        <v>0.9</v>
      </c>
      <c r="M328" s="1" cm="1">
        <f t="array" ref="M328">ROUND(INDEX(实力模型!$AR$9:$AY$108,MATCH($E328,实力模型!$D$9:$D$108,FALSE),MATCH(M$2,实力模型!$AR$8:$AY$8,FALSE))*L328,3)</f>
        <v>8791.4159999999993</v>
      </c>
      <c r="N328" s="1">
        <f t="shared" si="74"/>
        <v>0.7</v>
      </c>
      <c r="O328" s="1" cm="1">
        <f t="array" ref="O328">ROUND(INDEX(实力模型!$AR$9:$AY$108,MATCH($E328,实力模型!$D$9:$D$108,FALSE),MATCH(O$2,实力模型!$AR$8:$AY$8,FALSE))*$N328,3)</f>
        <v>657.66399999999999</v>
      </c>
      <c r="P328" s="1">
        <f t="shared" si="66"/>
        <v>657.66399999999999</v>
      </c>
      <c r="Q328" s="1" cm="1">
        <f t="array" ref="Q328">INDEX(实力模型!$AR$9:$AY$108,MATCH($E328,实力模型!$D$9:$D$108,FALSE),MATCH(Q$2,实力模型!$AR$8:$AY$8,FALSE))*$R$1</f>
        <v>517.96799999999996</v>
      </c>
      <c r="R328" s="1">
        <f t="shared" si="67"/>
        <v>517.96799999999996</v>
      </c>
    </row>
    <row r="329" spans="1:18" x14ac:dyDescent="0.15">
      <c r="A329" s="1">
        <v>327</v>
      </c>
      <c r="B329" s="1">
        <f t="shared" si="70"/>
        <v>33</v>
      </c>
      <c r="C329" s="1">
        <f t="shared" si="71"/>
        <v>7</v>
      </c>
      <c r="E329" s="26">
        <f t="shared" si="69"/>
        <v>78</v>
      </c>
      <c r="F329" s="1" cm="1">
        <f t="array" ref="F329">INT(INDEX(V$4:V$24,MATCH($A329,$U$4:$U$24,TRUE))+INDEX(X$4:X$24,MATCH($A329,$U$4:$U$24,1))*($A329-INDEX($U$4:$U$24,MATCH($A329,$U$4:$U$24,1))))</f>
        <v>8841</v>
      </c>
      <c r="G329" s="1" cm="1">
        <f t="array" ref="G329">INT(INDEX(W$4:W$24,MATCH($A329,$U$4:$U$24,TRUE))+INDEX(Y$4:Y$24,MATCH($A329,$U$4:$U$24,1))*($A329-INDEX($U$4:$U$24,MATCH($A329,$U$4:$U$24,1))))</f>
        <v>662</v>
      </c>
      <c r="H329" s="1">
        <f t="shared" si="68"/>
        <v>662</v>
      </c>
      <c r="I329" s="1">
        <f t="shared" si="72"/>
        <v>519</v>
      </c>
      <c r="J329" s="1">
        <f t="shared" si="73"/>
        <v>519</v>
      </c>
      <c r="L329" s="1">
        <f t="shared" si="65"/>
        <v>0.9</v>
      </c>
      <c r="M329" s="1" cm="1">
        <f t="array" ref="M329">ROUND(INDEX(实力模型!$AR$9:$AY$108,MATCH($E329,实力模型!$D$9:$D$108,FALSE),MATCH(M$2,实力模型!$AR$8:$AY$8,FALSE))*L329,3)</f>
        <v>8816.3639999999996</v>
      </c>
      <c r="N329" s="1">
        <f t="shared" si="74"/>
        <v>0.7</v>
      </c>
      <c r="O329" s="1" cm="1">
        <f t="array" ref="O329">ROUND(INDEX(实力模型!$AR$9:$AY$108,MATCH($E329,实力模型!$D$9:$D$108,FALSE),MATCH(O$2,实力模型!$AR$8:$AY$8,FALSE))*$N329,3)</f>
        <v>659.80600000000004</v>
      </c>
      <c r="P329" s="1">
        <f t="shared" si="66"/>
        <v>659.80600000000004</v>
      </c>
      <c r="Q329" s="1" cm="1">
        <f t="array" ref="Q329">INDEX(实力模型!$AR$9:$AY$108,MATCH($E329,实力模型!$D$9:$D$108,FALSE),MATCH(Q$2,实力模型!$AR$8:$AY$8,FALSE))*$R$1</f>
        <v>519.73199999999997</v>
      </c>
      <c r="R329" s="1">
        <f t="shared" si="67"/>
        <v>519.73199999999997</v>
      </c>
    </row>
    <row r="330" spans="1:18" x14ac:dyDescent="0.15">
      <c r="A330" s="1">
        <v>328</v>
      </c>
      <c r="B330" s="1">
        <f t="shared" si="70"/>
        <v>33</v>
      </c>
      <c r="C330" s="1">
        <f t="shared" si="71"/>
        <v>8</v>
      </c>
      <c r="E330" s="26">
        <f t="shared" si="69"/>
        <v>78</v>
      </c>
      <c r="F330" s="1" cm="1">
        <f t="array" ref="F330">INT(INDEX(V$4:V$24,MATCH($A330,$U$4:$U$24,TRUE))+INDEX(X$4:X$24,MATCH($A330,$U$4:$U$24,1))*($A330-INDEX($U$4:$U$24,MATCH($A330,$U$4:$U$24,1))))</f>
        <v>8856</v>
      </c>
      <c r="G330" s="1" cm="1">
        <f t="array" ref="G330">INT(INDEX(W$4:W$24,MATCH($A330,$U$4:$U$24,TRUE))+INDEX(Y$4:Y$24,MATCH($A330,$U$4:$U$24,1))*($A330-INDEX($U$4:$U$24,MATCH($A330,$U$4:$U$24,1))))</f>
        <v>663</v>
      </c>
      <c r="H330" s="1">
        <f t="shared" si="68"/>
        <v>663</v>
      </c>
      <c r="I330" s="1">
        <f t="shared" si="72"/>
        <v>519</v>
      </c>
      <c r="J330" s="1">
        <f t="shared" si="73"/>
        <v>519</v>
      </c>
      <c r="L330" s="1">
        <f t="shared" si="65"/>
        <v>0.9</v>
      </c>
      <c r="M330" s="1" cm="1">
        <f t="array" ref="M330">ROUND(INDEX(实力模型!$AR$9:$AY$108,MATCH($E330,实力模型!$D$9:$D$108,FALSE),MATCH(M$2,实力模型!$AR$8:$AY$8,FALSE))*L330,3)</f>
        <v>8816.3639999999996</v>
      </c>
      <c r="N330" s="1">
        <f t="shared" si="74"/>
        <v>0.7</v>
      </c>
      <c r="O330" s="1" cm="1">
        <f t="array" ref="O330">ROUND(INDEX(实力模型!$AR$9:$AY$108,MATCH($E330,实力模型!$D$9:$D$108,FALSE),MATCH(O$2,实力模型!$AR$8:$AY$8,FALSE))*$N330,3)</f>
        <v>659.80600000000004</v>
      </c>
      <c r="P330" s="1">
        <f t="shared" si="66"/>
        <v>659.80600000000004</v>
      </c>
      <c r="Q330" s="1" cm="1">
        <f t="array" ref="Q330">INDEX(实力模型!$AR$9:$AY$108,MATCH($E330,实力模型!$D$9:$D$108,FALSE),MATCH(Q$2,实力模型!$AR$8:$AY$8,FALSE))*$R$1</f>
        <v>519.73199999999997</v>
      </c>
      <c r="R330" s="1">
        <f t="shared" si="67"/>
        <v>519.73199999999997</v>
      </c>
    </row>
    <row r="331" spans="1:18" x14ac:dyDescent="0.15">
      <c r="A331" s="1">
        <v>329</v>
      </c>
      <c r="B331" s="1">
        <f t="shared" si="70"/>
        <v>33</v>
      </c>
      <c r="C331" s="1">
        <f t="shared" si="71"/>
        <v>9</v>
      </c>
      <c r="E331" s="26">
        <f t="shared" si="69"/>
        <v>78</v>
      </c>
      <c r="F331" s="1" cm="1">
        <f t="array" ref="F331">INT(INDEX(V$4:V$24,MATCH($A331,$U$4:$U$24,TRUE))+INDEX(X$4:X$24,MATCH($A331,$U$4:$U$24,1))*($A331-INDEX($U$4:$U$24,MATCH($A331,$U$4:$U$24,1))))</f>
        <v>8871</v>
      </c>
      <c r="G331" s="1" cm="1">
        <f t="array" ref="G331">INT(INDEX(W$4:W$24,MATCH($A331,$U$4:$U$24,TRUE))+INDEX(Y$4:Y$24,MATCH($A331,$U$4:$U$24,1))*($A331-INDEX($U$4:$U$24,MATCH($A331,$U$4:$U$24,1))))</f>
        <v>664</v>
      </c>
      <c r="H331" s="1">
        <f t="shared" si="68"/>
        <v>664</v>
      </c>
      <c r="I331" s="1">
        <f t="shared" si="72"/>
        <v>519</v>
      </c>
      <c r="J331" s="1">
        <f t="shared" si="73"/>
        <v>519</v>
      </c>
      <c r="L331" s="1">
        <f t="shared" si="65"/>
        <v>0.9</v>
      </c>
      <c r="M331" s="1" cm="1">
        <f t="array" ref="M331">ROUND(INDEX(实力模型!$AR$9:$AY$108,MATCH($E331,实力模型!$D$9:$D$108,FALSE),MATCH(M$2,实力模型!$AR$8:$AY$8,FALSE))*L331,3)</f>
        <v>8816.3639999999996</v>
      </c>
      <c r="N331" s="1">
        <f t="shared" si="74"/>
        <v>0.7</v>
      </c>
      <c r="O331" s="1" cm="1">
        <f t="array" ref="O331">ROUND(INDEX(实力模型!$AR$9:$AY$108,MATCH($E331,实力模型!$D$9:$D$108,FALSE),MATCH(O$2,实力模型!$AR$8:$AY$8,FALSE))*$N331,3)</f>
        <v>659.80600000000004</v>
      </c>
      <c r="P331" s="1">
        <f t="shared" si="66"/>
        <v>659.80600000000004</v>
      </c>
      <c r="Q331" s="1" cm="1">
        <f t="array" ref="Q331">INDEX(实力模型!$AR$9:$AY$108,MATCH($E331,实力模型!$D$9:$D$108,FALSE),MATCH(Q$2,实力模型!$AR$8:$AY$8,FALSE))*$R$1</f>
        <v>519.73199999999997</v>
      </c>
      <c r="R331" s="1">
        <f t="shared" si="67"/>
        <v>519.73199999999997</v>
      </c>
    </row>
    <row r="332" spans="1:18" x14ac:dyDescent="0.15">
      <c r="A332" s="1">
        <v>330</v>
      </c>
      <c r="B332" s="1">
        <f t="shared" si="70"/>
        <v>33</v>
      </c>
      <c r="C332" s="1">
        <f t="shared" si="71"/>
        <v>10</v>
      </c>
      <c r="E332" s="26">
        <f t="shared" si="69"/>
        <v>78</v>
      </c>
      <c r="F332" s="1" cm="1">
        <f t="array" ref="F332">INT(INDEX(V$4:V$24,MATCH($A332,$U$4:$U$24,TRUE))+INDEX(X$4:X$24,MATCH($A332,$U$4:$U$24,1))*($A332-INDEX($U$4:$U$24,MATCH($A332,$U$4:$U$24,1))))</f>
        <v>8886</v>
      </c>
      <c r="G332" s="1" cm="1">
        <f t="array" ref="G332">INT(INDEX(W$4:W$24,MATCH($A332,$U$4:$U$24,TRUE))+INDEX(Y$4:Y$24,MATCH($A332,$U$4:$U$24,1))*($A332-INDEX($U$4:$U$24,MATCH($A332,$U$4:$U$24,1))))</f>
        <v>666</v>
      </c>
      <c r="H332" s="1">
        <f t="shared" si="68"/>
        <v>666</v>
      </c>
      <c r="I332" s="1">
        <f t="shared" si="72"/>
        <v>519</v>
      </c>
      <c r="J332" s="1">
        <f t="shared" si="73"/>
        <v>519</v>
      </c>
      <c r="L332" s="1">
        <f t="shared" si="65"/>
        <v>0.9</v>
      </c>
      <c r="M332" s="1" cm="1">
        <f t="array" ref="M332">ROUND(INDEX(实力模型!$AR$9:$AY$108,MATCH($E332,实力模型!$D$9:$D$108,FALSE),MATCH(M$2,实力模型!$AR$8:$AY$8,FALSE))*L332,3)</f>
        <v>8816.3639999999996</v>
      </c>
      <c r="N332" s="1">
        <f t="shared" si="74"/>
        <v>0.7</v>
      </c>
      <c r="O332" s="1" cm="1">
        <f t="array" ref="O332">ROUND(INDEX(实力模型!$AR$9:$AY$108,MATCH($E332,实力模型!$D$9:$D$108,FALSE),MATCH(O$2,实力模型!$AR$8:$AY$8,FALSE))*$N332,3)</f>
        <v>659.80600000000004</v>
      </c>
      <c r="P332" s="1">
        <f t="shared" si="66"/>
        <v>659.80600000000004</v>
      </c>
      <c r="Q332" s="1" cm="1">
        <f t="array" ref="Q332">INDEX(实力模型!$AR$9:$AY$108,MATCH($E332,实力模型!$D$9:$D$108,FALSE),MATCH(Q$2,实力模型!$AR$8:$AY$8,FALSE))*$R$1</f>
        <v>519.73199999999997</v>
      </c>
      <c r="R332" s="1">
        <f t="shared" si="67"/>
        <v>519.73199999999997</v>
      </c>
    </row>
    <row r="333" spans="1:18" x14ac:dyDescent="0.15">
      <c r="A333" s="1">
        <v>331</v>
      </c>
      <c r="B333" s="1">
        <f t="shared" si="70"/>
        <v>34</v>
      </c>
      <c r="C333" s="1">
        <f t="shared" si="71"/>
        <v>1</v>
      </c>
      <c r="E333" s="26">
        <f t="shared" si="69"/>
        <v>78</v>
      </c>
      <c r="F333" s="1" cm="1">
        <f t="array" ref="F333">INT(INDEX(V$4:V$24,MATCH($A333,$U$4:$U$24,TRUE))+INDEX(X$4:X$24,MATCH($A333,$U$4:$U$24,1))*($A333-INDEX($U$4:$U$24,MATCH($A333,$U$4:$U$24,1))))</f>
        <v>8902</v>
      </c>
      <c r="G333" s="1" cm="1">
        <f t="array" ref="G333">INT(INDEX(W$4:W$24,MATCH($A333,$U$4:$U$24,TRUE))+INDEX(Y$4:Y$24,MATCH($A333,$U$4:$U$24,1))*($A333-INDEX($U$4:$U$24,MATCH($A333,$U$4:$U$24,1))))</f>
        <v>667</v>
      </c>
      <c r="H333" s="1">
        <f t="shared" si="68"/>
        <v>667</v>
      </c>
      <c r="I333" s="1">
        <f t="shared" si="72"/>
        <v>519</v>
      </c>
      <c r="J333" s="1">
        <f t="shared" si="73"/>
        <v>519</v>
      </c>
      <c r="L333" s="1">
        <f t="shared" si="65"/>
        <v>0.9</v>
      </c>
      <c r="M333" s="1" cm="1">
        <f t="array" ref="M333">ROUND(INDEX(实力模型!$AR$9:$AY$108,MATCH($E333,实力模型!$D$9:$D$108,FALSE),MATCH(M$2,实力模型!$AR$8:$AY$8,FALSE))*L333,3)</f>
        <v>8816.3639999999996</v>
      </c>
      <c r="N333" s="1">
        <f t="shared" si="74"/>
        <v>0.7</v>
      </c>
      <c r="O333" s="1" cm="1">
        <f t="array" ref="O333">ROUND(INDEX(实力模型!$AR$9:$AY$108,MATCH($E333,实力模型!$D$9:$D$108,FALSE),MATCH(O$2,实力模型!$AR$8:$AY$8,FALSE))*$N333,3)</f>
        <v>659.80600000000004</v>
      </c>
      <c r="P333" s="1">
        <f t="shared" si="66"/>
        <v>659.80600000000004</v>
      </c>
      <c r="Q333" s="1" cm="1">
        <f t="array" ref="Q333">INDEX(实力模型!$AR$9:$AY$108,MATCH($E333,实力模型!$D$9:$D$108,FALSE),MATCH(Q$2,实力模型!$AR$8:$AY$8,FALSE))*$R$1</f>
        <v>519.73199999999997</v>
      </c>
      <c r="R333" s="1">
        <f t="shared" si="67"/>
        <v>519.73199999999997</v>
      </c>
    </row>
    <row r="334" spans="1:18" x14ac:dyDescent="0.15">
      <c r="A334" s="1">
        <v>332</v>
      </c>
      <c r="B334" s="1">
        <f t="shared" si="70"/>
        <v>34</v>
      </c>
      <c r="C334" s="1">
        <f t="shared" si="71"/>
        <v>2</v>
      </c>
      <c r="E334" s="26">
        <f t="shared" si="69"/>
        <v>79</v>
      </c>
      <c r="F334" s="1" cm="1">
        <f t="array" ref="F334">INT(INDEX(V$4:V$24,MATCH($A334,$U$4:$U$24,TRUE))+INDEX(X$4:X$24,MATCH($A334,$U$4:$U$24,1))*($A334-INDEX($U$4:$U$24,MATCH($A334,$U$4:$U$24,1))))</f>
        <v>8917</v>
      </c>
      <c r="G334" s="1" cm="1">
        <f t="array" ref="G334">INT(INDEX(W$4:W$24,MATCH($A334,$U$4:$U$24,TRUE))+INDEX(Y$4:Y$24,MATCH($A334,$U$4:$U$24,1))*($A334-INDEX($U$4:$U$24,MATCH($A334,$U$4:$U$24,1))))</f>
        <v>668</v>
      </c>
      <c r="H334" s="1">
        <f t="shared" si="68"/>
        <v>668</v>
      </c>
      <c r="I334" s="1">
        <f t="shared" si="72"/>
        <v>521</v>
      </c>
      <c r="J334" s="1">
        <f t="shared" si="73"/>
        <v>521</v>
      </c>
      <c r="L334" s="1">
        <f t="shared" si="65"/>
        <v>0.9</v>
      </c>
      <c r="M334" s="1" cm="1">
        <f t="array" ref="M334">ROUND(INDEX(实力模型!$AR$9:$AY$108,MATCH($E334,实力模型!$D$9:$D$108,FALSE),MATCH(M$2,实力模型!$AR$8:$AY$8,FALSE))*L334,3)</f>
        <v>8841.3119999999999</v>
      </c>
      <c r="N334" s="1">
        <f t="shared" si="74"/>
        <v>0.7</v>
      </c>
      <c r="O334" s="1" cm="1">
        <f t="array" ref="O334">ROUND(INDEX(实力模型!$AR$9:$AY$108,MATCH($E334,实力模型!$D$9:$D$108,FALSE),MATCH(O$2,实力模型!$AR$8:$AY$8,FALSE))*$N334,3)</f>
        <v>661.94799999999998</v>
      </c>
      <c r="P334" s="1">
        <f t="shared" si="66"/>
        <v>661.94799999999998</v>
      </c>
      <c r="Q334" s="1" cm="1">
        <f t="array" ref="Q334">INDEX(实力模型!$AR$9:$AY$108,MATCH($E334,实力模型!$D$9:$D$108,FALSE),MATCH(Q$2,实力模型!$AR$8:$AY$8,FALSE))*$R$1</f>
        <v>521.49599999999998</v>
      </c>
      <c r="R334" s="1">
        <f t="shared" si="67"/>
        <v>521.49599999999998</v>
      </c>
    </row>
    <row r="335" spans="1:18" x14ac:dyDescent="0.15">
      <c r="A335" s="1">
        <v>333</v>
      </c>
      <c r="B335" s="1">
        <f t="shared" si="70"/>
        <v>34</v>
      </c>
      <c r="C335" s="1">
        <f t="shared" si="71"/>
        <v>3</v>
      </c>
      <c r="E335" s="26">
        <f t="shared" si="69"/>
        <v>79</v>
      </c>
      <c r="F335" s="1" cm="1">
        <f t="array" ref="F335">INT(INDEX(V$4:V$24,MATCH($A335,$U$4:$U$24,TRUE))+INDEX(X$4:X$24,MATCH($A335,$U$4:$U$24,1))*($A335-INDEX($U$4:$U$24,MATCH($A335,$U$4:$U$24,1))))</f>
        <v>8932</v>
      </c>
      <c r="G335" s="1" cm="1">
        <f t="array" ref="G335">INT(INDEX(W$4:W$24,MATCH($A335,$U$4:$U$24,TRUE))+INDEX(Y$4:Y$24,MATCH($A335,$U$4:$U$24,1))*($A335-INDEX($U$4:$U$24,MATCH($A335,$U$4:$U$24,1))))</f>
        <v>670</v>
      </c>
      <c r="H335" s="1">
        <f t="shared" si="68"/>
        <v>670</v>
      </c>
      <c r="I335" s="1">
        <f t="shared" si="72"/>
        <v>521</v>
      </c>
      <c r="J335" s="1">
        <f t="shared" si="73"/>
        <v>521</v>
      </c>
      <c r="L335" s="1">
        <f t="shared" si="65"/>
        <v>0.9</v>
      </c>
      <c r="M335" s="1" cm="1">
        <f t="array" ref="M335">ROUND(INDEX(实力模型!$AR$9:$AY$108,MATCH($E335,实力模型!$D$9:$D$108,FALSE),MATCH(M$2,实力模型!$AR$8:$AY$8,FALSE))*L335,3)</f>
        <v>8841.3119999999999</v>
      </c>
      <c r="N335" s="1">
        <f t="shared" si="74"/>
        <v>0.7</v>
      </c>
      <c r="O335" s="1" cm="1">
        <f t="array" ref="O335">ROUND(INDEX(实力模型!$AR$9:$AY$108,MATCH($E335,实力模型!$D$9:$D$108,FALSE),MATCH(O$2,实力模型!$AR$8:$AY$8,FALSE))*$N335,3)</f>
        <v>661.94799999999998</v>
      </c>
      <c r="P335" s="1">
        <f t="shared" si="66"/>
        <v>661.94799999999998</v>
      </c>
      <c r="Q335" s="1" cm="1">
        <f t="array" ref="Q335">INDEX(实力模型!$AR$9:$AY$108,MATCH($E335,实力模型!$D$9:$D$108,FALSE),MATCH(Q$2,实力模型!$AR$8:$AY$8,FALSE))*$R$1</f>
        <v>521.49599999999998</v>
      </c>
      <c r="R335" s="1">
        <f t="shared" si="67"/>
        <v>521.49599999999998</v>
      </c>
    </row>
    <row r="336" spans="1:18" x14ac:dyDescent="0.15">
      <c r="A336" s="1">
        <v>334</v>
      </c>
      <c r="B336" s="1">
        <f t="shared" si="70"/>
        <v>34</v>
      </c>
      <c r="C336" s="1">
        <f t="shared" si="71"/>
        <v>4</v>
      </c>
      <c r="E336" s="26">
        <f t="shared" si="69"/>
        <v>79</v>
      </c>
      <c r="F336" s="1" cm="1">
        <f t="array" ref="F336">INT(INDEX(V$4:V$24,MATCH($A336,$U$4:$U$24,TRUE))+INDEX(X$4:X$24,MATCH($A336,$U$4:$U$24,1))*($A336-INDEX($U$4:$U$24,MATCH($A336,$U$4:$U$24,1))))</f>
        <v>8947</v>
      </c>
      <c r="G336" s="1" cm="1">
        <f t="array" ref="G336">INT(INDEX(W$4:W$24,MATCH($A336,$U$4:$U$24,TRUE))+INDEX(Y$4:Y$24,MATCH($A336,$U$4:$U$24,1))*($A336-INDEX($U$4:$U$24,MATCH($A336,$U$4:$U$24,1))))</f>
        <v>671</v>
      </c>
      <c r="H336" s="1">
        <f t="shared" si="68"/>
        <v>671</v>
      </c>
      <c r="I336" s="1">
        <f t="shared" si="72"/>
        <v>521</v>
      </c>
      <c r="J336" s="1">
        <f t="shared" si="73"/>
        <v>521</v>
      </c>
      <c r="L336" s="1">
        <f t="shared" si="65"/>
        <v>0.9</v>
      </c>
      <c r="M336" s="1" cm="1">
        <f t="array" ref="M336">ROUND(INDEX(实力模型!$AR$9:$AY$108,MATCH($E336,实力模型!$D$9:$D$108,FALSE),MATCH(M$2,实力模型!$AR$8:$AY$8,FALSE))*L336,3)</f>
        <v>8841.3119999999999</v>
      </c>
      <c r="N336" s="1">
        <f t="shared" si="74"/>
        <v>0.7</v>
      </c>
      <c r="O336" s="1" cm="1">
        <f t="array" ref="O336">ROUND(INDEX(实力模型!$AR$9:$AY$108,MATCH($E336,实力模型!$D$9:$D$108,FALSE),MATCH(O$2,实力模型!$AR$8:$AY$8,FALSE))*$N336,3)</f>
        <v>661.94799999999998</v>
      </c>
      <c r="P336" s="1">
        <f t="shared" si="66"/>
        <v>661.94799999999998</v>
      </c>
      <c r="Q336" s="1" cm="1">
        <f t="array" ref="Q336">INDEX(实力模型!$AR$9:$AY$108,MATCH($E336,实力模型!$D$9:$D$108,FALSE),MATCH(Q$2,实力模型!$AR$8:$AY$8,FALSE))*$R$1</f>
        <v>521.49599999999998</v>
      </c>
      <c r="R336" s="1">
        <f t="shared" si="67"/>
        <v>521.49599999999998</v>
      </c>
    </row>
    <row r="337" spans="1:18" x14ac:dyDescent="0.15">
      <c r="A337" s="1">
        <v>335</v>
      </c>
      <c r="B337" s="1">
        <f t="shared" si="70"/>
        <v>34</v>
      </c>
      <c r="C337" s="1">
        <f t="shared" si="71"/>
        <v>5</v>
      </c>
      <c r="E337" s="26">
        <f t="shared" ref="E337:E368" si="75">MIN(E332+1,100)</f>
        <v>79</v>
      </c>
      <c r="F337" s="1" cm="1">
        <f t="array" ref="F337">INT(INDEX(V$4:V$24,MATCH($A337,$U$4:$U$24,TRUE))+INDEX(X$4:X$24,MATCH($A337,$U$4:$U$24,1))*($A337-INDEX($U$4:$U$24,MATCH($A337,$U$4:$U$24,1))))</f>
        <v>8962</v>
      </c>
      <c r="G337" s="1" cm="1">
        <f t="array" ref="G337">INT(INDEX(W$4:W$24,MATCH($A337,$U$4:$U$24,TRUE))+INDEX(Y$4:Y$24,MATCH($A337,$U$4:$U$24,1))*($A337-INDEX($U$4:$U$24,MATCH($A337,$U$4:$U$24,1))))</f>
        <v>672</v>
      </c>
      <c r="H337" s="1">
        <f t="shared" si="68"/>
        <v>672</v>
      </c>
      <c r="I337" s="1">
        <f t="shared" si="72"/>
        <v>521</v>
      </c>
      <c r="J337" s="1">
        <f t="shared" si="73"/>
        <v>521</v>
      </c>
      <c r="L337" s="1">
        <f t="shared" si="65"/>
        <v>0.9</v>
      </c>
      <c r="M337" s="1" cm="1">
        <f t="array" ref="M337">ROUND(INDEX(实力模型!$AR$9:$AY$108,MATCH($E337,实力模型!$D$9:$D$108,FALSE),MATCH(M$2,实力模型!$AR$8:$AY$8,FALSE))*L337,3)</f>
        <v>8841.3119999999999</v>
      </c>
      <c r="N337" s="1">
        <f t="shared" si="74"/>
        <v>0.7</v>
      </c>
      <c r="O337" s="1" cm="1">
        <f t="array" ref="O337">ROUND(INDEX(实力模型!$AR$9:$AY$108,MATCH($E337,实力模型!$D$9:$D$108,FALSE),MATCH(O$2,实力模型!$AR$8:$AY$8,FALSE))*$N337,3)</f>
        <v>661.94799999999998</v>
      </c>
      <c r="P337" s="1">
        <f t="shared" si="66"/>
        <v>661.94799999999998</v>
      </c>
      <c r="Q337" s="1" cm="1">
        <f t="array" ref="Q337">INDEX(实力模型!$AR$9:$AY$108,MATCH($E337,实力模型!$D$9:$D$108,FALSE),MATCH(Q$2,实力模型!$AR$8:$AY$8,FALSE))*$R$1</f>
        <v>521.49599999999998</v>
      </c>
      <c r="R337" s="1">
        <f t="shared" si="67"/>
        <v>521.49599999999998</v>
      </c>
    </row>
    <row r="338" spans="1:18" x14ac:dyDescent="0.15">
      <c r="A338" s="1">
        <v>336</v>
      </c>
      <c r="B338" s="1">
        <f t="shared" si="70"/>
        <v>34</v>
      </c>
      <c r="C338" s="1">
        <f t="shared" si="71"/>
        <v>6</v>
      </c>
      <c r="E338" s="26">
        <f t="shared" si="75"/>
        <v>79</v>
      </c>
      <c r="F338" s="1" cm="1">
        <f t="array" ref="F338">INT(INDEX(V$4:V$24,MATCH($A338,$U$4:$U$24,TRUE))+INDEX(X$4:X$24,MATCH($A338,$U$4:$U$24,1))*($A338-INDEX($U$4:$U$24,MATCH($A338,$U$4:$U$24,1))))</f>
        <v>8977</v>
      </c>
      <c r="G338" s="1" cm="1">
        <f t="array" ref="G338">INT(INDEX(W$4:W$24,MATCH($A338,$U$4:$U$24,TRUE))+INDEX(Y$4:Y$24,MATCH($A338,$U$4:$U$24,1))*($A338-INDEX($U$4:$U$24,MATCH($A338,$U$4:$U$24,1))))</f>
        <v>674</v>
      </c>
      <c r="H338" s="1">
        <f t="shared" si="68"/>
        <v>674</v>
      </c>
      <c r="I338" s="1">
        <f t="shared" si="72"/>
        <v>521</v>
      </c>
      <c r="J338" s="1">
        <f t="shared" si="73"/>
        <v>521</v>
      </c>
      <c r="L338" s="1">
        <f t="shared" si="65"/>
        <v>0.9</v>
      </c>
      <c r="M338" s="1" cm="1">
        <f t="array" ref="M338">ROUND(INDEX(实力模型!$AR$9:$AY$108,MATCH($E338,实力模型!$D$9:$D$108,FALSE),MATCH(M$2,实力模型!$AR$8:$AY$8,FALSE))*L338,3)</f>
        <v>8841.3119999999999</v>
      </c>
      <c r="N338" s="1">
        <f t="shared" si="74"/>
        <v>0.7</v>
      </c>
      <c r="O338" s="1" cm="1">
        <f t="array" ref="O338">ROUND(INDEX(实力模型!$AR$9:$AY$108,MATCH($E338,实力模型!$D$9:$D$108,FALSE),MATCH(O$2,实力模型!$AR$8:$AY$8,FALSE))*$N338,3)</f>
        <v>661.94799999999998</v>
      </c>
      <c r="P338" s="1">
        <f t="shared" si="66"/>
        <v>661.94799999999998</v>
      </c>
      <c r="Q338" s="1" cm="1">
        <f t="array" ref="Q338">INDEX(实力模型!$AR$9:$AY$108,MATCH($E338,实力模型!$D$9:$D$108,FALSE),MATCH(Q$2,实力模型!$AR$8:$AY$8,FALSE))*$R$1</f>
        <v>521.49599999999998</v>
      </c>
      <c r="R338" s="1">
        <f t="shared" si="67"/>
        <v>521.49599999999998</v>
      </c>
    </row>
    <row r="339" spans="1:18" x14ac:dyDescent="0.15">
      <c r="A339" s="1">
        <v>337</v>
      </c>
      <c r="B339" s="1">
        <f t="shared" si="70"/>
        <v>34</v>
      </c>
      <c r="C339" s="1">
        <f t="shared" si="71"/>
        <v>7</v>
      </c>
      <c r="E339" s="26">
        <f t="shared" si="75"/>
        <v>80</v>
      </c>
      <c r="F339" s="1" cm="1">
        <f t="array" ref="F339">INT(INDEX(V$4:V$24,MATCH($A339,$U$4:$U$24,TRUE))+INDEX(X$4:X$24,MATCH($A339,$U$4:$U$24,1))*($A339-INDEX($U$4:$U$24,MATCH($A339,$U$4:$U$24,1))))</f>
        <v>8992</v>
      </c>
      <c r="G339" s="1" cm="1">
        <f t="array" ref="G339">INT(INDEX(W$4:W$24,MATCH($A339,$U$4:$U$24,TRUE))+INDEX(Y$4:Y$24,MATCH($A339,$U$4:$U$24,1))*($A339-INDEX($U$4:$U$24,MATCH($A339,$U$4:$U$24,1))))</f>
        <v>675</v>
      </c>
      <c r="H339" s="1">
        <f t="shared" si="68"/>
        <v>675</v>
      </c>
      <c r="I339" s="1">
        <f t="shared" si="72"/>
        <v>532</v>
      </c>
      <c r="J339" s="1">
        <f t="shared" si="73"/>
        <v>532</v>
      </c>
      <c r="L339" s="1">
        <f t="shared" si="65"/>
        <v>0.9</v>
      </c>
      <c r="M339" s="1" cm="1">
        <f t="array" ref="M339">ROUND(INDEX(实力模型!$AR$9:$AY$108,MATCH($E339,实力模型!$D$9:$D$108,FALSE),MATCH(M$2,实力模型!$AR$8:$AY$8,FALSE))*L339,3)</f>
        <v>8992.6200000000008</v>
      </c>
      <c r="N339" s="1">
        <f t="shared" si="74"/>
        <v>0.7</v>
      </c>
      <c r="O339" s="1" cm="1">
        <f t="array" ref="O339">ROUND(INDEX(实力模型!$AR$9:$AY$108,MATCH($E339,实力模型!$D$9:$D$108,FALSE),MATCH(O$2,实力模型!$AR$8:$AY$8,FALSE))*$N339,3)</f>
        <v>675.43</v>
      </c>
      <c r="P339" s="1">
        <f t="shared" si="66"/>
        <v>675.43</v>
      </c>
      <c r="Q339" s="1" cm="1">
        <f t="array" ref="Q339">INDEX(实力模型!$AR$9:$AY$108,MATCH($E339,实力模型!$D$9:$D$108,FALSE),MATCH(Q$2,实力模型!$AR$8:$AY$8,FALSE))*$R$1</f>
        <v>532.98</v>
      </c>
      <c r="R339" s="1">
        <f t="shared" si="67"/>
        <v>532.98</v>
      </c>
    </row>
    <row r="340" spans="1:18" x14ac:dyDescent="0.15">
      <c r="A340" s="1">
        <v>338</v>
      </c>
      <c r="B340" s="1">
        <f t="shared" si="70"/>
        <v>34</v>
      </c>
      <c r="C340" s="1">
        <f t="shared" si="71"/>
        <v>8</v>
      </c>
      <c r="E340" s="26">
        <f t="shared" si="75"/>
        <v>80</v>
      </c>
      <c r="F340" s="1" cm="1">
        <f t="array" ref="F340">INT(INDEX(V$4:V$24,MATCH($A340,$U$4:$U$24,TRUE))+INDEX(X$4:X$24,MATCH($A340,$U$4:$U$24,1))*($A340-INDEX($U$4:$U$24,MATCH($A340,$U$4:$U$24,1))))</f>
        <v>9003</v>
      </c>
      <c r="G340" s="1" cm="1">
        <f t="array" ref="G340">INT(INDEX(W$4:W$24,MATCH($A340,$U$4:$U$24,TRUE))+INDEX(Y$4:Y$24,MATCH($A340,$U$4:$U$24,1))*($A340-INDEX($U$4:$U$24,MATCH($A340,$U$4:$U$24,1))))</f>
        <v>676</v>
      </c>
      <c r="H340" s="1">
        <f t="shared" si="68"/>
        <v>676</v>
      </c>
      <c r="I340" s="1">
        <f t="shared" si="72"/>
        <v>532</v>
      </c>
      <c r="J340" s="1">
        <f t="shared" si="73"/>
        <v>532</v>
      </c>
      <c r="L340" s="1">
        <f t="shared" si="65"/>
        <v>0.9</v>
      </c>
      <c r="M340" s="1" cm="1">
        <f t="array" ref="M340">ROUND(INDEX(实力模型!$AR$9:$AY$108,MATCH($E340,实力模型!$D$9:$D$108,FALSE),MATCH(M$2,实力模型!$AR$8:$AY$8,FALSE))*L340,3)</f>
        <v>8992.6200000000008</v>
      </c>
      <c r="N340" s="1">
        <f t="shared" si="74"/>
        <v>0.7</v>
      </c>
      <c r="O340" s="1" cm="1">
        <f t="array" ref="O340">ROUND(INDEX(实力模型!$AR$9:$AY$108,MATCH($E340,实力模型!$D$9:$D$108,FALSE),MATCH(O$2,实力模型!$AR$8:$AY$8,FALSE))*$N340,3)</f>
        <v>675.43</v>
      </c>
      <c r="P340" s="1">
        <f t="shared" si="66"/>
        <v>675.43</v>
      </c>
      <c r="Q340" s="1" cm="1">
        <f t="array" ref="Q340">INDEX(实力模型!$AR$9:$AY$108,MATCH($E340,实力模型!$D$9:$D$108,FALSE),MATCH(Q$2,实力模型!$AR$8:$AY$8,FALSE))*$R$1</f>
        <v>532.98</v>
      </c>
      <c r="R340" s="1">
        <f t="shared" si="67"/>
        <v>532.98</v>
      </c>
    </row>
    <row r="341" spans="1:18" x14ac:dyDescent="0.15">
      <c r="A341" s="1">
        <v>339</v>
      </c>
      <c r="B341" s="1">
        <f t="shared" si="70"/>
        <v>34</v>
      </c>
      <c r="C341" s="1">
        <f t="shared" si="71"/>
        <v>9</v>
      </c>
      <c r="E341" s="26">
        <f t="shared" si="75"/>
        <v>80</v>
      </c>
      <c r="F341" s="1" cm="1">
        <f t="array" ref="F341">INT(INDEX(V$4:V$24,MATCH($A341,$U$4:$U$24,TRUE))+INDEX(X$4:X$24,MATCH($A341,$U$4:$U$24,1))*($A341-INDEX($U$4:$U$24,MATCH($A341,$U$4:$U$24,1))))</f>
        <v>9014</v>
      </c>
      <c r="G341" s="1" cm="1">
        <f t="array" ref="G341">INT(INDEX(W$4:W$24,MATCH($A341,$U$4:$U$24,TRUE))+INDEX(Y$4:Y$24,MATCH($A341,$U$4:$U$24,1))*($A341-INDEX($U$4:$U$24,MATCH($A341,$U$4:$U$24,1))))</f>
        <v>677</v>
      </c>
      <c r="H341" s="1">
        <f t="shared" si="68"/>
        <v>677</v>
      </c>
      <c r="I341" s="1">
        <f t="shared" si="72"/>
        <v>532</v>
      </c>
      <c r="J341" s="1">
        <f t="shared" si="73"/>
        <v>532</v>
      </c>
      <c r="L341" s="1">
        <f t="shared" si="65"/>
        <v>0.9</v>
      </c>
      <c r="M341" s="1" cm="1">
        <f t="array" ref="M341">ROUND(INDEX(实力模型!$AR$9:$AY$108,MATCH($E341,实力模型!$D$9:$D$108,FALSE),MATCH(M$2,实力模型!$AR$8:$AY$8,FALSE))*L341,3)</f>
        <v>8992.6200000000008</v>
      </c>
      <c r="N341" s="1">
        <f t="shared" si="74"/>
        <v>0.7</v>
      </c>
      <c r="O341" s="1" cm="1">
        <f t="array" ref="O341">ROUND(INDEX(实力模型!$AR$9:$AY$108,MATCH($E341,实力模型!$D$9:$D$108,FALSE),MATCH(O$2,实力模型!$AR$8:$AY$8,FALSE))*$N341,3)</f>
        <v>675.43</v>
      </c>
      <c r="P341" s="1">
        <f t="shared" si="66"/>
        <v>675.43</v>
      </c>
      <c r="Q341" s="1" cm="1">
        <f t="array" ref="Q341">INDEX(实力模型!$AR$9:$AY$108,MATCH($E341,实力模型!$D$9:$D$108,FALSE),MATCH(Q$2,实力模型!$AR$8:$AY$8,FALSE))*$R$1</f>
        <v>532.98</v>
      </c>
      <c r="R341" s="1">
        <f t="shared" si="67"/>
        <v>532.98</v>
      </c>
    </row>
    <row r="342" spans="1:18" x14ac:dyDescent="0.15">
      <c r="A342" s="1">
        <v>340</v>
      </c>
      <c r="B342" s="1">
        <f t="shared" si="70"/>
        <v>34</v>
      </c>
      <c r="C342" s="1">
        <f t="shared" si="71"/>
        <v>10</v>
      </c>
      <c r="E342" s="26">
        <f t="shared" si="75"/>
        <v>80</v>
      </c>
      <c r="F342" s="1" cm="1">
        <f t="array" ref="F342">INT(INDEX(V$4:V$24,MATCH($A342,$U$4:$U$24,TRUE))+INDEX(X$4:X$24,MATCH($A342,$U$4:$U$24,1))*($A342-INDEX($U$4:$U$24,MATCH($A342,$U$4:$U$24,1))))</f>
        <v>9025</v>
      </c>
      <c r="G342" s="1" cm="1">
        <f t="array" ref="G342">INT(INDEX(W$4:W$24,MATCH($A342,$U$4:$U$24,TRUE))+INDEX(Y$4:Y$24,MATCH($A342,$U$4:$U$24,1))*($A342-INDEX($U$4:$U$24,MATCH($A342,$U$4:$U$24,1))))</f>
        <v>678</v>
      </c>
      <c r="H342" s="1">
        <f t="shared" si="68"/>
        <v>678</v>
      </c>
      <c r="I342" s="1">
        <f t="shared" si="72"/>
        <v>532</v>
      </c>
      <c r="J342" s="1">
        <f t="shared" si="73"/>
        <v>532</v>
      </c>
      <c r="L342" s="1">
        <f t="shared" si="65"/>
        <v>0.9</v>
      </c>
      <c r="M342" s="1" cm="1">
        <f t="array" ref="M342">ROUND(INDEX(实力模型!$AR$9:$AY$108,MATCH($E342,实力模型!$D$9:$D$108,FALSE),MATCH(M$2,实力模型!$AR$8:$AY$8,FALSE))*L342,3)</f>
        <v>8992.6200000000008</v>
      </c>
      <c r="N342" s="1">
        <f t="shared" si="74"/>
        <v>0.7</v>
      </c>
      <c r="O342" s="1" cm="1">
        <f t="array" ref="O342">ROUND(INDEX(实力模型!$AR$9:$AY$108,MATCH($E342,实力模型!$D$9:$D$108,FALSE),MATCH(O$2,实力模型!$AR$8:$AY$8,FALSE))*$N342,3)</f>
        <v>675.43</v>
      </c>
      <c r="P342" s="1">
        <f t="shared" si="66"/>
        <v>675.43</v>
      </c>
      <c r="Q342" s="1" cm="1">
        <f t="array" ref="Q342">INDEX(实力模型!$AR$9:$AY$108,MATCH($E342,实力模型!$D$9:$D$108,FALSE),MATCH(Q$2,实力模型!$AR$8:$AY$8,FALSE))*$R$1</f>
        <v>532.98</v>
      </c>
      <c r="R342" s="1">
        <f t="shared" si="67"/>
        <v>532.98</v>
      </c>
    </row>
    <row r="343" spans="1:18" x14ac:dyDescent="0.15">
      <c r="A343" s="1">
        <v>341</v>
      </c>
      <c r="B343" s="1">
        <f t="shared" si="70"/>
        <v>35</v>
      </c>
      <c r="C343" s="1">
        <f t="shared" si="71"/>
        <v>1</v>
      </c>
      <c r="E343" s="26">
        <f t="shared" si="75"/>
        <v>80</v>
      </c>
      <c r="F343" s="1" cm="1">
        <f t="array" ref="F343">INT(INDEX(V$4:V$24,MATCH($A343,$U$4:$U$24,TRUE))+INDEX(X$4:X$24,MATCH($A343,$U$4:$U$24,1))*($A343-INDEX($U$4:$U$24,MATCH($A343,$U$4:$U$24,1))))</f>
        <v>9036</v>
      </c>
      <c r="G343" s="1" cm="1">
        <f t="array" ref="G343">INT(INDEX(W$4:W$24,MATCH($A343,$U$4:$U$24,TRUE))+INDEX(Y$4:Y$24,MATCH($A343,$U$4:$U$24,1))*($A343-INDEX($U$4:$U$24,MATCH($A343,$U$4:$U$24,1))))</f>
        <v>679</v>
      </c>
      <c r="H343" s="1">
        <f t="shared" si="68"/>
        <v>679</v>
      </c>
      <c r="I343" s="1">
        <f t="shared" si="72"/>
        <v>532</v>
      </c>
      <c r="J343" s="1">
        <f t="shared" si="73"/>
        <v>532</v>
      </c>
      <c r="L343" s="1">
        <f t="shared" si="65"/>
        <v>0.9</v>
      </c>
      <c r="M343" s="1" cm="1">
        <f t="array" ref="M343">ROUND(INDEX(实力模型!$AR$9:$AY$108,MATCH($E343,实力模型!$D$9:$D$108,FALSE),MATCH(M$2,实力模型!$AR$8:$AY$8,FALSE))*L343,3)</f>
        <v>8992.6200000000008</v>
      </c>
      <c r="N343" s="1">
        <f t="shared" si="74"/>
        <v>0.7</v>
      </c>
      <c r="O343" s="1" cm="1">
        <f t="array" ref="O343">ROUND(INDEX(实力模型!$AR$9:$AY$108,MATCH($E343,实力模型!$D$9:$D$108,FALSE),MATCH(O$2,实力模型!$AR$8:$AY$8,FALSE))*$N343,3)</f>
        <v>675.43</v>
      </c>
      <c r="P343" s="1">
        <f t="shared" si="66"/>
        <v>675.43</v>
      </c>
      <c r="Q343" s="1" cm="1">
        <f t="array" ref="Q343">INDEX(实力模型!$AR$9:$AY$108,MATCH($E343,实力模型!$D$9:$D$108,FALSE),MATCH(Q$2,实力模型!$AR$8:$AY$8,FALSE))*$R$1</f>
        <v>532.98</v>
      </c>
      <c r="R343" s="1">
        <f t="shared" si="67"/>
        <v>532.98</v>
      </c>
    </row>
    <row r="344" spans="1:18" x14ac:dyDescent="0.15">
      <c r="A344" s="1">
        <v>342</v>
      </c>
      <c r="B344" s="1">
        <f t="shared" si="70"/>
        <v>35</v>
      </c>
      <c r="C344" s="1">
        <f t="shared" si="71"/>
        <v>2</v>
      </c>
      <c r="E344" s="26">
        <f t="shared" si="75"/>
        <v>81</v>
      </c>
      <c r="F344" s="1" cm="1">
        <f t="array" ref="F344">INT(INDEX(V$4:V$24,MATCH($A344,$U$4:$U$24,TRUE))+INDEX(X$4:X$24,MATCH($A344,$U$4:$U$24,1))*($A344-INDEX($U$4:$U$24,MATCH($A344,$U$4:$U$24,1))))</f>
        <v>9047</v>
      </c>
      <c r="G344" s="1" cm="1">
        <f t="array" ref="G344">INT(INDEX(W$4:W$24,MATCH($A344,$U$4:$U$24,TRUE))+INDEX(Y$4:Y$24,MATCH($A344,$U$4:$U$24,1))*($A344-INDEX($U$4:$U$24,MATCH($A344,$U$4:$U$24,1))))</f>
        <v>680</v>
      </c>
      <c r="H344" s="1">
        <f t="shared" si="68"/>
        <v>680</v>
      </c>
      <c r="I344" s="1">
        <f t="shared" si="72"/>
        <v>534</v>
      </c>
      <c r="J344" s="1">
        <f t="shared" si="73"/>
        <v>534</v>
      </c>
      <c r="L344" s="1">
        <f t="shared" si="65"/>
        <v>0.9</v>
      </c>
      <c r="M344" s="1" cm="1">
        <f t="array" ref="M344">ROUND(INDEX(实力模型!$AR$9:$AY$108,MATCH($E344,实力模型!$D$9:$D$108,FALSE),MATCH(M$2,实力模型!$AR$8:$AY$8,FALSE))*L344,3)</f>
        <v>9017.5679999999993</v>
      </c>
      <c r="N344" s="1">
        <f t="shared" si="74"/>
        <v>0.7</v>
      </c>
      <c r="O344" s="1" cm="1">
        <f t="array" ref="O344">ROUND(INDEX(实力模型!$AR$9:$AY$108,MATCH($E344,实力模型!$D$9:$D$108,FALSE),MATCH(O$2,实力模型!$AR$8:$AY$8,FALSE))*$N344,3)</f>
        <v>677.572</v>
      </c>
      <c r="P344" s="1">
        <f t="shared" si="66"/>
        <v>677.572</v>
      </c>
      <c r="Q344" s="1" cm="1">
        <f t="array" ref="Q344">INDEX(实力模型!$AR$9:$AY$108,MATCH($E344,实力模型!$D$9:$D$108,FALSE),MATCH(Q$2,实力模型!$AR$8:$AY$8,FALSE))*$R$1</f>
        <v>534.74400000000003</v>
      </c>
      <c r="R344" s="1">
        <f t="shared" si="67"/>
        <v>534.74400000000003</v>
      </c>
    </row>
    <row r="345" spans="1:18" x14ac:dyDescent="0.15">
      <c r="A345" s="1">
        <v>343</v>
      </c>
      <c r="B345" s="1">
        <f t="shared" si="70"/>
        <v>35</v>
      </c>
      <c r="C345" s="1">
        <f t="shared" si="71"/>
        <v>3</v>
      </c>
      <c r="E345" s="26">
        <f t="shared" si="75"/>
        <v>81</v>
      </c>
      <c r="F345" s="1" cm="1">
        <f t="array" ref="F345">INT(INDEX(V$4:V$24,MATCH($A345,$U$4:$U$24,TRUE))+INDEX(X$4:X$24,MATCH($A345,$U$4:$U$24,1))*($A345-INDEX($U$4:$U$24,MATCH($A345,$U$4:$U$24,1))))</f>
        <v>9057</v>
      </c>
      <c r="G345" s="1" cm="1">
        <f t="array" ref="G345">INT(INDEX(W$4:W$24,MATCH($A345,$U$4:$U$24,TRUE))+INDEX(Y$4:Y$24,MATCH($A345,$U$4:$U$24,1))*($A345-INDEX($U$4:$U$24,MATCH($A345,$U$4:$U$24,1))))</f>
        <v>681</v>
      </c>
      <c r="H345" s="1">
        <f t="shared" si="68"/>
        <v>681</v>
      </c>
      <c r="I345" s="1">
        <f t="shared" si="72"/>
        <v>534</v>
      </c>
      <c r="J345" s="1">
        <f t="shared" si="73"/>
        <v>534</v>
      </c>
      <c r="L345" s="1">
        <f t="shared" si="65"/>
        <v>0.9</v>
      </c>
      <c r="M345" s="1" cm="1">
        <f t="array" ref="M345">ROUND(INDEX(实力模型!$AR$9:$AY$108,MATCH($E345,实力模型!$D$9:$D$108,FALSE),MATCH(M$2,实力模型!$AR$8:$AY$8,FALSE))*L345,3)</f>
        <v>9017.5679999999993</v>
      </c>
      <c r="N345" s="1">
        <f t="shared" si="74"/>
        <v>0.7</v>
      </c>
      <c r="O345" s="1" cm="1">
        <f t="array" ref="O345">ROUND(INDEX(实力模型!$AR$9:$AY$108,MATCH($E345,实力模型!$D$9:$D$108,FALSE),MATCH(O$2,实力模型!$AR$8:$AY$8,FALSE))*$N345,3)</f>
        <v>677.572</v>
      </c>
      <c r="P345" s="1">
        <f t="shared" si="66"/>
        <v>677.572</v>
      </c>
      <c r="Q345" s="1" cm="1">
        <f t="array" ref="Q345">INDEX(实力模型!$AR$9:$AY$108,MATCH($E345,实力模型!$D$9:$D$108,FALSE),MATCH(Q$2,实力模型!$AR$8:$AY$8,FALSE))*$R$1</f>
        <v>534.74400000000003</v>
      </c>
      <c r="R345" s="1">
        <f t="shared" si="67"/>
        <v>534.74400000000003</v>
      </c>
    </row>
    <row r="346" spans="1:18" x14ac:dyDescent="0.15">
      <c r="A346" s="1">
        <v>344</v>
      </c>
      <c r="B346" s="1">
        <f t="shared" si="70"/>
        <v>35</v>
      </c>
      <c r="C346" s="1">
        <f t="shared" si="71"/>
        <v>4</v>
      </c>
      <c r="E346" s="26">
        <f t="shared" si="75"/>
        <v>81</v>
      </c>
      <c r="F346" s="1" cm="1">
        <f t="array" ref="F346">INT(INDEX(V$4:V$24,MATCH($A346,$U$4:$U$24,TRUE))+INDEX(X$4:X$24,MATCH($A346,$U$4:$U$24,1))*($A346-INDEX($U$4:$U$24,MATCH($A346,$U$4:$U$24,1))))</f>
        <v>9068</v>
      </c>
      <c r="G346" s="1" cm="1">
        <f t="array" ref="G346">INT(INDEX(W$4:W$24,MATCH($A346,$U$4:$U$24,TRUE))+INDEX(Y$4:Y$24,MATCH($A346,$U$4:$U$24,1))*($A346-INDEX($U$4:$U$24,MATCH($A346,$U$4:$U$24,1))))</f>
        <v>682</v>
      </c>
      <c r="H346" s="1">
        <f t="shared" si="68"/>
        <v>682</v>
      </c>
      <c r="I346" s="1">
        <f t="shared" si="72"/>
        <v>534</v>
      </c>
      <c r="J346" s="1">
        <f t="shared" si="73"/>
        <v>534</v>
      </c>
      <c r="L346" s="1">
        <f t="shared" si="65"/>
        <v>0.9</v>
      </c>
      <c r="M346" s="1" cm="1">
        <f t="array" ref="M346">ROUND(INDEX(实力模型!$AR$9:$AY$108,MATCH($E346,实力模型!$D$9:$D$108,FALSE),MATCH(M$2,实力模型!$AR$8:$AY$8,FALSE))*L346,3)</f>
        <v>9017.5679999999993</v>
      </c>
      <c r="N346" s="1">
        <f t="shared" si="74"/>
        <v>0.7</v>
      </c>
      <c r="O346" s="1" cm="1">
        <f t="array" ref="O346">ROUND(INDEX(实力模型!$AR$9:$AY$108,MATCH($E346,实力模型!$D$9:$D$108,FALSE),MATCH(O$2,实力模型!$AR$8:$AY$8,FALSE))*$N346,3)</f>
        <v>677.572</v>
      </c>
      <c r="P346" s="1">
        <f t="shared" si="66"/>
        <v>677.572</v>
      </c>
      <c r="Q346" s="1" cm="1">
        <f t="array" ref="Q346">INDEX(实力模型!$AR$9:$AY$108,MATCH($E346,实力模型!$D$9:$D$108,FALSE),MATCH(Q$2,实力模型!$AR$8:$AY$8,FALSE))*$R$1</f>
        <v>534.74400000000003</v>
      </c>
      <c r="R346" s="1">
        <f t="shared" si="67"/>
        <v>534.74400000000003</v>
      </c>
    </row>
    <row r="347" spans="1:18" x14ac:dyDescent="0.15">
      <c r="A347" s="1">
        <v>345</v>
      </c>
      <c r="B347" s="1">
        <f t="shared" si="70"/>
        <v>35</v>
      </c>
      <c r="C347" s="1">
        <f t="shared" si="71"/>
        <v>5</v>
      </c>
      <c r="E347" s="26">
        <f t="shared" si="75"/>
        <v>81</v>
      </c>
      <c r="F347" s="1" cm="1">
        <f t="array" ref="F347">INT(INDEX(V$4:V$24,MATCH($A347,$U$4:$U$24,TRUE))+INDEX(X$4:X$24,MATCH($A347,$U$4:$U$24,1))*($A347-INDEX($U$4:$U$24,MATCH($A347,$U$4:$U$24,1))))</f>
        <v>9079</v>
      </c>
      <c r="G347" s="1" cm="1">
        <f t="array" ref="G347">INT(INDEX(W$4:W$24,MATCH($A347,$U$4:$U$24,TRUE))+INDEX(Y$4:Y$24,MATCH($A347,$U$4:$U$24,1))*($A347-INDEX($U$4:$U$24,MATCH($A347,$U$4:$U$24,1))))</f>
        <v>683</v>
      </c>
      <c r="H347" s="1">
        <f t="shared" si="68"/>
        <v>683</v>
      </c>
      <c r="I347" s="1">
        <f t="shared" si="72"/>
        <v>534</v>
      </c>
      <c r="J347" s="1">
        <f t="shared" si="73"/>
        <v>534</v>
      </c>
      <c r="L347" s="1">
        <f t="shared" si="65"/>
        <v>0.9</v>
      </c>
      <c r="M347" s="1" cm="1">
        <f t="array" ref="M347">ROUND(INDEX(实力模型!$AR$9:$AY$108,MATCH($E347,实力模型!$D$9:$D$108,FALSE),MATCH(M$2,实力模型!$AR$8:$AY$8,FALSE))*L347,3)</f>
        <v>9017.5679999999993</v>
      </c>
      <c r="N347" s="1">
        <f t="shared" si="74"/>
        <v>0.7</v>
      </c>
      <c r="O347" s="1" cm="1">
        <f t="array" ref="O347">ROUND(INDEX(实力模型!$AR$9:$AY$108,MATCH($E347,实力模型!$D$9:$D$108,FALSE),MATCH(O$2,实力模型!$AR$8:$AY$8,FALSE))*$N347,3)</f>
        <v>677.572</v>
      </c>
      <c r="P347" s="1">
        <f t="shared" si="66"/>
        <v>677.572</v>
      </c>
      <c r="Q347" s="1" cm="1">
        <f t="array" ref="Q347">INDEX(实力模型!$AR$9:$AY$108,MATCH($E347,实力模型!$D$9:$D$108,FALSE),MATCH(Q$2,实力模型!$AR$8:$AY$8,FALSE))*$R$1</f>
        <v>534.74400000000003</v>
      </c>
      <c r="R347" s="1">
        <f t="shared" si="67"/>
        <v>534.74400000000003</v>
      </c>
    </row>
    <row r="348" spans="1:18" x14ac:dyDescent="0.15">
      <c r="A348" s="1">
        <v>346</v>
      </c>
      <c r="B348" s="1">
        <f t="shared" si="70"/>
        <v>35</v>
      </c>
      <c r="C348" s="1">
        <f t="shared" si="71"/>
        <v>6</v>
      </c>
      <c r="E348" s="26">
        <f t="shared" si="75"/>
        <v>81</v>
      </c>
      <c r="F348" s="1" cm="1">
        <f t="array" ref="F348">INT(INDEX(V$4:V$24,MATCH($A348,$U$4:$U$24,TRUE))+INDEX(X$4:X$24,MATCH($A348,$U$4:$U$24,1))*($A348-INDEX($U$4:$U$24,MATCH($A348,$U$4:$U$24,1))))</f>
        <v>9090</v>
      </c>
      <c r="G348" s="1" cm="1">
        <f t="array" ref="G348">INT(INDEX(W$4:W$24,MATCH($A348,$U$4:$U$24,TRUE))+INDEX(Y$4:Y$24,MATCH($A348,$U$4:$U$24,1))*($A348-INDEX($U$4:$U$24,MATCH($A348,$U$4:$U$24,1))))</f>
        <v>684</v>
      </c>
      <c r="H348" s="1">
        <f t="shared" si="68"/>
        <v>684</v>
      </c>
      <c r="I348" s="1">
        <f t="shared" si="72"/>
        <v>534</v>
      </c>
      <c r="J348" s="1">
        <f t="shared" si="73"/>
        <v>534</v>
      </c>
      <c r="L348" s="1">
        <f t="shared" si="65"/>
        <v>0.9</v>
      </c>
      <c r="M348" s="1" cm="1">
        <f t="array" ref="M348">ROUND(INDEX(实力模型!$AR$9:$AY$108,MATCH($E348,实力模型!$D$9:$D$108,FALSE),MATCH(M$2,实力模型!$AR$8:$AY$8,FALSE))*L348,3)</f>
        <v>9017.5679999999993</v>
      </c>
      <c r="N348" s="1">
        <f t="shared" si="74"/>
        <v>0.7</v>
      </c>
      <c r="O348" s="1" cm="1">
        <f t="array" ref="O348">ROUND(INDEX(实力模型!$AR$9:$AY$108,MATCH($E348,实力模型!$D$9:$D$108,FALSE),MATCH(O$2,实力模型!$AR$8:$AY$8,FALSE))*$N348,3)</f>
        <v>677.572</v>
      </c>
      <c r="P348" s="1">
        <f t="shared" si="66"/>
        <v>677.572</v>
      </c>
      <c r="Q348" s="1" cm="1">
        <f t="array" ref="Q348">INDEX(实力模型!$AR$9:$AY$108,MATCH($E348,实力模型!$D$9:$D$108,FALSE),MATCH(Q$2,实力模型!$AR$8:$AY$8,FALSE))*$R$1</f>
        <v>534.74400000000003</v>
      </c>
      <c r="R348" s="1">
        <f t="shared" si="67"/>
        <v>534.74400000000003</v>
      </c>
    </row>
    <row r="349" spans="1:18" x14ac:dyDescent="0.15">
      <c r="A349" s="1">
        <v>347</v>
      </c>
      <c r="B349" s="1">
        <f t="shared" si="70"/>
        <v>35</v>
      </c>
      <c r="C349" s="1">
        <f t="shared" si="71"/>
        <v>7</v>
      </c>
      <c r="E349" s="26">
        <f t="shared" si="75"/>
        <v>82</v>
      </c>
      <c r="F349" s="1" cm="1">
        <f t="array" ref="F349">INT(INDEX(V$4:V$24,MATCH($A349,$U$4:$U$24,TRUE))+INDEX(X$4:X$24,MATCH($A349,$U$4:$U$24,1))*($A349-INDEX($U$4:$U$24,MATCH($A349,$U$4:$U$24,1))))</f>
        <v>9101</v>
      </c>
      <c r="G349" s="1" cm="1">
        <f t="array" ref="G349">INT(INDEX(W$4:W$24,MATCH($A349,$U$4:$U$24,TRUE))+INDEX(Y$4:Y$24,MATCH($A349,$U$4:$U$24,1))*($A349-INDEX($U$4:$U$24,MATCH($A349,$U$4:$U$24,1))))</f>
        <v>685</v>
      </c>
      <c r="H349" s="1">
        <f t="shared" si="68"/>
        <v>685</v>
      </c>
      <c r="I349" s="1">
        <f t="shared" si="72"/>
        <v>536</v>
      </c>
      <c r="J349" s="1">
        <f t="shared" si="73"/>
        <v>536</v>
      </c>
      <c r="L349" s="1">
        <f t="shared" si="65"/>
        <v>0.9</v>
      </c>
      <c r="M349" s="1" cm="1">
        <f t="array" ref="M349">ROUND(INDEX(实力模型!$AR$9:$AY$108,MATCH($E349,实力模型!$D$9:$D$108,FALSE),MATCH(M$2,实力模型!$AR$8:$AY$8,FALSE))*L349,3)</f>
        <v>9042.5159999999996</v>
      </c>
      <c r="N349" s="1">
        <f t="shared" si="74"/>
        <v>0.7</v>
      </c>
      <c r="O349" s="1" cm="1">
        <f t="array" ref="O349">ROUND(INDEX(实力模型!$AR$9:$AY$108,MATCH($E349,实力模型!$D$9:$D$108,FALSE),MATCH(O$2,实力模型!$AR$8:$AY$8,FALSE))*$N349,3)</f>
        <v>679.71400000000006</v>
      </c>
      <c r="P349" s="1">
        <f t="shared" si="66"/>
        <v>679.71400000000006</v>
      </c>
      <c r="Q349" s="1" cm="1">
        <f t="array" ref="Q349">INDEX(实力模型!$AR$9:$AY$108,MATCH($E349,实力模型!$D$9:$D$108,FALSE),MATCH(Q$2,实力模型!$AR$8:$AY$8,FALSE))*$R$1</f>
        <v>536.50800000000004</v>
      </c>
      <c r="R349" s="1">
        <f t="shared" si="67"/>
        <v>536.50800000000004</v>
      </c>
    </row>
    <row r="350" spans="1:18" x14ac:dyDescent="0.15">
      <c r="A350" s="1">
        <v>348</v>
      </c>
      <c r="B350" s="1">
        <f t="shared" si="70"/>
        <v>35</v>
      </c>
      <c r="C350" s="1">
        <f t="shared" si="71"/>
        <v>8</v>
      </c>
      <c r="E350" s="26">
        <f t="shared" si="75"/>
        <v>82</v>
      </c>
      <c r="F350" s="1" cm="1">
        <f t="array" ref="F350">INT(INDEX(V$4:V$24,MATCH($A350,$U$4:$U$24,TRUE))+INDEX(X$4:X$24,MATCH($A350,$U$4:$U$24,1))*($A350-INDEX($U$4:$U$24,MATCH($A350,$U$4:$U$24,1))))</f>
        <v>9112</v>
      </c>
      <c r="G350" s="1" cm="1">
        <f t="array" ref="G350">INT(INDEX(W$4:W$24,MATCH($A350,$U$4:$U$24,TRUE))+INDEX(Y$4:Y$24,MATCH($A350,$U$4:$U$24,1))*($A350-INDEX($U$4:$U$24,MATCH($A350,$U$4:$U$24,1))))</f>
        <v>685</v>
      </c>
      <c r="H350" s="1">
        <f t="shared" si="68"/>
        <v>685</v>
      </c>
      <c r="I350" s="1">
        <f t="shared" si="72"/>
        <v>536</v>
      </c>
      <c r="J350" s="1">
        <f t="shared" si="73"/>
        <v>536</v>
      </c>
      <c r="L350" s="1">
        <f t="shared" si="65"/>
        <v>0.9</v>
      </c>
      <c r="M350" s="1" cm="1">
        <f t="array" ref="M350">ROUND(INDEX(实力模型!$AR$9:$AY$108,MATCH($E350,实力模型!$D$9:$D$108,FALSE),MATCH(M$2,实力模型!$AR$8:$AY$8,FALSE))*L350,3)</f>
        <v>9042.5159999999996</v>
      </c>
      <c r="N350" s="1">
        <f t="shared" si="74"/>
        <v>0.7</v>
      </c>
      <c r="O350" s="1" cm="1">
        <f t="array" ref="O350">ROUND(INDEX(实力模型!$AR$9:$AY$108,MATCH($E350,实力模型!$D$9:$D$108,FALSE),MATCH(O$2,实力模型!$AR$8:$AY$8,FALSE))*$N350,3)</f>
        <v>679.71400000000006</v>
      </c>
      <c r="P350" s="1">
        <f t="shared" si="66"/>
        <v>679.71400000000006</v>
      </c>
      <c r="Q350" s="1" cm="1">
        <f t="array" ref="Q350">INDEX(实力模型!$AR$9:$AY$108,MATCH($E350,实力模型!$D$9:$D$108,FALSE),MATCH(Q$2,实力模型!$AR$8:$AY$8,FALSE))*$R$1</f>
        <v>536.50800000000004</v>
      </c>
      <c r="R350" s="1">
        <f t="shared" si="67"/>
        <v>536.50800000000004</v>
      </c>
    </row>
    <row r="351" spans="1:18" x14ac:dyDescent="0.15">
      <c r="A351" s="1">
        <v>349</v>
      </c>
      <c r="B351" s="1">
        <f t="shared" si="70"/>
        <v>35</v>
      </c>
      <c r="C351" s="1">
        <f t="shared" si="71"/>
        <v>9</v>
      </c>
      <c r="E351" s="26">
        <f t="shared" si="75"/>
        <v>82</v>
      </c>
      <c r="F351" s="1" cm="1">
        <f t="array" ref="F351">INT(INDEX(V$4:V$24,MATCH($A351,$U$4:$U$24,TRUE))+INDEX(X$4:X$24,MATCH($A351,$U$4:$U$24,1))*($A351-INDEX($U$4:$U$24,MATCH($A351,$U$4:$U$24,1))))</f>
        <v>9123</v>
      </c>
      <c r="G351" s="1" cm="1">
        <f t="array" ref="G351">INT(INDEX(W$4:W$24,MATCH($A351,$U$4:$U$24,TRUE))+INDEX(Y$4:Y$24,MATCH($A351,$U$4:$U$24,1))*($A351-INDEX($U$4:$U$24,MATCH($A351,$U$4:$U$24,1))))</f>
        <v>686</v>
      </c>
      <c r="H351" s="1">
        <f t="shared" si="68"/>
        <v>686</v>
      </c>
      <c r="I351" s="1">
        <f t="shared" si="72"/>
        <v>536</v>
      </c>
      <c r="J351" s="1">
        <f t="shared" si="73"/>
        <v>536</v>
      </c>
      <c r="L351" s="1">
        <f t="shared" ref="L351:L414" si="76">MIN(L350+0.002,0.9)</f>
        <v>0.9</v>
      </c>
      <c r="M351" s="1" cm="1">
        <f t="array" ref="M351">ROUND(INDEX(实力模型!$AR$9:$AY$108,MATCH($E351,实力模型!$D$9:$D$108,FALSE),MATCH(M$2,实力模型!$AR$8:$AY$8,FALSE))*L351,3)</f>
        <v>9042.5159999999996</v>
      </c>
      <c r="N351" s="1">
        <f t="shared" si="74"/>
        <v>0.7</v>
      </c>
      <c r="O351" s="1" cm="1">
        <f t="array" ref="O351">ROUND(INDEX(实力模型!$AR$9:$AY$108,MATCH($E351,实力模型!$D$9:$D$108,FALSE),MATCH(O$2,实力模型!$AR$8:$AY$8,FALSE))*$N351,3)</f>
        <v>679.71400000000006</v>
      </c>
      <c r="P351" s="1">
        <f t="shared" ref="P351:P414" si="77">O351</f>
        <v>679.71400000000006</v>
      </c>
      <c r="Q351" s="1" cm="1">
        <f t="array" ref="Q351">INDEX(实力模型!$AR$9:$AY$108,MATCH($E351,实力模型!$D$9:$D$108,FALSE),MATCH(Q$2,实力模型!$AR$8:$AY$8,FALSE))*$R$1</f>
        <v>536.50800000000004</v>
      </c>
      <c r="R351" s="1">
        <f t="shared" ref="R351:R414" si="78">Q351</f>
        <v>536.50800000000004</v>
      </c>
    </row>
    <row r="352" spans="1:18" x14ac:dyDescent="0.15">
      <c r="A352" s="1">
        <v>350</v>
      </c>
      <c r="B352" s="1">
        <f t="shared" si="70"/>
        <v>35</v>
      </c>
      <c r="C352" s="1">
        <f t="shared" si="71"/>
        <v>10</v>
      </c>
      <c r="E352" s="26">
        <f t="shared" si="75"/>
        <v>82</v>
      </c>
      <c r="F352" s="1" cm="1">
        <f t="array" ref="F352">INT(INDEX(V$4:V$24,MATCH($A352,$U$4:$U$24,TRUE))+INDEX(X$4:X$24,MATCH($A352,$U$4:$U$24,1))*($A352-INDEX($U$4:$U$24,MATCH($A352,$U$4:$U$24,1))))</f>
        <v>9134</v>
      </c>
      <c r="G352" s="1" cm="1">
        <f t="array" ref="G352">INT(INDEX(W$4:W$24,MATCH($A352,$U$4:$U$24,TRUE))+INDEX(Y$4:Y$24,MATCH($A352,$U$4:$U$24,1))*($A352-INDEX($U$4:$U$24,MATCH($A352,$U$4:$U$24,1))))</f>
        <v>687</v>
      </c>
      <c r="H352" s="1">
        <f t="shared" si="68"/>
        <v>687</v>
      </c>
      <c r="I352" s="1">
        <f t="shared" si="72"/>
        <v>536</v>
      </c>
      <c r="J352" s="1">
        <f t="shared" si="73"/>
        <v>536</v>
      </c>
      <c r="L352" s="1">
        <f t="shared" si="76"/>
        <v>0.9</v>
      </c>
      <c r="M352" s="1" cm="1">
        <f t="array" ref="M352">ROUND(INDEX(实力模型!$AR$9:$AY$108,MATCH($E352,实力模型!$D$9:$D$108,FALSE),MATCH(M$2,实力模型!$AR$8:$AY$8,FALSE))*L352,3)</f>
        <v>9042.5159999999996</v>
      </c>
      <c r="N352" s="1">
        <f t="shared" si="74"/>
        <v>0.7</v>
      </c>
      <c r="O352" s="1" cm="1">
        <f t="array" ref="O352">ROUND(INDEX(实力模型!$AR$9:$AY$108,MATCH($E352,实力模型!$D$9:$D$108,FALSE),MATCH(O$2,实力模型!$AR$8:$AY$8,FALSE))*$N352,3)</f>
        <v>679.71400000000006</v>
      </c>
      <c r="P352" s="1">
        <f t="shared" si="77"/>
        <v>679.71400000000006</v>
      </c>
      <c r="Q352" s="1" cm="1">
        <f t="array" ref="Q352">INDEX(实力模型!$AR$9:$AY$108,MATCH($E352,实力模型!$D$9:$D$108,FALSE),MATCH(Q$2,实力模型!$AR$8:$AY$8,FALSE))*$R$1</f>
        <v>536.50800000000004</v>
      </c>
      <c r="R352" s="1">
        <f t="shared" si="78"/>
        <v>536.50800000000004</v>
      </c>
    </row>
    <row r="353" spans="1:18" x14ac:dyDescent="0.15">
      <c r="A353" s="1">
        <v>351</v>
      </c>
      <c r="B353" s="1">
        <f t="shared" si="70"/>
        <v>36</v>
      </c>
      <c r="C353" s="1">
        <f t="shared" si="71"/>
        <v>1</v>
      </c>
      <c r="E353" s="26">
        <f t="shared" si="75"/>
        <v>82</v>
      </c>
      <c r="F353" s="1" cm="1">
        <f t="array" ref="F353">INT(INDEX(V$4:V$24,MATCH($A353,$U$4:$U$24,TRUE))+INDEX(X$4:X$24,MATCH($A353,$U$4:$U$24,1))*($A353-INDEX($U$4:$U$24,MATCH($A353,$U$4:$U$24,1))))</f>
        <v>9145</v>
      </c>
      <c r="G353" s="1" cm="1">
        <f t="array" ref="G353">INT(INDEX(W$4:W$24,MATCH($A353,$U$4:$U$24,TRUE))+INDEX(Y$4:Y$24,MATCH($A353,$U$4:$U$24,1))*($A353-INDEX($U$4:$U$24,MATCH($A353,$U$4:$U$24,1))))</f>
        <v>688</v>
      </c>
      <c r="H353" s="1">
        <f t="shared" si="68"/>
        <v>688</v>
      </c>
      <c r="I353" s="1">
        <f t="shared" si="72"/>
        <v>536</v>
      </c>
      <c r="J353" s="1">
        <f t="shared" si="73"/>
        <v>536</v>
      </c>
      <c r="L353" s="1">
        <f t="shared" si="76"/>
        <v>0.9</v>
      </c>
      <c r="M353" s="1" cm="1">
        <f t="array" ref="M353">ROUND(INDEX(实力模型!$AR$9:$AY$108,MATCH($E353,实力模型!$D$9:$D$108,FALSE),MATCH(M$2,实力模型!$AR$8:$AY$8,FALSE))*L353,3)</f>
        <v>9042.5159999999996</v>
      </c>
      <c r="N353" s="1">
        <f t="shared" si="74"/>
        <v>0.7</v>
      </c>
      <c r="O353" s="1" cm="1">
        <f t="array" ref="O353">ROUND(INDEX(实力模型!$AR$9:$AY$108,MATCH($E353,实力模型!$D$9:$D$108,FALSE),MATCH(O$2,实力模型!$AR$8:$AY$8,FALSE))*$N353,3)</f>
        <v>679.71400000000006</v>
      </c>
      <c r="P353" s="1">
        <f t="shared" si="77"/>
        <v>679.71400000000006</v>
      </c>
      <c r="Q353" s="1" cm="1">
        <f t="array" ref="Q353">INDEX(实力模型!$AR$9:$AY$108,MATCH($E353,实力模型!$D$9:$D$108,FALSE),MATCH(Q$2,实力模型!$AR$8:$AY$8,FALSE))*$R$1</f>
        <v>536.50800000000004</v>
      </c>
      <c r="R353" s="1">
        <f t="shared" si="78"/>
        <v>536.50800000000004</v>
      </c>
    </row>
    <row r="354" spans="1:18" x14ac:dyDescent="0.15">
      <c r="A354" s="1">
        <v>352</v>
      </c>
      <c r="B354" s="1">
        <f t="shared" ref="B354:B386" si="79">B344+1</f>
        <v>36</v>
      </c>
      <c r="C354" s="1">
        <f t="shared" ref="C354:C386" si="80">C344</f>
        <v>2</v>
      </c>
      <c r="E354" s="26">
        <f t="shared" si="75"/>
        <v>83</v>
      </c>
      <c r="F354" s="1" cm="1">
        <f t="array" ref="F354">INT(INDEX(V$4:V$24,MATCH($A354,$U$4:$U$24,TRUE))+INDEX(X$4:X$24,MATCH($A354,$U$4:$U$24,1))*($A354-INDEX($U$4:$U$24,MATCH($A354,$U$4:$U$24,1))))</f>
        <v>9155</v>
      </c>
      <c r="G354" s="1" cm="1">
        <f t="array" ref="G354">INT(INDEX(W$4:W$24,MATCH($A354,$U$4:$U$24,TRUE))+INDEX(Y$4:Y$24,MATCH($A354,$U$4:$U$24,1))*($A354-INDEX($U$4:$U$24,MATCH($A354,$U$4:$U$24,1))))</f>
        <v>689</v>
      </c>
      <c r="H354" s="1">
        <f t="shared" si="68"/>
        <v>689</v>
      </c>
      <c r="I354" s="1">
        <f t="shared" si="72"/>
        <v>538</v>
      </c>
      <c r="J354" s="1">
        <f t="shared" si="73"/>
        <v>538</v>
      </c>
      <c r="L354" s="1">
        <f t="shared" si="76"/>
        <v>0.9</v>
      </c>
      <c r="M354" s="1" cm="1">
        <f t="array" ref="M354">ROUND(INDEX(实力模型!$AR$9:$AY$108,MATCH($E354,实力模型!$D$9:$D$108,FALSE),MATCH(M$2,实力模型!$AR$8:$AY$8,FALSE))*L354,3)</f>
        <v>9067.4639999999999</v>
      </c>
      <c r="N354" s="1">
        <f t="shared" si="74"/>
        <v>0.7</v>
      </c>
      <c r="O354" s="1" cm="1">
        <f t="array" ref="O354">ROUND(INDEX(实力模型!$AR$9:$AY$108,MATCH($E354,实力模型!$D$9:$D$108,FALSE),MATCH(O$2,实力模型!$AR$8:$AY$8,FALSE))*$N354,3)</f>
        <v>681.85599999999999</v>
      </c>
      <c r="P354" s="1">
        <f t="shared" si="77"/>
        <v>681.85599999999999</v>
      </c>
      <c r="Q354" s="1" cm="1">
        <f t="array" ref="Q354">INDEX(实力模型!$AR$9:$AY$108,MATCH($E354,实力模型!$D$9:$D$108,FALSE),MATCH(Q$2,实力模型!$AR$8:$AY$8,FALSE))*$R$1</f>
        <v>538.27200000000005</v>
      </c>
      <c r="R354" s="1">
        <f t="shared" si="78"/>
        <v>538.27200000000005</v>
      </c>
    </row>
    <row r="355" spans="1:18" x14ac:dyDescent="0.15">
      <c r="A355" s="1">
        <v>353</v>
      </c>
      <c r="B355" s="1">
        <f t="shared" si="79"/>
        <v>36</v>
      </c>
      <c r="C355" s="1">
        <f t="shared" si="80"/>
        <v>3</v>
      </c>
      <c r="E355" s="26">
        <f t="shared" si="75"/>
        <v>83</v>
      </c>
      <c r="F355" s="1" cm="1">
        <f t="array" ref="F355">INT(INDEX(V$4:V$24,MATCH($A355,$U$4:$U$24,TRUE))+INDEX(X$4:X$24,MATCH($A355,$U$4:$U$24,1))*($A355-INDEX($U$4:$U$24,MATCH($A355,$U$4:$U$24,1))))</f>
        <v>9166</v>
      </c>
      <c r="G355" s="1" cm="1">
        <f t="array" ref="G355">INT(INDEX(W$4:W$24,MATCH($A355,$U$4:$U$24,TRUE))+INDEX(Y$4:Y$24,MATCH($A355,$U$4:$U$24,1))*($A355-INDEX($U$4:$U$24,MATCH($A355,$U$4:$U$24,1))))</f>
        <v>690</v>
      </c>
      <c r="H355" s="1">
        <f t="shared" si="68"/>
        <v>690</v>
      </c>
      <c r="I355" s="1">
        <f t="shared" si="72"/>
        <v>538</v>
      </c>
      <c r="J355" s="1">
        <f t="shared" si="73"/>
        <v>538</v>
      </c>
      <c r="L355" s="1">
        <f t="shared" si="76"/>
        <v>0.9</v>
      </c>
      <c r="M355" s="1" cm="1">
        <f t="array" ref="M355">ROUND(INDEX(实力模型!$AR$9:$AY$108,MATCH($E355,实力模型!$D$9:$D$108,FALSE),MATCH(M$2,实力模型!$AR$8:$AY$8,FALSE))*L355,3)</f>
        <v>9067.4639999999999</v>
      </c>
      <c r="N355" s="1">
        <f t="shared" si="74"/>
        <v>0.7</v>
      </c>
      <c r="O355" s="1" cm="1">
        <f t="array" ref="O355">ROUND(INDEX(实力模型!$AR$9:$AY$108,MATCH($E355,实力模型!$D$9:$D$108,FALSE),MATCH(O$2,实力模型!$AR$8:$AY$8,FALSE))*$N355,3)</f>
        <v>681.85599999999999</v>
      </c>
      <c r="P355" s="1">
        <f t="shared" si="77"/>
        <v>681.85599999999999</v>
      </c>
      <c r="Q355" s="1" cm="1">
        <f t="array" ref="Q355">INDEX(实力模型!$AR$9:$AY$108,MATCH($E355,实力模型!$D$9:$D$108,FALSE),MATCH(Q$2,实力模型!$AR$8:$AY$8,FALSE))*$R$1</f>
        <v>538.27200000000005</v>
      </c>
      <c r="R355" s="1">
        <f t="shared" si="78"/>
        <v>538.27200000000005</v>
      </c>
    </row>
    <row r="356" spans="1:18" x14ac:dyDescent="0.15">
      <c r="A356" s="1">
        <v>354</v>
      </c>
      <c r="B356" s="1">
        <f t="shared" si="79"/>
        <v>36</v>
      </c>
      <c r="C356" s="1">
        <f t="shared" si="80"/>
        <v>4</v>
      </c>
      <c r="E356" s="26">
        <f t="shared" si="75"/>
        <v>83</v>
      </c>
      <c r="F356" s="1" cm="1">
        <f t="array" ref="F356">INT(INDEX(V$4:V$24,MATCH($A356,$U$4:$U$24,TRUE))+INDEX(X$4:X$24,MATCH($A356,$U$4:$U$24,1))*($A356-INDEX($U$4:$U$24,MATCH($A356,$U$4:$U$24,1))))</f>
        <v>9177</v>
      </c>
      <c r="G356" s="1" cm="1">
        <f t="array" ref="G356">INT(INDEX(W$4:W$24,MATCH($A356,$U$4:$U$24,TRUE))+INDEX(Y$4:Y$24,MATCH($A356,$U$4:$U$24,1))*($A356-INDEX($U$4:$U$24,MATCH($A356,$U$4:$U$24,1))))</f>
        <v>691</v>
      </c>
      <c r="H356" s="1">
        <f t="shared" si="68"/>
        <v>691</v>
      </c>
      <c r="I356" s="1">
        <f t="shared" si="72"/>
        <v>538</v>
      </c>
      <c r="J356" s="1">
        <f t="shared" si="73"/>
        <v>538</v>
      </c>
      <c r="L356" s="1">
        <f t="shared" si="76"/>
        <v>0.9</v>
      </c>
      <c r="M356" s="1" cm="1">
        <f t="array" ref="M356">ROUND(INDEX(实力模型!$AR$9:$AY$108,MATCH($E356,实力模型!$D$9:$D$108,FALSE),MATCH(M$2,实力模型!$AR$8:$AY$8,FALSE))*L356,3)</f>
        <v>9067.4639999999999</v>
      </c>
      <c r="N356" s="1">
        <f t="shared" si="74"/>
        <v>0.7</v>
      </c>
      <c r="O356" s="1" cm="1">
        <f t="array" ref="O356">ROUND(INDEX(实力模型!$AR$9:$AY$108,MATCH($E356,实力模型!$D$9:$D$108,FALSE),MATCH(O$2,实力模型!$AR$8:$AY$8,FALSE))*$N356,3)</f>
        <v>681.85599999999999</v>
      </c>
      <c r="P356" s="1">
        <f t="shared" si="77"/>
        <v>681.85599999999999</v>
      </c>
      <c r="Q356" s="1" cm="1">
        <f t="array" ref="Q356">INDEX(实力模型!$AR$9:$AY$108,MATCH($E356,实力模型!$D$9:$D$108,FALSE),MATCH(Q$2,实力模型!$AR$8:$AY$8,FALSE))*$R$1</f>
        <v>538.27200000000005</v>
      </c>
      <c r="R356" s="1">
        <f t="shared" si="78"/>
        <v>538.27200000000005</v>
      </c>
    </row>
    <row r="357" spans="1:18" x14ac:dyDescent="0.15">
      <c r="A357" s="1">
        <v>355</v>
      </c>
      <c r="B357" s="1">
        <f t="shared" si="79"/>
        <v>36</v>
      </c>
      <c r="C357" s="1">
        <f t="shared" si="80"/>
        <v>5</v>
      </c>
      <c r="E357" s="26">
        <f t="shared" si="75"/>
        <v>83</v>
      </c>
      <c r="F357" s="1" cm="1">
        <f t="array" ref="F357">INT(INDEX(V$4:V$24,MATCH($A357,$U$4:$U$24,TRUE))+INDEX(X$4:X$24,MATCH($A357,$U$4:$U$24,1))*($A357-INDEX($U$4:$U$24,MATCH($A357,$U$4:$U$24,1))))</f>
        <v>9188</v>
      </c>
      <c r="G357" s="1" cm="1">
        <f t="array" ref="G357">INT(INDEX(W$4:W$24,MATCH($A357,$U$4:$U$24,TRUE))+INDEX(Y$4:Y$24,MATCH($A357,$U$4:$U$24,1))*($A357-INDEX($U$4:$U$24,MATCH($A357,$U$4:$U$24,1))))</f>
        <v>692</v>
      </c>
      <c r="H357" s="1">
        <f t="shared" si="68"/>
        <v>692</v>
      </c>
      <c r="I357" s="1">
        <f t="shared" si="72"/>
        <v>538</v>
      </c>
      <c r="J357" s="1">
        <f t="shared" si="73"/>
        <v>538</v>
      </c>
      <c r="L357" s="1">
        <f t="shared" si="76"/>
        <v>0.9</v>
      </c>
      <c r="M357" s="1" cm="1">
        <f t="array" ref="M357">ROUND(INDEX(实力模型!$AR$9:$AY$108,MATCH($E357,实力模型!$D$9:$D$108,FALSE),MATCH(M$2,实力模型!$AR$8:$AY$8,FALSE))*L357,3)</f>
        <v>9067.4639999999999</v>
      </c>
      <c r="N357" s="1">
        <f t="shared" si="74"/>
        <v>0.7</v>
      </c>
      <c r="O357" s="1" cm="1">
        <f t="array" ref="O357">ROUND(INDEX(实力模型!$AR$9:$AY$108,MATCH($E357,实力模型!$D$9:$D$108,FALSE),MATCH(O$2,实力模型!$AR$8:$AY$8,FALSE))*$N357,3)</f>
        <v>681.85599999999999</v>
      </c>
      <c r="P357" s="1">
        <f t="shared" si="77"/>
        <v>681.85599999999999</v>
      </c>
      <c r="Q357" s="1" cm="1">
        <f t="array" ref="Q357">INDEX(实力模型!$AR$9:$AY$108,MATCH($E357,实力模型!$D$9:$D$108,FALSE),MATCH(Q$2,实力模型!$AR$8:$AY$8,FALSE))*$R$1</f>
        <v>538.27200000000005</v>
      </c>
      <c r="R357" s="1">
        <f t="shared" si="78"/>
        <v>538.27200000000005</v>
      </c>
    </row>
    <row r="358" spans="1:18" x14ac:dyDescent="0.15">
      <c r="A358" s="1">
        <v>356</v>
      </c>
      <c r="B358" s="1">
        <f t="shared" si="79"/>
        <v>36</v>
      </c>
      <c r="C358" s="1">
        <f t="shared" si="80"/>
        <v>6</v>
      </c>
      <c r="E358" s="26">
        <f t="shared" si="75"/>
        <v>83</v>
      </c>
      <c r="F358" s="1" cm="1">
        <f t="array" ref="F358">INT(INDEX(V$4:V$24,MATCH($A358,$U$4:$U$24,TRUE))+INDEX(X$4:X$24,MATCH($A358,$U$4:$U$24,1))*($A358-INDEX($U$4:$U$24,MATCH($A358,$U$4:$U$24,1))))</f>
        <v>9199</v>
      </c>
      <c r="G358" s="1" cm="1">
        <f t="array" ref="G358">INT(INDEX(W$4:W$24,MATCH($A358,$U$4:$U$24,TRUE))+INDEX(Y$4:Y$24,MATCH($A358,$U$4:$U$24,1))*($A358-INDEX($U$4:$U$24,MATCH($A358,$U$4:$U$24,1))))</f>
        <v>693</v>
      </c>
      <c r="H358" s="1">
        <f t="shared" si="68"/>
        <v>693</v>
      </c>
      <c r="I358" s="1">
        <f t="shared" si="72"/>
        <v>538</v>
      </c>
      <c r="J358" s="1">
        <f t="shared" si="73"/>
        <v>538</v>
      </c>
      <c r="L358" s="1">
        <f t="shared" si="76"/>
        <v>0.9</v>
      </c>
      <c r="M358" s="1" cm="1">
        <f t="array" ref="M358">ROUND(INDEX(实力模型!$AR$9:$AY$108,MATCH($E358,实力模型!$D$9:$D$108,FALSE),MATCH(M$2,实力模型!$AR$8:$AY$8,FALSE))*L358,3)</f>
        <v>9067.4639999999999</v>
      </c>
      <c r="N358" s="1">
        <f t="shared" si="74"/>
        <v>0.7</v>
      </c>
      <c r="O358" s="1" cm="1">
        <f t="array" ref="O358">ROUND(INDEX(实力模型!$AR$9:$AY$108,MATCH($E358,实力模型!$D$9:$D$108,FALSE),MATCH(O$2,实力模型!$AR$8:$AY$8,FALSE))*$N358,3)</f>
        <v>681.85599999999999</v>
      </c>
      <c r="P358" s="1">
        <f t="shared" si="77"/>
        <v>681.85599999999999</v>
      </c>
      <c r="Q358" s="1" cm="1">
        <f t="array" ref="Q358">INDEX(实力模型!$AR$9:$AY$108,MATCH($E358,实力模型!$D$9:$D$108,FALSE),MATCH(Q$2,实力模型!$AR$8:$AY$8,FALSE))*$R$1</f>
        <v>538.27200000000005</v>
      </c>
      <c r="R358" s="1">
        <f t="shared" si="78"/>
        <v>538.27200000000005</v>
      </c>
    </row>
    <row r="359" spans="1:18" x14ac:dyDescent="0.15">
      <c r="A359" s="1">
        <v>357</v>
      </c>
      <c r="B359" s="1">
        <f t="shared" si="79"/>
        <v>36</v>
      </c>
      <c r="C359" s="1">
        <f t="shared" si="80"/>
        <v>7</v>
      </c>
      <c r="E359" s="26">
        <f t="shared" si="75"/>
        <v>84</v>
      </c>
      <c r="F359" s="1" cm="1">
        <f t="array" ref="F359">INT(INDEX(V$4:V$24,MATCH($A359,$U$4:$U$24,TRUE))+INDEX(X$4:X$24,MATCH($A359,$U$4:$U$24,1))*($A359-INDEX($U$4:$U$24,MATCH($A359,$U$4:$U$24,1))))</f>
        <v>9210</v>
      </c>
      <c r="G359" s="1" cm="1">
        <f t="array" ref="G359">INT(INDEX(W$4:W$24,MATCH($A359,$U$4:$U$24,TRUE))+INDEX(Y$4:Y$24,MATCH($A359,$U$4:$U$24,1))*($A359-INDEX($U$4:$U$24,MATCH($A359,$U$4:$U$24,1))))</f>
        <v>694</v>
      </c>
      <c r="H359" s="1">
        <f t="shared" ref="H359:H422" si="81">G359</f>
        <v>694</v>
      </c>
      <c r="I359" s="1">
        <f t="shared" si="72"/>
        <v>551</v>
      </c>
      <c r="J359" s="1">
        <f t="shared" si="73"/>
        <v>551</v>
      </c>
      <c r="L359" s="1">
        <f t="shared" si="76"/>
        <v>0.9</v>
      </c>
      <c r="M359" s="1" cm="1">
        <f t="array" ref="M359">ROUND(INDEX(实力模型!$AR$9:$AY$108,MATCH($E359,实力模型!$D$9:$D$108,FALSE),MATCH(M$2,实力模型!$AR$8:$AY$8,FALSE))*L359,3)</f>
        <v>9239.8320000000003</v>
      </c>
      <c r="N359" s="1">
        <f t="shared" si="74"/>
        <v>0.7</v>
      </c>
      <c r="O359" s="1" cm="1">
        <f t="array" ref="O359">ROUND(INDEX(实力模型!$AR$9:$AY$108,MATCH($E359,实力模型!$D$9:$D$108,FALSE),MATCH(O$2,实力模型!$AR$8:$AY$8,FALSE))*$N359,3)</f>
        <v>697.22799999999995</v>
      </c>
      <c r="P359" s="1">
        <f t="shared" si="77"/>
        <v>697.22799999999995</v>
      </c>
      <c r="Q359" s="1" cm="1">
        <f t="array" ref="Q359">INDEX(实力模型!$AR$9:$AY$108,MATCH($E359,实力模型!$D$9:$D$108,FALSE),MATCH(Q$2,实力模型!$AR$8:$AY$8,FALSE))*$R$1</f>
        <v>551.37599999999998</v>
      </c>
      <c r="R359" s="1">
        <f t="shared" si="78"/>
        <v>551.37599999999998</v>
      </c>
    </row>
    <row r="360" spans="1:18" x14ac:dyDescent="0.15">
      <c r="A360" s="1">
        <v>358</v>
      </c>
      <c r="B360" s="1">
        <f t="shared" si="79"/>
        <v>36</v>
      </c>
      <c r="C360" s="1">
        <f t="shared" si="80"/>
        <v>8</v>
      </c>
      <c r="E360" s="26">
        <f t="shared" si="75"/>
        <v>84</v>
      </c>
      <c r="F360" s="1" cm="1">
        <f t="array" ref="F360">INT(INDEX(V$4:V$24,MATCH($A360,$U$4:$U$24,TRUE))+INDEX(X$4:X$24,MATCH($A360,$U$4:$U$24,1))*($A360-INDEX($U$4:$U$24,MATCH($A360,$U$4:$U$24,1))))</f>
        <v>9221</v>
      </c>
      <c r="G360" s="1" cm="1">
        <f t="array" ref="G360">INT(INDEX(W$4:W$24,MATCH($A360,$U$4:$U$24,TRUE))+INDEX(Y$4:Y$24,MATCH($A360,$U$4:$U$24,1))*($A360-INDEX($U$4:$U$24,MATCH($A360,$U$4:$U$24,1))))</f>
        <v>695</v>
      </c>
      <c r="H360" s="1">
        <f t="shared" si="81"/>
        <v>695</v>
      </c>
      <c r="I360" s="1">
        <f t="shared" si="72"/>
        <v>551</v>
      </c>
      <c r="J360" s="1">
        <f t="shared" si="73"/>
        <v>551</v>
      </c>
      <c r="L360" s="1">
        <f t="shared" si="76"/>
        <v>0.9</v>
      </c>
      <c r="M360" s="1" cm="1">
        <f t="array" ref="M360">ROUND(INDEX(实力模型!$AR$9:$AY$108,MATCH($E360,实力模型!$D$9:$D$108,FALSE),MATCH(M$2,实力模型!$AR$8:$AY$8,FALSE))*L360,3)</f>
        <v>9239.8320000000003</v>
      </c>
      <c r="N360" s="1">
        <f t="shared" si="74"/>
        <v>0.7</v>
      </c>
      <c r="O360" s="1" cm="1">
        <f t="array" ref="O360">ROUND(INDEX(实力模型!$AR$9:$AY$108,MATCH($E360,实力模型!$D$9:$D$108,FALSE),MATCH(O$2,实力模型!$AR$8:$AY$8,FALSE))*$N360,3)</f>
        <v>697.22799999999995</v>
      </c>
      <c r="P360" s="1">
        <f t="shared" si="77"/>
        <v>697.22799999999995</v>
      </c>
      <c r="Q360" s="1" cm="1">
        <f t="array" ref="Q360">INDEX(实力模型!$AR$9:$AY$108,MATCH($E360,实力模型!$D$9:$D$108,FALSE),MATCH(Q$2,实力模型!$AR$8:$AY$8,FALSE))*$R$1</f>
        <v>551.37599999999998</v>
      </c>
      <c r="R360" s="1">
        <f t="shared" si="78"/>
        <v>551.37599999999998</v>
      </c>
    </row>
    <row r="361" spans="1:18" x14ac:dyDescent="0.15">
      <c r="A361" s="1">
        <v>359</v>
      </c>
      <c r="B361" s="1">
        <f t="shared" si="79"/>
        <v>36</v>
      </c>
      <c r="C361" s="1">
        <f t="shared" si="80"/>
        <v>9</v>
      </c>
      <c r="E361" s="26">
        <f t="shared" si="75"/>
        <v>84</v>
      </c>
      <c r="F361" s="1" cm="1">
        <f t="array" ref="F361">INT(INDEX(V$4:V$24,MATCH($A361,$U$4:$U$24,TRUE))+INDEX(X$4:X$24,MATCH($A361,$U$4:$U$24,1))*($A361-INDEX($U$4:$U$24,MATCH($A361,$U$4:$U$24,1))))</f>
        <v>9232</v>
      </c>
      <c r="G361" s="1" cm="1">
        <f t="array" ref="G361">INT(INDEX(W$4:W$24,MATCH($A361,$U$4:$U$24,TRUE))+INDEX(Y$4:Y$24,MATCH($A361,$U$4:$U$24,1))*($A361-INDEX($U$4:$U$24,MATCH($A361,$U$4:$U$24,1))))</f>
        <v>696</v>
      </c>
      <c r="H361" s="1">
        <f t="shared" si="81"/>
        <v>696</v>
      </c>
      <c r="I361" s="1">
        <f t="shared" si="72"/>
        <v>551</v>
      </c>
      <c r="J361" s="1">
        <f t="shared" si="73"/>
        <v>551</v>
      </c>
      <c r="L361" s="1">
        <f t="shared" si="76"/>
        <v>0.9</v>
      </c>
      <c r="M361" s="1" cm="1">
        <f t="array" ref="M361">ROUND(INDEX(实力模型!$AR$9:$AY$108,MATCH($E361,实力模型!$D$9:$D$108,FALSE),MATCH(M$2,实力模型!$AR$8:$AY$8,FALSE))*L361,3)</f>
        <v>9239.8320000000003</v>
      </c>
      <c r="N361" s="1">
        <f t="shared" si="74"/>
        <v>0.7</v>
      </c>
      <c r="O361" s="1" cm="1">
        <f t="array" ref="O361">ROUND(INDEX(实力模型!$AR$9:$AY$108,MATCH($E361,实力模型!$D$9:$D$108,FALSE),MATCH(O$2,实力模型!$AR$8:$AY$8,FALSE))*$N361,3)</f>
        <v>697.22799999999995</v>
      </c>
      <c r="P361" s="1">
        <f t="shared" si="77"/>
        <v>697.22799999999995</v>
      </c>
      <c r="Q361" s="1" cm="1">
        <f t="array" ref="Q361">INDEX(实力模型!$AR$9:$AY$108,MATCH($E361,实力模型!$D$9:$D$108,FALSE),MATCH(Q$2,实力模型!$AR$8:$AY$8,FALSE))*$R$1</f>
        <v>551.37599999999998</v>
      </c>
      <c r="R361" s="1">
        <f t="shared" si="78"/>
        <v>551.37599999999998</v>
      </c>
    </row>
    <row r="362" spans="1:18" x14ac:dyDescent="0.15">
      <c r="A362" s="1">
        <v>360</v>
      </c>
      <c r="B362" s="1">
        <f t="shared" si="79"/>
        <v>36</v>
      </c>
      <c r="C362" s="1">
        <f t="shared" si="80"/>
        <v>10</v>
      </c>
      <c r="E362" s="26">
        <f t="shared" si="75"/>
        <v>84</v>
      </c>
      <c r="F362" s="1" cm="1">
        <f t="array" ref="F362">INT(INDEX(V$4:V$24,MATCH($A362,$U$4:$U$24,TRUE))+INDEX(X$4:X$24,MATCH($A362,$U$4:$U$24,1))*($A362-INDEX($U$4:$U$24,MATCH($A362,$U$4:$U$24,1))))</f>
        <v>9243</v>
      </c>
      <c r="G362" s="1" cm="1">
        <f t="array" ref="G362">INT(INDEX(W$4:W$24,MATCH($A362,$U$4:$U$24,TRUE))+INDEX(Y$4:Y$24,MATCH($A362,$U$4:$U$24,1))*($A362-INDEX($U$4:$U$24,MATCH($A362,$U$4:$U$24,1))))</f>
        <v>697</v>
      </c>
      <c r="H362" s="1">
        <f t="shared" si="81"/>
        <v>697</v>
      </c>
      <c r="I362" s="1">
        <f t="shared" si="72"/>
        <v>551</v>
      </c>
      <c r="J362" s="1">
        <f t="shared" si="73"/>
        <v>551</v>
      </c>
      <c r="L362" s="1">
        <f t="shared" si="76"/>
        <v>0.9</v>
      </c>
      <c r="M362" s="1" cm="1">
        <f t="array" ref="M362">ROUND(INDEX(实力模型!$AR$9:$AY$108,MATCH($E362,实力模型!$D$9:$D$108,FALSE),MATCH(M$2,实力模型!$AR$8:$AY$8,FALSE))*L362,3)</f>
        <v>9239.8320000000003</v>
      </c>
      <c r="N362" s="1">
        <f t="shared" si="74"/>
        <v>0.7</v>
      </c>
      <c r="O362" s="1" cm="1">
        <f t="array" ref="O362">ROUND(INDEX(实力模型!$AR$9:$AY$108,MATCH($E362,实力模型!$D$9:$D$108,FALSE),MATCH(O$2,实力模型!$AR$8:$AY$8,FALSE))*$N362,3)</f>
        <v>697.22799999999995</v>
      </c>
      <c r="P362" s="1">
        <f t="shared" si="77"/>
        <v>697.22799999999995</v>
      </c>
      <c r="Q362" s="1" cm="1">
        <f t="array" ref="Q362">INDEX(实力模型!$AR$9:$AY$108,MATCH($E362,实力模型!$D$9:$D$108,FALSE),MATCH(Q$2,实力模型!$AR$8:$AY$8,FALSE))*$R$1</f>
        <v>551.37599999999998</v>
      </c>
      <c r="R362" s="1">
        <f t="shared" si="78"/>
        <v>551.37599999999998</v>
      </c>
    </row>
    <row r="363" spans="1:18" x14ac:dyDescent="0.15">
      <c r="A363" s="1">
        <v>361</v>
      </c>
      <c r="B363" s="1">
        <f t="shared" si="79"/>
        <v>37</v>
      </c>
      <c r="C363" s="1">
        <f t="shared" si="80"/>
        <v>1</v>
      </c>
      <c r="E363" s="26">
        <f t="shared" si="75"/>
        <v>84</v>
      </c>
      <c r="F363" s="1" cm="1">
        <f t="array" ref="F363">INT(INDEX(V$4:V$24,MATCH($A363,$U$4:$U$24,TRUE))+INDEX(X$4:X$24,MATCH($A363,$U$4:$U$24,1))*($A363-INDEX($U$4:$U$24,MATCH($A363,$U$4:$U$24,1))))</f>
        <v>9253</v>
      </c>
      <c r="G363" s="1" cm="1">
        <f t="array" ref="G363">INT(INDEX(W$4:W$24,MATCH($A363,$U$4:$U$24,TRUE))+INDEX(Y$4:Y$24,MATCH($A363,$U$4:$U$24,1))*($A363-INDEX($U$4:$U$24,MATCH($A363,$U$4:$U$24,1))))</f>
        <v>698</v>
      </c>
      <c r="H363" s="1">
        <f t="shared" si="81"/>
        <v>698</v>
      </c>
      <c r="I363" s="1">
        <f t="shared" si="72"/>
        <v>551</v>
      </c>
      <c r="J363" s="1">
        <f t="shared" si="73"/>
        <v>551</v>
      </c>
      <c r="L363" s="1">
        <f t="shared" si="76"/>
        <v>0.9</v>
      </c>
      <c r="M363" s="1" cm="1">
        <f t="array" ref="M363">ROUND(INDEX(实力模型!$AR$9:$AY$108,MATCH($E363,实力模型!$D$9:$D$108,FALSE),MATCH(M$2,实力模型!$AR$8:$AY$8,FALSE))*L363,3)</f>
        <v>9239.8320000000003</v>
      </c>
      <c r="N363" s="1">
        <f t="shared" si="74"/>
        <v>0.7</v>
      </c>
      <c r="O363" s="1" cm="1">
        <f t="array" ref="O363">ROUND(INDEX(实力模型!$AR$9:$AY$108,MATCH($E363,实力模型!$D$9:$D$108,FALSE),MATCH(O$2,实力模型!$AR$8:$AY$8,FALSE))*$N363,3)</f>
        <v>697.22799999999995</v>
      </c>
      <c r="P363" s="1">
        <f t="shared" si="77"/>
        <v>697.22799999999995</v>
      </c>
      <c r="Q363" s="1" cm="1">
        <f t="array" ref="Q363">INDEX(实力模型!$AR$9:$AY$108,MATCH($E363,实力模型!$D$9:$D$108,FALSE),MATCH(Q$2,实力模型!$AR$8:$AY$8,FALSE))*$R$1</f>
        <v>551.37599999999998</v>
      </c>
      <c r="R363" s="1">
        <f t="shared" si="78"/>
        <v>551.37599999999998</v>
      </c>
    </row>
    <row r="364" spans="1:18" x14ac:dyDescent="0.15">
      <c r="A364" s="1">
        <v>362</v>
      </c>
      <c r="B364" s="1">
        <f t="shared" si="79"/>
        <v>37</v>
      </c>
      <c r="C364" s="1">
        <f t="shared" si="80"/>
        <v>2</v>
      </c>
      <c r="E364" s="26">
        <f t="shared" si="75"/>
        <v>85</v>
      </c>
      <c r="F364" s="1" cm="1">
        <f t="array" ref="F364">INT(INDEX(V$4:V$24,MATCH($A364,$U$4:$U$24,TRUE))+INDEX(X$4:X$24,MATCH($A364,$U$4:$U$24,1))*($A364-INDEX($U$4:$U$24,MATCH($A364,$U$4:$U$24,1))))</f>
        <v>9264</v>
      </c>
      <c r="G364" s="1" cm="1">
        <f t="array" ref="G364">INT(INDEX(W$4:W$24,MATCH($A364,$U$4:$U$24,TRUE))+INDEX(Y$4:Y$24,MATCH($A364,$U$4:$U$24,1))*($A364-INDEX($U$4:$U$24,MATCH($A364,$U$4:$U$24,1))))</f>
        <v>699</v>
      </c>
      <c r="H364" s="1">
        <f t="shared" si="81"/>
        <v>699</v>
      </c>
      <c r="I364" s="1">
        <f t="shared" si="72"/>
        <v>553</v>
      </c>
      <c r="J364" s="1">
        <f t="shared" si="73"/>
        <v>553</v>
      </c>
      <c r="L364" s="1">
        <f t="shared" si="76"/>
        <v>0.9</v>
      </c>
      <c r="M364" s="1" cm="1">
        <f t="array" ref="M364">ROUND(INDEX(实力模型!$AR$9:$AY$108,MATCH($E364,实力模型!$D$9:$D$108,FALSE),MATCH(M$2,实力模型!$AR$8:$AY$8,FALSE))*L364,3)</f>
        <v>9264.7800000000007</v>
      </c>
      <c r="N364" s="1">
        <f t="shared" si="74"/>
        <v>0.7</v>
      </c>
      <c r="O364" s="1" cm="1">
        <f t="array" ref="O364">ROUND(INDEX(实力模型!$AR$9:$AY$108,MATCH($E364,实力模型!$D$9:$D$108,FALSE),MATCH(O$2,实力模型!$AR$8:$AY$8,FALSE))*$N364,3)</f>
        <v>699.37</v>
      </c>
      <c r="P364" s="1">
        <f t="shared" si="77"/>
        <v>699.37</v>
      </c>
      <c r="Q364" s="1" cm="1">
        <f t="array" ref="Q364">INDEX(实力模型!$AR$9:$AY$108,MATCH($E364,实力模型!$D$9:$D$108,FALSE),MATCH(Q$2,实力模型!$AR$8:$AY$8,FALSE))*$R$1</f>
        <v>553.14</v>
      </c>
      <c r="R364" s="1">
        <f t="shared" si="78"/>
        <v>553.14</v>
      </c>
    </row>
    <row r="365" spans="1:18" x14ac:dyDescent="0.15">
      <c r="A365" s="1">
        <v>363</v>
      </c>
      <c r="B365" s="1">
        <f t="shared" si="79"/>
        <v>37</v>
      </c>
      <c r="C365" s="1">
        <f t="shared" si="80"/>
        <v>3</v>
      </c>
      <c r="E365" s="26">
        <f t="shared" si="75"/>
        <v>85</v>
      </c>
      <c r="F365" s="1" cm="1">
        <f t="array" ref="F365">INT(INDEX(V$4:V$24,MATCH($A365,$U$4:$U$24,TRUE))+INDEX(X$4:X$24,MATCH($A365,$U$4:$U$24,1))*($A365-INDEX($U$4:$U$24,MATCH($A365,$U$4:$U$24,1))))</f>
        <v>9286</v>
      </c>
      <c r="G365" s="1" cm="1">
        <f t="array" ref="G365">INT(INDEX(W$4:W$24,MATCH($A365,$U$4:$U$24,TRUE))+INDEX(Y$4:Y$24,MATCH($A365,$U$4:$U$24,1))*($A365-INDEX($U$4:$U$24,MATCH($A365,$U$4:$U$24,1))))</f>
        <v>700</v>
      </c>
      <c r="H365" s="1">
        <f t="shared" si="81"/>
        <v>700</v>
      </c>
      <c r="I365" s="1">
        <f t="shared" si="72"/>
        <v>553</v>
      </c>
      <c r="J365" s="1">
        <f t="shared" si="73"/>
        <v>553</v>
      </c>
      <c r="L365" s="1">
        <f t="shared" si="76"/>
        <v>0.9</v>
      </c>
      <c r="M365" s="1" cm="1">
        <f t="array" ref="M365">ROUND(INDEX(实力模型!$AR$9:$AY$108,MATCH($E365,实力模型!$D$9:$D$108,FALSE),MATCH(M$2,实力模型!$AR$8:$AY$8,FALSE))*L365,3)</f>
        <v>9264.7800000000007</v>
      </c>
      <c r="N365" s="1">
        <f t="shared" si="74"/>
        <v>0.7</v>
      </c>
      <c r="O365" s="1" cm="1">
        <f t="array" ref="O365">ROUND(INDEX(实力模型!$AR$9:$AY$108,MATCH($E365,实力模型!$D$9:$D$108,FALSE),MATCH(O$2,实力模型!$AR$8:$AY$8,FALSE))*$N365,3)</f>
        <v>699.37</v>
      </c>
      <c r="P365" s="1">
        <f t="shared" si="77"/>
        <v>699.37</v>
      </c>
      <c r="Q365" s="1" cm="1">
        <f t="array" ref="Q365">INDEX(实力模型!$AR$9:$AY$108,MATCH($E365,实力模型!$D$9:$D$108,FALSE),MATCH(Q$2,实力模型!$AR$8:$AY$8,FALSE))*$R$1</f>
        <v>553.14</v>
      </c>
      <c r="R365" s="1">
        <f t="shared" si="78"/>
        <v>553.14</v>
      </c>
    </row>
    <row r="366" spans="1:18" x14ac:dyDescent="0.15">
      <c r="A366" s="1">
        <v>364</v>
      </c>
      <c r="B366" s="1">
        <f t="shared" si="79"/>
        <v>37</v>
      </c>
      <c r="C366" s="1">
        <f t="shared" si="80"/>
        <v>4</v>
      </c>
      <c r="E366" s="26">
        <f t="shared" si="75"/>
        <v>85</v>
      </c>
      <c r="F366" s="1" cm="1">
        <f t="array" ref="F366">INT(INDEX(V$4:V$24,MATCH($A366,$U$4:$U$24,TRUE))+INDEX(X$4:X$24,MATCH($A366,$U$4:$U$24,1))*($A366-INDEX($U$4:$U$24,MATCH($A366,$U$4:$U$24,1))))</f>
        <v>9307</v>
      </c>
      <c r="G366" s="1" cm="1">
        <f t="array" ref="G366">INT(INDEX(W$4:W$24,MATCH($A366,$U$4:$U$24,TRUE))+INDEX(Y$4:Y$24,MATCH($A366,$U$4:$U$24,1))*($A366-INDEX($U$4:$U$24,MATCH($A366,$U$4:$U$24,1))))</f>
        <v>702</v>
      </c>
      <c r="H366" s="1">
        <f t="shared" si="81"/>
        <v>702</v>
      </c>
      <c r="I366" s="1">
        <f t="shared" si="72"/>
        <v>553</v>
      </c>
      <c r="J366" s="1">
        <f t="shared" si="73"/>
        <v>553</v>
      </c>
      <c r="L366" s="1">
        <f t="shared" si="76"/>
        <v>0.9</v>
      </c>
      <c r="M366" s="1" cm="1">
        <f t="array" ref="M366">ROUND(INDEX(实力模型!$AR$9:$AY$108,MATCH($E366,实力模型!$D$9:$D$108,FALSE),MATCH(M$2,实力模型!$AR$8:$AY$8,FALSE))*L366,3)</f>
        <v>9264.7800000000007</v>
      </c>
      <c r="N366" s="1">
        <f t="shared" si="74"/>
        <v>0.7</v>
      </c>
      <c r="O366" s="1" cm="1">
        <f t="array" ref="O366">ROUND(INDEX(实力模型!$AR$9:$AY$108,MATCH($E366,实力模型!$D$9:$D$108,FALSE),MATCH(O$2,实力模型!$AR$8:$AY$8,FALSE))*$N366,3)</f>
        <v>699.37</v>
      </c>
      <c r="P366" s="1">
        <f t="shared" si="77"/>
        <v>699.37</v>
      </c>
      <c r="Q366" s="1" cm="1">
        <f t="array" ref="Q366">INDEX(实力模型!$AR$9:$AY$108,MATCH($E366,实力模型!$D$9:$D$108,FALSE),MATCH(Q$2,实力模型!$AR$8:$AY$8,FALSE))*$R$1</f>
        <v>553.14</v>
      </c>
      <c r="R366" s="1">
        <f t="shared" si="78"/>
        <v>553.14</v>
      </c>
    </row>
    <row r="367" spans="1:18" x14ac:dyDescent="0.15">
      <c r="A367" s="1">
        <v>365</v>
      </c>
      <c r="B367" s="1">
        <f t="shared" si="79"/>
        <v>37</v>
      </c>
      <c r="C367" s="1">
        <f t="shared" si="80"/>
        <v>5</v>
      </c>
      <c r="E367" s="26">
        <f t="shared" si="75"/>
        <v>85</v>
      </c>
      <c r="F367" s="1" cm="1">
        <f t="array" ref="F367">INT(INDEX(V$4:V$24,MATCH($A367,$U$4:$U$24,TRUE))+INDEX(X$4:X$24,MATCH($A367,$U$4:$U$24,1))*($A367-INDEX($U$4:$U$24,MATCH($A367,$U$4:$U$24,1))))</f>
        <v>9328</v>
      </c>
      <c r="G367" s="1" cm="1">
        <f t="array" ref="G367">INT(INDEX(W$4:W$24,MATCH($A367,$U$4:$U$24,TRUE))+INDEX(Y$4:Y$24,MATCH($A367,$U$4:$U$24,1))*($A367-INDEX($U$4:$U$24,MATCH($A367,$U$4:$U$24,1))))</f>
        <v>704</v>
      </c>
      <c r="H367" s="1">
        <f t="shared" si="81"/>
        <v>704</v>
      </c>
      <c r="I367" s="1">
        <f t="shared" si="72"/>
        <v>553</v>
      </c>
      <c r="J367" s="1">
        <f t="shared" si="73"/>
        <v>553</v>
      </c>
      <c r="L367" s="1">
        <f t="shared" si="76"/>
        <v>0.9</v>
      </c>
      <c r="M367" s="1" cm="1">
        <f t="array" ref="M367">ROUND(INDEX(实力模型!$AR$9:$AY$108,MATCH($E367,实力模型!$D$9:$D$108,FALSE),MATCH(M$2,实力模型!$AR$8:$AY$8,FALSE))*L367,3)</f>
        <v>9264.7800000000007</v>
      </c>
      <c r="N367" s="1">
        <f t="shared" si="74"/>
        <v>0.7</v>
      </c>
      <c r="O367" s="1" cm="1">
        <f t="array" ref="O367">ROUND(INDEX(实力模型!$AR$9:$AY$108,MATCH($E367,实力模型!$D$9:$D$108,FALSE),MATCH(O$2,实力模型!$AR$8:$AY$8,FALSE))*$N367,3)</f>
        <v>699.37</v>
      </c>
      <c r="P367" s="1">
        <f t="shared" si="77"/>
        <v>699.37</v>
      </c>
      <c r="Q367" s="1" cm="1">
        <f t="array" ref="Q367">INDEX(实力模型!$AR$9:$AY$108,MATCH($E367,实力模型!$D$9:$D$108,FALSE),MATCH(Q$2,实力模型!$AR$8:$AY$8,FALSE))*$R$1</f>
        <v>553.14</v>
      </c>
      <c r="R367" s="1">
        <f t="shared" si="78"/>
        <v>553.14</v>
      </c>
    </row>
    <row r="368" spans="1:18" x14ac:dyDescent="0.15">
      <c r="A368" s="1">
        <v>366</v>
      </c>
      <c r="B368" s="1">
        <f t="shared" si="79"/>
        <v>37</v>
      </c>
      <c r="C368" s="1">
        <f t="shared" si="80"/>
        <v>6</v>
      </c>
      <c r="E368" s="26">
        <f t="shared" si="75"/>
        <v>85</v>
      </c>
      <c r="F368" s="1" cm="1">
        <f t="array" ref="F368">INT(INDEX(V$4:V$24,MATCH($A368,$U$4:$U$24,TRUE))+INDEX(X$4:X$24,MATCH($A368,$U$4:$U$24,1))*($A368-INDEX($U$4:$U$24,MATCH($A368,$U$4:$U$24,1))))</f>
        <v>9349</v>
      </c>
      <c r="G368" s="1" cm="1">
        <f t="array" ref="G368">INT(INDEX(W$4:W$24,MATCH($A368,$U$4:$U$24,TRUE))+INDEX(Y$4:Y$24,MATCH($A368,$U$4:$U$24,1))*($A368-INDEX($U$4:$U$24,MATCH($A368,$U$4:$U$24,1))))</f>
        <v>705</v>
      </c>
      <c r="H368" s="1">
        <f t="shared" si="81"/>
        <v>705</v>
      </c>
      <c r="I368" s="1">
        <f t="shared" si="72"/>
        <v>553</v>
      </c>
      <c r="J368" s="1">
        <f t="shared" si="73"/>
        <v>553</v>
      </c>
      <c r="L368" s="1">
        <f t="shared" si="76"/>
        <v>0.9</v>
      </c>
      <c r="M368" s="1" cm="1">
        <f t="array" ref="M368">ROUND(INDEX(实力模型!$AR$9:$AY$108,MATCH($E368,实力模型!$D$9:$D$108,FALSE),MATCH(M$2,实力模型!$AR$8:$AY$8,FALSE))*L368,3)</f>
        <v>9264.7800000000007</v>
      </c>
      <c r="N368" s="1">
        <f t="shared" si="74"/>
        <v>0.7</v>
      </c>
      <c r="O368" s="1" cm="1">
        <f t="array" ref="O368">ROUND(INDEX(实力模型!$AR$9:$AY$108,MATCH($E368,实力模型!$D$9:$D$108,FALSE),MATCH(O$2,实力模型!$AR$8:$AY$8,FALSE))*$N368,3)</f>
        <v>699.37</v>
      </c>
      <c r="P368" s="1">
        <f t="shared" si="77"/>
        <v>699.37</v>
      </c>
      <c r="Q368" s="1" cm="1">
        <f t="array" ref="Q368">INDEX(实力模型!$AR$9:$AY$108,MATCH($E368,实力模型!$D$9:$D$108,FALSE),MATCH(Q$2,实力模型!$AR$8:$AY$8,FALSE))*$R$1</f>
        <v>553.14</v>
      </c>
      <c r="R368" s="1">
        <f t="shared" si="78"/>
        <v>553.14</v>
      </c>
    </row>
    <row r="369" spans="1:18" x14ac:dyDescent="0.15">
      <c r="A369" s="1">
        <v>367</v>
      </c>
      <c r="B369" s="1">
        <f t="shared" si="79"/>
        <v>37</v>
      </c>
      <c r="C369" s="1">
        <f t="shared" si="80"/>
        <v>7</v>
      </c>
      <c r="E369" s="26">
        <f t="shared" ref="E369:E400" si="82">MIN(E364+1,100)</f>
        <v>86</v>
      </c>
      <c r="F369" s="1" cm="1">
        <f t="array" ref="F369">INT(INDEX(V$4:V$24,MATCH($A369,$U$4:$U$24,TRUE))+INDEX(X$4:X$24,MATCH($A369,$U$4:$U$24,1))*($A369-INDEX($U$4:$U$24,MATCH($A369,$U$4:$U$24,1))))</f>
        <v>9371</v>
      </c>
      <c r="G369" s="1" cm="1">
        <f t="array" ref="G369">INT(INDEX(W$4:W$24,MATCH($A369,$U$4:$U$24,TRUE))+INDEX(Y$4:Y$24,MATCH($A369,$U$4:$U$24,1))*($A369-INDEX($U$4:$U$24,MATCH($A369,$U$4:$U$24,1))))</f>
        <v>707</v>
      </c>
      <c r="H369" s="1">
        <f t="shared" si="81"/>
        <v>707</v>
      </c>
      <c r="I369" s="1">
        <f t="shared" si="72"/>
        <v>554</v>
      </c>
      <c r="J369" s="1">
        <f t="shared" si="73"/>
        <v>554</v>
      </c>
      <c r="L369" s="1">
        <f t="shared" si="76"/>
        <v>0.9</v>
      </c>
      <c r="M369" s="1" cm="1">
        <f t="array" ref="M369">ROUND(INDEX(实力模型!$AR$9:$AY$108,MATCH($E369,实力模型!$D$9:$D$108,FALSE),MATCH(M$2,实力模型!$AR$8:$AY$8,FALSE))*L369,3)</f>
        <v>9289.7279999999992</v>
      </c>
      <c r="N369" s="1">
        <f t="shared" si="74"/>
        <v>0.7</v>
      </c>
      <c r="O369" s="1" cm="1">
        <f t="array" ref="O369">ROUND(INDEX(实力模型!$AR$9:$AY$108,MATCH($E369,实力模型!$D$9:$D$108,FALSE),MATCH(O$2,实力模型!$AR$8:$AY$8,FALSE))*$N369,3)</f>
        <v>701.51199999999994</v>
      </c>
      <c r="P369" s="1">
        <f t="shared" si="77"/>
        <v>701.51199999999994</v>
      </c>
      <c r="Q369" s="1" cm="1">
        <f t="array" ref="Q369">INDEX(实力模型!$AR$9:$AY$108,MATCH($E369,实力模型!$D$9:$D$108,FALSE),MATCH(Q$2,实力模型!$AR$8:$AY$8,FALSE))*$R$1</f>
        <v>554.904</v>
      </c>
      <c r="R369" s="1">
        <f t="shared" si="78"/>
        <v>554.904</v>
      </c>
    </row>
    <row r="370" spans="1:18" x14ac:dyDescent="0.15">
      <c r="A370" s="1">
        <v>368</v>
      </c>
      <c r="B370" s="1">
        <f t="shared" si="79"/>
        <v>37</v>
      </c>
      <c r="C370" s="1">
        <f t="shared" si="80"/>
        <v>8</v>
      </c>
      <c r="E370" s="26">
        <f t="shared" si="82"/>
        <v>86</v>
      </c>
      <c r="F370" s="1" cm="1">
        <f t="array" ref="F370">INT(INDEX(V$4:V$24,MATCH($A370,$U$4:$U$24,TRUE))+INDEX(X$4:X$24,MATCH($A370,$U$4:$U$24,1))*($A370-INDEX($U$4:$U$24,MATCH($A370,$U$4:$U$24,1))))</f>
        <v>9392</v>
      </c>
      <c r="G370" s="1" cm="1">
        <f t="array" ref="G370">INT(INDEX(W$4:W$24,MATCH($A370,$U$4:$U$24,TRUE))+INDEX(Y$4:Y$24,MATCH($A370,$U$4:$U$24,1))*($A370-INDEX($U$4:$U$24,MATCH($A370,$U$4:$U$24,1))))</f>
        <v>709</v>
      </c>
      <c r="H370" s="1">
        <f t="shared" si="81"/>
        <v>709</v>
      </c>
      <c r="I370" s="1">
        <f t="shared" si="72"/>
        <v>554</v>
      </c>
      <c r="J370" s="1">
        <f t="shared" si="73"/>
        <v>554</v>
      </c>
      <c r="L370" s="1">
        <f t="shared" si="76"/>
        <v>0.9</v>
      </c>
      <c r="M370" s="1" cm="1">
        <f t="array" ref="M370">ROUND(INDEX(实力模型!$AR$9:$AY$108,MATCH($E370,实力模型!$D$9:$D$108,FALSE),MATCH(M$2,实力模型!$AR$8:$AY$8,FALSE))*L370,3)</f>
        <v>9289.7279999999992</v>
      </c>
      <c r="N370" s="1">
        <f t="shared" si="74"/>
        <v>0.7</v>
      </c>
      <c r="O370" s="1" cm="1">
        <f t="array" ref="O370">ROUND(INDEX(实力模型!$AR$9:$AY$108,MATCH($E370,实力模型!$D$9:$D$108,FALSE),MATCH(O$2,实力模型!$AR$8:$AY$8,FALSE))*$N370,3)</f>
        <v>701.51199999999994</v>
      </c>
      <c r="P370" s="1">
        <f t="shared" si="77"/>
        <v>701.51199999999994</v>
      </c>
      <c r="Q370" s="1" cm="1">
        <f t="array" ref="Q370">INDEX(实力模型!$AR$9:$AY$108,MATCH($E370,实力模型!$D$9:$D$108,FALSE),MATCH(Q$2,实力模型!$AR$8:$AY$8,FALSE))*$R$1</f>
        <v>554.904</v>
      </c>
      <c r="R370" s="1">
        <f t="shared" si="78"/>
        <v>554.904</v>
      </c>
    </row>
    <row r="371" spans="1:18" x14ac:dyDescent="0.15">
      <c r="A371" s="1">
        <v>369</v>
      </c>
      <c r="B371" s="1">
        <f t="shared" si="79"/>
        <v>37</v>
      </c>
      <c r="C371" s="1">
        <f t="shared" si="80"/>
        <v>9</v>
      </c>
      <c r="E371" s="26">
        <f t="shared" si="82"/>
        <v>86</v>
      </c>
      <c r="F371" s="1" cm="1">
        <f t="array" ref="F371">INT(INDEX(V$4:V$24,MATCH($A371,$U$4:$U$24,TRUE))+INDEX(X$4:X$24,MATCH($A371,$U$4:$U$24,1))*($A371-INDEX($U$4:$U$24,MATCH($A371,$U$4:$U$24,1))))</f>
        <v>9413</v>
      </c>
      <c r="G371" s="1" cm="1">
        <f t="array" ref="G371">INT(INDEX(W$4:W$24,MATCH($A371,$U$4:$U$24,TRUE))+INDEX(Y$4:Y$24,MATCH($A371,$U$4:$U$24,1))*($A371-INDEX($U$4:$U$24,MATCH($A371,$U$4:$U$24,1))))</f>
        <v>710</v>
      </c>
      <c r="H371" s="1">
        <f t="shared" si="81"/>
        <v>710</v>
      </c>
      <c r="I371" s="1">
        <f t="shared" si="72"/>
        <v>554</v>
      </c>
      <c r="J371" s="1">
        <f t="shared" si="73"/>
        <v>554</v>
      </c>
      <c r="L371" s="1">
        <f t="shared" si="76"/>
        <v>0.9</v>
      </c>
      <c r="M371" s="1" cm="1">
        <f t="array" ref="M371">ROUND(INDEX(实力模型!$AR$9:$AY$108,MATCH($E371,实力模型!$D$9:$D$108,FALSE),MATCH(M$2,实力模型!$AR$8:$AY$8,FALSE))*L371,3)</f>
        <v>9289.7279999999992</v>
      </c>
      <c r="N371" s="1">
        <f t="shared" si="74"/>
        <v>0.7</v>
      </c>
      <c r="O371" s="1" cm="1">
        <f t="array" ref="O371">ROUND(INDEX(实力模型!$AR$9:$AY$108,MATCH($E371,实力模型!$D$9:$D$108,FALSE),MATCH(O$2,实力模型!$AR$8:$AY$8,FALSE))*$N371,3)</f>
        <v>701.51199999999994</v>
      </c>
      <c r="P371" s="1">
        <f t="shared" si="77"/>
        <v>701.51199999999994</v>
      </c>
      <c r="Q371" s="1" cm="1">
        <f t="array" ref="Q371">INDEX(实力模型!$AR$9:$AY$108,MATCH($E371,实力模型!$D$9:$D$108,FALSE),MATCH(Q$2,实力模型!$AR$8:$AY$8,FALSE))*$R$1</f>
        <v>554.904</v>
      </c>
      <c r="R371" s="1">
        <f t="shared" si="78"/>
        <v>554.904</v>
      </c>
    </row>
    <row r="372" spans="1:18" x14ac:dyDescent="0.15">
      <c r="A372" s="1">
        <v>370</v>
      </c>
      <c r="B372" s="1">
        <f t="shared" si="79"/>
        <v>37</v>
      </c>
      <c r="C372" s="1">
        <f t="shared" si="80"/>
        <v>10</v>
      </c>
      <c r="E372" s="26">
        <f t="shared" si="82"/>
        <v>86</v>
      </c>
      <c r="F372" s="1" cm="1">
        <f t="array" ref="F372">INT(INDEX(V$4:V$24,MATCH($A372,$U$4:$U$24,TRUE))+INDEX(X$4:X$24,MATCH($A372,$U$4:$U$24,1))*($A372-INDEX($U$4:$U$24,MATCH($A372,$U$4:$U$24,1))))</f>
        <v>9434</v>
      </c>
      <c r="G372" s="1" cm="1">
        <f t="array" ref="G372">INT(INDEX(W$4:W$24,MATCH($A372,$U$4:$U$24,TRUE))+INDEX(Y$4:Y$24,MATCH($A372,$U$4:$U$24,1))*($A372-INDEX($U$4:$U$24,MATCH($A372,$U$4:$U$24,1))))</f>
        <v>712</v>
      </c>
      <c r="H372" s="1">
        <f t="shared" si="81"/>
        <v>712</v>
      </c>
      <c r="I372" s="1">
        <f t="shared" si="72"/>
        <v>554</v>
      </c>
      <c r="J372" s="1">
        <f t="shared" si="73"/>
        <v>554</v>
      </c>
      <c r="L372" s="1">
        <f t="shared" si="76"/>
        <v>0.9</v>
      </c>
      <c r="M372" s="1" cm="1">
        <f t="array" ref="M372">ROUND(INDEX(实力模型!$AR$9:$AY$108,MATCH($E372,实力模型!$D$9:$D$108,FALSE),MATCH(M$2,实力模型!$AR$8:$AY$8,FALSE))*L372,3)</f>
        <v>9289.7279999999992</v>
      </c>
      <c r="N372" s="1">
        <f t="shared" si="74"/>
        <v>0.7</v>
      </c>
      <c r="O372" s="1" cm="1">
        <f t="array" ref="O372">ROUND(INDEX(实力模型!$AR$9:$AY$108,MATCH($E372,实力模型!$D$9:$D$108,FALSE),MATCH(O$2,实力模型!$AR$8:$AY$8,FALSE))*$N372,3)</f>
        <v>701.51199999999994</v>
      </c>
      <c r="P372" s="1">
        <f t="shared" si="77"/>
        <v>701.51199999999994</v>
      </c>
      <c r="Q372" s="1" cm="1">
        <f t="array" ref="Q372">INDEX(实力模型!$AR$9:$AY$108,MATCH($E372,实力模型!$D$9:$D$108,FALSE),MATCH(Q$2,实力模型!$AR$8:$AY$8,FALSE))*$R$1</f>
        <v>554.904</v>
      </c>
      <c r="R372" s="1">
        <f t="shared" si="78"/>
        <v>554.904</v>
      </c>
    </row>
    <row r="373" spans="1:18" x14ac:dyDescent="0.15">
      <c r="A373" s="1">
        <v>371</v>
      </c>
      <c r="B373" s="1">
        <f t="shared" si="79"/>
        <v>38</v>
      </c>
      <c r="C373" s="1">
        <f t="shared" si="80"/>
        <v>1</v>
      </c>
      <c r="E373" s="26">
        <f t="shared" si="82"/>
        <v>86</v>
      </c>
      <c r="F373" s="1" cm="1">
        <f t="array" ref="F373">INT(INDEX(V$4:V$24,MATCH($A373,$U$4:$U$24,TRUE))+INDEX(X$4:X$24,MATCH($A373,$U$4:$U$24,1))*($A373-INDEX($U$4:$U$24,MATCH($A373,$U$4:$U$24,1))))</f>
        <v>9456</v>
      </c>
      <c r="G373" s="1" cm="1">
        <f t="array" ref="G373">INT(INDEX(W$4:W$24,MATCH($A373,$U$4:$U$24,TRUE))+INDEX(Y$4:Y$24,MATCH($A373,$U$4:$U$24,1))*($A373-INDEX($U$4:$U$24,MATCH($A373,$U$4:$U$24,1))))</f>
        <v>714</v>
      </c>
      <c r="H373" s="1">
        <f t="shared" si="81"/>
        <v>714</v>
      </c>
      <c r="I373" s="1">
        <f t="shared" si="72"/>
        <v>554</v>
      </c>
      <c r="J373" s="1">
        <f t="shared" si="73"/>
        <v>554</v>
      </c>
      <c r="L373" s="1">
        <f t="shared" si="76"/>
        <v>0.9</v>
      </c>
      <c r="M373" s="1" cm="1">
        <f t="array" ref="M373">ROUND(INDEX(实力模型!$AR$9:$AY$108,MATCH($E373,实力模型!$D$9:$D$108,FALSE),MATCH(M$2,实力模型!$AR$8:$AY$8,FALSE))*L373,3)</f>
        <v>9289.7279999999992</v>
      </c>
      <c r="N373" s="1">
        <f t="shared" si="74"/>
        <v>0.7</v>
      </c>
      <c r="O373" s="1" cm="1">
        <f t="array" ref="O373">ROUND(INDEX(实力模型!$AR$9:$AY$108,MATCH($E373,实力模型!$D$9:$D$108,FALSE),MATCH(O$2,实力模型!$AR$8:$AY$8,FALSE))*$N373,3)</f>
        <v>701.51199999999994</v>
      </c>
      <c r="P373" s="1">
        <f t="shared" si="77"/>
        <v>701.51199999999994</v>
      </c>
      <c r="Q373" s="1" cm="1">
        <f t="array" ref="Q373">INDEX(实力模型!$AR$9:$AY$108,MATCH($E373,实力模型!$D$9:$D$108,FALSE),MATCH(Q$2,实力模型!$AR$8:$AY$8,FALSE))*$R$1</f>
        <v>554.904</v>
      </c>
      <c r="R373" s="1">
        <f t="shared" si="78"/>
        <v>554.904</v>
      </c>
    </row>
    <row r="374" spans="1:18" x14ac:dyDescent="0.15">
      <c r="A374" s="1">
        <v>372</v>
      </c>
      <c r="B374" s="1">
        <f t="shared" si="79"/>
        <v>38</v>
      </c>
      <c r="C374" s="1">
        <f t="shared" si="80"/>
        <v>2</v>
      </c>
      <c r="E374" s="26">
        <f t="shared" si="82"/>
        <v>87</v>
      </c>
      <c r="F374" s="1" cm="1">
        <f t="array" ref="F374">INT(INDEX(V$4:V$24,MATCH($A374,$U$4:$U$24,TRUE))+INDEX(X$4:X$24,MATCH($A374,$U$4:$U$24,1))*($A374-INDEX($U$4:$U$24,MATCH($A374,$U$4:$U$24,1))))</f>
        <v>9477</v>
      </c>
      <c r="G374" s="1" cm="1">
        <f t="array" ref="G374">INT(INDEX(W$4:W$24,MATCH($A374,$U$4:$U$24,TRUE))+INDEX(Y$4:Y$24,MATCH($A374,$U$4:$U$24,1))*($A374-INDEX($U$4:$U$24,MATCH($A374,$U$4:$U$24,1))))</f>
        <v>715</v>
      </c>
      <c r="H374" s="1">
        <f t="shared" si="81"/>
        <v>715</v>
      </c>
      <c r="I374" s="1">
        <f t="shared" si="72"/>
        <v>556</v>
      </c>
      <c r="J374" s="1">
        <f t="shared" si="73"/>
        <v>556</v>
      </c>
      <c r="L374" s="1">
        <f t="shared" si="76"/>
        <v>0.9</v>
      </c>
      <c r="M374" s="1" cm="1">
        <f t="array" ref="M374">ROUND(INDEX(实力模型!$AR$9:$AY$108,MATCH($E374,实力模型!$D$9:$D$108,FALSE),MATCH(M$2,实力模型!$AR$8:$AY$8,FALSE))*L374,3)</f>
        <v>9314.6759999999995</v>
      </c>
      <c r="N374" s="1">
        <f t="shared" si="74"/>
        <v>0.7</v>
      </c>
      <c r="O374" s="1" cm="1">
        <f t="array" ref="O374">ROUND(INDEX(实力模型!$AR$9:$AY$108,MATCH($E374,实力模型!$D$9:$D$108,FALSE),MATCH(O$2,实力模型!$AR$8:$AY$8,FALSE))*$N374,3)</f>
        <v>703.654</v>
      </c>
      <c r="P374" s="1">
        <f t="shared" si="77"/>
        <v>703.654</v>
      </c>
      <c r="Q374" s="1" cm="1">
        <f t="array" ref="Q374">INDEX(实力模型!$AR$9:$AY$108,MATCH($E374,实力模型!$D$9:$D$108,FALSE),MATCH(Q$2,实力模型!$AR$8:$AY$8,FALSE))*$R$1</f>
        <v>556.66800000000001</v>
      </c>
      <c r="R374" s="1">
        <f t="shared" si="78"/>
        <v>556.66800000000001</v>
      </c>
    </row>
    <row r="375" spans="1:18" x14ac:dyDescent="0.15">
      <c r="A375" s="1">
        <v>373</v>
      </c>
      <c r="B375" s="1">
        <f t="shared" si="79"/>
        <v>38</v>
      </c>
      <c r="C375" s="1">
        <f t="shared" si="80"/>
        <v>3</v>
      </c>
      <c r="E375" s="26">
        <f t="shared" si="82"/>
        <v>87</v>
      </c>
      <c r="F375" s="1" cm="1">
        <f t="array" ref="F375">INT(INDEX(V$4:V$24,MATCH($A375,$U$4:$U$24,TRUE))+INDEX(X$4:X$24,MATCH($A375,$U$4:$U$24,1))*($A375-INDEX($U$4:$U$24,MATCH($A375,$U$4:$U$24,1))))</f>
        <v>9498</v>
      </c>
      <c r="G375" s="1" cm="1">
        <f t="array" ref="G375">INT(INDEX(W$4:W$24,MATCH($A375,$U$4:$U$24,TRUE))+INDEX(Y$4:Y$24,MATCH($A375,$U$4:$U$24,1))*($A375-INDEX($U$4:$U$24,MATCH($A375,$U$4:$U$24,1))))</f>
        <v>717</v>
      </c>
      <c r="H375" s="1">
        <f t="shared" si="81"/>
        <v>717</v>
      </c>
      <c r="I375" s="1">
        <f t="shared" si="72"/>
        <v>556</v>
      </c>
      <c r="J375" s="1">
        <f t="shared" si="73"/>
        <v>556</v>
      </c>
      <c r="L375" s="1">
        <f t="shared" si="76"/>
        <v>0.9</v>
      </c>
      <c r="M375" s="1" cm="1">
        <f t="array" ref="M375">ROUND(INDEX(实力模型!$AR$9:$AY$108,MATCH($E375,实力模型!$D$9:$D$108,FALSE),MATCH(M$2,实力模型!$AR$8:$AY$8,FALSE))*L375,3)</f>
        <v>9314.6759999999995</v>
      </c>
      <c r="N375" s="1">
        <f t="shared" si="74"/>
        <v>0.7</v>
      </c>
      <c r="O375" s="1" cm="1">
        <f t="array" ref="O375">ROUND(INDEX(实力模型!$AR$9:$AY$108,MATCH($E375,实力模型!$D$9:$D$108,FALSE),MATCH(O$2,实力模型!$AR$8:$AY$8,FALSE))*$N375,3)</f>
        <v>703.654</v>
      </c>
      <c r="P375" s="1">
        <f t="shared" si="77"/>
        <v>703.654</v>
      </c>
      <c r="Q375" s="1" cm="1">
        <f t="array" ref="Q375">INDEX(实力模型!$AR$9:$AY$108,MATCH($E375,实力模型!$D$9:$D$108,FALSE),MATCH(Q$2,实力模型!$AR$8:$AY$8,FALSE))*$R$1</f>
        <v>556.66800000000001</v>
      </c>
      <c r="R375" s="1">
        <f t="shared" si="78"/>
        <v>556.66800000000001</v>
      </c>
    </row>
    <row r="376" spans="1:18" x14ac:dyDescent="0.15">
      <c r="A376" s="1">
        <v>374</v>
      </c>
      <c r="B376" s="1">
        <f t="shared" si="79"/>
        <v>38</v>
      </c>
      <c r="C376" s="1">
        <f t="shared" si="80"/>
        <v>4</v>
      </c>
      <c r="E376" s="26">
        <f t="shared" si="82"/>
        <v>87</v>
      </c>
      <c r="F376" s="1" cm="1">
        <f t="array" ref="F376">INT(INDEX(V$4:V$24,MATCH($A376,$U$4:$U$24,TRUE))+INDEX(X$4:X$24,MATCH($A376,$U$4:$U$24,1))*($A376-INDEX($U$4:$U$24,MATCH($A376,$U$4:$U$24,1))))</f>
        <v>9519</v>
      </c>
      <c r="G376" s="1" cm="1">
        <f t="array" ref="G376">INT(INDEX(W$4:W$24,MATCH($A376,$U$4:$U$24,TRUE))+INDEX(Y$4:Y$24,MATCH($A376,$U$4:$U$24,1))*($A376-INDEX($U$4:$U$24,MATCH($A376,$U$4:$U$24,1))))</f>
        <v>718</v>
      </c>
      <c r="H376" s="1">
        <f t="shared" si="81"/>
        <v>718</v>
      </c>
      <c r="I376" s="1">
        <f t="shared" si="72"/>
        <v>556</v>
      </c>
      <c r="J376" s="1">
        <f t="shared" si="73"/>
        <v>556</v>
      </c>
      <c r="L376" s="1">
        <f t="shared" si="76"/>
        <v>0.9</v>
      </c>
      <c r="M376" s="1" cm="1">
        <f t="array" ref="M376">ROUND(INDEX(实力模型!$AR$9:$AY$108,MATCH($E376,实力模型!$D$9:$D$108,FALSE),MATCH(M$2,实力模型!$AR$8:$AY$8,FALSE))*L376,3)</f>
        <v>9314.6759999999995</v>
      </c>
      <c r="N376" s="1">
        <f t="shared" si="74"/>
        <v>0.7</v>
      </c>
      <c r="O376" s="1" cm="1">
        <f t="array" ref="O376">ROUND(INDEX(实力模型!$AR$9:$AY$108,MATCH($E376,实力模型!$D$9:$D$108,FALSE),MATCH(O$2,实力模型!$AR$8:$AY$8,FALSE))*$N376,3)</f>
        <v>703.654</v>
      </c>
      <c r="P376" s="1">
        <f t="shared" si="77"/>
        <v>703.654</v>
      </c>
      <c r="Q376" s="1" cm="1">
        <f t="array" ref="Q376">INDEX(实力模型!$AR$9:$AY$108,MATCH($E376,实力模型!$D$9:$D$108,FALSE),MATCH(Q$2,实力模型!$AR$8:$AY$8,FALSE))*$R$1</f>
        <v>556.66800000000001</v>
      </c>
      <c r="R376" s="1">
        <f t="shared" si="78"/>
        <v>556.66800000000001</v>
      </c>
    </row>
    <row r="377" spans="1:18" x14ac:dyDescent="0.15">
      <c r="A377" s="1">
        <v>375</v>
      </c>
      <c r="B377" s="1">
        <f t="shared" si="79"/>
        <v>38</v>
      </c>
      <c r="C377" s="1">
        <f t="shared" si="80"/>
        <v>5</v>
      </c>
      <c r="E377" s="26">
        <f t="shared" si="82"/>
        <v>87</v>
      </c>
      <c r="F377" s="1" cm="1">
        <f t="array" ref="F377">INT(INDEX(V$4:V$24,MATCH($A377,$U$4:$U$24,TRUE))+INDEX(X$4:X$24,MATCH($A377,$U$4:$U$24,1))*($A377-INDEX($U$4:$U$24,MATCH($A377,$U$4:$U$24,1))))</f>
        <v>9541</v>
      </c>
      <c r="G377" s="1" cm="1">
        <f t="array" ref="G377">INT(INDEX(W$4:W$24,MATCH($A377,$U$4:$U$24,TRUE))+INDEX(Y$4:Y$24,MATCH($A377,$U$4:$U$24,1))*($A377-INDEX($U$4:$U$24,MATCH($A377,$U$4:$U$24,1))))</f>
        <v>720</v>
      </c>
      <c r="H377" s="1">
        <f t="shared" si="81"/>
        <v>720</v>
      </c>
      <c r="I377" s="1">
        <f t="shared" si="72"/>
        <v>556</v>
      </c>
      <c r="J377" s="1">
        <f t="shared" si="73"/>
        <v>556</v>
      </c>
      <c r="L377" s="1">
        <f t="shared" si="76"/>
        <v>0.9</v>
      </c>
      <c r="M377" s="1" cm="1">
        <f t="array" ref="M377">ROUND(INDEX(实力模型!$AR$9:$AY$108,MATCH($E377,实力模型!$D$9:$D$108,FALSE),MATCH(M$2,实力模型!$AR$8:$AY$8,FALSE))*L377,3)</f>
        <v>9314.6759999999995</v>
      </c>
      <c r="N377" s="1">
        <f t="shared" si="74"/>
        <v>0.7</v>
      </c>
      <c r="O377" s="1" cm="1">
        <f t="array" ref="O377">ROUND(INDEX(实力模型!$AR$9:$AY$108,MATCH($E377,实力模型!$D$9:$D$108,FALSE),MATCH(O$2,实力模型!$AR$8:$AY$8,FALSE))*$N377,3)</f>
        <v>703.654</v>
      </c>
      <c r="P377" s="1">
        <f t="shared" si="77"/>
        <v>703.654</v>
      </c>
      <c r="Q377" s="1" cm="1">
        <f t="array" ref="Q377">INDEX(实力模型!$AR$9:$AY$108,MATCH($E377,实力模型!$D$9:$D$108,FALSE),MATCH(Q$2,实力模型!$AR$8:$AY$8,FALSE))*$R$1</f>
        <v>556.66800000000001</v>
      </c>
      <c r="R377" s="1">
        <f t="shared" si="78"/>
        <v>556.66800000000001</v>
      </c>
    </row>
    <row r="378" spans="1:18" x14ac:dyDescent="0.15">
      <c r="A378" s="1">
        <v>376</v>
      </c>
      <c r="B378" s="1">
        <f t="shared" si="79"/>
        <v>38</v>
      </c>
      <c r="C378" s="1">
        <f t="shared" si="80"/>
        <v>6</v>
      </c>
      <c r="E378" s="26">
        <f t="shared" si="82"/>
        <v>87</v>
      </c>
      <c r="F378" s="1" cm="1">
        <f t="array" ref="F378">INT(INDEX(V$4:V$24,MATCH($A378,$U$4:$U$24,TRUE))+INDEX(X$4:X$24,MATCH($A378,$U$4:$U$24,1))*($A378-INDEX($U$4:$U$24,MATCH($A378,$U$4:$U$24,1))))</f>
        <v>9562</v>
      </c>
      <c r="G378" s="1" cm="1">
        <f t="array" ref="G378">INT(INDEX(W$4:W$24,MATCH($A378,$U$4:$U$24,TRUE))+INDEX(Y$4:Y$24,MATCH($A378,$U$4:$U$24,1))*($A378-INDEX($U$4:$U$24,MATCH($A378,$U$4:$U$24,1))))</f>
        <v>722</v>
      </c>
      <c r="H378" s="1">
        <f t="shared" si="81"/>
        <v>722</v>
      </c>
      <c r="I378" s="1">
        <f t="shared" si="72"/>
        <v>556</v>
      </c>
      <c r="J378" s="1">
        <f t="shared" si="73"/>
        <v>556</v>
      </c>
      <c r="L378" s="1">
        <f t="shared" si="76"/>
        <v>0.9</v>
      </c>
      <c r="M378" s="1" cm="1">
        <f t="array" ref="M378">ROUND(INDEX(实力模型!$AR$9:$AY$108,MATCH($E378,实力模型!$D$9:$D$108,FALSE),MATCH(M$2,实力模型!$AR$8:$AY$8,FALSE))*L378,3)</f>
        <v>9314.6759999999995</v>
      </c>
      <c r="N378" s="1">
        <f t="shared" si="74"/>
        <v>0.7</v>
      </c>
      <c r="O378" s="1" cm="1">
        <f t="array" ref="O378">ROUND(INDEX(实力模型!$AR$9:$AY$108,MATCH($E378,实力模型!$D$9:$D$108,FALSE),MATCH(O$2,实力模型!$AR$8:$AY$8,FALSE))*$N378,3)</f>
        <v>703.654</v>
      </c>
      <c r="P378" s="1">
        <f t="shared" si="77"/>
        <v>703.654</v>
      </c>
      <c r="Q378" s="1" cm="1">
        <f t="array" ref="Q378">INDEX(实力模型!$AR$9:$AY$108,MATCH($E378,实力模型!$D$9:$D$108,FALSE),MATCH(Q$2,实力模型!$AR$8:$AY$8,FALSE))*$R$1</f>
        <v>556.66800000000001</v>
      </c>
      <c r="R378" s="1">
        <f t="shared" si="78"/>
        <v>556.66800000000001</v>
      </c>
    </row>
    <row r="379" spans="1:18" x14ac:dyDescent="0.15">
      <c r="A379" s="1">
        <v>377</v>
      </c>
      <c r="B379" s="1">
        <f t="shared" si="79"/>
        <v>38</v>
      </c>
      <c r="C379" s="1">
        <f t="shared" si="80"/>
        <v>7</v>
      </c>
      <c r="E379" s="26">
        <f t="shared" si="82"/>
        <v>88</v>
      </c>
      <c r="F379" s="1" cm="1">
        <f t="array" ref="F379">INT(INDEX(V$4:V$24,MATCH($A379,$U$4:$U$24,TRUE))+INDEX(X$4:X$24,MATCH($A379,$U$4:$U$24,1))*($A379-INDEX($U$4:$U$24,MATCH($A379,$U$4:$U$24,1))))</f>
        <v>9583</v>
      </c>
      <c r="G379" s="1" cm="1">
        <f t="array" ref="G379">INT(INDEX(W$4:W$24,MATCH($A379,$U$4:$U$24,TRUE))+INDEX(Y$4:Y$24,MATCH($A379,$U$4:$U$24,1))*($A379-INDEX($U$4:$U$24,MATCH($A379,$U$4:$U$24,1))))</f>
        <v>723</v>
      </c>
      <c r="H379" s="1">
        <f t="shared" si="81"/>
        <v>723</v>
      </c>
      <c r="I379" s="1">
        <f t="shared" si="72"/>
        <v>569</v>
      </c>
      <c r="J379" s="1">
        <f t="shared" si="73"/>
        <v>569</v>
      </c>
      <c r="L379" s="1">
        <f t="shared" si="76"/>
        <v>0.9</v>
      </c>
      <c r="M379" s="1" cm="1">
        <f t="array" ref="M379">ROUND(INDEX(实力模型!$AR$9:$AY$108,MATCH($E379,实力模型!$D$9:$D$108,FALSE),MATCH(M$2,实力模型!$AR$8:$AY$8,FALSE))*L379,3)</f>
        <v>9487.0439999999999</v>
      </c>
      <c r="N379" s="1">
        <f t="shared" si="74"/>
        <v>0.7</v>
      </c>
      <c r="O379" s="1" cm="1">
        <f t="array" ref="O379">ROUND(INDEX(实力模型!$AR$9:$AY$108,MATCH($E379,实力模型!$D$9:$D$108,FALSE),MATCH(O$2,实力模型!$AR$8:$AY$8,FALSE))*$N379,3)</f>
        <v>719.02599999999995</v>
      </c>
      <c r="P379" s="1">
        <f t="shared" si="77"/>
        <v>719.02599999999995</v>
      </c>
      <c r="Q379" s="1" cm="1">
        <f t="array" ref="Q379">INDEX(实力模型!$AR$9:$AY$108,MATCH($E379,实力模型!$D$9:$D$108,FALSE),MATCH(Q$2,实力模型!$AR$8:$AY$8,FALSE))*$R$1</f>
        <v>569.77200000000005</v>
      </c>
      <c r="R379" s="1">
        <f t="shared" si="78"/>
        <v>569.77200000000005</v>
      </c>
    </row>
    <row r="380" spans="1:18" x14ac:dyDescent="0.15">
      <c r="A380" s="1">
        <v>378</v>
      </c>
      <c r="B380" s="1">
        <f t="shared" si="79"/>
        <v>38</v>
      </c>
      <c r="C380" s="1">
        <f t="shared" si="80"/>
        <v>8</v>
      </c>
      <c r="E380" s="26">
        <f t="shared" si="82"/>
        <v>88</v>
      </c>
      <c r="F380" s="1" cm="1">
        <f t="array" ref="F380">INT(INDEX(V$4:V$24,MATCH($A380,$U$4:$U$24,TRUE))+INDEX(X$4:X$24,MATCH($A380,$U$4:$U$24,1))*($A380-INDEX($U$4:$U$24,MATCH($A380,$U$4:$U$24,1))))</f>
        <v>9604</v>
      </c>
      <c r="G380" s="1" cm="1">
        <f t="array" ref="G380">INT(INDEX(W$4:W$24,MATCH($A380,$U$4:$U$24,TRUE))+INDEX(Y$4:Y$24,MATCH($A380,$U$4:$U$24,1))*($A380-INDEX($U$4:$U$24,MATCH($A380,$U$4:$U$24,1))))</f>
        <v>725</v>
      </c>
      <c r="H380" s="1">
        <f t="shared" si="81"/>
        <v>725</v>
      </c>
      <c r="I380" s="1">
        <f t="shared" si="72"/>
        <v>569</v>
      </c>
      <c r="J380" s="1">
        <f t="shared" si="73"/>
        <v>569</v>
      </c>
      <c r="L380" s="1">
        <f t="shared" si="76"/>
        <v>0.9</v>
      </c>
      <c r="M380" s="1" cm="1">
        <f t="array" ref="M380">ROUND(INDEX(实力模型!$AR$9:$AY$108,MATCH($E380,实力模型!$D$9:$D$108,FALSE),MATCH(M$2,实力模型!$AR$8:$AY$8,FALSE))*L380,3)</f>
        <v>9487.0439999999999</v>
      </c>
      <c r="N380" s="1">
        <f t="shared" si="74"/>
        <v>0.7</v>
      </c>
      <c r="O380" s="1" cm="1">
        <f t="array" ref="O380">ROUND(INDEX(实力模型!$AR$9:$AY$108,MATCH($E380,实力模型!$D$9:$D$108,FALSE),MATCH(O$2,实力模型!$AR$8:$AY$8,FALSE))*$N380,3)</f>
        <v>719.02599999999995</v>
      </c>
      <c r="P380" s="1">
        <f t="shared" si="77"/>
        <v>719.02599999999995</v>
      </c>
      <c r="Q380" s="1" cm="1">
        <f t="array" ref="Q380">INDEX(实力模型!$AR$9:$AY$108,MATCH($E380,实力模型!$D$9:$D$108,FALSE),MATCH(Q$2,实力模型!$AR$8:$AY$8,FALSE))*$R$1</f>
        <v>569.77200000000005</v>
      </c>
      <c r="R380" s="1">
        <f t="shared" si="78"/>
        <v>569.77200000000005</v>
      </c>
    </row>
    <row r="381" spans="1:18" x14ac:dyDescent="0.15">
      <c r="A381" s="1">
        <v>379</v>
      </c>
      <c r="B381" s="1">
        <f t="shared" si="79"/>
        <v>38</v>
      </c>
      <c r="C381" s="1">
        <f t="shared" si="80"/>
        <v>9</v>
      </c>
      <c r="E381" s="26">
        <f t="shared" si="82"/>
        <v>88</v>
      </c>
      <c r="F381" s="1" cm="1">
        <f t="array" ref="F381">INT(INDEX(V$4:V$24,MATCH($A381,$U$4:$U$24,TRUE))+INDEX(X$4:X$24,MATCH($A381,$U$4:$U$24,1))*($A381-INDEX($U$4:$U$24,MATCH($A381,$U$4:$U$24,1))))</f>
        <v>9626</v>
      </c>
      <c r="G381" s="1" cm="1">
        <f t="array" ref="G381">INT(INDEX(W$4:W$24,MATCH($A381,$U$4:$U$24,TRUE))+INDEX(Y$4:Y$24,MATCH($A381,$U$4:$U$24,1))*($A381-INDEX($U$4:$U$24,MATCH($A381,$U$4:$U$24,1))))</f>
        <v>727</v>
      </c>
      <c r="H381" s="1">
        <f t="shared" si="81"/>
        <v>727</v>
      </c>
      <c r="I381" s="1">
        <f t="shared" si="72"/>
        <v>569</v>
      </c>
      <c r="J381" s="1">
        <f t="shared" si="73"/>
        <v>569</v>
      </c>
      <c r="L381" s="1">
        <f t="shared" si="76"/>
        <v>0.9</v>
      </c>
      <c r="M381" s="1" cm="1">
        <f t="array" ref="M381">ROUND(INDEX(实力模型!$AR$9:$AY$108,MATCH($E381,实力模型!$D$9:$D$108,FALSE),MATCH(M$2,实力模型!$AR$8:$AY$8,FALSE))*L381,3)</f>
        <v>9487.0439999999999</v>
      </c>
      <c r="N381" s="1">
        <f t="shared" si="74"/>
        <v>0.7</v>
      </c>
      <c r="O381" s="1" cm="1">
        <f t="array" ref="O381">ROUND(INDEX(实力模型!$AR$9:$AY$108,MATCH($E381,实力模型!$D$9:$D$108,FALSE),MATCH(O$2,实力模型!$AR$8:$AY$8,FALSE))*$N381,3)</f>
        <v>719.02599999999995</v>
      </c>
      <c r="P381" s="1">
        <f t="shared" si="77"/>
        <v>719.02599999999995</v>
      </c>
      <c r="Q381" s="1" cm="1">
        <f t="array" ref="Q381">INDEX(实力模型!$AR$9:$AY$108,MATCH($E381,实力模型!$D$9:$D$108,FALSE),MATCH(Q$2,实力模型!$AR$8:$AY$8,FALSE))*$R$1</f>
        <v>569.77200000000005</v>
      </c>
      <c r="R381" s="1">
        <f t="shared" si="78"/>
        <v>569.77200000000005</v>
      </c>
    </row>
    <row r="382" spans="1:18" x14ac:dyDescent="0.15">
      <c r="A382" s="1">
        <v>380</v>
      </c>
      <c r="B382" s="1">
        <f t="shared" si="79"/>
        <v>38</v>
      </c>
      <c r="C382" s="1">
        <f t="shared" si="80"/>
        <v>10</v>
      </c>
      <c r="E382" s="26">
        <f t="shared" si="82"/>
        <v>88</v>
      </c>
      <c r="F382" s="1" cm="1">
        <f t="array" ref="F382">INT(INDEX(V$4:V$24,MATCH($A382,$U$4:$U$24,TRUE))+INDEX(X$4:X$24,MATCH($A382,$U$4:$U$24,1))*($A382-INDEX($U$4:$U$24,MATCH($A382,$U$4:$U$24,1))))</f>
        <v>9647</v>
      </c>
      <c r="G382" s="1" cm="1">
        <f t="array" ref="G382">INT(INDEX(W$4:W$24,MATCH($A382,$U$4:$U$24,TRUE))+INDEX(Y$4:Y$24,MATCH($A382,$U$4:$U$24,1))*($A382-INDEX($U$4:$U$24,MATCH($A382,$U$4:$U$24,1))))</f>
        <v>728</v>
      </c>
      <c r="H382" s="1">
        <f t="shared" si="81"/>
        <v>728</v>
      </c>
      <c r="I382" s="1">
        <f t="shared" si="72"/>
        <v>569</v>
      </c>
      <c r="J382" s="1">
        <f t="shared" si="73"/>
        <v>569</v>
      </c>
      <c r="L382" s="1">
        <f t="shared" si="76"/>
        <v>0.9</v>
      </c>
      <c r="M382" s="1" cm="1">
        <f t="array" ref="M382">ROUND(INDEX(实力模型!$AR$9:$AY$108,MATCH($E382,实力模型!$D$9:$D$108,FALSE),MATCH(M$2,实力模型!$AR$8:$AY$8,FALSE))*L382,3)</f>
        <v>9487.0439999999999</v>
      </c>
      <c r="N382" s="1">
        <f t="shared" si="74"/>
        <v>0.7</v>
      </c>
      <c r="O382" s="1" cm="1">
        <f t="array" ref="O382">ROUND(INDEX(实力模型!$AR$9:$AY$108,MATCH($E382,实力模型!$D$9:$D$108,FALSE),MATCH(O$2,实力模型!$AR$8:$AY$8,FALSE))*$N382,3)</f>
        <v>719.02599999999995</v>
      </c>
      <c r="P382" s="1">
        <f t="shared" si="77"/>
        <v>719.02599999999995</v>
      </c>
      <c r="Q382" s="1" cm="1">
        <f t="array" ref="Q382">INDEX(实力模型!$AR$9:$AY$108,MATCH($E382,实力模型!$D$9:$D$108,FALSE),MATCH(Q$2,实力模型!$AR$8:$AY$8,FALSE))*$R$1</f>
        <v>569.77200000000005</v>
      </c>
      <c r="R382" s="1">
        <f t="shared" si="78"/>
        <v>569.77200000000005</v>
      </c>
    </row>
    <row r="383" spans="1:18" x14ac:dyDescent="0.15">
      <c r="A383" s="1">
        <v>381</v>
      </c>
      <c r="B383" s="1">
        <f t="shared" si="79"/>
        <v>39</v>
      </c>
      <c r="C383" s="1">
        <f t="shared" si="80"/>
        <v>1</v>
      </c>
      <c r="E383" s="26">
        <f t="shared" si="82"/>
        <v>88</v>
      </c>
      <c r="F383" s="1" cm="1">
        <f t="array" ref="F383">INT(INDEX(V$4:V$24,MATCH($A383,$U$4:$U$24,TRUE))+INDEX(X$4:X$24,MATCH($A383,$U$4:$U$24,1))*($A383-INDEX($U$4:$U$24,MATCH($A383,$U$4:$U$24,1))))</f>
        <v>9668</v>
      </c>
      <c r="G383" s="1" cm="1">
        <f t="array" ref="G383">INT(INDEX(W$4:W$24,MATCH($A383,$U$4:$U$24,TRUE))+INDEX(Y$4:Y$24,MATCH($A383,$U$4:$U$24,1))*($A383-INDEX($U$4:$U$24,MATCH($A383,$U$4:$U$24,1))))</f>
        <v>730</v>
      </c>
      <c r="H383" s="1">
        <f t="shared" si="81"/>
        <v>730</v>
      </c>
      <c r="I383" s="1">
        <f t="shared" si="72"/>
        <v>569</v>
      </c>
      <c r="J383" s="1">
        <f t="shared" si="73"/>
        <v>569</v>
      </c>
      <c r="L383" s="1">
        <f t="shared" si="76"/>
        <v>0.9</v>
      </c>
      <c r="M383" s="1" cm="1">
        <f t="array" ref="M383">ROUND(INDEX(实力模型!$AR$9:$AY$108,MATCH($E383,实力模型!$D$9:$D$108,FALSE),MATCH(M$2,实力模型!$AR$8:$AY$8,FALSE))*L383,3)</f>
        <v>9487.0439999999999</v>
      </c>
      <c r="N383" s="1">
        <f t="shared" si="74"/>
        <v>0.7</v>
      </c>
      <c r="O383" s="1" cm="1">
        <f t="array" ref="O383">ROUND(INDEX(实力模型!$AR$9:$AY$108,MATCH($E383,实力模型!$D$9:$D$108,FALSE),MATCH(O$2,实力模型!$AR$8:$AY$8,FALSE))*$N383,3)</f>
        <v>719.02599999999995</v>
      </c>
      <c r="P383" s="1">
        <f t="shared" si="77"/>
        <v>719.02599999999995</v>
      </c>
      <c r="Q383" s="1" cm="1">
        <f t="array" ref="Q383">INDEX(实力模型!$AR$9:$AY$108,MATCH($E383,实力模型!$D$9:$D$108,FALSE),MATCH(Q$2,实力模型!$AR$8:$AY$8,FALSE))*$R$1</f>
        <v>569.77200000000005</v>
      </c>
      <c r="R383" s="1">
        <f t="shared" si="78"/>
        <v>569.77200000000005</v>
      </c>
    </row>
    <row r="384" spans="1:18" x14ac:dyDescent="0.15">
      <c r="A384" s="1">
        <v>382</v>
      </c>
      <c r="B384" s="1">
        <f t="shared" si="79"/>
        <v>39</v>
      </c>
      <c r="C384" s="1">
        <f t="shared" si="80"/>
        <v>2</v>
      </c>
      <c r="E384" s="26">
        <f t="shared" si="82"/>
        <v>89</v>
      </c>
      <c r="F384" s="1" cm="1">
        <f t="array" ref="F384">INT(INDEX(V$4:V$24,MATCH($A384,$U$4:$U$24,TRUE))+INDEX(X$4:X$24,MATCH($A384,$U$4:$U$24,1))*($A384-INDEX($U$4:$U$24,MATCH($A384,$U$4:$U$24,1))))</f>
        <v>9689</v>
      </c>
      <c r="G384" s="1" cm="1">
        <f t="array" ref="G384">INT(INDEX(W$4:W$24,MATCH($A384,$U$4:$U$24,TRUE))+INDEX(Y$4:Y$24,MATCH($A384,$U$4:$U$24,1))*($A384-INDEX($U$4:$U$24,MATCH($A384,$U$4:$U$24,1))))</f>
        <v>731</v>
      </c>
      <c r="H384" s="1">
        <f t="shared" si="81"/>
        <v>731</v>
      </c>
      <c r="I384" s="1">
        <f t="shared" si="72"/>
        <v>582</v>
      </c>
      <c r="J384" s="1">
        <f t="shared" si="73"/>
        <v>582</v>
      </c>
      <c r="L384" s="1">
        <f t="shared" si="76"/>
        <v>0.9</v>
      </c>
      <c r="M384" s="1" cm="1">
        <f t="array" ref="M384">ROUND(INDEX(实力模型!$AR$9:$AY$108,MATCH($E384,实力模型!$D$9:$D$108,FALSE),MATCH(M$2,实力模型!$AR$8:$AY$8,FALSE))*L384,3)</f>
        <v>9771.1919999999991</v>
      </c>
      <c r="N384" s="1">
        <f t="shared" si="74"/>
        <v>0.7</v>
      </c>
      <c r="O384" s="1" cm="1">
        <f t="array" ref="O384">ROUND(INDEX(实力模型!$AR$9:$AY$108,MATCH($E384,实力模型!$D$9:$D$108,FALSE),MATCH(O$2,实力模型!$AR$8:$AY$8,FALSE))*$N384,3)</f>
        <v>737.96799999999996</v>
      </c>
      <c r="P384" s="1">
        <f t="shared" si="77"/>
        <v>737.96799999999996</v>
      </c>
      <c r="Q384" s="1" cm="1">
        <f t="array" ref="Q384">INDEX(实力模型!$AR$9:$AY$108,MATCH($E384,实力模型!$D$9:$D$108,FALSE),MATCH(Q$2,实力模型!$AR$8:$AY$8,FALSE))*$R$1</f>
        <v>582.33600000000001</v>
      </c>
      <c r="R384" s="1">
        <f t="shared" si="78"/>
        <v>582.33600000000001</v>
      </c>
    </row>
    <row r="385" spans="1:18" x14ac:dyDescent="0.15">
      <c r="A385" s="1">
        <v>383</v>
      </c>
      <c r="B385" s="1">
        <f t="shared" si="79"/>
        <v>39</v>
      </c>
      <c r="C385" s="1">
        <f t="shared" si="80"/>
        <v>3</v>
      </c>
      <c r="E385" s="26">
        <f t="shared" si="82"/>
        <v>89</v>
      </c>
      <c r="F385" s="1" cm="1">
        <f t="array" ref="F385">INT(INDEX(V$4:V$24,MATCH($A385,$U$4:$U$24,TRUE))+INDEX(X$4:X$24,MATCH($A385,$U$4:$U$24,1))*($A385-INDEX($U$4:$U$24,MATCH($A385,$U$4:$U$24,1))))</f>
        <v>9711</v>
      </c>
      <c r="G385" s="1" cm="1">
        <f t="array" ref="G385">INT(INDEX(W$4:W$24,MATCH($A385,$U$4:$U$24,TRUE))+INDEX(Y$4:Y$24,MATCH($A385,$U$4:$U$24,1))*($A385-INDEX($U$4:$U$24,MATCH($A385,$U$4:$U$24,1))))</f>
        <v>733</v>
      </c>
      <c r="H385" s="1">
        <f t="shared" si="81"/>
        <v>733</v>
      </c>
      <c r="I385" s="1">
        <f t="shared" si="72"/>
        <v>582</v>
      </c>
      <c r="J385" s="1">
        <f t="shared" si="73"/>
        <v>582</v>
      </c>
      <c r="L385" s="1">
        <f t="shared" si="76"/>
        <v>0.9</v>
      </c>
      <c r="M385" s="1" cm="1">
        <f t="array" ref="M385">ROUND(INDEX(实力模型!$AR$9:$AY$108,MATCH($E385,实力模型!$D$9:$D$108,FALSE),MATCH(M$2,实力模型!$AR$8:$AY$8,FALSE))*L385,3)</f>
        <v>9771.1919999999991</v>
      </c>
      <c r="N385" s="1">
        <f t="shared" si="74"/>
        <v>0.7</v>
      </c>
      <c r="O385" s="1" cm="1">
        <f t="array" ref="O385">ROUND(INDEX(实力模型!$AR$9:$AY$108,MATCH($E385,实力模型!$D$9:$D$108,FALSE),MATCH(O$2,实力模型!$AR$8:$AY$8,FALSE))*$N385,3)</f>
        <v>737.96799999999996</v>
      </c>
      <c r="P385" s="1">
        <f t="shared" si="77"/>
        <v>737.96799999999996</v>
      </c>
      <c r="Q385" s="1" cm="1">
        <f t="array" ref="Q385">INDEX(实力模型!$AR$9:$AY$108,MATCH($E385,实力模型!$D$9:$D$108,FALSE),MATCH(Q$2,实力模型!$AR$8:$AY$8,FALSE))*$R$1</f>
        <v>582.33600000000001</v>
      </c>
      <c r="R385" s="1">
        <f t="shared" si="78"/>
        <v>582.33600000000001</v>
      </c>
    </row>
    <row r="386" spans="1:18" x14ac:dyDescent="0.15">
      <c r="A386" s="1">
        <v>384</v>
      </c>
      <c r="B386" s="1">
        <f t="shared" si="79"/>
        <v>39</v>
      </c>
      <c r="C386" s="1">
        <f t="shared" si="80"/>
        <v>4</v>
      </c>
      <c r="E386" s="26">
        <f t="shared" si="82"/>
        <v>89</v>
      </c>
      <c r="F386" s="1" cm="1">
        <f t="array" ref="F386">INT(INDEX(V$4:V$24,MATCH($A386,$U$4:$U$24,TRUE))+INDEX(X$4:X$24,MATCH($A386,$U$4:$U$24,1))*($A386-INDEX($U$4:$U$24,MATCH($A386,$U$4:$U$24,1))))</f>
        <v>9732</v>
      </c>
      <c r="G386" s="1" cm="1">
        <f t="array" ref="G386">INT(INDEX(W$4:W$24,MATCH($A386,$U$4:$U$24,TRUE))+INDEX(Y$4:Y$24,MATCH($A386,$U$4:$U$24,1))*($A386-INDEX($U$4:$U$24,MATCH($A386,$U$4:$U$24,1))))</f>
        <v>735</v>
      </c>
      <c r="H386" s="1">
        <f t="shared" si="81"/>
        <v>735</v>
      </c>
      <c r="I386" s="1">
        <f t="shared" si="72"/>
        <v>582</v>
      </c>
      <c r="J386" s="1">
        <f t="shared" si="73"/>
        <v>582</v>
      </c>
      <c r="L386" s="1">
        <f t="shared" si="76"/>
        <v>0.9</v>
      </c>
      <c r="M386" s="1" cm="1">
        <f t="array" ref="M386">ROUND(INDEX(实力模型!$AR$9:$AY$108,MATCH($E386,实力模型!$D$9:$D$108,FALSE),MATCH(M$2,实力模型!$AR$8:$AY$8,FALSE))*L386,3)</f>
        <v>9771.1919999999991</v>
      </c>
      <c r="N386" s="1">
        <f t="shared" si="74"/>
        <v>0.7</v>
      </c>
      <c r="O386" s="1" cm="1">
        <f t="array" ref="O386">ROUND(INDEX(实力模型!$AR$9:$AY$108,MATCH($E386,实力模型!$D$9:$D$108,FALSE),MATCH(O$2,实力模型!$AR$8:$AY$8,FALSE))*$N386,3)</f>
        <v>737.96799999999996</v>
      </c>
      <c r="P386" s="1">
        <f t="shared" si="77"/>
        <v>737.96799999999996</v>
      </c>
      <c r="Q386" s="1" cm="1">
        <f t="array" ref="Q386">INDEX(实力模型!$AR$9:$AY$108,MATCH($E386,实力模型!$D$9:$D$108,FALSE),MATCH(Q$2,实力模型!$AR$8:$AY$8,FALSE))*$R$1</f>
        <v>582.33600000000001</v>
      </c>
      <c r="R386" s="1">
        <f t="shared" si="78"/>
        <v>582.33600000000001</v>
      </c>
    </row>
    <row r="387" spans="1:18" x14ac:dyDescent="0.15">
      <c r="A387" s="1">
        <v>385</v>
      </c>
      <c r="B387" s="1">
        <f t="shared" ref="B387:B412" si="83">B377+1</f>
        <v>39</v>
      </c>
      <c r="C387" s="1">
        <f t="shared" ref="C387:C412" si="84">C377</f>
        <v>5</v>
      </c>
      <c r="E387" s="26">
        <f t="shared" si="82"/>
        <v>89</v>
      </c>
      <c r="F387" s="1" cm="1">
        <f t="array" ref="F387">INT(INDEX(V$4:V$24,MATCH($A387,$U$4:$U$24,TRUE))+INDEX(X$4:X$24,MATCH($A387,$U$4:$U$24,1))*($A387-INDEX($U$4:$U$24,MATCH($A387,$U$4:$U$24,1))))</f>
        <v>9753</v>
      </c>
      <c r="G387" s="1" cm="1">
        <f t="array" ref="G387">INT(INDEX(W$4:W$24,MATCH($A387,$U$4:$U$24,TRUE))+INDEX(Y$4:Y$24,MATCH($A387,$U$4:$U$24,1))*($A387-INDEX($U$4:$U$24,MATCH($A387,$U$4:$U$24,1))))</f>
        <v>736</v>
      </c>
      <c r="H387" s="1">
        <f t="shared" si="81"/>
        <v>736</v>
      </c>
      <c r="I387" s="1">
        <f t="shared" ref="I387:I450" si="85">INT(Q387)</f>
        <v>582</v>
      </c>
      <c r="J387" s="1">
        <f t="shared" ref="J387:J450" si="86">INT(R387)</f>
        <v>582</v>
      </c>
      <c r="L387" s="1">
        <f t="shared" si="76"/>
        <v>0.9</v>
      </c>
      <c r="M387" s="1" cm="1">
        <f t="array" ref="M387">ROUND(INDEX(实力模型!$AR$9:$AY$108,MATCH($E387,实力模型!$D$9:$D$108,FALSE),MATCH(M$2,实力模型!$AR$8:$AY$8,FALSE))*L387,3)</f>
        <v>9771.1919999999991</v>
      </c>
      <c r="N387" s="1">
        <f t="shared" si="74"/>
        <v>0.7</v>
      </c>
      <c r="O387" s="1" cm="1">
        <f t="array" ref="O387">ROUND(INDEX(实力模型!$AR$9:$AY$108,MATCH($E387,实力模型!$D$9:$D$108,FALSE),MATCH(O$2,实力模型!$AR$8:$AY$8,FALSE))*$N387,3)</f>
        <v>737.96799999999996</v>
      </c>
      <c r="P387" s="1">
        <f t="shared" si="77"/>
        <v>737.96799999999996</v>
      </c>
      <c r="Q387" s="1" cm="1">
        <f t="array" ref="Q387">INDEX(实力模型!$AR$9:$AY$108,MATCH($E387,实力模型!$D$9:$D$108,FALSE),MATCH(Q$2,实力模型!$AR$8:$AY$8,FALSE))*$R$1</f>
        <v>582.33600000000001</v>
      </c>
      <c r="R387" s="1">
        <f t="shared" si="78"/>
        <v>582.33600000000001</v>
      </c>
    </row>
    <row r="388" spans="1:18" x14ac:dyDescent="0.15">
      <c r="A388" s="1">
        <v>386</v>
      </c>
      <c r="B388" s="1">
        <f t="shared" si="83"/>
        <v>39</v>
      </c>
      <c r="C388" s="1">
        <f t="shared" si="84"/>
        <v>6</v>
      </c>
      <c r="E388" s="26">
        <f t="shared" si="82"/>
        <v>89</v>
      </c>
      <c r="F388" s="1" cm="1">
        <f t="array" ref="F388">INT(INDEX(V$4:V$24,MATCH($A388,$U$4:$U$24,TRUE))+INDEX(X$4:X$24,MATCH($A388,$U$4:$U$24,1))*($A388-INDEX($U$4:$U$24,MATCH($A388,$U$4:$U$24,1))))</f>
        <v>9774</v>
      </c>
      <c r="G388" s="1" cm="1">
        <f t="array" ref="G388">INT(INDEX(W$4:W$24,MATCH($A388,$U$4:$U$24,TRUE))+INDEX(Y$4:Y$24,MATCH($A388,$U$4:$U$24,1))*($A388-INDEX($U$4:$U$24,MATCH($A388,$U$4:$U$24,1))))</f>
        <v>738</v>
      </c>
      <c r="H388" s="1">
        <f t="shared" si="81"/>
        <v>738</v>
      </c>
      <c r="I388" s="1">
        <f t="shared" si="85"/>
        <v>582</v>
      </c>
      <c r="J388" s="1">
        <f t="shared" si="86"/>
        <v>582</v>
      </c>
      <c r="L388" s="1">
        <f t="shared" si="76"/>
        <v>0.9</v>
      </c>
      <c r="M388" s="1" cm="1">
        <f t="array" ref="M388">ROUND(INDEX(实力模型!$AR$9:$AY$108,MATCH($E388,实力模型!$D$9:$D$108,FALSE),MATCH(M$2,实力模型!$AR$8:$AY$8,FALSE))*L388,3)</f>
        <v>9771.1919999999991</v>
      </c>
      <c r="N388" s="1">
        <f t="shared" si="74"/>
        <v>0.7</v>
      </c>
      <c r="O388" s="1" cm="1">
        <f t="array" ref="O388">ROUND(INDEX(实力模型!$AR$9:$AY$108,MATCH($E388,实力模型!$D$9:$D$108,FALSE),MATCH(O$2,实力模型!$AR$8:$AY$8,FALSE))*$N388,3)</f>
        <v>737.96799999999996</v>
      </c>
      <c r="P388" s="1">
        <f t="shared" si="77"/>
        <v>737.96799999999996</v>
      </c>
      <c r="Q388" s="1" cm="1">
        <f t="array" ref="Q388">INDEX(实力模型!$AR$9:$AY$108,MATCH($E388,实力模型!$D$9:$D$108,FALSE),MATCH(Q$2,实力模型!$AR$8:$AY$8,FALSE))*$R$1</f>
        <v>582.33600000000001</v>
      </c>
      <c r="R388" s="1">
        <f t="shared" si="78"/>
        <v>582.33600000000001</v>
      </c>
    </row>
    <row r="389" spans="1:18" x14ac:dyDescent="0.15">
      <c r="A389" s="1">
        <v>387</v>
      </c>
      <c r="B389" s="1">
        <f t="shared" si="83"/>
        <v>39</v>
      </c>
      <c r="C389" s="1">
        <f t="shared" si="84"/>
        <v>7</v>
      </c>
      <c r="E389" s="26">
        <f t="shared" si="82"/>
        <v>90</v>
      </c>
      <c r="F389" s="1" cm="1">
        <f t="array" ref="F389">INT(INDEX(V$4:V$24,MATCH($A389,$U$4:$U$24,TRUE))+INDEX(X$4:X$24,MATCH($A389,$U$4:$U$24,1))*($A389-INDEX($U$4:$U$24,MATCH($A389,$U$4:$U$24,1))))</f>
        <v>9796</v>
      </c>
      <c r="G389" s="1" cm="1">
        <f t="array" ref="G389">INT(INDEX(W$4:W$24,MATCH($A389,$U$4:$U$24,TRUE))+INDEX(Y$4:Y$24,MATCH($A389,$U$4:$U$24,1))*($A389-INDEX($U$4:$U$24,MATCH($A389,$U$4:$U$24,1))))</f>
        <v>740</v>
      </c>
      <c r="H389" s="1">
        <f t="shared" si="81"/>
        <v>740</v>
      </c>
      <c r="I389" s="1">
        <f t="shared" si="85"/>
        <v>584</v>
      </c>
      <c r="J389" s="1">
        <f t="shared" si="86"/>
        <v>584</v>
      </c>
      <c r="L389" s="1">
        <f t="shared" si="76"/>
        <v>0.9</v>
      </c>
      <c r="M389" s="1" cm="1">
        <f t="array" ref="M389">ROUND(INDEX(实力模型!$AR$9:$AY$108,MATCH($E389,实力模型!$D$9:$D$108,FALSE),MATCH(M$2,实力模型!$AR$8:$AY$8,FALSE))*L389,3)</f>
        <v>9796.14</v>
      </c>
      <c r="N389" s="1">
        <f t="shared" ref="N389:N452" si="87">MIN(N388+0.002,0.7)</f>
        <v>0.7</v>
      </c>
      <c r="O389" s="1" cm="1">
        <f t="array" ref="O389">ROUND(INDEX(实力模型!$AR$9:$AY$108,MATCH($E389,实力模型!$D$9:$D$108,FALSE),MATCH(O$2,实力模型!$AR$8:$AY$8,FALSE))*$N389,3)</f>
        <v>740.11</v>
      </c>
      <c r="P389" s="1">
        <f t="shared" si="77"/>
        <v>740.11</v>
      </c>
      <c r="Q389" s="1" cm="1">
        <f t="array" ref="Q389">INDEX(实力模型!$AR$9:$AY$108,MATCH($E389,实力模型!$D$9:$D$108,FALSE),MATCH(Q$2,实力模型!$AR$8:$AY$8,FALSE))*$R$1</f>
        <v>584.1</v>
      </c>
      <c r="R389" s="1">
        <f t="shared" si="78"/>
        <v>584.1</v>
      </c>
    </row>
    <row r="390" spans="1:18" x14ac:dyDescent="0.15">
      <c r="A390" s="1">
        <v>388</v>
      </c>
      <c r="B390" s="1">
        <f t="shared" si="83"/>
        <v>39</v>
      </c>
      <c r="C390" s="1">
        <f t="shared" si="84"/>
        <v>8</v>
      </c>
      <c r="E390" s="26">
        <f t="shared" si="82"/>
        <v>90</v>
      </c>
      <c r="F390" s="1" cm="1">
        <f t="array" ref="F390">INT(INDEX(V$4:V$24,MATCH($A390,$U$4:$U$24,TRUE))+INDEX(X$4:X$24,MATCH($A390,$U$4:$U$24,1))*($A390-INDEX($U$4:$U$24,MATCH($A390,$U$4:$U$24,1))))</f>
        <v>9844</v>
      </c>
      <c r="G390" s="1" cm="1">
        <f t="array" ref="G390">INT(INDEX(W$4:W$24,MATCH($A390,$U$4:$U$24,TRUE))+INDEX(Y$4:Y$24,MATCH($A390,$U$4:$U$24,1))*($A390-INDEX($U$4:$U$24,MATCH($A390,$U$4:$U$24,1))))</f>
        <v>743</v>
      </c>
      <c r="H390" s="1">
        <f t="shared" si="81"/>
        <v>743</v>
      </c>
      <c r="I390" s="1">
        <f t="shared" si="85"/>
        <v>584</v>
      </c>
      <c r="J390" s="1">
        <f t="shared" si="86"/>
        <v>584</v>
      </c>
      <c r="L390" s="1">
        <f t="shared" si="76"/>
        <v>0.9</v>
      </c>
      <c r="M390" s="1" cm="1">
        <f t="array" ref="M390">ROUND(INDEX(实力模型!$AR$9:$AY$108,MATCH($E390,实力模型!$D$9:$D$108,FALSE),MATCH(M$2,实力模型!$AR$8:$AY$8,FALSE))*L390,3)</f>
        <v>9796.14</v>
      </c>
      <c r="N390" s="1">
        <f t="shared" si="87"/>
        <v>0.7</v>
      </c>
      <c r="O390" s="1" cm="1">
        <f t="array" ref="O390">ROUND(INDEX(实力模型!$AR$9:$AY$108,MATCH($E390,实力模型!$D$9:$D$108,FALSE),MATCH(O$2,实力模型!$AR$8:$AY$8,FALSE))*$N390,3)</f>
        <v>740.11</v>
      </c>
      <c r="P390" s="1">
        <f t="shared" si="77"/>
        <v>740.11</v>
      </c>
      <c r="Q390" s="1" cm="1">
        <f t="array" ref="Q390">INDEX(实力模型!$AR$9:$AY$108,MATCH($E390,实力模型!$D$9:$D$108,FALSE),MATCH(Q$2,实力模型!$AR$8:$AY$8,FALSE))*$R$1</f>
        <v>584.1</v>
      </c>
      <c r="R390" s="1">
        <f t="shared" si="78"/>
        <v>584.1</v>
      </c>
    </row>
    <row r="391" spans="1:18" x14ac:dyDescent="0.15">
      <c r="A391" s="1">
        <v>389</v>
      </c>
      <c r="B391" s="1">
        <f t="shared" si="83"/>
        <v>39</v>
      </c>
      <c r="C391" s="1">
        <f t="shared" si="84"/>
        <v>9</v>
      </c>
      <c r="E391" s="26">
        <f t="shared" si="82"/>
        <v>90</v>
      </c>
      <c r="F391" s="1" cm="1">
        <f t="array" ref="F391">INT(INDEX(V$4:V$24,MATCH($A391,$U$4:$U$24,TRUE))+INDEX(X$4:X$24,MATCH($A391,$U$4:$U$24,1))*($A391-INDEX($U$4:$U$24,MATCH($A391,$U$4:$U$24,1))))</f>
        <v>9893</v>
      </c>
      <c r="G391" s="1" cm="1">
        <f t="array" ref="G391">INT(INDEX(W$4:W$24,MATCH($A391,$U$4:$U$24,TRUE))+INDEX(Y$4:Y$24,MATCH($A391,$U$4:$U$24,1))*($A391-INDEX($U$4:$U$24,MATCH($A391,$U$4:$U$24,1))))</f>
        <v>746</v>
      </c>
      <c r="H391" s="1">
        <f t="shared" si="81"/>
        <v>746</v>
      </c>
      <c r="I391" s="1">
        <f t="shared" si="85"/>
        <v>584</v>
      </c>
      <c r="J391" s="1">
        <f t="shared" si="86"/>
        <v>584</v>
      </c>
      <c r="L391" s="1">
        <f t="shared" si="76"/>
        <v>0.9</v>
      </c>
      <c r="M391" s="1" cm="1">
        <f t="array" ref="M391">ROUND(INDEX(实力模型!$AR$9:$AY$108,MATCH($E391,实力模型!$D$9:$D$108,FALSE),MATCH(M$2,实力模型!$AR$8:$AY$8,FALSE))*L391,3)</f>
        <v>9796.14</v>
      </c>
      <c r="N391" s="1">
        <f t="shared" si="87"/>
        <v>0.7</v>
      </c>
      <c r="O391" s="1" cm="1">
        <f t="array" ref="O391">ROUND(INDEX(实力模型!$AR$9:$AY$108,MATCH($E391,实力模型!$D$9:$D$108,FALSE),MATCH(O$2,实力模型!$AR$8:$AY$8,FALSE))*$N391,3)</f>
        <v>740.11</v>
      </c>
      <c r="P391" s="1">
        <f t="shared" si="77"/>
        <v>740.11</v>
      </c>
      <c r="Q391" s="1" cm="1">
        <f t="array" ref="Q391">INDEX(实力模型!$AR$9:$AY$108,MATCH($E391,实力模型!$D$9:$D$108,FALSE),MATCH(Q$2,实力模型!$AR$8:$AY$8,FALSE))*$R$1</f>
        <v>584.1</v>
      </c>
      <c r="R391" s="1">
        <f t="shared" si="78"/>
        <v>584.1</v>
      </c>
    </row>
    <row r="392" spans="1:18" x14ac:dyDescent="0.15">
      <c r="A392" s="1">
        <v>390</v>
      </c>
      <c r="B392" s="1">
        <f t="shared" si="83"/>
        <v>39</v>
      </c>
      <c r="C392" s="1">
        <f t="shared" si="84"/>
        <v>10</v>
      </c>
      <c r="E392" s="26">
        <f t="shared" si="82"/>
        <v>90</v>
      </c>
      <c r="F392" s="1" cm="1">
        <f t="array" ref="F392">INT(INDEX(V$4:V$24,MATCH($A392,$U$4:$U$24,TRUE))+INDEX(X$4:X$24,MATCH($A392,$U$4:$U$24,1))*($A392-INDEX($U$4:$U$24,MATCH($A392,$U$4:$U$24,1))))</f>
        <v>9942</v>
      </c>
      <c r="G392" s="1" cm="1">
        <f t="array" ref="G392">INT(INDEX(W$4:W$24,MATCH($A392,$U$4:$U$24,TRUE))+INDEX(Y$4:Y$24,MATCH($A392,$U$4:$U$24,1))*($A392-INDEX($U$4:$U$24,MATCH($A392,$U$4:$U$24,1))))</f>
        <v>750</v>
      </c>
      <c r="H392" s="1">
        <f t="shared" si="81"/>
        <v>750</v>
      </c>
      <c r="I392" s="1">
        <f t="shared" si="85"/>
        <v>584</v>
      </c>
      <c r="J392" s="1">
        <f t="shared" si="86"/>
        <v>584</v>
      </c>
      <c r="L392" s="1">
        <f t="shared" si="76"/>
        <v>0.9</v>
      </c>
      <c r="M392" s="1" cm="1">
        <f t="array" ref="M392">ROUND(INDEX(实力模型!$AR$9:$AY$108,MATCH($E392,实力模型!$D$9:$D$108,FALSE),MATCH(M$2,实力模型!$AR$8:$AY$8,FALSE))*L392,3)</f>
        <v>9796.14</v>
      </c>
      <c r="N392" s="1">
        <f t="shared" si="87"/>
        <v>0.7</v>
      </c>
      <c r="O392" s="1" cm="1">
        <f t="array" ref="O392">ROUND(INDEX(实力模型!$AR$9:$AY$108,MATCH($E392,实力模型!$D$9:$D$108,FALSE),MATCH(O$2,实力模型!$AR$8:$AY$8,FALSE))*$N392,3)</f>
        <v>740.11</v>
      </c>
      <c r="P392" s="1">
        <f t="shared" si="77"/>
        <v>740.11</v>
      </c>
      <c r="Q392" s="1" cm="1">
        <f t="array" ref="Q392">INDEX(实力模型!$AR$9:$AY$108,MATCH($E392,实力模型!$D$9:$D$108,FALSE),MATCH(Q$2,实力模型!$AR$8:$AY$8,FALSE))*$R$1</f>
        <v>584.1</v>
      </c>
      <c r="R392" s="1">
        <f t="shared" si="78"/>
        <v>584.1</v>
      </c>
    </row>
    <row r="393" spans="1:18" x14ac:dyDescent="0.15">
      <c r="A393" s="1">
        <v>391</v>
      </c>
      <c r="B393" s="1">
        <f t="shared" si="83"/>
        <v>40</v>
      </c>
      <c r="C393" s="1">
        <f t="shared" si="84"/>
        <v>1</v>
      </c>
      <c r="E393" s="26">
        <f t="shared" si="82"/>
        <v>90</v>
      </c>
      <c r="F393" s="1" cm="1">
        <f t="array" ref="F393">INT(INDEX(V$4:V$24,MATCH($A393,$U$4:$U$24,TRUE))+INDEX(X$4:X$24,MATCH($A393,$U$4:$U$24,1))*($A393-INDEX($U$4:$U$24,MATCH($A393,$U$4:$U$24,1))))</f>
        <v>9991</v>
      </c>
      <c r="G393" s="1" cm="1">
        <f t="array" ref="G393">INT(INDEX(W$4:W$24,MATCH($A393,$U$4:$U$24,TRUE))+INDEX(Y$4:Y$24,MATCH($A393,$U$4:$U$24,1))*($A393-INDEX($U$4:$U$24,MATCH($A393,$U$4:$U$24,1))))</f>
        <v>753</v>
      </c>
      <c r="H393" s="1">
        <f t="shared" si="81"/>
        <v>753</v>
      </c>
      <c r="I393" s="1">
        <f t="shared" si="85"/>
        <v>584</v>
      </c>
      <c r="J393" s="1">
        <f t="shared" si="86"/>
        <v>584</v>
      </c>
      <c r="L393" s="1">
        <f t="shared" si="76"/>
        <v>0.9</v>
      </c>
      <c r="M393" s="1" cm="1">
        <f t="array" ref="M393">ROUND(INDEX(实力模型!$AR$9:$AY$108,MATCH($E393,实力模型!$D$9:$D$108,FALSE),MATCH(M$2,实力模型!$AR$8:$AY$8,FALSE))*L393,3)</f>
        <v>9796.14</v>
      </c>
      <c r="N393" s="1">
        <f t="shared" si="87"/>
        <v>0.7</v>
      </c>
      <c r="O393" s="1" cm="1">
        <f t="array" ref="O393">ROUND(INDEX(实力模型!$AR$9:$AY$108,MATCH($E393,实力模型!$D$9:$D$108,FALSE),MATCH(O$2,实力模型!$AR$8:$AY$8,FALSE))*$N393,3)</f>
        <v>740.11</v>
      </c>
      <c r="P393" s="1">
        <f t="shared" si="77"/>
        <v>740.11</v>
      </c>
      <c r="Q393" s="1" cm="1">
        <f t="array" ref="Q393">INDEX(实力模型!$AR$9:$AY$108,MATCH($E393,实力模型!$D$9:$D$108,FALSE),MATCH(Q$2,实力模型!$AR$8:$AY$8,FALSE))*$R$1</f>
        <v>584.1</v>
      </c>
      <c r="R393" s="1">
        <f t="shared" si="78"/>
        <v>584.1</v>
      </c>
    </row>
    <row r="394" spans="1:18" x14ac:dyDescent="0.15">
      <c r="A394" s="1">
        <v>392</v>
      </c>
      <c r="B394" s="1">
        <f t="shared" si="83"/>
        <v>40</v>
      </c>
      <c r="C394" s="1">
        <f t="shared" si="84"/>
        <v>2</v>
      </c>
      <c r="E394" s="26">
        <f t="shared" si="82"/>
        <v>91</v>
      </c>
      <c r="F394" s="1" cm="1">
        <f t="array" ref="F394">INT(INDEX(V$4:V$24,MATCH($A394,$U$4:$U$24,TRUE))+INDEX(X$4:X$24,MATCH($A394,$U$4:$U$24,1))*($A394-INDEX($U$4:$U$24,MATCH($A394,$U$4:$U$24,1))))</f>
        <v>10040</v>
      </c>
      <c r="G394" s="1" cm="1">
        <f t="array" ref="G394">INT(INDEX(W$4:W$24,MATCH($A394,$U$4:$U$24,TRUE))+INDEX(Y$4:Y$24,MATCH($A394,$U$4:$U$24,1))*($A394-INDEX($U$4:$U$24,MATCH($A394,$U$4:$U$24,1))))</f>
        <v>757</v>
      </c>
      <c r="H394" s="1">
        <f t="shared" si="81"/>
        <v>757</v>
      </c>
      <c r="I394" s="1">
        <f t="shared" si="85"/>
        <v>625</v>
      </c>
      <c r="J394" s="1">
        <f t="shared" si="86"/>
        <v>625</v>
      </c>
      <c r="L394" s="1">
        <f t="shared" si="76"/>
        <v>0.9</v>
      </c>
      <c r="M394" s="1" cm="1">
        <f t="array" ref="M394">ROUND(INDEX(实力模型!$AR$9:$AY$108,MATCH($E394,实力模型!$D$9:$D$108,FALSE),MATCH(M$2,实力模型!$AR$8:$AY$8,FALSE))*L394,3)</f>
        <v>10473.407999999999</v>
      </c>
      <c r="N394" s="1">
        <f t="shared" si="87"/>
        <v>0.7</v>
      </c>
      <c r="O394" s="1" cm="1">
        <f t="array" ref="O394">ROUND(INDEX(实力模型!$AR$9:$AY$108,MATCH($E394,实力模型!$D$9:$D$108,FALSE),MATCH(O$2,实力模型!$AR$8:$AY$8,FALSE))*$N394,3)</f>
        <v>784.53200000000004</v>
      </c>
      <c r="P394" s="1">
        <f t="shared" si="77"/>
        <v>784.53200000000004</v>
      </c>
      <c r="Q394" s="1" cm="1">
        <f t="array" ref="Q394">INDEX(实力模型!$AR$9:$AY$108,MATCH($E394,实力模型!$D$9:$D$108,FALSE),MATCH(Q$2,实力模型!$AR$8:$AY$8,FALSE))*$R$1</f>
        <v>625.10400000000004</v>
      </c>
      <c r="R394" s="1">
        <f t="shared" si="78"/>
        <v>625.10400000000004</v>
      </c>
    </row>
    <row r="395" spans="1:18" x14ac:dyDescent="0.15">
      <c r="A395" s="1">
        <v>393</v>
      </c>
      <c r="B395" s="1">
        <f t="shared" si="83"/>
        <v>40</v>
      </c>
      <c r="C395" s="1">
        <f t="shared" si="84"/>
        <v>3</v>
      </c>
      <c r="E395" s="26">
        <f t="shared" si="82"/>
        <v>91</v>
      </c>
      <c r="F395" s="1" cm="1">
        <f t="array" ref="F395">INT(INDEX(V$4:V$24,MATCH($A395,$U$4:$U$24,TRUE))+INDEX(X$4:X$24,MATCH($A395,$U$4:$U$24,1))*($A395-INDEX($U$4:$U$24,MATCH($A395,$U$4:$U$24,1))))</f>
        <v>10088</v>
      </c>
      <c r="G395" s="1" cm="1">
        <f t="array" ref="G395">INT(INDEX(W$4:W$24,MATCH($A395,$U$4:$U$24,TRUE))+INDEX(Y$4:Y$24,MATCH($A395,$U$4:$U$24,1))*($A395-INDEX($U$4:$U$24,MATCH($A395,$U$4:$U$24,1))))</f>
        <v>760</v>
      </c>
      <c r="H395" s="1">
        <f t="shared" si="81"/>
        <v>760</v>
      </c>
      <c r="I395" s="1">
        <f t="shared" si="85"/>
        <v>625</v>
      </c>
      <c r="J395" s="1">
        <f t="shared" si="86"/>
        <v>625</v>
      </c>
      <c r="L395" s="1">
        <f t="shared" si="76"/>
        <v>0.9</v>
      </c>
      <c r="M395" s="1" cm="1">
        <f t="array" ref="M395">ROUND(INDEX(实力模型!$AR$9:$AY$108,MATCH($E395,实力模型!$D$9:$D$108,FALSE),MATCH(M$2,实力模型!$AR$8:$AY$8,FALSE))*L395,3)</f>
        <v>10473.407999999999</v>
      </c>
      <c r="N395" s="1">
        <f t="shared" si="87"/>
        <v>0.7</v>
      </c>
      <c r="O395" s="1" cm="1">
        <f t="array" ref="O395">ROUND(INDEX(实力模型!$AR$9:$AY$108,MATCH($E395,实力模型!$D$9:$D$108,FALSE),MATCH(O$2,实力模型!$AR$8:$AY$8,FALSE))*$N395,3)</f>
        <v>784.53200000000004</v>
      </c>
      <c r="P395" s="1">
        <f t="shared" si="77"/>
        <v>784.53200000000004</v>
      </c>
      <c r="Q395" s="1" cm="1">
        <f t="array" ref="Q395">INDEX(实力模型!$AR$9:$AY$108,MATCH($E395,实力模型!$D$9:$D$108,FALSE),MATCH(Q$2,实力模型!$AR$8:$AY$8,FALSE))*$R$1</f>
        <v>625.10400000000004</v>
      </c>
      <c r="R395" s="1">
        <f t="shared" si="78"/>
        <v>625.10400000000004</v>
      </c>
    </row>
    <row r="396" spans="1:18" x14ac:dyDescent="0.15">
      <c r="A396" s="1">
        <v>394</v>
      </c>
      <c r="B396" s="1">
        <f t="shared" si="83"/>
        <v>40</v>
      </c>
      <c r="C396" s="1">
        <f t="shared" si="84"/>
        <v>4</v>
      </c>
      <c r="E396" s="26">
        <f t="shared" si="82"/>
        <v>91</v>
      </c>
      <c r="F396" s="1" cm="1">
        <f t="array" ref="F396">INT(INDEX(V$4:V$24,MATCH($A396,$U$4:$U$24,TRUE))+INDEX(X$4:X$24,MATCH($A396,$U$4:$U$24,1))*($A396-INDEX($U$4:$U$24,MATCH($A396,$U$4:$U$24,1))))</f>
        <v>10137</v>
      </c>
      <c r="G396" s="1" cm="1">
        <f t="array" ref="G396">INT(INDEX(W$4:W$24,MATCH($A396,$U$4:$U$24,TRUE))+INDEX(Y$4:Y$24,MATCH($A396,$U$4:$U$24,1))*($A396-INDEX($U$4:$U$24,MATCH($A396,$U$4:$U$24,1))))</f>
        <v>764</v>
      </c>
      <c r="H396" s="1">
        <f t="shared" si="81"/>
        <v>764</v>
      </c>
      <c r="I396" s="1">
        <f t="shared" si="85"/>
        <v>625</v>
      </c>
      <c r="J396" s="1">
        <f t="shared" si="86"/>
        <v>625</v>
      </c>
      <c r="L396" s="1">
        <f t="shared" si="76"/>
        <v>0.9</v>
      </c>
      <c r="M396" s="1" cm="1">
        <f t="array" ref="M396">ROUND(INDEX(实力模型!$AR$9:$AY$108,MATCH($E396,实力模型!$D$9:$D$108,FALSE),MATCH(M$2,实力模型!$AR$8:$AY$8,FALSE))*L396,3)</f>
        <v>10473.407999999999</v>
      </c>
      <c r="N396" s="1">
        <f t="shared" si="87"/>
        <v>0.7</v>
      </c>
      <c r="O396" s="1" cm="1">
        <f t="array" ref="O396">ROUND(INDEX(实力模型!$AR$9:$AY$108,MATCH($E396,实力模型!$D$9:$D$108,FALSE),MATCH(O$2,实力模型!$AR$8:$AY$8,FALSE))*$N396,3)</f>
        <v>784.53200000000004</v>
      </c>
      <c r="P396" s="1">
        <f t="shared" si="77"/>
        <v>784.53200000000004</v>
      </c>
      <c r="Q396" s="1" cm="1">
        <f t="array" ref="Q396">INDEX(实力模型!$AR$9:$AY$108,MATCH($E396,实力模型!$D$9:$D$108,FALSE),MATCH(Q$2,实力模型!$AR$8:$AY$8,FALSE))*$R$1</f>
        <v>625.10400000000004</v>
      </c>
      <c r="R396" s="1">
        <f t="shared" si="78"/>
        <v>625.10400000000004</v>
      </c>
    </row>
    <row r="397" spans="1:18" x14ac:dyDescent="0.15">
      <c r="A397" s="1">
        <v>395</v>
      </c>
      <c r="B397" s="1">
        <f t="shared" si="83"/>
        <v>40</v>
      </c>
      <c r="C397" s="1">
        <f t="shared" si="84"/>
        <v>5</v>
      </c>
      <c r="E397" s="26">
        <f t="shared" si="82"/>
        <v>91</v>
      </c>
      <c r="F397" s="1" cm="1">
        <f t="array" ref="F397">INT(INDEX(V$4:V$24,MATCH($A397,$U$4:$U$24,TRUE))+INDEX(X$4:X$24,MATCH($A397,$U$4:$U$24,1))*($A397-INDEX($U$4:$U$24,MATCH($A397,$U$4:$U$24,1))))</f>
        <v>10186</v>
      </c>
      <c r="G397" s="1" cm="1">
        <f t="array" ref="G397">INT(INDEX(W$4:W$24,MATCH($A397,$U$4:$U$24,TRUE))+INDEX(Y$4:Y$24,MATCH($A397,$U$4:$U$24,1))*($A397-INDEX($U$4:$U$24,MATCH($A397,$U$4:$U$24,1))))</f>
        <v>767</v>
      </c>
      <c r="H397" s="1">
        <f t="shared" si="81"/>
        <v>767</v>
      </c>
      <c r="I397" s="1">
        <f t="shared" si="85"/>
        <v>625</v>
      </c>
      <c r="J397" s="1">
        <f t="shared" si="86"/>
        <v>625</v>
      </c>
      <c r="L397" s="1">
        <f t="shared" si="76"/>
        <v>0.9</v>
      </c>
      <c r="M397" s="1" cm="1">
        <f t="array" ref="M397">ROUND(INDEX(实力模型!$AR$9:$AY$108,MATCH($E397,实力模型!$D$9:$D$108,FALSE),MATCH(M$2,实力模型!$AR$8:$AY$8,FALSE))*L397,3)</f>
        <v>10473.407999999999</v>
      </c>
      <c r="N397" s="1">
        <f t="shared" si="87"/>
        <v>0.7</v>
      </c>
      <c r="O397" s="1" cm="1">
        <f t="array" ref="O397">ROUND(INDEX(实力模型!$AR$9:$AY$108,MATCH($E397,实力模型!$D$9:$D$108,FALSE),MATCH(O$2,实力模型!$AR$8:$AY$8,FALSE))*$N397,3)</f>
        <v>784.53200000000004</v>
      </c>
      <c r="P397" s="1">
        <f t="shared" si="77"/>
        <v>784.53200000000004</v>
      </c>
      <c r="Q397" s="1" cm="1">
        <f t="array" ref="Q397">INDEX(实力模型!$AR$9:$AY$108,MATCH($E397,实力模型!$D$9:$D$108,FALSE),MATCH(Q$2,实力模型!$AR$8:$AY$8,FALSE))*$R$1</f>
        <v>625.10400000000004</v>
      </c>
      <c r="R397" s="1">
        <f t="shared" si="78"/>
        <v>625.10400000000004</v>
      </c>
    </row>
    <row r="398" spans="1:18" x14ac:dyDescent="0.15">
      <c r="A398" s="1">
        <v>396</v>
      </c>
      <c r="B398" s="1">
        <f t="shared" si="83"/>
        <v>40</v>
      </c>
      <c r="C398" s="1">
        <f t="shared" si="84"/>
        <v>6</v>
      </c>
      <c r="E398" s="26">
        <f t="shared" si="82"/>
        <v>91</v>
      </c>
      <c r="F398" s="1" cm="1">
        <f t="array" ref="F398">INT(INDEX(V$4:V$24,MATCH($A398,$U$4:$U$24,TRUE))+INDEX(X$4:X$24,MATCH($A398,$U$4:$U$24,1))*($A398-INDEX($U$4:$U$24,MATCH($A398,$U$4:$U$24,1))))</f>
        <v>10235</v>
      </c>
      <c r="G398" s="1" cm="1">
        <f t="array" ref="G398">INT(INDEX(W$4:W$24,MATCH($A398,$U$4:$U$24,TRUE))+INDEX(Y$4:Y$24,MATCH($A398,$U$4:$U$24,1))*($A398-INDEX($U$4:$U$24,MATCH($A398,$U$4:$U$24,1))))</f>
        <v>770</v>
      </c>
      <c r="H398" s="1">
        <f t="shared" si="81"/>
        <v>770</v>
      </c>
      <c r="I398" s="1">
        <f t="shared" si="85"/>
        <v>625</v>
      </c>
      <c r="J398" s="1">
        <f t="shared" si="86"/>
        <v>625</v>
      </c>
      <c r="L398" s="1">
        <f t="shared" si="76"/>
        <v>0.9</v>
      </c>
      <c r="M398" s="1" cm="1">
        <f t="array" ref="M398">ROUND(INDEX(实力模型!$AR$9:$AY$108,MATCH($E398,实力模型!$D$9:$D$108,FALSE),MATCH(M$2,实力模型!$AR$8:$AY$8,FALSE))*L398,3)</f>
        <v>10473.407999999999</v>
      </c>
      <c r="N398" s="1">
        <f t="shared" si="87"/>
        <v>0.7</v>
      </c>
      <c r="O398" s="1" cm="1">
        <f t="array" ref="O398">ROUND(INDEX(实力模型!$AR$9:$AY$108,MATCH($E398,实力模型!$D$9:$D$108,FALSE),MATCH(O$2,实力模型!$AR$8:$AY$8,FALSE))*$N398,3)</f>
        <v>784.53200000000004</v>
      </c>
      <c r="P398" s="1">
        <f t="shared" si="77"/>
        <v>784.53200000000004</v>
      </c>
      <c r="Q398" s="1" cm="1">
        <f t="array" ref="Q398">INDEX(实力模型!$AR$9:$AY$108,MATCH($E398,实力模型!$D$9:$D$108,FALSE),MATCH(Q$2,实力模型!$AR$8:$AY$8,FALSE))*$R$1</f>
        <v>625.10400000000004</v>
      </c>
      <c r="R398" s="1">
        <f t="shared" si="78"/>
        <v>625.10400000000004</v>
      </c>
    </row>
    <row r="399" spans="1:18" x14ac:dyDescent="0.15">
      <c r="A399" s="1">
        <v>397</v>
      </c>
      <c r="B399" s="1">
        <f t="shared" si="83"/>
        <v>40</v>
      </c>
      <c r="C399" s="1">
        <f t="shared" si="84"/>
        <v>7</v>
      </c>
      <c r="E399" s="26">
        <f t="shared" si="82"/>
        <v>92</v>
      </c>
      <c r="F399" s="1" cm="1">
        <f t="array" ref="F399">INT(INDEX(V$4:V$24,MATCH($A399,$U$4:$U$24,TRUE))+INDEX(X$4:X$24,MATCH($A399,$U$4:$U$24,1))*($A399-INDEX($U$4:$U$24,MATCH($A399,$U$4:$U$24,1))))</f>
        <v>10283</v>
      </c>
      <c r="G399" s="1" cm="1">
        <f t="array" ref="G399">INT(INDEX(W$4:W$24,MATCH($A399,$U$4:$U$24,TRUE))+INDEX(Y$4:Y$24,MATCH($A399,$U$4:$U$24,1))*($A399-INDEX($U$4:$U$24,MATCH($A399,$U$4:$U$24,1))))</f>
        <v>774</v>
      </c>
      <c r="H399" s="1">
        <f t="shared" si="81"/>
        <v>774</v>
      </c>
      <c r="I399" s="1">
        <f t="shared" si="85"/>
        <v>639</v>
      </c>
      <c r="J399" s="1">
        <f t="shared" si="86"/>
        <v>639</v>
      </c>
      <c r="L399" s="1">
        <f t="shared" si="76"/>
        <v>0.9</v>
      </c>
      <c r="M399" s="1" cm="1">
        <f t="array" ref="M399">ROUND(INDEX(实力模型!$AR$9:$AY$108,MATCH($E399,实力模型!$D$9:$D$108,FALSE),MATCH(M$2,实力模型!$AR$8:$AY$8,FALSE))*L399,3)</f>
        <v>10671.696</v>
      </c>
      <c r="N399" s="1">
        <f t="shared" si="87"/>
        <v>0.7</v>
      </c>
      <c r="O399" s="1" cm="1">
        <f t="array" ref="O399">ROUND(INDEX(实力模型!$AR$9:$AY$108,MATCH($E399,实力模型!$D$9:$D$108,FALSE),MATCH(O$2,实力模型!$AR$8:$AY$8,FALSE))*$N399,3)</f>
        <v>801.58399999999995</v>
      </c>
      <c r="P399" s="1">
        <f t="shared" si="77"/>
        <v>801.58399999999995</v>
      </c>
      <c r="Q399" s="1" cm="1">
        <f t="array" ref="Q399">INDEX(实力模型!$AR$9:$AY$108,MATCH($E399,实力模型!$D$9:$D$108,FALSE),MATCH(Q$2,实力模型!$AR$8:$AY$8,FALSE))*$R$1</f>
        <v>639.64800000000002</v>
      </c>
      <c r="R399" s="1">
        <f t="shared" si="78"/>
        <v>639.64800000000002</v>
      </c>
    </row>
    <row r="400" spans="1:18" x14ac:dyDescent="0.15">
      <c r="A400" s="1">
        <v>398</v>
      </c>
      <c r="B400" s="1">
        <f t="shared" si="83"/>
        <v>40</v>
      </c>
      <c r="C400" s="1">
        <f t="shared" si="84"/>
        <v>8</v>
      </c>
      <c r="E400" s="26">
        <f t="shared" si="82"/>
        <v>92</v>
      </c>
      <c r="F400" s="1" cm="1">
        <f t="array" ref="F400">INT(INDEX(V$4:V$24,MATCH($A400,$U$4:$U$24,TRUE))+INDEX(X$4:X$24,MATCH($A400,$U$4:$U$24,1))*($A400-INDEX($U$4:$U$24,MATCH($A400,$U$4:$U$24,1))))</f>
        <v>10332</v>
      </c>
      <c r="G400" s="1" cm="1">
        <f t="array" ref="G400">INT(INDEX(W$4:W$24,MATCH($A400,$U$4:$U$24,TRUE))+INDEX(Y$4:Y$24,MATCH($A400,$U$4:$U$24,1))*($A400-INDEX($U$4:$U$24,MATCH($A400,$U$4:$U$24,1))))</f>
        <v>777</v>
      </c>
      <c r="H400" s="1">
        <f t="shared" si="81"/>
        <v>777</v>
      </c>
      <c r="I400" s="1">
        <f t="shared" si="85"/>
        <v>639</v>
      </c>
      <c r="J400" s="1">
        <f t="shared" si="86"/>
        <v>639</v>
      </c>
      <c r="L400" s="1">
        <f t="shared" si="76"/>
        <v>0.9</v>
      </c>
      <c r="M400" s="1" cm="1">
        <f t="array" ref="M400">ROUND(INDEX(实力模型!$AR$9:$AY$108,MATCH($E400,实力模型!$D$9:$D$108,FALSE),MATCH(M$2,实力模型!$AR$8:$AY$8,FALSE))*L400,3)</f>
        <v>10671.696</v>
      </c>
      <c r="N400" s="1">
        <f t="shared" si="87"/>
        <v>0.7</v>
      </c>
      <c r="O400" s="1" cm="1">
        <f t="array" ref="O400">ROUND(INDEX(实力模型!$AR$9:$AY$108,MATCH($E400,实力模型!$D$9:$D$108,FALSE),MATCH(O$2,实力模型!$AR$8:$AY$8,FALSE))*$N400,3)</f>
        <v>801.58399999999995</v>
      </c>
      <c r="P400" s="1">
        <f t="shared" si="77"/>
        <v>801.58399999999995</v>
      </c>
      <c r="Q400" s="1" cm="1">
        <f t="array" ref="Q400">INDEX(实力模型!$AR$9:$AY$108,MATCH($E400,实力模型!$D$9:$D$108,FALSE),MATCH(Q$2,实力模型!$AR$8:$AY$8,FALSE))*$R$1</f>
        <v>639.64800000000002</v>
      </c>
      <c r="R400" s="1">
        <f t="shared" si="78"/>
        <v>639.64800000000002</v>
      </c>
    </row>
    <row r="401" spans="1:18" x14ac:dyDescent="0.15">
      <c r="A401" s="1">
        <v>399</v>
      </c>
      <c r="B401" s="1">
        <f t="shared" si="83"/>
        <v>40</v>
      </c>
      <c r="C401" s="1">
        <f t="shared" si="84"/>
        <v>9</v>
      </c>
      <c r="E401" s="26">
        <f t="shared" ref="E401:E438" si="88">MIN(E396+1,100)</f>
        <v>92</v>
      </c>
      <c r="F401" s="1" cm="1">
        <f t="array" ref="F401">INT(INDEX(V$4:V$24,MATCH($A401,$U$4:$U$24,TRUE))+INDEX(X$4:X$24,MATCH($A401,$U$4:$U$24,1))*($A401-INDEX($U$4:$U$24,MATCH($A401,$U$4:$U$24,1))))</f>
        <v>10381</v>
      </c>
      <c r="G401" s="1" cm="1">
        <f t="array" ref="G401">INT(INDEX(W$4:W$24,MATCH($A401,$U$4:$U$24,TRUE))+INDEX(Y$4:Y$24,MATCH($A401,$U$4:$U$24,1))*($A401-INDEX($U$4:$U$24,MATCH($A401,$U$4:$U$24,1))))</f>
        <v>781</v>
      </c>
      <c r="H401" s="1">
        <f t="shared" si="81"/>
        <v>781</v>
      </c>
      <c r="I401" s="1">
        <f t="shared" si="85"/>
        <v>639</v>
      </c>
      <c r="J401" s="1">
        <f t="shared" si="86"/>
        <v>639</v>
      </c>
      <c r="L401" s="1">
        <f t="shared" si="76"/>
        <v>0.9</v>
      </c>
      <c r="M401" s="1" cm="1">
        <f t="array" ref="M401">ROUND(INDEX(实力模型!$AR$9:$AY$108,MATCH($E401,实力模型!$D$9:$D$108,FALSE),MATCH(M$2,实力模型!$AR$8:$AY$8,FALSE))*L401,3)</f>
        <v>10671.696</v>
      </c>
      <c r="N401" s="1">
        <f t="shared" si="87"/>
        <v>0.7</v>
      </c>
      <c r="O401" s="1" cm="1">
        <f t="array" ref="O401">ROUND(INDEX(实力模型!$AR$9:$AY$108,MATCH($E401,实力模型!$D$9:$D$108,FALSE),MATCH(O$2,实力模型!$AR$8:$AY$8,FALSE))*$N401,3)</f>
        <v>801.58399999999995</v>
      </c>
      <c r="P401" s="1">
        <f t="shared" si="77"/>
        <v>801.58399999999995</v>
      </c>
      <c r="Q401" s="1" cm="1">
        <f t="array" ref="Q401">INDEX(实力模型!$AR$9:$AY$108,MATCH($E401,实力模型!$D$9:$D$108,FALSE),MATCH(Q$2,实力模型!$AR$8:$AY$8,FALSE))*$R$1</f>
        <v>639.64800000000002</v>
      </c>
      <c r="R401" s="1">
        <f t="shared" si="78"/>
        <v>639.64800000000002</v>
      </c>
    </row>
    <row r="402" spans="1:18" x14ac:dyDescent="0.15">
      <c r="A402" s="1">
        <v>400</v>
      </c>
      <c r="B402" s="1">
        <f t="shared" si="83"/>
        <v>40</v>
      </c>
      <c r="C402" s="1">
        <f t="shared" si="84"/>
        <v>10</v>
      </c>
      <c r="E402" s="26">
        <f t="shared" si="88"/>
        <v>92</v>
      </c>
      <c r="F402" s="1" cm="1">
        <f t="array" ref="F402">INT(INDEX(V$4:V$24,MATCH($A402,$U$4:$U$24,TRUE))+INDEX(X$4:X$24,MATCH($A402,$U$4:$U$24,1))*($A402-INDEX($U$4:$U$24,MATCH($A402,$U$4:$U$24,1))))</f>
        <v>10430</v>
      </c>
      <c r="G402" s="1" cm="1">
        <f t="array" ref="G402">INT(INDEX(W$4:W$24,MATCH($A402,$U$4:$U$24,TRUE))+INDEX(Y$4:Y$24,MATCH($A402,$U$4:$U$24,1))*($A402-INDEX($U$4:$U$24,MATCH($A402,$U$4:$U$24,1))))</f>
        <v>784</v>
      </c>
      <c r="H402" s="1">
        <f t="shared" si="81"/>
        <v>784</v>
      </c>
      <c r="I402" s="1">
        <f t="shared" si="85"/>
        <v>639</v>
      </c>
      <c r="J402" s="1">
        <f t="shared" si="86"/>
        <v>639</v>
      </c>
      <c r="L402" s="1">
        <f t="shared" si="76"/>
        <v>0.9</v>
      </c>
      <c r="M402" s="1" cm="1">
        <f t="array" ref="M402">ROUND(INDEX(实力模型!$AR$9:$AY$108,MATCH($E402,实力模型!$D$9:$D$108,FALSE),MATCH(M$2,实力模型!$AR$8:$AY$8,FALSE))*L402,3)</f>
        <v>10671.696</v>
      </c>
      <c r="N402" s="1">
        <f t="shared" si="87"/>
        <v>0.7</v>
      </c>
      <c r="O402" s="1" cm="1">
        <f t="array" ref="O402">ROUND(INDEX(实力模型!$AR$9:$AY$108,MATCH($E402,实力模型!$D$9:$D$108,FALSE),MATCH(O$2,实力模型!$AR$8:$AY$8,FALSE))*$N402,3)</f>
        <v>801.58399999999995</v>
      </c>
      <c r="P402" s="1">
        <f t="shared" si="77"/>
        <v>801.58399999999995</v>
      </c>
      <c r="Q402" s="1" cm="1">
        <f t="array" ref="Q402">INDEX(实力模型!$AR$9:$AY$108,MATCH($E402,实力模型!$D$9:$D$108,FALSE),MATCH(Q$2,实力模型!$AR$8:$AY$8,FALSE))*$R$1</f>
        <v>639.64800000000002</v>
      </c>
      <c r="R402" s="1">
        <f t="shared" si="78"/>
        <v>639.64800000000002</v>
      </c>
    </row>
    <row r="403" spans="1:18" x14ac:dyDescent="0.15">
      <c r="A403" s="1">
        <v>401</v>
      </c>
      <c r="B403" s="1">
        <f t="shared" si="83"/>
        <v>41</v>
      </c>
      <c r="C403" s="1">
        <f t="shared" si="84"/>
        <v>1</v>
      </c>
      <c r="E403" s="26">
        <f t="shared" si="88"/>
        <v>92</v>
      </c>
      <c r="F403" s="1" cm="1">
        <f t="array" ref="F403">INT(INDEX(V$4:V$24,MATCH($A403,$U$4:$U$24,TRUE))+INDEX(X$4:X$24,MATCH($A403,$U$4:$U$24,1))*($A403-INDEX($U$4:$U$24,MATCH($A403,$U$4:$U$24,1))))</f>
        <v>10478</v>
      </c>
      <c r="G403" s="1" cm="1">
        <f t="array" ref="G403">INT(INDEX(W$4:W$24,MATCH($A403,$U$4:$U$24,TRUE))+INDEX(Y$4:Y$24,MATCH($A403,$U$4:$U$24,1))*($A403-INDEX($U$4:$U$24,MATCH($A403,$U$4:$U$24,1))))</f>
        <v>787</v>
      </c>
      <c r="H403" s="1">
        <f t="shared" si="81"/>
        <v>787</v>
      </c>
      <c r="I403" s="1">
        <f t="shared" si="85"/>
        <v>639</v>
      </c>
      <c r="J403" s="1">
        <f t="shared" si="86"/>
        <v>639</v>
      </c>
      <c r="L403" s="1">
        <f t="shared" si="76"/>
        <v>0.9</v>
      </c>
      <c r="M403" s="1" cm="1">
        <f t="array" ref="M403">ROUND(INDEX(实力模型!$AR$9:$AY$108,MATCH($E403,实力模型!$D$9:$D$108,FALSE),MATCH(M$2,实力模型!$AR$8:$AY$8,FALSE))*L403,3)</f>
        <v>10671.696</v>
      </c>
      <c r="N403" s="1">
        <f t="shared" si="87"/>
        <v>0.7</v>
      </c>
      <c r="O403" s="1" cm="1">
        <f t="array" ref="O403">ROUND(INDEX(实力模型!$AR$9:$AY$108,MATCH($E403,实力模型!$D$9:$D$108,FALSE),MATCH(O$2,实力模型!$AR$8:$AY$8,FALSE))*$N403,3)</f>
        <v>801.58399999999995</v>
      </c>
      <c r="P403" s="1">
        <f t="shared" si="77"/>
        <v>801.58399999999995</v>
      </c>
      <c r="Q403" s="1" cm="1">
        <f t="array" ref="Q403">INDEX(实力模型!$AR$9:$AY$108,MATCH($E403,实力模型!$D$9:$D$108,FALSE),MATCH(Q$2,实力模型!$AR$8:$AY$8,FALSE))*$R$1</f>
        <v>639.64800000000002</v>
      </c>
      <c r="R403" s="1">
        <f t="shared" si="78"/>
        <v>639.64800000000002</v>
      </c>
    </row>
    <row r="404" spans="1:18" x14ac:dyDescent="0.15">
      <c r="A404" s="1">
        <v>402</v>
      </c>
      <c r="B404" s="1">
        <f t="shared" si="83"/>
        <v>41</v>
      </c>
      <c r="C404" s="1">
        <f t="shared" si="84"/>
        <v>2</v>
      </c>
      <c r="E404" s="26">
        <f t="shared" si="88"/>
        <v>93</v>
      </c>
      <c r="F404" s="1" cm="1">
        <f t="array" ref="F404">INT(INDEX(V$4:V$24,MATCH($A404,$U$4:$U$24,TRUE))+INDEX(X$4:X$24,MATCH($A404,$U$4:$U$24,1))*($A404-INDEX($U$4:$U$24,MATCH($A404,$U$4:$U$24,1))))</f>
        <v>10527</v>
      </c>
      <c r="G404" s="1" cm="1">
        <f t="array" ref="G404">INT(INDEX(W$4:W$24,MATCH($A404,$U$4:$U$24,TRUE))+INDEX(Y$4:Y$24,MATCH($A404,$U$4:$U$24,1))*($A404-INDEX($U$4:$U$24,MATCH($A404,$U$4:$U$24,1))))</f>
        <v>791</v>
      </c>
      <c r="H404" s="1">
        <f t="shared" si="81"/>
        <v>791</v>
      </c>
      <c r="I404" s="1">
        <f t="shared" si="85"/>
        <v>641</v>
      </c>
      <c r="J404" s="1">
        <f t="shared" si="86"/>
        <v>641</v>
      </c>
      <c r="L404" s="1">
        <f t="shared" si="76"/>
        <v>0.9</v>
      </c>
      <c r="M404" s="1" cm="1">
        <f t="array" ref="M404">ROUND(INDEX(实力模型!$AR$9:$AY$108,MATCH($E404,实力模型!$D$9:$D$108,FALSE),MATCH(M$2,实力模型!$AR$8:$AY$8,FALSE))*L404,3)</f>
        <v>10699.884</v>
      </c>
      <c r="N404" s="1">
        <f t="shared" si="87"/>
        <v>0.7</v>
      </c>
      <c r="O404" s="1" cm="1">
        <f t="array" ref="O404">ROUND(INDEX(实力模型!$AR$9:$AY$108,MATCH($E404,实力模型!$D$9:$D$108,FALSE),MATCH(O$2,实力模型!$AR$8:$AY$8,FALSE))*$N404,3)</f>
        <v>803.93600000000004</v>
      </c>
      <c r="P404" s="1">
        <f t="shared" si="77"/>
        <v>803.93600000000004</v>
      </c>
      <c r="Q404" s="1" cm="1">
        <f t="array" ref="Q404">INDEX(实力模型!$AR$9:$AY$108,MATCH($E404,实力模型!$D$9:$D$108,FALSE),MATCH(Q$2,实力模型!$AR$8:$AY$8,FALSE))*$R$1</f>
        <v>641.59199999999998</v>
      </c>
      <c r="R404" s="1">
        <f t="shared" si="78"/>
        <v>641.59199999999998</v>
      </c>
    </row>
    <row r="405" spans="1:18" x14ac:dyDescent="0.15">
      <c r="A405" s="1">
        <v>403</v>
      </c>
      <c r="B405" s="1">
        <f t="shared" si="83"/>
        <v>41</v>
      </c>
      <c r="C405" s="1">
        <f t="shared" si="84"/>
        <v>3</v>
      </c>
      <c r="E405" s="26">
        <f t="shared" si="88"/>
        <v>93</v>
      </c>
      <c r="F405" s="1" cm="1">
        <f t="array" ref="F405">INT(INDEX(V$4:V$24,MATCH($A405,$U$4:$U$24,TRUE))+INDEX(X$4:X$24,MATCH($A405,$U$4:$U$24,1))*($A405-INDEX($U$4:$U$24,MATCH($A405,$U$4:$U$24,1))))</f>
        <v>10576</v>
      </c>
      <c r="G405" s="1" cm="1">
        <f t="array" ref="G405">INT(INDEX(W$4:W$24,MATCH($A405,$U$4:$U$24,TRUE))+INDEX(Y$4:Y$24,MATCH($A405,$U$4:$U$24,1))*($A405-INDEX($U$4:$U$24,MATCH($A405,$U$4:$U$24,1))))</f>
        <v>794</v>
      </c>
      <c r="H405" s="1">
        <f t="shared" si="81"/>
        <v>794</v>
      </c>
      <c r="I405" s="1">
        <f t="shared" si="85"/>
        <v>641</v>
      </c>
      <c r="J405" s="1">
        <f t="shared" si="86"/>
        <v>641</v>
      </c>
      <c r="L405" s="1">
        <f t="shared" si="76"/>
        <v>0.9</v>
      </c>
      <c r="M405" s="1" cm="1">
        <f t="array" ref="M405">ROUND(INDEX(实力模型!$AR$9:$AY$108,MATCH($E405,实力模型!$D$9:$D$108,FALSE),MATCH(M$2,实力模型!$AR$8:$AY$8,FALSE))*L405,3)</f>
        <v>10699.884</v>
      </c>
      <c r="N405" s="1">
        <f t="shared" si="87"/>
        <v>0.7</v>
      </c>
      <c r="O405" s="1" cm="1">
        <f t="array" ref="O405">ROUND(INDEX(实力模型!$AR$9:$AY$108,MATCH($E405,实力模型!$D$9:$D$108,FALSE),MATCH(O$2,实力模型!$AR$8:$AY$8,FALSE))*$N405,3)</f>
        <v>803.93600000000004</v>
      </c>
      <c r="P405" s="1">
        <f t="shared" si="77"/>
        <v>803.93600000000004</v>
      </c>
      <c r="Q405" s="1" cm="1">
        <f t="array" ref="Q405">INDEX(实力模型!$AR$9:$AY$108,MATCH($E405,实力模型!$D$9:$D$108,FALSE),MATCH(Q$2,实力模型!$AR$8:$AY$8,FALSE))*$R$1</f>
        <v>641.59199999999998</v>
      </c>
      <c r="R405" s="1">
        <f t="shared" si="78"/>
        <v>641.59199999999998</v>
      </c>
    </row>
    <row r="406" spans="1:18" x14ac:dyDescent="0.15">
      <c r="A406" s="1">
        <v>404</v>
      </c>
      <c r="B406" s="1">
        <f t="shared" si="83"/>
        <v>41</v>
      </c>
      <c r="C406" s="1">
        <f t="shared" si="84"/>
        <v>4</v>
      </c>
      <c r="E406" s="26">
        <f t="shared" si="88"/>
        <v>93</v>
      </c>
      <c r="F406" s="1" cm="1">
        <f t="array" ref="F406">INT(INDEX(V$4:V$24,MATCH($A406,$U$4:$U$24,TRUE))+INDEX(X$4:X$24,MATCH($A406,$U$4:$U$24,1))*($A406-INDEX($U$4:$U$24,MATCH($A406,$U$4:$U$24,1))))</f>
        <v>10625</v>
      </c>
      <c r="G406" s="1" cm="1">
        <f t="array" ref="G406">INT(INDEX(W$4:W$24,MATCH($A406,$U$4:$U$24,TRUE))+INDEX(Y$4:Y$24,MATCH($A406,$U$4:$U$24,1))*($A406-INDEX($U$4:$U$24,MATCH($A406,$U$4:$U$24,1))))</f>
        <v>798</v>
      </c>
      <c r="H406" s="1">
        <f t="shared" si="81"/>
        <v>798</v>
      </c>
      <c r="I406" s="1">
        <f t="shared" si="85"/>
        <v>641</v>
      </c>
      <c r="J406" s="1">
        <f t="shared" si="86"/>
        <v>641</v>
      </c>
      <c r="L406" s="1">
        <f t="shared" si="76"/>
        <v>0.9</v>
      </c>
      <c r="M406" s="1" cm="1">
        <f t="array" ref="M406">ROUND(INDEX(实力模型!$AR$9:$AY$108,MATCH($E406,实力模型!$D$9:$D$108,FALSE),MATCH(M$2,实力模型!$AR$8:$AY$8,FALSE))*L406,3)</f>
        <v>10699.884</v>
      </c>
      <c r="N406" s="1">
        <f t="shared" si="87"/>
        <v>0.7</v>
      </c>
      <c r="O406" s="1" cm="1">
        <f t="array" ref="O406">ROUND(INDEX(实力模型!$AR$9:$AY$108,MATCH($E406,实力模型!$D$9:$D$108,FALSE),MATCH(O$2,实力模型!$AR$8:$AY$8,FALSE))*$N406,3)</f>
        <v>803.93600000000004</v>
      </c>
      <c r="P406" s="1">
        <f t="shared" si="77"/>
        <v>803.93600000000004</v>
      </c>
      <c r="Q406" s="1" cm="1">
        <f t="array" ref="Q406">INDEX(实力模型!$AR$9:$AY$108,MATCH($E406,实力模型!$D$9:$D$108,FALSE),MATCH(Q$2,实力模型!$AR$8:$AY$8,FALSE))*$R$1</f>
        <v>641.59199999999998</v>
      </c>
      <c r="R406" s="1">
        <f t="shared" si="78"/>
        <v>641.59199999999998</v>
      </c>
    </row>
    <row r="407" spans="1:18" x14ac:dyDescent="0.15">
      <c r="A407" s="1">
        <v>405</v>
      </c>
      <c r="B407" s="1">
        <f t="shared" si="83"/>
        <v>41</v>
      </c>
      <c r="C407" s="1">
        <f t="shared" si="84"/>
        <v>5</v>
      </c>
      <c r="E407" s="26">
        <f t="shared" si="88"/>
        <v>93</v>
      </c>
      <c r="F407" s="1" cm="1">
        <f t="array" ref="F407">INT(INDEX(V$4:V$24,MATCH($A407,$U$4:$U$24,TRUE))+INDEX(X$4:X$24,MATCH($A407,$U$4:$U$24,1))*($A407-INDEX($U$4:$U$24,MATCH($A407,$U$4:$U$24,1))))</f>
        <v>10674</v>
      </c>
      <c r="G407" s="1" cm="1">
        <f t="array" ref="G407">INT(INDEX(W$4:W$24,MATCH($A407,$U$4:$U$24,TRUE))+INDEX(Y$4:Y$24,MATCH($A407,$U$4:$U$24,1))*($A407-INDEX($U$4:$U$24,MATCH($A407,$U$4:$U$24,1))))</f>
        <v>801</v>
      </c>
      <c r="H407" s="1">
        <f t="shared" si="81"/>
        <v>801</v>
      </c>
      <c r="I407" s="1">
        <f t="shared" si="85"/>
        <v>641</v>
      </c>
      <c r="J407" s="1">
        <f t="shared" si="86"/>
        <v>641</v>
      </c>
      <c r="L407" s="1">
        <f t="shared" si="76"/>
        <v>0.9</v>
      </c>
      <c r="M407" s="1" cm="1">
        <f t="array" ref="M407">ROUND(INDEX(实力模型!$AR$9:$AY$108,MATCH($E407,实力模型!$D$9:$D$108,FALSE),MATCH(M$2,实力模型!$AR$8:$AY$8,FALSE))*L407,3)</f>
        <v>10699.884</v>
      </c>
      <c r="N407" s="1">
        <f t="shared" si="87"/>
        <v>0.7</v>
      </c>
      <c r="O407" s="1" cm="1">
        <f t="array" ref="O407">ROUND(INDEX(实力模型!$AR$9:$AY$108,MATCH($E407,实力模型!$D$9:$D$108,FALSE),MATCH(O$2,实力模型!$AR$8:$AY$8,FALSE))*$N407,3)</f>
        <v>803.93600000000004</v>
      </c>
      <c r="P407" s="1">
        <f t="shared" si="77"/>
        <v>803.93600000000004</v>
      </c>
      <c r="Q407" s="1" cm="1">
        <f t="array" ref="Q407">INDEX(实力模型!$AR$9:$AY$108,MATCH($E407,实力模型!$D$9:$D$108,FALSE),MATCH(Q$2,实力模型!$AR$8:$AY$8,FALSE))*$R$1</f>
        <v>641.59199999999998</v>
      </c>
      <c r="R407" s="1">
        <f t="shared" si="78"/>
        <v>641.59199999999998</v>
      </c>
    </row>
    <row r="408" spans="1:18" x14ac:dyDescent="0.15">
      <c r="A408" s="1">
        <v>406</v>
      </c>
      <c r="B408" s="1">
        <f t="shared" si="83"/>
        <v>41</v>
      </c>
      <c r="C408" s="1">
        <f t="shared" si="84"/>
        <v>6</v>
      </c>
      <c r="E408" s="26">
        <f t="shared" si="88"/>
        <v>93</v>
      </c>
      <c r="F408" s="1" cm="1">
        <f t="array" ref="F408">INT(INDEX(V$4:V$24,MATCH($A408,$U$4:$U$24,TRUE))+INDEX(X$4:X$24,MATCH($A408,$U$4:$U$24,1))*($A408-INDEX($U$4:$U$24,MATCH($A408,$U$4:$U$24,1))))</f>
        <v>10722</v>
      </c>
      <c r="G408" s="1" cm="1">
        <f t="array" ref="G408">INT(INDEX(W$4:W$24,MATCH($A408,$U$4:$U$24,TRUE))+INDEX(Y$4:Y$24,MATCH($A408,$U$4:$U$24,1))*($A408-INDEX($U$4:$U$24,MATCH($A408,$U$4:$U$24,1))))</f>
        <v>804</v>
      </c>
      <c r="H408" s="1">
        <f t="shared" si="81"/>
        <v>804</v>
      </c>
      <c r="I408" s="1">
        <f t="shared" si="85"/>
        <v>641</v>
      </c>
      <c r="J408" s="1">
        <f t="shared" si="86"/>
        <v>641</v>
      </c>
      <c r="L408" s="1">
        <f t="shared" si="76"/>
        <v>0.9</v>
      </c>
      <c r="M408" s="1" cm="1">
        <f t="array" ref="M408">ROUND(INDEX(实力模型!$AR$9:$AY$108,MATCH($E408,实力模型!$D$9:$D$108,FALSE),MATCH(M$2,实力模型!$AR$8:$AY$8,FALSE))*L408,3)</f>
        <v>10699.884</v>
      </c>
      <c r="N408" s="1">
        <f t="shared" si="87"/>
        <v>0.7</v>
      </c>
      <c r="O408" s="1" cm="1">
        <f t="array" ref="O408">ROUND(INDEX(实力模型!$AR$9:$AY$108,MATCH($E408,实力模型!$D$9:$D$108,FALSE),MATCH(O$2,实力模型!$AR$8:$AY$8,FALSE))*$N408,3)</f>
        <v>803.93600000000004</v>
      </c>
      <c r="P408" s="1">
        <f t="shared" si="77"/>
        <v>803.93600000000004</v>
      </c>
      <c r="Q408" s="1" cm="1">
        <f t="array" ref="Q408">INDEX(实力模型!$AR$9:$AY$108,MATCH($E408,实力模型!$D$9:$D$108,FALSE),MATCH(Q$2,实力模型!$AR$8:$AY$8,FALSE))*$R$1</f>
        <v>641.59199999999998</v>
      </c>
      <c r="R408" s="1">
        <f t="shared" si="78"/>
        <v>641.59199999999998</v>
      </c>
    </row>
    <row r="409" spans="1:18" x14ac:dyDescent="0.15">
      <c r="A409" s="1">
        <v>407</v>
      </c>
      <c r="B409" s="1">
        <f t="shared" si="83"/>
        <v>41</v>
      </c>
      <c r="C409" s="1">
        <f t="shared" si="84"/>
        <v>7</v>
      </c>
      <c r="E409" s="26">
        <f t="shared" si="88"/>
        <v>94</v>
      </c>
      <c r="F409" s="1" cm="1">
        <f t="array" ref="F409">INT(INDEX(V$4:V$24,MATCH($A409,$U$4:$U$24,TRUE))+INDEX(X$4:X$24,MATCH($A409,$U$4:$U$24,1))*($A409-INDEX($U$4:$U$24,MATCH($A409,$U$4:$U$24,1))))</f>
        <v>10771</v>
      </c>
      <c r="G409" s="1" cm="1">
        <f t="array" ref="G409">INT(INDEX(W$4:W$24,MATCH($A409,$U$4:$U$24,TRUE))+INDEX(Y$4:Y$24,MATCH($A409,$U$4:$U$24,1))*($A409-INDEX($U$4:$U$24,MATCH($A409,$U$4:$U$24,1))))</f>
        <v>808</v>
      </c>
      <c r="H409" s="1">
        <f t="shared" si="81"/>
        <v>808</v>
      </c>
      <c r="I409" s="1">
        <f t="shared" si="85"/>
        <v>643</v>
      </c>
      <c r="J409" s="1">
        <f t="shared" si="86"/>
        <v>643</v>
      </c>
      <c r="L409" s="1">
        <f t="shared" si="76"/>
        <v>0.9</v>
      </c>
      <c r="M409" s="1" cm="1">
        <f t="array" ref="M409">ROUND(INDEX(实力模型!$AR$9:$AY$108,MATCH($E409,实力模型!$D$9:$D$108,FALSE),MATCH(M$2,实力模型!$AR$8:$AY$8,FALSE))*L409,3)</f>
        <v>10728.072</v>
      </c>
      <c r="N409" s="1">
        <f t="shared" si="87"/>
        <v>0.7</v>
      </c>
      <c r="O409" s="1" cm="1">
        <f t="array" ref="O409">ROUND(INDEX(实力模型!$AR$9:$AY$108,MATCH($E409,实力模型!$D$9:$D$108,FALSE),MATCH(O$2,实力模型!$AR$8:$AY$8,FALSE))*$N409,3)</f>
        <v>806.28800000000001</v>
      </c>
      <c r="P409" s="1">
        <f t="shared" si="77"/>
        <v>806.28800000000001</v>
      </c>
      <c r="Q409" s="1" cm="1">
        <f t="array" ref="Q409">INDEX(实力模型!$AR$9:$AY$108,MATCH($E409,实力模型!$D$9:$D$108,FALSE),MATCH(Q$2,实力模型!$AR$8:$AY$8,FALSE))*$R$1</f>
        <v>643.53599999999994</v>
      </c>
      <c r="R409" s="1">
        <f t="shared" si="78"/>
        <v>643.53599999999994</v>
      </c>
    </row>
    <row r="410" spans="1:18" x14ac:dyDescent="0.15">
      <c r="A410" s="1">
        <v>408</v>
      </c>
      <c r="B410" s="1">
        <f t="shared" si="83"/>
        <v>41</v>
      </c>
      <c r="C410" s="1">
        <f t="shared" si="84"/>
        <v>8</v>
      </c>
      <c r="E410" s="26">
        <f t="shared" si="88"/>
        <v>94</v>
      </c>
      <c r="F410" s="1" cm="1">
        <f t="array" ref="F410">INT(INDEX(V$4:V$24,MATCH($A410,$U$4:$U$24,TRUE))+INDEX(X$4:X$24,MATCH($A410,$U$4:$U$24,1))*($A410-INDEX($U$4:$U$24,MATCH($A410,$U$4:$U$24,1))))</f>
        <v>10820</v>
      </c>
      <c r="G410" s="1" cm="1">
        <f t="array" ref="G410">INT(INDEX(W$4:W$24,MATCH($A410,$U$4:$U$24,TRUE))+INDEX(Y$4:Y$24,MATCH($A410,$U$4:$U$24,1))*($A410-INDEX($U$4:$U$24,MATCH($A410,$U$4:$U$24,1))))</f>
        <v>811</v>
      </c>
      <c r="H410" s="1">
        <f t="shared" si="81"/>
        <v>811</v>
      </c>
      <c r="I410" s="1">
        <f t="shared" si="85"/>
        <v>643</v>
      </c>
      <c r="J410" s="1">
        <f t="shared" si="86"/>
        <v>643</v>
      </c>
      <c r="L410" s="1">
        <f t="shared" si="76"/>
        <v>0.9</v>
      </c>
      <c r="M410" s="1" cm="1">
        <f t="array" ref="M410">ROUND(INDEX(实力模型!$AR$9:$AY$108,MATCH($E410,实力模型!$D$9:$D$108,FALSE),MATCH(M$2,实力模型!$AR$8:$AY$8,FALSE))*L410,3)</f>
        <v>10728.072</v>
      </c>
      <c r="N410" s="1">
        <f t="shared" si="87"/>
        <v>0.7</v>
      </c>
      <c r="O410" s="1" cm="1">
        <f t="array" ref="O410">ROUND(INDEX(实力模型!$AR$9:$AY$108,MATCH($E410,实力模型!$D$9:$D$108,FALSE),MATCH(O$2,实力模型!$AR$8:$AY$8,FALSE))*$N410,3)</f>
        <v>806.28800000000001</v>
      </c>
      <c r="P410" s="1">
        <f t="shared" si="77"/>
        <v>806.28800000000001</v>
      </c>
      <c r="Q410" s="1" cm="1">
        <f t="array" ref="Q410">INDEX(实力模型!$AR$9:$AY$108,MATCH($E410,实力模型!$D$9:$D$108,FALSE),MATCH(Q$2,实力模型!$AR$8:$AY$8,FALSE))*$R$1</f>
        <v>643.53599999999994</v>
      </c>
      <c r="R410" s="1">
        <f t="shared" si="78"/>
        <v>643.53599999999994</v>
      </c>
    </row>
    <row r="411" spans="1:18" x14ac:dyDescent="0.15">
      <c r="A411" s="1">
        <v>409</v>
      </c>
      <c r="B411" s="1">
        <f t="shared" si="83"/>
        <v>41</v>
      </c>
      <c r="C411" s="1">
        <f t="shared" si="84"/>
        <v>9</v>
      </c>
      <c r="E411" s="26">
        <f t="shared" si="88"/>
        <v>94</v>
      </c>
      <c r="F411" s="1" cm="1">
        <f t="array" ref="F411">INT(INDEX(V$4:V$24,MATCH($A411,$U$4:$U$24,TRUE))+INDEX(X$4:X$24,MATCH($A411,$U$4:$U$24,1))*($A411-INDEX($U$4:$U$24,MATCH($A411,$U$4:$U$24,1))))</f>
        <v>10869</v>
      </c>
      <c r="G411" s="1" cm="1">
        <f t="array" ref="G411">INT(INDEX(W$4:W$24,MATCH($A411,$U$4:$U$24,TRUE))+INDEX(Y$4:Y$24,MATCH($A411,$U$4:$U$24,1))*($A411-INDEX($U$4:$U$24,MATCH($A411,$U$4:$U$24,1))))</f>
        <v>815</v>
      </c>
      <c r="H411" s="1">
        <f t="shared" si="81"/>
        <v>815</v>
      </c>
      <c r="I411" s="1">
        <f t="shared" si="85"/>
        <v>643</v>
      </c>
      <c r="J411" s="1">
        <f t="shared" si="86"/>
        <v>643</v>
      </c>
      <c r="L411" s="1">
        <f t="shared" si="76"/>
        <v>0.9</v>
      </c>
      <c r="M411" s="1" cm="1">
        <f t="array" ref="M411">ROUND(INDEX(实力模型!$AR$9:$AY$108,MATCH($E411,实力模型!$D$9:$D$108,FALSE),MATCH(M$2,实力模型!$AR$8:$AY$8,FALSE))*L411,3)</f>
        <v>10728.072</v>
      </c>
      <c r="N411" s="1">
        <f t="shared" si="87"/>
        <v>0.7</v>
      </c>
      <c r="O411" s="1" cm="1">
        <f t="array" ref="O411">ROUND(INDEX(实力模型!$AR$9:$AY$108,MATCH($E411,实力模型!$D$9:$D$108,FALSE),MATCH(O$2,实力模型!$AR$8:$AY$8,FALSE))*$N411,3)</f>
        <v>806.28800000000001</v>
      </c>
      <c r="P411" s="1">
        <f t="shared" si="77"/>
        <v>806.28800000000001</v>
      </c>
      <c r="Q411" s="1" cm="1">
        <f t="array" ref="Q411">INDEX(实力模型!$AR$9:$AY$108,MATCH($E411,实力模型!$D$9:$D$108,FALSE),MATCH(Q$2,实力模型!$AR$8:$AY$8,FALSE))*$R$1</f>
        <v>643.53599999999994</v>
      </c>
      <c r="R411" s="1">
        <f t="shared" si="78"/>
        <v>643.53599999999994</v>
      </c>
    </row>
    <row r="412" spans="1:18" x14ac:dyDescent="0.15">
      <c r="A412" s="1">
        <v>410</v>
      </c>
      <c r="B412" s="1">
        <f t="shared" si="83"/>
        <v>41</v>
      </c>
      <c r="C412" s="1">
        <f t="shared" si="84"/>
        <v>10</v>
      </c>
      <c r="E412" s="26">
        <f t="shared" si="88"/>
        <v>94</v>
      </c>
      <c r="F412" s="1" cm="1">
        <f t="array" ref="F412">INT(INDEX(V$4:V$24,MATCH($A412,$U$4:$U$24,TRUE))+INDEX(X$4:X$24,MATCH($A412,$U$4:$U$24,1))*($A412-INDEX($U$4:$U$24,MATCH($A412,$U$4:$U$24,1))))</f>
        <v>10917</v>
      </c>
      <c r="G412" s="1" cm="1">
        <f t="array" ref="G412">INT(INDEX(W$4:W$24,MATCH($A412,$U$4:$U$24,TRUE))+INDEX(Y$4:Y$24,MATCH($A412,$U$4:$U$24,1))*($A412-INDEX($U$4:$U$24,MATCH($A412,$U$4:$U$24,1))))</f>
        <v>818</v>
      </c>
      <c r="H412" s="1">
        <f t="shared" si="81"/>
        <v>818</v>
      </c>
      <c r="I412" s="1">
        <f t="shared" si="85"/>
        <v>643</v>
      </c>
      <c r="J412" s="1">
        <f t="shared" si="86"/>
        <v>643</v>
      </c>
      <c r="L412" s="1">
        <f t="shared" si="76"/>
        <v>0.9</v>
      </c>
      <c r="M412" s="1" cm="1">
        <f t="array" ref="M412">ROUND(INDEX(实力模型!$AR$9:$AY$108,MATCH($E412,实力模型!$D$9:$D$108,FALSE),MATCH(M$2,实力模型!$AR$8:$AY$8,FALSE))*L412,3)</f>
        <v>10728.072</v>
      </c>
      <c r="N412" s="1">
        <f t="shared" si="87"/>
        <v>0.7</v>
      </c>
      <c r="O412" s="1" cm="1">
        <f t="array" ref="O412">ROUND(INDEX(实力模型!$AR$9:$AY$108,MATCH($E412,实力模型!$D$9:$D$108,FALSE),MATCH(O$2,实力模型!$AR$8:$AY$8,FALSE))*$N412,3)</f>
        <v>806.28800000000001</v>
      </c>
      <c r="P412" s="1">
        <f t="shared" si="77"/>
        <v>806.28800000000001</v>
      </c>
      <c r="Q412" s="1" cm="1">
        <f t="array" ref="Q412">INDEX(实力模型!$AR$9:$AY$108,MATCH($E412,实力模型!$D$9:$D$108,FALSE),MATCH(Q$2,实力模型!$AR$8:$AY$8,FALSE))*$R$1</f>
        <v>643.53599999999994</v>
      </c>
      <c r="R412" s="1">
        <f t="shared" si="78"/>
        <v>643.53599999999994</v>
      </c>
    </row>
    <row r="413" spans="1:18" x14ac:dyDescent="0.15">
      <c r="A413" s="1">
        <v>411</v>
      </c>
      <c r="B413" s="1">
        <f t="shared" ref="B413:B433" si="89">B403+1</f>
        <v>42</v>
      </c>
      <c r="C413" s="1">
        <f t="shared" ref="C413:C433" si="90">C403</f>
        <v>1</v>
      </c>
      <c r="E413" s="26">
        <f t="shared" si="88"/>
        <v>94</v>
      </c>
      <c r="F413" s="1" cm="1">
        <f t="array" ref="F413">INT(INDEX(V$4:V$24,MATCH($A413,$U$4:$U$24,TRUE))+INDEX(X$4:X$24,MATCH($A413,$U$4:$U$24,1))*($A413-INDEX($U$4:$U$24,MATCH($A413,$U$4:$U$24,1))))</f>
        <v>10966</v>
      </c>
      <c r="G413" s="1" cm="1">
        <f t="array" ref="G413">INT(INDEX(W$4:W$24,MATCH($A413,$U$4:$U$24,TRUE))+INDEX(Y$4:Y$24,MATCH($A413,$U$4:$U$24,1))*($A413-INDEX($U$4:$U$24,MATCH($A413,$U$4:$U$24,1))))</f>
        <v>822</v>
      </c>
      <c r="H413" s="1">
        <f t="shared" si="81"/>
        <v>822</v>
      </c>
      <c r="I413" s="1">
        <f t="shared" si="85"/>
        <v>643</v>
      </c>
      <c r="J413" s="1">
        <f t="shared" si="86"/>
        <v>643</v>
      </c>
      <c r="L413" s="1">
        <f t="shared" si="76"/>
        <v>0.9</v>
      </c>
      <c r="M413" s="1" cm="1">
        <f t="array" ref="M413">ROUND(INDEX(实力模型!$AR$9:$AY$108,MATCH($E413,实力模型!$D$9:$D$108,FALSE),MATCH(M$2,实力模型!$AR$8:$AY$8,FALSE))*L413,3)</f>
        <v>10728.072</v>
      </c>
      <c r="N413" s="1">
        <f t="shared" si="87"/>
        <v>0.7</v>
      </c>
      <c r="O413" s="1" cm="1">
        <f t="array" ref="O413">ROUND(INDEX(实力模型!$AR$9:$AY$108,MATCH($E413,实力模型!$D$9:$D$108,FALSE),MATCH(O$2,实力模型!$AR$8:$AY$8,FALSE))*$N413,3)</f>
        <v>806.28800000000001</v>
      </c>
      <c r="P413" s="1">
        <f t="shared" si="77"/>
        <v>806.28800000000001</v>
      </c>
      <c r="Q413" s="1" cm="1">
        <f t="array" ref="Q413">INDEX(实力模型!$AR$9:$AY$108,MATCH($E413,实力模型!$D$9:$D$108,FALSE),MATCH(Q$2,实力模型!$AR$8:$AY$8,FALSE))*$R$1</f>
        <v>643.53599999999994</v>
      </c>
      <c r="R413" s="1">
        <f t="shared" si="78"/>
        <v>643.53599999999994</v>
      </c>
    </row>
    <row r="414" spans="1:18" x14ac:dyDescent="0.15">
      <c r="A414" s="1">
        <v>412</v>
      </c>
      <c r="B414" s="1">
        <f t="shared" si="89"/>
        <v>42</v>
      </c>
      <c r="C414" s="1">
        <f t="shared" si="90"/>
        <v>2</v>
      </c>
      <c r="E414" s="26">
        <f t="shared" si="88"/>
        <v>95</v>
      </c>
      <c r="F414" s="1" cm="1">
        <f t="array" ref="F414">INT(INDEX(V$4:V$24,MATCH($A414,$U$4:$U$24,TRUE))+INDEX(X$4:X$24,MATCH($A414,$U$4:$U$24,1))*($A414-INDEX($U$4:$U$24,MATCH($A414,$U$4:$U$24,1))))</f>
        <v>11015</v>
      </c>
      <c r="G414" s="1" cm="1">
        <f t="array" ref="G414">INT(INDEX(W$4:W$24,MATCH($A414,$U$4:$U$24,TRUE))+INDEX(Y$4:Y$24,MATCH($A414,$U$4:$U$24,1))*($A414-INDEX($U$4:$U$24,MATCH($A414,$U$4:$U$24,1))))</f>
        <v>825</v>
      </c>
      <c r="H414" s="1">
        <f t="shared" si="81"/>
        <v>825</v>
      </c>
      <c r="I414" s="1">
        <f t="shared" si="85"/>
        <v>656</v>
      </c>
      <c r="J414" s="1">
        <f t="shared" si="86"/>
        <v>656</v>
      </c>
      <c r="L414" s="1">
        <f t="shared" si="76"/>
        <v>0.9</v>
      </c>
      <c r="M414" s="1" cm="1">
        <f t="array" ref="M414">ROUND(INDEX(实力模型!$AR$9:$AY$108,MATCH($E414,实力模型!$D$9:$D$108,FALSE),MATCH(M$2,实力模型!$AR$8:$AY$8,FALSE))*L414,3)</f>
        <v>11015.46</v>
      </c>
      <c r="N414" s="1">
        <f t="shared" si="87"/>
        <v>0.7</v>
      </c>
      <c r="O414" s="1" cm="1">
        <f t="array" ref="O414">ROUND(INDEX(实力模型!$AR$9:$AY$108,MATCH($E414,实力模型!$D$9:$D$108,FALSE),MATCH(O$2,实力模型!$AR$8:$AY$8,FALSE))*$N414,3)</f>
        <v>825.44</v>
      </c>
      <c r="P414" s="1">
        <f t="shared" si="77"/>
        <v>825.44</v>
      </c>
      <c r="Q414" s="1" cm="1">
        <f t="array" ref="Q414">INDEX(实力模型!$AR$9:$AY$108,MATCH($E414,实力模型!$D$9:$D$108,FALSE),MATCH(Q$2,实力模型!$AR$8:$AY$8,FALSE))*$R$1</f>
        <v>656.28</v>
      </c>
      <c r="R414" s="1">
        <f t="shared" si="78"/>
        <v>656.28</v>
      </c>
    </row>
    <row r="415" spans="1:18" x14ac:dyDescent="0.15">
      <c r="A415" s="1">
        <v>413</v>
      </c>
      <c r="B415" s="1">
        <f t="shared" si="89"/>
        <v>42</v>
      </c>
      <c r="C415" s="1">
        <f t="shared" si="90"/>
        <v>3</v>
      </c>
      <c r="E415" s="26">
        <f t="shared" si="88"/>
        <v>95</v>
      </c>
      <c r="F415" s="1" cm="1">
        <f t="array" ref="F415">INT(INDEX(V$4:V$24,MATCH($A415,$U$4:$U$24,TRUE))+INDEX(X$4:X$24,MATCH($A415,$U$4:$U$24,1))*($A415-INDEX($U$4:$U$24,MATCH($A415,$U$4:$U$24,1))))</f>
        <v>11036</v>
      </c>
      <c r="G415" s="1" cm="1">
        <f t="array" ref="G415">INT(INDEX(W$4:W$24,MATCH($A415,$U$4:$U$24,TRUE))+INDEX(Y$4:Y$24,MATCH($A415,$U$4:$U$24,1))*($A415-INDEX($U$4:$U$24,MATCH($A415,$U$4:$U$24,1))))</f>
        <v>827</v>
      </c>
      <c r="H415" s="1">
        <f t="shared" si="81"/>
        <v>827</v>
      </c>
      <c r="I415" s="1">
        <f t="shared" si="85"/>
        <v>656</v>
      </c>
      <c r="J415" s="1">
        <f t="shared" si="86"/>
        <v>656</v>
      </c>
      <c r="L415" s="1">
        <f t="shared" ref="L415:L478" si="91">MIN(L414+0.002,0.9)</f>
        <v>0.9</v>
      </c>
      <c r="M415" s="1" cm="1">
        <f t="array" ref="M415">ROUND(INDEX(实力模型!$AR$9:$AY$108,MATCH($E415,实力模型!$D$9:$D$108,FALSE),MATCH(M$2,实力模型!$AR$8:$AY$8,FALSE))*L415,3)</f>
        <v>11015.46</v>
      </c>
      <c r="N415" s="1">
        <f t="shared" si="87"/>
        <v>0.7</v>
      </c>
      <c r="O415" s="1" cm="1">
        <f t="array" ref="O415">ROUND(INDEX(实力模型!$AR$9:$AY$108,MATCH($E415,实力模型!$D$9:$D$108,FALSE),MATCH(O$2,实力模型!$AR$8:$AY$8,FALSE))*$N415,3)</f>
        <v>825.44</v>
      </c>
      <c r="P415" s="1">
        <f t="shared" ref="P415:P478" si="92">O415</f>
        <v>825.44</v>
      </c>
      <c r="Q415" s="1" cm="1">
        <f t="array" ref="Q415">INDEX(实力模型!$AR$9:$AY$108,MATCH($E415,实力模型!$D$9:$D$108,FALSE),MATCH(Q$2,实力模型!$AR$8:$AY$8,FALSE))*$R$1</f>
        <v>656.28</v>
      </c>
      <c r="R415" s="1">
        <f t="shared" ref="R415:R478" si="93">Q415</f>
        <v>656.28</v>
      </c>
    </row>
    <row r="416" spans="1:18" x14ac:dyDescent="0.15">
      <c r="A416" s="1">
        <v>414</v>
      </c>
      <c r="B416" s="1">
        <f t="shared" si="89"/>
        <v>42</v>
      </c>
      <c r="C416" s="1">
        <f t="shared" si="90"/>
        <v>4</v>
      </c>
      <c r="E416" s="26">
        <f t="shared" si="88"/>
        <v>95</v>
      </c>
      <c r="F416" s="1" cm="1">
        <f t="array" ref="F416">INT(INDEX(V$4:V$24,MATCH($A416,$U$4:$U$24,TRUE))+INDEX(X$4:X$24,MATCH($A416,$U$4:$U$24,1))*($A416-INDEX($U$4:$U$24,MATCH($A416,$U$4:$U$24,1))))</f>
        <v>11057</v>
      </c>
      <c r="G416" s="1" cm="1">
        <f t="array" ref="G416">INT(INDEX(W$4:W$24,MATCH($A416,$U$4:$U$24,TRUE))+INDEX(Y$4:Y$24,MATCH($A416,$U$4:$U$24,1))*($A416-INDEX($U$4:$U$24,MATCH($A416,$U$4:$U$24,1))))</f>
        <v>829</v>
      </c>
      <c r="H416" s="1">
        <f t="shared" si="81"/>
        <v>829</v>
      </c>
      <c r="I416" s="1">
        <f t="shared" si="85"/>
        <v>656</v>
      </c>
      <c r="J416" s="1">
        <f t="shared" si="86"/>
        <v>656</v>
      </c>
      <c r="L416" s="1">
        <f t="shared" si="91"/>
        <v>0.9</v>
      </c>
      <c r="M416" s="1" cm="1">
        <f t="array" ref="M416">ROUND(INDEX(实力模型!$AR$9:$AY$108,MATCH($E416,实力模型!$D$9:$D$108,FALSE),MATCH(M$2,实力模型!$AR$8:$AY$8,FALSE))*L416,3)</f>
        <v>11015.46</v>
      </c>
      <c r="N416" s="1">
        <f t="shared" si="87"/>
        <v>0.7</v>
      </c>
      <c r="O416" s="1" cm="1">
        <f t="array" ref="O416">ROUND(INDEX(实力模型!$AR$9:$AY$108,MATCH($E416,实力模型!$D$9:$D$108,FALSE),MATCH(O$2,实力模型!$AR$8:$AY$8,FALSE))*$N416,3)</f>
        <v>825.44</v>
      </c>
      <c r="P416" s="1">
        <f t="shared" si="92"/>
        <v>825.44</v>
      </c>
      <c r="Q416" s="1" cm="1">
        <f t="array" ref="Q416">INDEX(实力模型!$AR$9:$AY$108,MATCH($E416,实力模型!$D$9:$D$108,FALSE),MATCH(Q$2,实力模型!$AR$8:$AY$8,FALSE))*$R$1</f>
        <v>656.28</v>
      </c>
      <c r="R416" s="1">
        <f t="shared" si="93"/>
        <v>656.28</v>
      </c>
    </row>
    <row r="417" spans="1:18" x14ac:dyDescent="0.15">
      <c r="A417" s="1">
        <v>415</v>
      </c>
      <c r="B417" s="1">
        <f t="shared" si="89"/>
        <v>42</v>
      </c>
      <c r="C417" s="1">
        <f t="shared" si="90"/>
        <v>5</v>
      </c>
      <c r="E417" s="26">
        <f t="shared" si="88"/>
        <v>95</v>
      </c>
      <c r="F417" s="1" cm="1">
        <f t="array" ref="F417">INT(INDEX(V$4:V$24,MATCH($A417,$U$4:$U$24,TRUE))+INDEX(X$4:X$24,MATCH($A417,$U$4:$U$24,1))*($A417-INDEX($U$4:$U$24,MATCH($A417,$U$4:$U$24,1))))</f>
        <v>11079</v>
      </c>
      <c r="G417" s="1" cm="1">
        <f t="array" ref="G417">INT(INDEX(W$4:W$24,MATCH($A417,$U$4:$U$24,TRUE))+INDEX(Y$4:Y$24,MATCH($A417,$U$4:$U$24,1))*($A417-INDEX($U$4:$U$24,MATCH($A417,$U$4:$U$24,1))))</f>
        <v>830</v>
      </c>
      <c r="H417" s="1">
        <f t="shared" si="81"/>
        <v>830</v>
      </c>
      <c r="I417" s="1">
        <f t="shared" si="85"/>
        <v>656</v>
      </c>
      <c r="J417" s="1">
        <f t="shared" si="86"/>
        <v>656</v>
      </c>
      <c r="L417" s="1">
        <f t="shared" si="91"/>
        <v>0.9</v>
      </c>
      <c r="M417" s="1" cm="1">
        <f t="array" ref="M417">ROUND(INDEX(实力模型!$AR$9:$AY$108,MATCH($E417,实力模型!$D$9:$D$108,FALSE),MATCH(M$2,实力模型!$AR$8:$AY$8,FALSE))*L417,3)</f>
        <v>11015.46</v>
      </c>
      <c r="N417" s="1">
        <f t="shared" si="87"/>
        <v>0.7</v>
      </c>
      <c r="O417" s="1" cm="1">
        <f t="array" ref="O417">ROUND(INDEX(实力模型!$AR$9:$AY$108,MATCH($E417,实力模型!$D$9:$D$108,FALSE),MATCH(O$2,实力模型!$AR$8:$AY$8,FALSE))*$N417,3)</f>
        <v>825.44</v>
      </c>
      <c r="P417" s="1">
        <f t="shared" si="92"/>
        <v>825.44</v>
      </c>
      <c r="Q417" s="1" cm="1">
        <f t="array" ref="Q417">INDEX(实力模型!$AR$9:$AY$108,MATCH($E417,实力模型!$D$9:$D$108,FALSE),MATCH(Q$2,实力模型!$AR$8:$AY$8,FALSE))*$R$1</f>
        <v>656.28</v>
      </c>
      <c r="R417" s="1">
        <f t="shared" si="93"/>
        <v>656.28</v>
      </c>
    </row>
    <row r="418" spans="1:18" x14ac:dyDescent="0.15">
      <c r="A418" s="1">
        <v>416</v>
      </c>
      <c r="B418" s="1">
        <f t="shared" si="89"/>
        <v>42</v>
      </c>
      <c r="C418" s="1">
        <f t="shared" si="90"/>
        <v>6</v>
      </c>
      <c r="E418" s="26">
        <f t="shared" si="88"/>
        <v>95</v>
      </c>
      <c r="F418" s="1" cm="1">
        <f t="array" ref="F418">INT(INDEX(V$4:V$24,MATCH($A418,$U$4:$U$24,TRUE))+INDEX(X$4:X$24,MATCH($A418,$U$4:$U$24,1))*($A418-INDEX($U$4:$U$24,MATCH($A418,$U$4:$U$24,1))))</f>
        <v>11100</v>
      </c>
      <c r="G418" s="1" cm="1">
        <f t="array" ref="G418">INT(INDEX(W$4:W$24,MATCH($A418,$U$4:$U$24,TRUE))+INDEX(Y$4:Y$24,MATCH($A418,$U$4:$U$24,1))*($A418-INDEX($U$4:$U$24,MATCH($A418,$U$4:$U$24,1))))</f>
        <v>832</v>
      </c>
      <c r="H418" s="1">
        <f t="shared" si="81"/>
        <v>832</v>
      </c>
      <c r="I418" s="1">
        <f t="shared" si="85"/>
        <v>656</v>
      </c>
      <c r="J418" s="1">
        <f t="shared" si="86"/>
        <v>656</v>
      </c>
      <c r="L418" s="1">
        <f t="shared" si="91"/>
        <v>0.9</v>
      </c>
      <c r="M418" s="1" cm="1">
        <f t="array" ref="M418">ROUND(INDEX(实力模型!$AR$9:$AY$108,MATCH($E418,实力模型!$D$9:$D$108,FALSE),MATCH(M$2,实力模型!$AR$8:$AY$8,FALSE))*L418,3)</f>
        <v>11015.46</v>
      </c>
      <c r="N418" s="1">
        <f t="shared" si="87"/>
        <v>0.7</v>
      </c>
      <c r="O418" s="1" cm="1">
        <f t="array" ref="O418">ROUND(INDEX(实力模型!$AR$9:$AY$108,MATCH($E418,实力模型!$D$9:$D$108,FALSE),MATCH(O$2,实力模型!$AR$8:$AY$8,FALSE))*$N418,3)</f>
        <v>825.44</v>
      </c>
      <c r="P418" s="1">
        <f t="shared" si="92"/>
        <v>825.44</v>
      </c>
      <c r="Q418" s="1" cm="1">
        <f t="array" ref="Q418">INDEX(实力模型!$AR$9:$AY$108,MATCH($E418,实力模型!$D$9:$D$108,FALSE),MATCH(Q$2,实力模型!$AR$8:$AY$8,FALSE))*$R$1</f>
        <v>656.28</v>
      </c>
      <c r="R418" s="1">
        <f t="shared" si="93"/>
        <v>656.28</v>
      </c>
    </row>
    <row r="419" spans="1:18" x14ac:dyDescent="0.15">
      <c r="A419" s="1">
        <v>417</v>
      </c>
      <c r="B419" s="1">
        <f t="shared" si="89"/>
        <v>42</v>
      </c>
      <c r="C419" s="1">
        <f t="shared" si="90"/>
        <v>7</v>
      </c>
      <c r="E419" s="26">
        <f t="shared" si="88"/>
        <v>96</v>
      </c>
      <c r="F419" s="1" cm="1">
        <f t="array" ref="F419">INT(INDEX(V$4:V$24,MATCH($A419,$U$4:$U$24,TRUE))+INDEX(X$4:X$24,MATCH($A419,$U$4:$U$24,1))*($A419-INDEX($U$4:$U$24,MATCH($A419,$U$4:$U$24,1))))</f>
        <v>11121</v>
      </c>
      <c r="G419" s="1" cm="1">
        <f t="array" ref="G419">INT(INDEX(W$4:W$24,MATCH($A419,$U$4:$U$24,TRUE))+INDEX(Y$4:Y$24,MATCH($A419,$U$4:$U$24,1))*($A419-INDEX($U$4:$U$24,MATCH($A419,$U$4:$U$24,1))))</f>
        <v>834</v>
      </c>
      <c r="H419" s="1">
        <f t="shared" si="81"/>
        <v>834</v>
      </c>
      <c r="I419" s="1">
        <f t="shared" si="85"/>
        <v>670</v>
      </c>
      <c r="J419" s="1">
        <f t="shared" si="86"/>
        <v>670</v>
      </c>
      <c r="L419" s="1">
        <f t="shared" si="91"/>
        <v>0.9</v>
      </c>
      <c r="M419" s="1" cm="1">
        <f t="array" ref="M419">ROUND(INDEX(实力模型!$AR$9:$AY$108,MATCH($E419,实力模型!$D$9:$D$108,FALSE),MATCH(M$2,实力模型!$AR$8:$AY$8,FALSE))*L419,3)</f>
        <v>11213.748</v>
      </c>
      <c r="N419" s="1">
        <f t="shared" si="87"/>
        <v>0.7</v>
      </c>
      <c r="O419" s="1" cm="1">
        <f t="array" ref="O419">ROUND(INDEX(实力模型!$AR$9:$AY$108,MATCH($E419,实力模型!$D$9:$D$108,FALSE),MATCH(O$2,实力模型!$AR$8:$AY$8,FALSE))*$N419,3)</f>
        <v>842.49199999999996</v>
      </c>
      <c r="P419" s="1">
        <f t="shared" si="92"/>
        <v>842.49199999999996</v>
      </c>
      <c r="Q419" s="1" cm="1">
        <f t="array" ref="Q419">INDEX(实力模型!$AR$9:$AY$108,MATCH($E419,实力模型!$D$9:$D$108,FALSE),MATCH(Q$2,实力模型!$AR$8:$AY$8,FALSE))*$R$1</f>
        <v>670.82399999999996</v>
      </c>
      <c r="R419" s="1">
        <f t="shared" si="93"/>
        <v>670.82399999999996</v>
      </c>
    </row>
    <row r="420" spans="1:18" x14ac:dyDescent="0.15">
      <c r="A420" s="1">
        <v>418</v>
      </c>
      <c r="B420" s="1">
        <f t="shared" si="89"/>
        <v>42</v>
      </c>
      <c r="C420" s="1">
        <f t="shared" si="90"/>
        <v>8</v>
      </c>
      <c r="E420" s="26">
        <f t="shared" si="88"/>
        <v>96</v>
      </c>
      <c r="F420" s="1" cm="1">
        <f t="array" ref="F420">INT(INDEX(V$4:V$24,MATCH($A420,$U$4:$U$24,TRUE))+INDEX(X$4:X$24,MATCH($A420,$U$4:$U$24,1))*($A420-INDEX($U$4:$U$24,MATCH($A420,$U$4:$U$24,1))))</f>
        <v>11142</v>
      </c>
      <c r="G420" s="1" cm="1">
        <f t="array" ref="G420">INT(INDEX(W$4:W$24,MATCH($A420,$U$4:$U$24,TRUE))+INDEX(Y$4:Y$24,MATCH($A420,$U$4:$U$24,1))*($A420-INDEX($U$4:$U$24,MATCH($A420,$U$4:$U$24,1))))</f>
        <v>836</v>
      </c>
      <c r="H420" s="1">
        <f t="shared" si="81"/>
        <v>836</v>
      </c>
      <c r="I420" s="1">
        <f t="shared" si="85"/>
        <v>670</v>
      </c>
      <c r="J420" s="1">
        <f t="shared" si="86"/>
        <v>670</v>
      </c>
      <c r="L420" s="1">
        <f t="shared" si="91"/>
        <v>0.9</v>
      </c>
      <c r="M420" s="1" cm="1">
        <f t="array" ref="M420">ROUND(INDEX(实力模型!$AR$9:$AY$108,MATCH($E420,实力模型!$D$9:$D$108,FALSE),MATCH(M$2,实力模型!$AR$8:$AY$8,FALSE))*L420,3)</f>
        <v>11213.748</v>
      </c>
      <c r="N420" s="1">
        <f t="shared" si="87"/>
        <v>0.7</v>
      </c>
      <c r="O420" s="1" cm="1">
        <f t="array" ref="O420">ROUND(INDEX(实力模型!$AR$9:$AY$108,MATCH($E420,实力模型!$D$9:$D$108,FALSE),MATCH(O$2,实力模型!$AR$8:$AY$8,FALSE))*$N420,3)</f>
        <v>842.49199999999996</v>
      </c>
      <c r="P420" s="1">
        <f t="shared" si="92"/>
        <v>842.49199999999996</v>
      </c>
      <c r="Q420" s="1" cm="1">
        <f t="array" ref="Q420">INDEX(实力模型!$AR$9:$AY$108,MATCH($E420,实力模型!$D$9:$D$108,FALSE),MATCH(Q$2,实力模型!$AR$8:$AY$8,FALSE))*$R$1</f>
        <v>670.82399999999996</v>
      </c>
      <c r="R420" s="1">
        <f t="shared" si="93"/>
        <v>670.82399999999996</v>
      </c>
    </row>
    <row r="421" spans="1:18" x14ac:dyDescent="0.15">
      <c r="A421" s="1">
        <v>419</v>
      </c>
      <c r="B421" s="1">
        <f t="shared" si="89"/>
        <v>42</v>
      </c>
      <c r="C421" s="1">
        <f t="shared" si="90"/>
        <v>9</v>
      </c>
      <c r="E421" s="26">
        <f t="shared" si="88"/>
        <v>96</v>
      </c>
      <c r="F421" s="1" cm="1">
        <f t="array" ref="F421">INT(INDEX(V$4:V$24,MATCH($A421,$U$4:$U$24,TRUE))+INDEX(X$4:X$24,MATCH($A421,$U$4:$U$24,1))*($A421-INDEX($U$4:$U$24,MATCH($A421,$U$4:$U$24,1))))</f>
        <v>11163</v>
      </c>
      <c r="G421" s="1" cm="1">
        <f t="array" ref="G421">INT(INDEX(W$4:W$24,MATCH($A421,$U$4:$U$24,TRUE))+INDEX(Y$4:Y$24,MATCH($A421,$U$4:$U$24,1))*($A421-INDEX($U$4:$U$24,MATCH($A421,$U$4:$U$24,1))))</f>
        <v>838</v>
      </c>
      <c r="H421" s="1">
        <f t="shared" si="81"/>
        <v>838</v>
      </c>
      <c r="I421" s="1">
        <f t="shared" si="85"/>
        <v>670</v>
      </c>
      <c r="J421" s="1">
        <f t="shared" si="86"/>
        <v>670</v>
      </c>
      <c r="L421" s="1">
        <f t="shared" si="91"/>
        <v>0.9</v>
      </c>
      <c r="M421" s="1" cm="1">
        <f t="array" ref="M421">ROUND(INDEX(实力模型!$AR$9:$AY$108,MATCH($E421,实力模型!$D$9:$D$108,FALSE),MATCH(M$2,实力模型!$AR$8:$AY$8,FALSE))*L421,3)</f>
        <v>11213.748</v>
      </c>
      <c r="N421" s="1">
        <f t="shared" si="87"/>
        <v>0.7</v>
      </c>
      <c r="O421" s="1" cm="1">
        <f t="array" ref="O421">ROUND(INDEX(实力模型!$AR$9:$AY$108,MATCH($E421,实力模型!$D$9:$D$108,FALSE),MATCH(O$2,实力模型!$AR$8:$AY$8,FALSE))*$N421,3)</f>
        <v>842.49199999999996</v>
      </c>
      <c r="P421" s="1">
        <f t="shared" si="92"/>
        <v>842.49199999999996</v>
      </c>
      <c r="Q421" s="1" cm="1">
        <f t="array" ref="Q421">INDEX(实力模型!$AR$9:$AY$108,MATCH($E421,实力模型!$D$9:$D$108,FALSE),MATCH(Q$2,实力模型!$AR$8:$AY$8,FALSE))*$R$1</f>
        <v>670.82399999999996</v>
      </c>
      <c r="R421" s="1">
        <f t="shared" si="93"/>
        <v>670.82399999999996</v>
      </c>
    </row>
    <row r="422" spans="1:18" x14ac:dyDescent="0.15">
      <c r="A422" s="1">
        <v>420</v>
      </c>
      <c r="B422" s="1">
        <f t="shared" si="89"/>
        <v>42</v>
      </c>
      <c r="C422" s="1">
        <f t="shared" si="90"/>
        <v>10</v>
      </c>
      <c r="E422" s="26">
        <f t="shared" si="88"/>
        <v>96</v>
      </c>
      <c r="F422" s="1" cm="1">
        <f t="array" ref="F422">INT(INDEX(V$4:V$24,MATCH($A422,$U$4:$U$24,TRUE))+INDEX(X$4:X$24,MATCH($A422,$U$4:$U$24,1))*($A422-INDEX($U$4:$U$24,MATCH($A422,$U$4:$U$24,1))))</f>
        <v>11184</v>
      </c>
      <c r="G422" s="1" cm="1">
        <f t="array" ref="G422">INT(INDEX(W$4:W$24,MATCH($A422,$U$4:$U$24,TRUE))+INDEX(Y$4:Y$24,MATCH($A422,$U$4:$U$24,1))*($A422-INDEX($U$4:$U$24,MATCH($A422,$U$4:$U$24,1))))</f>
        <v>839</v>
      </c>
      <c r="H422" s="1">
        <f t="shared" si="81"/>
        <v>839</v>
      </c>
      <c r="I422" s="1">
        <f t="shared" si="85"/>
        <v>670</v>
      </c>
      <c r="J422" s="1">
        <f t="shared" si="86"/>
        <v>670</v>
      </c>
      <c r="L422" s="1">
        <f t="shared" si="91"/>
        <v>0.9</v>
      </c>
      <c r="M422" s="1" cm="1">
        <f t="array" ref="M422">ROUND(INDEX(实力模型!$AR$9:$AY$108,MATCH($E422,实力模型!$D$9:$D$108,FALSE),MATCH(M$2,实力模型!$AR$8:$AY$8,FALSE))*L422,3)</f>
        <v>11213.748</v>
      </c>
      <c r="N422" s="1">
        <f t="shared" si="87"/>
        <v>0.7</v>
      </c>
      <c r="O422" s="1" cm="1">
        <f t="array" ref="O422">ROUND(INDEX(实力模型!$AR$9:$AY$108,MATCH($E422,实力模型!$D$9:$D$108,FALSE),MATCH(O$2,实力模型!$AR$8:$AY$8,FALSE))*$N422,3)</f>
        <v>842.49199999999996</v>
      </c>
      <c r="P422" s="1">
        <f t="shared" si="92"/>
        <v>842.49199999999996</v>
      </c>
      <c r="Q422" s="1" cm="1">
        <f t="array" ref="Q422">INDEX(实力模型!$AR$9:$AY$108,MATCH($E422,实力模型!$D$9:$D$108,FALSE),MATCH(Q$2,实力模型!$AR$8:$AY$8,FALSE))*$R$1</f>
        <v>670.82399999999996</v>
      </c>
      <c r="R422" s="1">
        <f t="shared" si="93"/>
        <v>670.82399999999996</v>
      </c>
    </row>
    <row r="423" spans="1:18" x14ac:dyDescent="0.15">
      <c r="A423" s="1">
        <v>421</v>
      </c>
      <c r="B423" s="1">
        <f t="shared" si="89"/>
        <v>43</v>
      </c>
      <c r="C423" s="1">
        <f t="shared" si="90"/>
        <v>1</v>
      </c>
      <c r="E423" s="26">
        <f t="shared" si="88"/>
        <v>96</v>
      </c>
      <c r="F423" s="1" cm="1">
        <f t="array" ref="F423">INT(INDEX(V$4:V$24,MATCH($A423,$U$4:$U$24,TRUE))+INDEX(X$4:X$24,MATCH($A423,$U$4:$U$24,1))*($A423-INDEX($U$4:$U$24,MATCH($A423,$U$4:$U$24,1))))</f>
        <v>11206</v>
      </c>
      <c r="G423" s="1" cm="1">
        <f t="array" ref="G423">INT(INDEX(W$4:W$24,MATCH($A423,$U$4:$U$24,TRUE))+INDEX(Y$4:Y$24,MATCH($A423,$U$4:$U$24,1))*($A423-INDEX($U$4:$U$24,MATCH($A423,$U$4:$U$24,1))))</f>
        <v>841</v>
      </c>
      <c r="H423" s="1">
        <f t="shared" ref="H423:H486" si="94">G423</f>
        <v>841</v>
      </c>
      <c r="I423" s="1">
        <f t="shared" si="85"/>
        <v>670</v>
      </c>
      <c r="J423" s="1">
        <f t="shared" si="86"/>
        <v>670</v>
      </c>
      <c r="L423" s="1">
        <f t="shared" si="91"/>
        <v>0.9</v>
      </c>
      <c r="M423" s="1" cm="1">
        <f t="array" ref="M423">ROUND(INDEX(实力模型!$AR$9:$AY$108,MATCH($E423,实力模型!$D$9:$D$108,FALSE),MATCH(M$2,实力模型!$AR$8:$AY$8,FALSE))*L423,3)</f>
        <v>11213.748</v>
      </c>
      <c r="N423" s="1">
        <f t="shared" si="87"/>
        <v>0.7</v>
      </c>
      <c r="O423" s="1" cm="1">
        <f t="array" ref="O423">ROUND(INDEX(实力模型!$AR$9:$AY$108,MATCH($E423,实力模型!$D$9:$D$108,FALSE),MATCH(O$2,实力模型!$AR$8:$AY$8,FALSE))*$N423,3)</f>
        <v>842.49199999999996</v>
      </c>
      <c r="P423" s="1">
        <f t="shared" si="92"/>
        <v>842.49199999999996</v>
      </c>
      <c r="Q423" s="1" cm="1">
        <f t="array" ref="Q423">INDEX(实力模型!$AR$9:$AY$108,MATCH($E423,实力模型!$D$9:$D$108,FALSE),MATCH(Q$2,实力模型!$AR$8:$AY$8,FALSE))*$R$1</f>
        <v>670.82399999999996</v>
      </c>
      <c r="R423" s="1">
        <f t="shared" si="93"/>
        <v>670.82399999999996</v>
      </c>
    </row>
    <row r="424" spans="1:18" x14ac:dyDescent="0.15">
      <c r="A424" s="1">
        <v>422</v>
      </c>
      <c r="B424" s="1">
        <f t="shared" si="89"/>
        <v>43</v>
      </c>
      <c r="C424" s="1">
        <f t="shared" si="90"/>
        <v>2</v>
      </c>
      <c r="E424" s="26">
        <f t="shared" si="88"/>
        <v>97</v>
      </c>
      <c r="F424" s="1" cm="1">
        <f t="array" ref="F424">INT(INDEX(V$4:V$24,MATCH($A424,$U$4:$U$24,TRUE))+INDEX(X$4:X$24,MATCH($A424,$U$4:$U$24,1))*($A424-INDEX($U$4:$U$24,MATCH($A424,$U$4:$U$24,1))))</f>
        <v>11227</v>
      </c>
      <c r="G424" s="1" cm="1">
        <f t="array" ref="G424">INT(INDEX(W$4:W$24,MATCH($A424,$U$4:$U$24,TRUE))+INDEX(Y$4:Y$24,MATCH($A424,$U$4:$U$24,1))*($A424-INDEX($U$4:$U$24,MATCH($A424,$U$4:$U$24,1))))</f>
        <v>843</v>
      </c>
      <c r="H424" s="1">
        <f t="shared" si="94"/>
        <v>843</v>
      </c>
      <c r="I424" s="1">
        <f t="shared" si="85"/>
        <v>672</v>
      </c>
      <c r="J424" s="1">
        <f t="shared" si="86"/>
        <v>672</v>
      </c>
      <c r="L424" s="1">
        <f t="shared" si="91"/>
        <v>0.9</v>
      </c>
      <c r="M424" s="1" cm="1">
        <f t="array" ref="M424">ROUND(INDEX(实力模型!$AR$9:$AY$108,MATCH($E424,实力模型!$D$9:$D$108,FALSE),MATCH(M$2,实力模型!$AR$8:$AY$8,FALSE))*L424,3)</f>
        <v>11241.936</v>
      </c>
      <c r="N424" s="1">
        <f t="shared" si="87"/>
        <v>0.7</v>
      </c>
      <c r="O424" s="1" cm="1">
        <f t="array" ref="O424">ROUND(INDEX(实力模型!$AR$9:$AY$108,MATCH($E424,实力模型!$D$9:$D$108,FALSE),MATCH(O$2,实力模型!$AR$8:$AY$8,FALSE))*$N424,3)</f>
        <v>844.84400000000005</v>
      </c>
      <c r="P424" s="1">
        <f t="shared" si="92"/>
        <v>844.84400000000005</v>
      </c>
      <c r="Q424" s="1" cm="1">
        <f t="array" ref="Q424">INDEX(实力模型!$AR$9:$AY$108,MATCH($E424,实力模型!$D$9:$D$108,FALSE),MATCH(Q$2,实力模型!$AR$8:$AY$8,FALSE))*$R$1</f>
        <v>672.76800000000003</v>
      </c>
      <c r="R424" s="1">
        <f t="shared" si="93"/>
        <v>672.76800000000003</v>
      </c>
    </row>
    <row r="425" spans="1:18" x14ac:dyDescent="0.15">
      <c r="A425" s="1">
        <v>423</v>
      </c>
      <c r="B425" s="1">
        <f t="shared" si="89"/>
        <v>43</v>
      </c>
      <c r="C425" s="1">
        <f t="shared" si="90"/>
        <v>3</v>
      </c>
      <c r="E425" s="26">
        <f t="shared" si="88"/>
        <v>97</v>
      </c>
      <c r="F425" s="1" cm="1">
        <f t="array" ref="F425">INT(INDEX(V$4:V$24,MATCH($A425,$U$4:$U$24,TRUE))+INDEX(X$4:X$24,MATCH($A425,$U$4:$U$24,1))*($A425-INDEX($U$4:$U$24,MATCH($A425,$U$4:$U$24,1))))</f>
        <v>11248</v>
      </c>
      <c r="G425" s="1" cm="1">
        <f t="array" ref="G425">INT(INDEX(W$4:W$24,MATCH($A425,$U$4:$U$24,TRUE))+INDEX(Y$4:Y$24,MATCH($A425,$U$4:$U$24,1))*($A425-INDEX($U$4:$U$24,MATCH($A425,$U$4:$U$24,1))))</f>
        <v>845</v>
      </c>
      <c r="H425" s="1">
        <f t="shared" si="94"/>
        <v>845</v>
      </c>
      <c r="I425" s="1">
        <f t="shared" si="85"/>
        <v>672</v>
      </c>
      <c r="J425" s="1">
        <f t="shared" si="86"/>
        <v>672</v>
      </c>
      <c r="L425" s="1">
        <f t="shared" si="91"/>
        <v>0.9</v>
      </c>
      <c r="M425" s="1" cm="1">
        <f t="array" ref="M425">ROUND(INDEX(实力模型!$AR$9:$AY$108,MATCH($E425,实力模型!$D$9:$D$108,FALSE),MATCH(M$2,实力模型!$AR$8:$AY$8,FALSE))*L425,3)</f>
        <v>11241.936</v>
      </c>
      <c r="N425" s="1">
        <f t="shared" si="87"/>
        <v>0.7</v>
      </c>
      <c r="O425" s="1" cm="1">
        <f t="array" ref="O425">ROUND(INDEX(实力模型!$AR$9:$AY$108,MATCH($E425,实力模型!$D$9:$D$108,FALSE),MATCH(O$2,实力模型!$AR$8:$AY$8,FALSE))*$N425,3)</f>
        <v>844.84400000000005</v>
      </c>
      <c r="P425" s="1">
        <f t="shared" si="92"/>
        <v>844.84400000000005</v>
      </c>
      <c r="Q425" s="1" cm="1">
        <f t="array" ref="Q425">INDEX(实力模型!$AR$9:$AY$108,MATCH($E425,实力模型!$D$9:$D$108,FALSE),MATCH(Q$2,实力模型!$AR$8:$AY$8,FALSE))*$R$1</f>
        <v>672.76800000000003</v>
      </c>
      <c r="R425" s="1">
        <f t="shared" si="93"/>
        <v>672.76800000000003</v>
      </c>
    </row>
    <row r="426" spans="1:18" x14ac:dyDescent="0.15">
      <c r="A426" s="1">
        <v>424</v>
      </c>
      <c r="B426" s="1">
        <f t="shared" si="89"/>
        <v>43</v>
      </c>
      <c r="C426" s="1">
        <f t="shared" si="90"/>
        <v>4</v>
      </c>
      <c r="E426" s="26">
        <f t="shared" si="88"/>
        <v>97</v>
      </c>
      <c r="F426" s="1" cm="1">
        <f t="array" ref="F426">INT(INDEX(V$4:V$24,MATCH($A426,$U$4:$U$24,TRUE))+INDEX(X$4:X$24,MATCH($A426,$U$4:$U$24,1))*($A426-INDEX($U$4:$U$24,MATCH($A426,$U$4:$U$24,1))))</f>
        <v>11269</v>
      </c>
      <c r="G426" s="1" cm="1">
        <f t="array" ref="G426">INT(INDEX(W$4:W$24,MATCH($A426,$U$4:$U$24,TRUE))+INDEX(Y$4:Y$24,MATCH($A426,$U$4:$U$24,1))*($A426-INDEX($U$4:$U$24,MATCH($A426,$U$4:$U$24,1))))</f>
        <v>847</v>
      </c>
      <c r="H426" s="1">
        <f t="shared" si="94"/>
        <v>847</v>
      </c>
      <c r="I426" s="1">
        <f t="shared" si="85"/>
        <v>672</v>
      </c>
      <c r="J426" s="1">
        <f t="shared" si="86"/>
        <v>672</v>
      </c>
      <c r="L426" s="1">
        <f t="shared" si="91"/>
        <v>0.9</v>
      </c>
      <c r="M426" s="1" cm="1">
        <f t="array" ref="M426">ROUND(INDEX(实力模型!$AR$9:$AY$108,MATCH($E426,实力模型!$D$9:$D$108,FALSE),MATCH(M$2,实力模型!$AR$8:$AY$8,FALSE))*L426,3)</f>
        <v>11241.936</v>
      </c>
      <c r="N426" s="1">
        <f t="shared" si="87"/>
        <v>0.7</v>
      </c>
      <c r="O426" s="1" cm="1">
        <f t="array" ref="O426">ROUND(INDEX(实力模型!$AR$9:$AY$108,MATCH($E426,实力模型!$D$9:$D$108,FALSE),MATCH(O$2,实力模型!$AR$8:$AY$8,FALSE))*$N426,3)</f>
        <v>844.84400000000005</v>
      </c>
      <c r="P426" s="1">
        <f t="shared" si="92"/>
        <v>844.84400000000005</v>
      </c>
      <c r="Q426" s="1" cm="1">
        <f t="array" ref="Q426">INDEX(实力模型!$AR$9:$AY$108,MATCH($E426,实力模型!$D$9:$D$108,FALSE),MATCH(Q$2,实力模型!$AR$8:$AY$8,FALSE))*$R$1</f>
        <v>672.76800000000003</v>
      </c>
      <c r="R426" s="1">
        <f t="shared" si="93"/>
        <v>672.76800000000003</v>
      </c>
    </row>
    <row r="427" spans="1:18" x14ac:dyDescent="0.15">
      <c r="A427" s="1">
        <v>425</v>
      </c>
      <c r="B427" s="1">
        <f t="shared" si="89"/>
        <v>43</v>
      </c>
      <c r="C427" s="1">
        <f t="shared" si="90"/>
        <v>5</v>
      </c>
      <c r="E427" s="26">
        <f t="shared" si="88"/>
        <v>97</v>
      </c>
      <c r="F427" s="1" cm="1">
        <f t="array" ref="F427">INT(INDEX(V$4:V$24,MATCH($A427,$U$4:$U$24,TRUE))+INDEX(X$4:X$24,MATCH($A427,$U$4:$U$24,1))*($A427-INDEX($U$4:$U$24,MATCH($A427,$U$4:$U$24,1))))</f>
        <v>11290</v>
      </c>
      <c r="G427" s="1" cm="1">
        <f t="array" ref="G427">INT(INDEX(W$4:W$24,MATCH($A427,$U$4:$U$24,TRUE))+INDEX(Y$4:Y$24,MATCH($A427,$U$4:$U$24,1))*($A427-INDEX($U$4:$U$24,MATCH($A427,$U$4:$U$24,1))))</f>
        <v>849</v>
      </c>
      <c r="H427" s="1">
        <f t="shared" si="94"/>
        <v>849</v>
      </c>
      <c r="I427" s="1">
        <f t="shared" si="85"/>
        <v>672</v>
      </c>
      <c r="J427" s="1">
        <f t="shared" si="86"/>
        <v>672</v>
      </c>
      <c r="L427" s="1">
        <f t="shared" si="91"/>
        <v>0.9</v>
      </c>
      <c r="M427" s="1" cm="1">
        <f t="array" ref="M427">ROUND(INDEX(实力模型!$AR$9:$AY$108,MATCH($E427,实力模型!$D$9:$D$108,FALSE),MATCH(M$2,实力模型!$AR$8:$AY$8,FALSE))*L427,3)</f>
        <v>11241.936</v>
      </c>
      <c r="N427" s="1">
        <f t="shared" si="87"/>
        <v>0.7</v>
      </c>
      <c r="O427" s="1" cm="1">
        <f t="array" ref="O427">ROUND(INDEX(实力模型!$AR$9:$AY$108,MATCH($E427,实力模型!$D$9:$D$108,FALSE),MATCH(O$2,实力模型!$AR$8:$AY$8,FALSE))*$N427,3)</f>
        <v>844.84400000000005</v>
      </c>
      <c r="P427" s="1">
        <f t="shared" si="92"/>
        <v>844.84400000000005</v>
      </c>
      <c r="Q427" s="1" cm="1">
        <f t="array" ref="Q427">INDEX(实力模型!$AR$9:$AY$108,MATCH($E427,实力模型!$D$9:$D$108,FALSE),MATCH(Q$2,实力模型!$AR$8:$AY$8,FALSE))*$R$1</f>
        <v>672.76800000000003</v>
      </c>
      <c r="R427" s="1">
        <f t="shared" si="93"/>
        <v>672.76800000000003</v>
      </c>
    </row>
    <row r="428" spans="1:18" x14ac:dyDescent="0.15">
      <c r="A428" s="1">
        <v>426</v>
      </c>
      <c r="B428" s="1">
        <f t="shared" si="89"/>
        <v>43</v>
      </c>
      <c r="C428" s="1">
        <f t="shared" si="90"/>
        <v>6</v>
      </c>
      <c r="E428" s="26">
        <f t="shared" si="88"/>
        <v>97</v>
      </c>
      <c r="F428" s="1" cm="1">
        <f t="array" ref="F428">INT(INDEX(V$4:V$24,MATCH($A428,$U$4:$U$24,TRUE))+INDEX(X$4:X$24,MATCH($A428,$U$4:$U$24,1))*($A428-INDEX($U$4:$U$24,MATCH($A428,$U$4:$U$24,1))))</f>
        <v>11312</v>
      </c>
      <c r="G428" s="1" cm="1">
        <f t="array" ref="G428">INT(INDEX(W$4:W$24,MATCH($A428,$U$4:$U$24,TRUE))+INDEX(Y$4:Y$24,MATCH($A428,$U$4:$U$24,1))*($A428-INDEX($U$4:$U$24,MATCH($A428,$U$4:$U$24,1))))</f>
        <v>850</v>
      </c>
      <c r="H428" s="1">
        <f t="shared" si="94"/>
        <v>850</v>
      </c>
      <c r="I428" s="1">
        <f t="shared" si="85"/>
        <v>672</v>
      </c>
      <c r="J428" s="1">
        <f t="shared" si="86"/>
        <v>672</v>
      </c>
      <c r="L428" s="1">
        <f t="shared" si="91"/>
        <v>0.9</v>
      </c>
      <c r="M428" s="1" cm="1">
        <f t="array" ref="M428">ROUND(INDEX(实力模型!$AR$9:$AY$108,MATCH($E428,实力模型!$D$9:$D$108,FALSE),MATCH(M$2,实力模型!$AR$8:$AY$8,FALSE))*L428,3)</f>
        <v>11241.936</v>
      </c>
      <c r="N428" s="1">
        <f t="shared" si="87"/>
        <v>0.7</v>
      </c>
      <c r="O428" s="1" cm="1">
        <f t="array" ref="O428">ROUND(INDEX(实力模型!$AR$9:$AY$108,MATCH($E428,实力模型!$D$9:$D$108,FALSE),MATCH(O$2,实力模型!$AR$8:$AY$8,FALSE))*$N428,3)</f>
        <v>844.84400000000005</v>
      </c>
      <c r="P428" s="1">
        <f t="shared" si="92"/>
        <v>844.84400000000005</v>
      </c>
      <c r="Q428" s="1" cm="1">
        <f t="array" ref="Q428">INDEX(实力模型!$AR$9:$AY$108,MATCH($E428,实力模型!$D$9:$D$108,FALSE),MATCH(Q$2,实力模型!$AR$8:$AY$8,FALSE))*$R$1</f>
        <v>672.76800000000003</v>
      </c>
      <c r="R428" s="1">
        <f t="shared" si="93"/>
        <v>672.76800000000003</v>
      </c>
    </row>
    <row r="429" spans="1:18" x14ac:dyDescent="0.15">
      <c r="A429" s="1">
        <v>427</v>
      </c>
      <c r="B429" s="1">
        <f t="shared" si="89"/>
        <v>43</v>
      </c>
      <c r="C429" s="1">
        <f t="shared" si="90"/>
        <v>7</v>
      </c>
      <c r="E429" s="26">
        <f t="shared" si="88"/>
        <v>98</v>
      </c>
      <c r="F429" s="1" cm="1">
        <f t="array" ref="F429">INT(INDEX(V$4:V$24,MATCH($A429,$U$4:$U$24,TRUE))+INDEX(X$4:X$24,MATCH($A429,$U$4:$U$24,1))*($A429-INDEX($U$4:$U$24,MATCH($A429,$U$4:$U$24,1))))</f>
        <v>11333</v>
      </c>
      <c r="G429" s="1" cm="1">
        <f t="array" ref="G429">INT(INDEX(W$4:W$24,MATCH($A429,$U$4:$U$24,TRUE))+INDEX(Y$4:Y$24,MATCH($A429,$U$4:$U$24,1))*($A429-INDEX($U$4:$U$24,MATCH($A429,$U$4:$U$24,1))))</f>
        <v>852</v>
      </c>
      <c r="H429" s="1">
        <f t="shared" si="94"/>
        <v>852</v>
      </c>
      <c r="I429" s="1">
        <f t="shared" si="85"/>
        <v>674</v>
      </c>
      <c r="J429" s="1">
        <f t="shared" si="86"/>
        <v>674</v>
      </c>
      <c r="L429" s="1">
        <f t="shared" si="91"/>
        <v>0.9</v>
      </c>
      <c r="M429" s="1" cm="1">
        <f t="array" ref="M429">ROUND(INDEX(实力模型!$AR$9:$AY$108,MATCH($E429,实力模型!$D$9:$D$108,FALSE),MATCH(M$2,实力模型!$AR$8:$AY$8,FALSE))*L429,3)</f>
        <v>11270.124</v>
      </c>
      <c r="N429" s="1">
        <f t="shared" si="87"/>
        <v>0.7</v>
      </c>
      <c r="O429" s="1" cm="1">
        <f t="array" ref="O429">ROUND(INDEX(实力模型!$AR$9:$AY$108,MATCH($E429,实力模型!$D$9:$D$108,FALSE),MATCH(O$2,实力模型!$AR$8:$AY$8,FALSE))*$N429,3)</f>
        <v>847.19600000000003</v>
      </c>
      <c r="P429" s="1">
        <f t="shared" si="92"/>
        <v>847.19600000000003</v>
      </c>
      <c r="Q429" s="1" cm="1">
        <f t="array" ref="Q429">INDEX(实力模型!$AR$9:$AY$108,MATCH($E429,实力模型!$D$9:$D$108,FALSE),MATCH(Q$2,实力模型!$AR$8:$AY$8,FALSE))*$R$1</f>
        <v>674.71199999999999</v>
      </c>
      <c r="R429" s="1">
        <f t="shared" si="93"/>
        <v>674.71199999999999</v>
      </c>
    </row>
    <row r="430" spans="1:18" x14ac:dyDescent="0.15">
      <c r="A430" s="1">
        <v>428</v>
      </c>
      <c r="B430" s="1">
        <f t="shared" si="89"/>
        <v>43</v>
      </c>
      <c r="C430" s="1">
        <f t="shared" si="90"/>
        <v>8</v>
      </c>
      <c r="E430" s="26">
        <f t="shared" si="88"/>
        <v>98</v>
      </c>
      <c r="F430" s="1" cm="1">
        <f t="array" ref="F430">INT(INDEX(V$4:V$24,MATCH($A430,$U$4:$U$24,TRUE))+INDEX(X$4:X$24,MATCH($A430,$U$4:$U$24,1))*($A430-INDEX($U$4:$U$24,MATCH($A430,$U$4:$U$24,1))))</f>
        <v>11354</v>
      </c>
      <c r="G430" s="1" cm="1">
        <f t="array" ref="G430">INT(INDEX(W$4:W$24,MATCH($A430,$U$4:$U$24,TRUE))+INDEX(Y$4:Y$24,MATCH($A430,$U$4:$U$24,1))*($A430-INDEX($U$4:$U$24,MATCH($A430,$U$4:$U$24,1))))</f>
        <v>854</v>
      </c>
      <c r="H430" s="1">
        <f t="shared" si="94"/>
        <v>854</v>
      </c>
      <c r="I430" s="1">
        <f t="shared" si="85"/>
        <v>674</v>
      </c>
      <c r="J430" s="1">
        <f t="shared" si="86"/>
        <v>674</v>
      </c>
      <c r="L430" s="1">
        <f t="shared" si="91"/>
        <v>0.9</v>
      </c>
      <c r="M430" s="1" cm="1">
        <f t="array" ref="M430">ROUND(INDEX(实力模型!$AR$9:$AY$108,MATCH($E430,实力模型!$D$9:$D$108,FALSE),MATCH(M$2,实力模型!$AR$8:$AY$8,FALSE))*L430,3)</f>
        <v>11270.124</v>
      </c>
      <c r="N430" s="1">
        <f t="shared" si="87"/>
        <v>0.7</v>
      </c>
      <c r="O430" s="1" cm="1">
        <f t="array" ref="O430">ROUND(INDEX(实力模型!$AR$9:$AY$108,MATCH($E430,实力模型!$D$9:$D$108,FALSE),MATCH(O$2,实力模型!$AR$8:$AY$8,FALSE))*$N430,3)</f>
        <v>847.19600000000003</v>
      </c>
      <c r="P430" s="1">
        <f t="shared" si="92"/>
        <v>847.19600000000003</v>
      </c>
      <c r="Q430" s="1" cm="1">
        <f t="array" ref="Q430">INDEX(实力模型!$AR$9:$AY$108,MATCH($E430,实力模型!$D$9:$D$108,FALSE),MATCH(Q$2,实力模型!$AR$8:$AY$8,FALSE))*$R$1</f>
        <v>674.71199999999999</v>
      </c>
      <c r="R430" s="1">
        <f t="shared" si="93"/>
        <v>674.71199999999999</v>
      </c>
    </row>
    <row r="431" spans="1:18" x14ac:dyDescent="0.15">
      <c r="A431" s="1">
        <v>429</v>
      </c>
      <c r="B431" s="1">
        <f t="shared" si="89"/>
        <v>43</v>
      </c>
      <c r="C431" s="1">
        <f t="shared" si="90"/>
        <v>9</v>
      </c>
      <c r="E431" s="26">
        <f t="shared" si="88"/>
        <v>98</v>
      </c>
      <c r="F431" s="1" cm="1">
        <f t="array" ref="F431">INT(INDEX(V$4:V$24,MATCH($A431,$U$4:$U$24,TRUE))+INDEX(X$4:X$24,MATCH($A431,$U$4:$U$24,1))*($A431-INDEX($U$4:$U$24,MATCH($A431,$U$4:$U$24,1))))</f>
        <v>11375</v>
      </c>
      <c r="G431" s="1" cm="1">
        <f t="array" ref="G431">INT(INDEX(W$4:W$24,MATCH($A431,$U$4:$U$24,TRUE))+INDEX(Y$4:Y$24,MATCH($A431,$U$4:$U$24,1))*($A431-INDEX($U$4:$U$24,MATCH($A431,$U$4:$U$24,1))))</f>
        <v>856</v>
      </c>
      <c r="H431" s="1">
        <f t="shared" si="94"/>
        <v>856</v>
      </c>
      <c r="I431" s="1">
        <f t="shared" si="85"/>
        <v>674</v>
      </c>
      <c r="J431" s="1">
        <f t="shared" si="86"/>
        <v>674</v>
      </c>
      <c r="L431" s="1">
        <f t="shared" si="91"/>
        <v>0.9</v>
      </c>
      <c r="M431" s="1" cm="1">
        <f t="array" ref="M431">ROUND(INDEX(实力模型!$AR$9:$AY$108,MATCH($E431,实力模型!$D$9:$D$108,FALSE),MATCH(M$2,实力模型!$AR$8:$AY$8,FALSE))*L431,3)</f>
        <v>11270.124</v>
      </c>
      <c r="N431" s="1">
        <f t="shared" si="87"/>
        <v>0.7</v>
      </c>
      <c r="O431" s="1" cm="1">
        <f t="array" ref="O431">ROUND(INDEX(实力模型!$AR$9:$AY$108,MATCH($E431,实力模型!$D$9:$D$108,FALSE),MATCH(O$2,实力模型!$AR$8:$AY$8,FALSE))*$N431,3)</f>
        <v>847.19600000000003</v>
      </c>
      <c r="P431" s="1">
        <f t="shared" si="92"/>
        <v>847.19600000000003</v>
      </c>
      <c r="Q431" s="1" cm="1">
        <f t="array" ref="Q431">INDEX(实力模型!$AR$9:$AY$108,MATCH($E431,实力模型!$D$9:$D$108,FALSE),MATCH(Q$2,实力模型!$AR$8:$AY$8,FALSE))*$R$1</f>
        <v>674.71199999999999</v>
      </c>
      <c r="R431" s="1">
        <f t="shared" si="93"/>
        <v>674.71199999999999</v>
      </c>
    </row>
    <row r="432" spans="1:18" x14ac:dyDescent="0.15">
      <c r="A432" s="1">
        <v>430</v>
      </c>
      <c r="B432" s="1">
        <f t="shared" si="89"/>
        <v>43</v>
      </c>
      <c r="C432" s="1">
        <f t="shared" si="90"/>
        <v>10</v>
      </c>
      <c r="E432" s="26">
        <f t="shared" si="88"/>
        <v>98</v>
      </c>
      <c r="F432" s="1" cm="1">
        <f t="array" ref="F432">INT(INDEX(V$4:V$24,MATCH($A432,$U$4:$U$24,TRUE))+INDEX(X$4:X$24,MATCH($A432,$U$4:$U$24,1))*($A432-INDEX($U$4:$U$24,MATCH($A432,$U$4:$U$24,1))))</f>
        <v>11396</v>
      </c>
      <c r="G432" s="1" cm="1">
        <f t="array" ref="G432">INT(INDEX(W$4:W$24,MATCH($A432,$U$4:$U$24,TRUE))+INDEX(Y$4:Y$24,MATCH($A432,$U$4:$U$24,1))*($A432-INDEX($U$4:$U$24,MATCH($A432,$U$4:$U$24,1))))</f>
        <v>858</v>
      </c>
      <c r="H432" s="1">
        <f t="shared" si="94"/>
        <v>858</v>
      </c>
      <c r="I432" s="1">
        <f t="shared" si="85"/>
        <v>674</v>
      </c>
      <c r="J432" s="1">
        <f t="shared" si="86"/>
        <v>674</v>
      </c>
      <c r="L432" s="1">
        <f t="shared" si="91"/>
        <v>0.9</v>
      </c>
      <c r="M432" s="1" cm="1">
        <f t="array" ref="M432">ROUND(INDEX(实力模型!$AR$9:$AY$108,MATCH($E432,实力模型!$D$9:$D$108,FALSE),MATCH(M$2,实力模型!$AR$8:$AY$8,FALSE))*L432,3)</f>
        <v>11270.124</v>
      </c>
      <c r="N432" s="1">
        <f t="shared" si="87"/>
        <v>0.7</v>
      </c>
      <c r="O432" s="1" cm="1">
        <f t="array" ref="O432">ROUND(INDEX(实力模型!$AR$9:$AY$108,MATCH($E432,实力模型!$D$9:$D$108,FALSE),MATCH(O$2,实力模型!$AR$8:$AY$8,FALSE))*$N432,3)</f>
        <v>847.19600000000003</v>
      </c>
      <c r="P432" s="1">
        <f t="shared" si="92"/>
        <v>847.19600000000003</v>
      </c>
      <c r="Q432" s="1" cm="1">
        <f t="array" ref="Q432">INDEX(实力模型!$AR$9:$AY$108,MATCH($E432,实力模型!$D$9:$D$108,FALSE),MATCH(Q$2,实力模型!$AR$8:$AY$8,FALSE))*$R$1</f>
        <v>674.71199999999999</v>
      </c>
      <c r="R432" s="1">
        <f t="shared" si="93"/>
        <v>674.71199999999999</v>
      </c>
    </row>
    <row r="433" spans="1:18" x14ac:dyDescent="0.15">
      <c r="A433" s="1">
        <v>431</v>
      </c>
      <c r="B433" s="1">
        <f t="shared" si="89"/>
        <v>44</v>
      </c>
      <c r="C433" s="1">
        <f t="shared" si="90"/>
        <v>1</v>
      </c>
      <c r="E433" s="26">
        <f t="shared" si="88"/>
        <v>98</v>
      </c>
      <c r="F433" s="1" cm="1">
        <f t="array" ref="F433">INT(INDEX(V$4:V$24,MATCH($A433,$U$4:$U$24,TRUE))+INDEX(X$4:X$24,MATCH($A433,$U$4:$U$24,1))*($A433-INDEX($U$4:$U$24,MATCH($A433,$U$4:$U$24,1))))</f>
        <v>11418</v>
      </c>
      <c r="G433" s="1" cm="1">
        <f t="array" ref="G433">INT(INDEX(W$4:W$24,MATCH($A433,$U$4:$U$24,TRUE))+INDEX(Y$4:Y$24,MATCH($A433,$U$4:$U$24,1))*($A433-INDEX($U$4:$U$24,MATCH($A433,$U$4:$U$24,1))))</f>
        <v>859</v>
      </c>
      <c r="H433" s="1">
        <f t="shared" si="94"/>
        <v>859</v>
      </c>
      <c r="I433" s="1">
        <f t="shared" si="85"/>
        <v>674</v>
      </c>
      <c r="J433" s="1">
        <f t="shared" si="86"/>
        <v>674</v>
      </c>
      <c r="L433" s="1">
        <f t="shared" si="91"/>
        <v>0.9</v>
      </c>
      <c r="M433" s="1" cm="1">
        <f t="array" ref="M433">ROUND(INDEX(实力模型!$AR$9:$AY$108,MATCH($E433,实力模型!$D$9:$D$108,FALSE),MATCH(M$2,实力模型!$AR$8:$AY$8,FALSE))*L433,3)</f>
        <v>11270.124</v>
      </c>
      <c r="N433" s="1">
        <f t="shared" si="87"/>
        <v>0.7</v>
      </c>
      <c r="O433" s="1" cm="1">
        <f t="array" ref="O433">ROUND(INDEX(实力模型!$AR$9:$AY$108,MATCH($E433,实力模型!$D$9:$D$108,FALSE),MATCH(O$2,实力模型!$AR$8:$AY$8,FALSE))*$N433,3)</f>
        <v>847.19600000000003</v>
      </c>
      <c r="P433" s="1">
        <f t="shared" si="92"/>
        <v>847.19600000000003</v>
      </c>
      <c r="Q433" s="1" cm="1">
        <f t="array" ref="Q433">INDEX(实力模型!$AR$9:$AY$108,MATCH($E433,实力模型!$D$9:$D$108,FALSE),MATCH(Q$2,实力模型!$AR$8:$AY$8,FALSE))*$R$1</f>
        <v>674.71199999999999</v>
      </c>
      <c r="R433" s="1">
        <f t="shared" si="93"/>
        <v>674.71199999999999</v>
      </c>
    </row>
    <row r="434" spans="1:18" x14ac:dyDescent="0.15">
      <c r="A434" s="1">
        <v>432</v>
      </c>
      <c r="B434" s="1">
        <f t="shared" ref="B434:B449" si="95">B424+1</f>
        <v>44</v>
      </c>
      <c r="C434" s="1">
        <f t="shared" ref="C434:C449" si="96">C424</f>
        <v>2</v>
      </c>
      <c r="E434" s="26">
        <f t="shared" si="88"/>
        <v>99</v>
      </c>
      <c r="F434" s="1" cm="1">
        <f t="array" ref="F434">INT(INDEX(V$4:V$24,MATCH($A434,$U$4:$U$24,TRUE))+INDEX(X$4:X$24,MATCH($A434,$U$4:$U$24,1))*($A434-INDEX($U$4:$U$24,MATCH($A434,$U$4:$U$24,1))))</f>
        <v>11439</v>
      </c>
      <c r="G434" s="1" cm="1">
        <f t="array" ref="G434">INT(INDEX(W$4:W$24,MATCH($A434,$U$4:$U$24,TRUE))+INDEX(Y$4:Y$24,MATCH($A434,$U$4:$U$24,1))*($A434-INDEX($U$4:$U$24,MATCH($A434,$U$4:$U$24,1))))</f>
        <v>861</v>
      </c>
      <c r="H434" s="1">
        <f t="shared" si="94"/>
        <v>861</v>
      </c>
      <c r="I434" s="1">
        <f t="shared" si="85"/>
        <v>676</v>
      </c>
      <c r="J434" s="1">
        <f t="shared" si="86"/>
        <v>676</v>
      </c>
      <c r="L434" s="1">
        <f t="shared" si="91"/>
        <v>0.9</v>
      </c>
      <c r="M434" s="1" cm="1">
        <f t="array" ref="M434">ROUND(INDEX(实力模型!$AR$9:$AY$108,MATCH($E434,实力模型!$D$9:$D$108,FALSE),MATCH(M$2,实力模型!$AR$8:$AY$8,FALSE))*L434,3)</f>
        <v>11298.312</v>
      </c>
      <c r="N434" s="1">
        <f t="shared" si="87"/>
        <v>0.7</v>
      </c>
      <c r="O434" s="1" cm="1">
        <f t="array" ref="O434">ROUND(INDEX(实力模型!$AR$9:$AY$108,MATCH($E434,实力模型!$D$9:$D$108,FALSE),MATCH(O$2,实力模型!$AR$8:$AY$8,FALSE))*$N434,3)</f>
        <v>849.548</v>
      </c>
      <c r="P434" s="1">
        <f t="shared" si="92"/>
        <v>849.548</v>
      </c>
      <c r="Q434" s="1" cm="1">
        <f t="array" ref="Q434">INDEX(实力模型!$AR$9:$AY$108,MATCH($E434,实力模型!$D$9:$D$108,FALSE),MATCH(Q$2,实力模型!$AR$8:$AY$8,FALSE))*$R$1</f>
        <v>676.65599999999995</v>
      </c>
      <c r="R434" s="1">
        <f t="shared" si="93"/>
        <v>676.65599999999995</v>
      </c>
    </row>
    <row r="435" spans="1:18" x14ac:dyDescent="0.15">
      <c r="A435" s="1">
        <v>433</v>
      </c>
      <c r="B435" s="1">
        <f t="shared" si="95"/>
        <v>44</v>
      </c>
      <c r="C435" s="1">
        <f t="shared" si="96"/>
        <v>3</v>
      </c>
      <c r="E435" s="26">
        <f t="shared" si="88"/>
        <v>99</v>
      </c>
      <c r="F435" s="1" cm="1">
        <f t="array" ref="F435">INT(INDEX(V$4:V$24,MATCH($A435,$U$4:$U$24,TRUE))+INDEX(X$4:X$24,MATCH($A435,$U$4:$U$24,1))*($A435-INDEX($U$4:$U$24,MATCH($A435,$U$4:$U$24,1))))</f>
        <v>11460</v>
      </c>
      <c r="G435" s="1" cm="1">
        <f t="array" ref="G435">INT(INDEX(W$4:W$24,MATCH($A435,$U$4:$U$24,TRUE))+INDEX(Y$4:Y$24,MATCH($A435,$U$4:$U$24,1))*($A435-INDEX($U$4:$U$24,MATCH($A435,$U$4:$U$24,1))))</f>
        <v>863</v>
      </c>
      <c r="H435" s="1">
        <f t="shared" si="94"/>
        <v>863</v>
      </c>
      <c r="I435" s="1">
        <f t="shared" si="85"/>
        <v>676</v>
      </c>
      <c r="J435" s="1">
        <f t="shared" si="86"/>
        <v>676</v>
      </c>
      <c r="L435" s="1">
        <f t="shared" si="91"/>
        <v>0.9</v>
      </c>
      <c r="M435" s="1" cm="1">
        <f t="array" ref="M435">ROUND(INDEX(实力模型!$AR$9:$AY$108,MATCH($E435,实力模型!$D$9:$D$108,FALSE),MATCH(M$2,实力模型!$AR$8:$AY$8,FALSE))*L435,3)</f>
        <v>11298.312</v>
      </c>
      <c r="N435" s="1">
        <f t="shared" si="87"/>
        <v>0.7</v>
      </c>
      <c r="O435" s="1" cm="1">
        <f t="array" ref="O435">ROUND(INDEX(实力模型!$AR$9:$AY$108,MATCH($E435,实力模型!$D$9:$D$108,FALSE),MATCH(O$2,实力模型!$AR$8:$AY$8,FALSE))*$N435,3)</f>
        <v>849.548</v>
      </c>
      <c r="P435" s="1">
        <f t="shared" si="92"/>
        <v>849.548</v>
      </c>
      <c r="Q435" s="1" cm="1">
        <f t="array" ref="Q435">INDEX(实力模型!$AR$9:$AY$108,MATCH($E435,实力模型!$D$9:$D$108,FALSE),MATCH(Q$2,实力模型!$AR$8:$AY$8,FALSE))*$R$1</f>
        <v>676.65599999999995</v>
      </c>
      <c r="R435" s="1">
        <f t="shared" si="93"/>
        <v>676.65599999999995</v>
      </c>
    </row>
    <row r="436" spans="1:18" x14ac:dyDescent="0.15">
      <c r="A436" s="1">
        <v>434</v>
      </c>
      <c r="B436" s="1">
        <f t="shared" si="95"/>
        <v>44</v>
      </c>
      <c r="C436" s="1">
        <f t="shared" si="96"/>
        <v>4</v>
      </c>
      <c r="E436" s="26">
        <f t="shared" si="88"/>
        <v>99</v>
      </c>
      <c r="F436" s="1" cm="1">
        <f t="array" ref="F436">INT(INDEX(V$4:V$24,MATCH($A436,$U$4:$U$24,TRUE))+INDEX(X$4:X$24,MATCH($A436,$U$4:$U$24,1))*($A436-INDEX($U$4:$U$24,MATCH($A436,$U$4:$U$24,1))))</f>
        <v>11481</v>
      </c>
      <c r="G436" s="1" cm="1">
        <f t="array" ref="G436">INT(INDEX(W$4:W$24,MATCH($A436,$U$4:$U$24,TRUE))+INDEX(Y$4:Y$24,MATCH($A436,$U$4:$U$24,1))*($A436-INDEX($U$4:$U$24,MATCH($A436,$U$4:$U$24,1))))</f>
        <v>865</v>
      </c>
      <c r="H436" s="1">
        <f t="shared" si="94"/>
        <v>865</v>
      </c>
      <c r="I436" s="1">
        <f t="shared" si="85"/>
        <v>676</v>
      </c>
      <c r="J436" s="1">
        <f t="shared" si="86"/>
        <v>676</v>
      </c>
      <c r="L436" s="1">
        <f t="shared" si="91"/>
        <v>0.9</v>
      </c>
      <c r="M436" s="1" cm="1">
        <f t="array" ref="M436">ROUND(INDEX(实力模型!$AR$9:$AY$108,MATCH($E436,实力模型!$D$9:$D$108,FALSE),MATCH(M$2,实力模型!$AR$8:$AY$8,FALSE))*L436,3)</f>
        <v>11298.312</v>
      </c>
      <c r="N436" s="1">
        <f t="shared" si="87"/>
        <v>0.7</v>
      </c>
      <c r="O436" s="1" cm="1">
        <f t="array" ref="O436">ROUND(INDEX(实力模型!$AR$9:$AY$108,MATCH($E436,实力模型!$D$9:$D$108,FALSE),MATCH(O$2,实力模型!$AR$8:$AY$8,FALSE))*$N436,3)</f>
        <v>849.548</v>
      </c>
      <c r="P436" s="1">
        <f t="shared" si="92"/>
        <v>849.548</v>
      </c>
      <c r="Q436" s="1" cm="1">
        <f t="array" ref="Q436">INDEX(实力模型!$AR$9:$AY$108,MATCH($E436,实力模型!$D$9:$D$108,FALSE),MATCH(Q$2,实力模型!$AR$8:$AY$8,FALSE))*$R$1</f>
        <v>676.65599999999995</v>
      </c>
      <c r="R436" s="1">
        <f t="shared" si="93"/>
        <v>676.65599999999995</v>
      </c>
    </row>
    <row r="437" spans="1:18" x14ac:dyDescent="0.15">
      <c r="A437" s="1">
        <v>435</v>
      </c>
      <c r="B437" s="1">
        <f t="shared" si="95"/>
        <v>44</v>
      </c>
      <c r="C437" s="1">
        <f t="shared" si="96"/>
        <v>5</v>
      </c>
      <c r="E437" s="26">
        <f t="shared" si="88"/>
        <v>99</v>
      </c>
      <c r="F437" s="1" cm="1">
        <f t="array" ref="F437">INT(INDEX(V$4:V$24,MATCH($A437,$U$4:$U$24,TRUE))+INDEX(X$4:X$24,MATCH($A437,$U$4:$U$24,1))*($A437-INDEX($U$4:$U$24,MATCH($A437,$U$4:$U$24,1))))</f>
        <v>11502</v>
      </c>
      <c r="G437" s="1" cm="1">
        <f t="array" ref="G437">INT(INDEX(W$4:W$24,MATCH($A437,$U$4:$U$24,TRUE))+INDEX(Y$4:Y$24,MATCH($A437,$U$4:$U$24,1))*($A437-INDEX($U$4:$U$24,MATCH($A437,$U$4:$U$24,1))))</f>
        <v>867</v>
      </c>
      <c r="H437" s="1">
        <f t="shared" si="94"/>
        <v>867</v>
      </c>
      <c r="I437" s="1">
        <f t="shared" si="85"/>
        <v>676</v>
      </c>
      <c r="J437" s="1">
        <f t="shared" si="86"/>
        <v>676</v>
      </c>
      <c r="L437" s="1">
        <f t="shared" si="91"/>
        <v>0.9</v>
      </c>
      <c r="M437" s="1" cm="1">
        <f t="array" ref="M437">ROUND(INDEX(实力模型!$AR$9:$AY$108,MATCH($E437,实力模型!$D$9:$D$108,FALSE),MATCH(M$2,实力模型!$AR$8:$AY$8,FALSE))*L437,3)</f>
        <v>11298.312</v>
      </c>
      <c r="N437" s="1">
        <f t="shared" si="87"/>
        <v>0.7</v>
      </c>
      <c r="O437" s="1" cm="1">
        <f t="array" ref="O437">ROUND(INDEX(实力模型!$AR$9:$AY$108,MATCH($E437,实力模型!$D$9:$D$108,FALSE),MATCH(O$2,实力模型!$AR$8:$AY$8,FALSE))*$N437,3)</f>
        <v>849.548</v>
      </c>
      <c r="P437" s="1">
        <f t="shared" si="92"/>
        <v>849.548</v>
      </c>
      <c r="Q437" s="1" cm="1">
        <f t="array" ref="Q437">INDEX(实力模型!$AR$9:$AY$108,MATCH($E437,实力模型!$D$9:$D$108,FALSE),MATCH(Q$2,实力模型!$AR$8:$AY$8,FALSE))*$R$1</f>
        <v>676.65599999999995</v>
      </c>
      <c r="R437" s="1">
        <f t="shared" si="93"/>
        <v>676.65599999999995</v>
      </c>
    </row>
    <row r="438" spans="1:18" x14ac:dyDescent="0.15">
      <c r="A438" s="1">
        <v>436</v>
      </c>
      <c r="B438" s="1">
        <f t="shared" si="95"/>
        <v>44</v>
      </c>
      <c r="C438" s="1">
        <f t="shared" si="96"/>
        <v>6</v>
      </c>
      <c r="E438" s="26">
        <f t="shared" si="88"/>
        <v>99</v>
      </c>
      <c r="F438" s="1" cm="1">
        <f t="array" ref="F438">INT(INDEX(V$4:V$24,MATCH($A438,$U$4:$U$24,TRUE))+INDEX(X$4:X$24,MATCH($A438,$U$4:$U$24,1))*($A438-INDEX($U$4:$U$24,MATCH($A438,$U$4:$U$24,1))))</f>
        <v>11524</v>
      </c>
      <c r="G438" s="1" cm="1">
        <f t="array" ref="G438">INT(INDEX(W$4:W$24,MATCH($A438,$U$4:$U$24,TRUE))+INDEX(Y$4:Y$24,MATCH($A438,$U$4:$U$24,1))*($A438-INDEX($U$4:$U$24,MATCH($A438,$U$4:$U$24,1))))</f>
        <v>868</v>
      </c>
      <c r="H438" s="1">
        <f t="shared" si="94"/>
        <v>868</v>
      </c>
      <c r="I438" s="1">
        <f t="shared" si="85"/>
        <v>676</v>
      </c>
      <c r="J438" s="1">
        <f t="shared" si="86"/>
        <v>676</v>
      </c>
      <c r="L438" s="1">
        <f t="shared" si="91"/>
        <v>0.9</v>
      </c>
      <c r="M438" s="1" cm="1">
        <f t="array" ref="M438">ROUND(INDEX(实力模型!$AR$9:$AY$108,MATCH($E438,实力模型!$D$9:$D$108,FALSE),MATCH(M$2,实力模型!$AR$8:$AY$8,FALSE))*L438,3)</f>
        <v>11298.312</v>
      </c>
      <c r="N438" s="1">
        <f t="shared" si="87"/>
        <v>0.7</v>
      </c>
      <c r="O438" s="1" cm="1">
        <f t="array" ref="O438">ROUND(INDEX(实力模型!$AR$9:$AY$108,MATCH($E438,实力模型!$D$9:$D$108,FALSE),MATCH(O$2,实力模型!$AR$8:$AY$8,FALSE))*$N438,3)</f>
        <v>849.548</v>
      </c>
      <c r="P438" s="1">
        <f t="shared" si="92"/>
        <v>849.548</v>
      </c>
      <c r="Q438" s="1" cm="1">
        <f t="array" ref="Q438">INDEX(实力模型!$AR$9:$AY$108,MATCH($E438,实力模型!$D$9:$D$108,FALSE),MATCH(Q$2,实力模型!$AR$8:$AY$8,FALSE))*$R$1</f>
        <v>676.65599999999995</v>
      </c>
      <c r="R438" s="1">
        <f t="shared" si="93"/>
        <v>676.65599999999995</v>
      </c>
    </row>
    <row r="439" spans="1:18" x14ac:dyDescent="0.15">
      <c r="A439" s="1">
        <v>437</v>
      </c>
      <c r="B439" s="1">
        <f t="shared" si="95"/>
        <v>44</v>
      </c>
      <c r="C439" s="1">
        <f t="shared" si="96"/>
        <v>7</v>
      </c>
      <c r="E439" s="26">
        <f t="shared" ref="E439:E470" si="97">MIN(E434+1,100)</f>
        <v>100</v>
      </c>
      <c r="F439" s="1" cm="1">
        <f t="array" ref="F439">INT(INDEX(V$4:V$24,MATCH($A439,$U$4:$U$24,TRUE))+INDEX(X$4:X$24,MATCH($A439,$U$4:$U$24,1))*($A439-INDEX($U$4:$U$24,MATCH($A439,$U$4:$U$24,1))))</f>
        <v>11545</v>
      </c>
      <c r="G439" s="1" cm="1">
        <f t="array" ref="G439">INT(INDEX(W$4:W$24,MATCH($A439,$U$4:$U$24,TRUE))+INDEX(Y$4:Y$24,MATCH($A439,$U$4:$U$24,1))*($A439-INDEX($U$4:$U$24,MATCH($A439,$U$4:$U$24,1))))</f>
        <v>870</v>
      </c>
      <c r="H439" s="1">
        <f t="shared" si="94"/>
        <v>870</v>
      </c>
      <c r="I439" s="1">
        <f t="shared" si="85"/>
        <v>694</v>
      </c>
      <c r="J439" s="1">
        <f t="shared" si="86"/>
        <v>694</v>
      </c>
      <c r="L439" s="1">
        <f t="shared" si="91"/>
        <v>0.9</v>
      </c>
      <c r="M439" s="1" cm="1">
        <f t="array" ref="M439">ROUND(INDEX(实力模型!$AR$9:$AY$108,MATCH($E439,实力模型!$D$9:$D$108,FALSE),MATCH(M$2,实力模型!$AR$8:$AY$8,FALSE))*L439,3)</f>
        <v>11545.2</v>
      </c>
      <c r="N439" s="1">
        <f t="shared" si="87"/>
        <v>0.7</v>
      </c>
      <c r="O439" s="1" cm="1">
        <f t="array" ref="O439">ROUND(INDEX(实力模型!$AR$9:$AY$108,MATCH($E439,实力模型!$D$9:$D$108,FALSE),MATCH(O$2,实力模型!$AR$8:$AY$8,FALSE))*$N439,3)</f>
        <v>870.8</v>
      </c>
      <c r="P439" s="1">
        <f t="shared" si="92"/>
        <v>870.8</v>
      </c>
      <c r="Q439" s="1" cm="1">
        <f t="array" ref="Q439">INDEX(实力模型!$AR$9:$AY$108,MATCH($E439,实力模型!$D$9:$D$108,FALSE),MATCH(Q$2,实力模型!$AR$8:$AY$8,FALSE))*$R$1</f>
        <v>694.8</v>
      </c>
      <c r="R439" s="1">
        <f t="shared" si="93"/>
        <v>694.8</v>
      </c>
    </row>
    <row r="440" spans="1:18" x14ac:dyDescent="0.15">
      <c r="A440" s="1">
        <v>438</v>
      </c>
      <c r="B440" s="1">
        <f t="shared" si="95"/>
        <v>44</v>
      </c>
      <c r="C440" s="1">
        <f t="shared" si="96"/>
        <v>8</v>
      </c>
      <c r="E440" s="26">
        <f t="shared" si="97"/>
        <v>100</v>
      </c>
      <c r="F440" s="1" cm="1">
        <f t="array" ref="F440">INT(INDEX(V$4:V$24,MATCH($A440,$U$4:$U$24,TRUE))+INDEX(X$4:X$24,MATCH($A440,$U$4:$U$24,1))*($A440-INDEX($U$4:$U$24,MATCH($A440,$U$4:$U$24,1))))</f>
        <v>11571</v>
      </c>
      <c r="G440" s="1" cm="1">
        <f t="array" ref="G440">INT(INDEX(W$4:W$24,MATCH($A440,$U$4:$U$24,TRUE))+INDEX(Y$4:Y$24,MATCH($A440,$U$4:$U$24,1))*($A440-INDEX($U$4:$U$24,MATCH($A440,$U$4:$U$24,1))))</f>
        <v>872</v>
      </c>
      <c r="H440" s="1">
        <f t="shared" si="94"/>
        <v>872</v>
      </c>
      <c r="I440" s="1">
        <f t="shared" si="85"/>
        <v>694</v>
      </c>
      <c r="J440" s="1">
        <f t="shared" si="86"/>
        <v>694</v>
      </c>
      <c r="L440" s="1">
        <f t="shared" si="91"/>
        <v>0.9</v>
      </c>
      <c r="M440" s="1" cm="1">
        <f t="array" ref="M440">ROUND(INDEX(实力模型!$AR$9:$AY$108,MATCH($E440,实力模型!$D$9:$D$108,FALSE),MATCH(M$2,实力模型!$AR$8:$AY$8,FALSE))*L440,3)</f>
        <v>11545.2</v>
      </c>
      <c r="N440" s="1">
        <f t="shared" si="87"/>
        <v>0.7</v>
      </c>
      <c r="O440" s="1" cm="1">
        <f t="array" ref="O440">ROUND(INDEX(实力模型!$AR$9:$AY$108,MATCH($E440,实力模型!$D$9:$D$108,FALSE),MATCH(O$2,实力模型!$AR$8:$AY$8,FALSE))*$N440,3)</f>
        <v>870.8</v>
      </c>
      <c r="P440" s="1">
        <f t="shared" si="92"/>
        <v>870.8</v>
      </c>
      <c r="Q440" s="1" cm="1">
        <f t="array" ref="Q440">INDEX(实力模型!$AR$9:$AY$108,MATCH($E440,实力模型!$D$9:$D$108,FALSE),MATCH(Q$2,实力模型!$AR$8:$AY$8,FALSE))*$R$1</f>
        <v>694.8</v>
      </c>
      <c r="R440" s="1">
        <f t="shared" si="93"/>
        <v>694.8</v>
      </c>
    </row>
    <row r="441" spans="1:18" x14ac:dyDescent="0.15">
      <c r="A441" s="1">
        <v>439</v>
      </c>
      <c r="B441" s="1">
        <f t="shared" si="95"/>
        <v>44</v>
      </c>
      <c r="C441" s="1">
        <f t="shared" si="96"/>
        <v>9</v>
      </c>
      <c r="E441" s="26">
        <f t="shared" si="97"/>
        <v>100</v>
      </c>
      <c r="F441" s="1" cm="1">
        <f t="array" ref="F441">INT(INDEX(V$4:V$24,MATCH($A441,$U$4:$U$24,TRUE))+INDEX(X$4:X$24,MATCH($A441,$U$4:$U$24,1))*($A441-INDEX($U$4:$U$24,MATCH($A441,$U$4:$U$24,1))))</f>
        <v>11598</v>
      </c>
      <c r="G441" s="1" cm="1">
        <f t="array" ref="G441">INT(INDEX(W$4:W$24,MATCH($A441,$U$4:$U$24,TRUE))+INDEX(Y$4:Y$24,MATCH($A441,$U$4:$U$24,1))*($A441-INDEX($U$4:$U$24,MATCH($A441,$U$4:$U$24,1))))</f>
        <v>874</v>
      </c>
      <c r="H441" s="1">
        <f t="shared" si="94"/>
        <v>874</v>
      </c>
      <c r="I441" s="1">
        <f t="shared" si="85"/>
        <v>694</v>
      </c>
      <c r="J441" s="1">
        <f t="shared" si="86"/>
        <v>694</v>
      </c>
      <c r="L441" s="1">
        <f t="shared" si="91"/>
        <v>0.9</v>
      </c>
      <c r="M441" s="1" cm="1">
        <f t="array" ref="M441">ROUND(INDEX(实力模型!$AR$9:$AY$108,MATCH($E441,实力模型!$D$9:$D$108,FALSE),MATCH(M$2,实力模型!$AR$8:$AY$8,FALSE))*L441,3)</f>
        <v>11545.2</v>
      </c>
      <c r="N441" s="1">
        <f t="shared" si="87"/>
        <v>0.7</v>
      </c>
      <c r="O441" s="1" cm="1">
        <f t="array" ref="O441">ROUND(INDEX(实力模型!$AR$9:$AY$108,MATCH($E441,实力模型!$D$9:$D$108,FALSE),MATCH(O$2,实力模型!$AR$8:$AY$8,FALSE))*$N441,3)</f>
        <v>870.8</v>
      </c>
      <c r="P441" s="1">
        <f t="shared" si="92"/>
        <v>870.8</v>
      </c>
      <c r="Q441" s="1" cm="1">
        <f t="array" ref="Q441">INDEX(实力模型!$AR$9:$AY$108,MATCH($E441,实力模型!$D$9:$D$108,FALSE),MATCH(Q$2,实力模型!$AR$8:$AY$8,FALSE))*$R$1</f>
        <v>694.8</v>
      </c>
      <c r="R441" s="1">
        <f t="shared" si="93"/>
        <v>694.8</v>
      </c>
    </row>
    <row r="442" spans="1:18" x14ac:dyDescent="0.15">
      <c r="A442" s="1">
        <v>440</v>
      </c>
      <c r="B442" s="1">
        <f t="shared" si="95"/>
        <v>44</v>
      </c>
      <c r="C442" s="1">
        <f t="shared" si="96"/>
        <v>10</v>
      </c>
      <c r="E442" s="26">
        <f t="shared" si="97"/>
        <v>100</v>
      </c>
      <c r="F442" s="1" cm="1">
        <f t="array" ref="F442">INT(INDEX(V$4:V$24,MATCH($A442,$U$4:$U$24,TRUE))+INDEX(X$4:X$24,MATCH($A442,$U$4:$U$24,1))*($A442-INDEX($U$4:$U$24,MATCH($A442,$U$4:$U$24,1))))</f>
        <v>11624</v>
      </c>
      <c r="G442" s="1" cm="1">
        <f t="array" ref="G442">INT(INDEX(W$4:W$24,MATCH($A442,$U$4:$U$24,TRUE))+INDEX(Y$4:Y$24,MATCH($A442,$U$4:$U$24,1))*($A442-INDEX($U$4:$U$24,MATCH($A442,$U$4:$U$24,1))))</f>
        <v>876</v>
      </c>
      <c r="H442" s="1">
        <f t="shared" si="94"/>
        <v>876</v>
      </c>
      <c r="I442" s="1">
        <f t="shared" si="85"/>
        <v>694</v>
      </c>
      <c r="J442" s="1">
        <f t="shared" si="86"/>
        <v>694</v>
      </c>
      <c r="L442" s="1">
        <f t="shared" si="91"/>
        <v>0.9</v>
      </c>
      <c r="M442" s="1" cm="1">
        <f t="array" ref="M442">ROUND(INDEX(实力模型!$AR$9:$AY$108,MATCH($E442,实力模型!$D$9:$D$108,FALSE),MATCH(M$2,实力模型!$AR$8:$AY$8,FALSE))*L442,3)</f>
        <v>11545.2</v>
      </c>
      <c r="N442" s="1">
        <f t="shared" si="87"/>
        <v>0.7</v>
      </c>
      <c r="O442" s="1" cm="1">
        <f t="array" ref="O442">ROUND(INDEX(实力模型!$AR$9:$AY$108,MATCH($E442,实力模型!$D$9:$D$108,FALSE),MATCH(O$2,实力模型!$AR$8:$AY$8,FALSE))*$N442,3)</f>
        <v>870.8</v>
      </c>
      <c r="P442" s="1">
        <f t="shared" si="92"/>
        <v>870.8</v>
      </c>
      <c r="Q442" s="1" cm="1">
        <f t="array" ref="Q442">INDEX(实力模型!$AR$9:$AY$108,MATCH($E442,实力模型!$D$9:$D$108,FALSE),MATCH(Q$2,实力模型!$AR$8:$AY$8,FALSE))*$R$1</f>
        <v>694.8</v>
      </c>
      <c r="R442" s="1">
        <f t="shared" si="93"/>
        <v>694.8</v>
      </c>
    </row>
    <row r="443" spans="1:18" x14ac:dyDescent="0.15">
      <c r="A443" s="1">
        <v>441</v>
      </c>
      <c r="B443" s="1">
        <f t="shared" si="95"/>
        <v>45</v>
      </c>
      <c r="C443" s="1">
        <f t="shared" si="96"/>
        <v>1</v>
      </c>
      <c r="E443" s="26">
        <f t="shared" si="97"/>
        <v>100</v>
      </c>
      <c r="F443" s="1" cm="1">
        <f t="array" ref="F443">INT(INDEX(V$4:V$24,MATCH($A443,$U$4:$U$24,TRUE))+INDEX(X$4:X$24,MATCH($A443,$U$4:$U$24,1))*($A443-INDEX($U$4:$U$24,MATCH($A443,$U$4:$U$24,1))))</f>
        <v>11650</v>
      </c>
      <c r="G443" s="1" cm="1">
        <f t="array" ref="G443">INT(INDEX(W$4:W$24,MATCH($A443,$U$4:$U$24,TRUE))+INDEX(Y$4:Y$24,MATCH($A443,$U$4:$U$24,1))*($A443-INDEX($U$4:$U$24,MATCH($A443,$U$4:$U$24,1))))</f>
        <v>878</v>
      </c>
      <c r="H443" s="1">
        <f t="shared" si="94"/>
        <v>878</v>
      </c>
      <c r="I443" s="1">
        <f t="shared" si="85"/>
        <v>694</v>
      </c>
      <c r="J443" s="1">
        <f t="shared" si="86"/>
        <v>694</v>
      </c>
      <c r="L443" s="1">
        <f t="shared" si="91"/>
        <v>0.9</v>
      </c>
      <c r="M443" s="1" cm="1">
        <f t="array" ref="M443">ROUND(INDEX(实力模型!$AR$9:$AY$108,MATCH($E443,实力模型!$D$9:$D$108,FALSE),MATCH(M$2,实力模型!$AR$8:$AY$8,FALSE))*L443,3)</f>
        <v>11545.2</v>
      </c>
      <c r="N443" s="1">
        <f t="shared" si="87"/>
        <v>0.7</v>
      </c>
      <c r="O443" s="1" cm="1">
        <f t="array" ref="O443">ROUND(INDEX(实力模型!$AR$9:$AY$108,MATCH($E443,实力模型!$D$9:$D$108,FALSE),MATCH(O$2,实力模型!$AR$8:$AY$8,FALSE))*$N443,3)</f>
        <v>870.8</v>
      </c>
      <c r="P443" s="1">
        <f t="shared" si="92"/>
        <v>870.8</v>
      </c>
      <c r="Q443" s="1" cm="1">
        <f t="array" ref="Q443">INDEX(实力模型!$AR$9:$AY$108,MATCH($E443,实力模型!$D$9:$D$108,FALSE),MATCH(Q$2,实力模型!$AR$8:$AY$8,FALSE))*$R$1</f>
        <v>694.8</v>
      </c>
      <c r="R443" s="1">
        <f t="shared" si="93"/>
        <v>694.8</v>
      </c>
    </row>
    <row r="444" spans="1:18" x14ac:dyDescent="0.15">
      <c r="A444" s="1">
        <v>442</v>
      </c>
      <c r="B444" s="1">
        <f t="shared" si="95"/>
        <v>45</v>
      </c>
      <c r="C444" s="1">
        <f t="shared" si="96"/>
        <v>2</v>
      </c>
      <c r="E444" s="26">
        <f t="shared" si="97"/>
        <v>100</v>
      </c>
      <c r="F444" s="1" cm="1">
        <f t="array" ref="F444">INT(INDEX(V$4:V$24,MATCH($A444,$U$4:$U$24,TRUE))+INDEX(X$4:X$24,MATCH($A444,$U$4:$U$24,1))*($A444-INDEX($U$4:$U$24,MATCH($A444,$U$4:$U$24,1))))</f>
        <v>11677</v>
      </c>
      <c r="G444" s="1" cm="1">
        <f t="array" ref="G444">INT(INDEX(W$4:W$24,MATCH($A444,$U$4:$U$24,TRUE))+INDEX(Y$4:Y$24,MATCH($A444,$U$4:$U$24,1))*($A444-INDEX($U$4:$U$24,MATCH($A444,$U$4:$U$24,1))))</f>
        <v>880</v>
      </c>
      <c r="H444" s="1">
        <f t="shared" si="94"/>
        <v>880</v>
      </c>
      <c r="I444" s="1">
        <f t="shared" si="85"/>
        <v>694</v>
      </c>
      <c r="J444" s="1">
        <f t="shared" si="86"/>
        <v>694</v>
      </c>
      <c r="L444" s="1">
        <f t="shared" si="91"/>
        <v>0.9</v>
      </c>
      <c r="M444" s="1" cm="1">
        <f t="array" ref="M444">ROUND(INDEX(实力模型!$AR$9:$AY$108,MATCH($E444,实力模型!$D$9:$D$108,FALSE),MATCH(M$2,实力模型!$AR$8:$AY$8,FALSE))*L444,3)</f>
        <v>11545.2</v>
      </c>
      <c r="N444" s="1">
        <f t="shared" si="87"/>
        <v>0.7</v>
      </c>
      <c r="O444" s="1" cm="1">
        <f t="array" ref="O444">ROUND(INDEX(实力模型!$AR$9:$AY$108,MATCH($E444,实力模型!$D$9:$D$108,FALSE),MATCH(O$2,实力模型!$AR$8:$AY$8,FALSE))*$N444,3)</f>
        <v>870.8</v>
      </c>
      <c r="P444" s="1">
        <f t="shared" si="92"/>
        <v>870.8</v>
      </c>
      <c r="Q444" s="1" cm="1">
        <f t="array" ref="Q444">INDEX(实力模型!$AR$9:$AY$108,MATCH($E444,实力模型!$D$9:$D$108,FALSE),MATCH(Q$2,实力模型!$AR$8:$AY$8,FALSE))*$R$1</f>
        <v>694.8</v>
      </c>
      <c r="R444" s="1">
        <f t="shared" si="93"/>
        <v>694.8</v>
      </c>
    </row>
    <row r="445" spans="1:18" x14ac:dyDescent="0.15">
      <c r="A445" s="1">
        <v>443</v>
      </c>
      <c r="B445" s="1">
        <f t="shared" si="95"/>
        <v>45</v>
      </c>
      <c r="C445" s="1">
        <f t="shared" si="96"/>
        <v>3</v>
      </c>
      <c r="E445" s="26">
        <f t="shared" si="97"/>
        <v>100</v>
      </c>
      <c r="F445" s="1" cm="1">
        <f t="array" ref="F445">INT(INDEX(V$4:V$24,MATCH($A445,$U$4:$U$24,TRUE))+INDEX(X$4:X$24,MATCH($A445,$U$4:$U$24,1))*($A445-INDEX($U$4:$U$24,MATCH($A445,$U$4:$U$24,1))))</f>
        <v>11703</v>
      </c>
      <c r="G445" s="1" cm="1">
        <f t="array" ref="G445">INT(INDEX(W$4:W$24,MATCH($A445,$U$4:$U$24,TRUE))+INDEX(Y$4:Y$24,MATCH($A445,$U$4:$U$24,1))*($A445-INDEX($U$4:$U$24,MATCH($A445,$U$4:$U$24,1))))</f>
        <v>882</v>
      </c>
      <c r="H445" s="1">
        <f t="shared" si="94"/>
        <v>882</v>
      </c>
      <c r="I445" s="1">
        <f t="shared" si="85"/>
        <v>694</v>
      </c>
      <c r="J445" s="1">
        <f t="shared" si="86"/>
        <v>694</v>
      </c>
      <c r="L445" s="1">
        <f t="shared" si="91"/>
        <v>0.9</v>
      </c>
      <c r="M445" s="1" cm="1">
        <f t="array" ref="M445">ROUND(INDEX(实力模型!$AR$9:$AY$108,MATCH($E445,实力模型!$D$9:$D$108,FALSE),MATCH(M$2,实力模型!$AR$8:$AY$8,FALSE))*L445,3)</f>
        <v>11545.2</v>
      </c>
      <c r="N445" s="1">
        <f t="shared" si="87"/>
        <v>0.7</v>
      </c>
      <c r="O445" s="1" cm="1">
        <f t="array" ref="O445">ROUND(INDEX(实力模型!$AR$9:$AY$108,MATCH($E445,实力模型!$D$9:$D$108,FALSE),MATCH(O$2,实力模型!$AR$8:$AY$8,FALSE))*$N445,3)</f>
        <v>870.8</v>
      </c>
      <c r="P445" s="1">
        <f t="shared" si="92"/>
        <v>870.8</v>
      </c>
      <c r="Q445" s="1" cm="1">
        <f t="array" ref="Q445">INDEX(实力模型!$AR$9:$AY$108,MATCH($E445,实力模型!$D$9:$D$108,FALSE),MATCH(Q$2,实力模型!$AR$8:$AY$8,FALSE))*$R$1</f>
        <v>694.8</v>
      </c>
      <c r="R445" s="1">
        <f t="shared" si="93"/>
        <v>694.8</v>
      </c>
    </row>
    <row r="446" spans="1:18" x14ac:dyDescent="0.15">
      <c r="A446" s="1">
        <v>444</v>
      </c>
      <c r="B446" s="1">
        <f t="shared" si="95"/>
        <v>45</v>
      </c>
      <c r="C446" s="1">
        <f t="shared" si="96"/>
        <v>4</v>
      </c>
      <c r="E446" s="26">
        <f t="shared" si="97"/>
        <v>100</v>
      </c>
      <c r="F446" s="1" cm="1">
        <f t="array" ref="F446">INT(INDEX(V$4:V$24,MATCH($A446,$U$4:$U$24,TRUE))+INDEX(X$4:X$24,MATCH($A446,$U$4:$U$24,1))*($A446-INDEX($U$4:$U$24,MATCH($A446,$U$4:$U$24,1))))</f>
        <v>11730</v>
      </c>
      <c r="G446" s="1" cm="1">
        <f t="array" ref="G446">INT(INDEX(W$4:W$24,MATCH($A446,$U$4:$U$24,TRUE))+INDEX(Y$4:Y$24,MATCH($A446,$U$4:$U$24,1))*($A446-INDEX($U$4:$U$24,MATCH($A446,$U$4:$U$24,1))))</f>
        <v>884</v>
      </c>
      <c r="H446" s="1">
        <f t="shared" si="94"/>
        <v>884</v>
      </c>
      <c r="I446" s="1">
        <f t="shared" si="85"/>
        <v>694</v>
      </c>
      <c r="J446" s="1">
        <f t="shared" si="86"/>
        <v>694</v>
      </c>
      <c r="L446" s="1">
        <f t="shared" si="91"/>
        <v>0.9</v>
      </c>
      <c r="M446" s="1" cm="1">
        <f t="array" ref="M446">ROUND(INDEX(实力模型!$AR$9:$AY$108,MATCH($E446,实力模型!$D$9:$D$108,FALSE),MATCH(M$2,实力模型!$AR$8:$AY$8,FALSE))*L446,3)</f>
        <v>11545.2</v>
      </c>
      <c r="N446" s="1">
        <f t="shared" si="87"/>
        <v>0.7</v>
      </c>
      <c r="O446" s="1" cm="1">
        <f t="array" ref="O446">ROUND(INDEX(实力模型!$AR$9:$AY$108,MATCH($E446,实力模型!$D$9:$D$108,FALSE),MATCH(O$2,实力模型!$AR$8:$AY$8,FALSE))*$N446,3)</f>
        <v>870.8</v>
      </c>
      <c r="P446" s="1">
        <f t="shared" si="92"/>
        <v>870.8</v>
      </c>
      <c r="Q446" s="1" cm="1">
        <f t="array" ref="Q446">INDEX(实力模型!$AR$9:$AY$108,MATCH($E446,实力模型!$D$9:$D$108,FALSE),MATCH(Q$2,实力模型!$AR$8:$AY$8,FALSE))*$R$1</f>
        <v>694.8</v>
      </c>
      <c r="R446" s="1">
        <f t="shared" si="93"/>
        <v>694.8</v>
      </c>
    </row>
    <row r="447" spans="1:18" x14ac:dyDescent="0.15">
      <c r="A447" s="1">
        <v>445</v>
      </c>
      <c r="B447" s="1">
        <f t="shared" si="95"/>
        <v>45</v>
      </c>
      <c r="C447" s="1">
        <f t="shared" si="96"/>
        <v>5</v>
      </c>
      <c r="E447" s="26">
        <f t="shared" si="97"/>
        <v>100</v>
      </c>
      <c r="F447" s="1" cm="1">
        <f t="array" ref="F447">INT(INDEX(V$4:V$24,MATCH($A447,$U$4:$U$24,TRUE))+INDEX(X$4:X$24,MATCH($A447,$U$4:$U$24,1))*($A447-INDEX($U$4:$U$24,MATCH($A447,$U$4:$U$24,1))))</f>
        <v>11756</v>
      </c>
      <c r="G447" s="1" cm="1">
        <f t="array" ref="G447">INT(INDEX(W$4:W$24,MATCH($A447,$U$4:$U$24,TRUE))+INDEX(Y$4:Y$24,MATCH($A447,$U$4:$U$24,1))*($A447-INDEX($U$4:$U$24,MATCH($A447,$U$4:$U$24,1))))</f>
        <v>886</v>
      </c>
      <c r="H447" s="1">
        <f t="shared" si="94"/>
        <v>886</v>
      </c>
      <c r="I447" s="1">
        <f t="shared" si="85"/>
        <v>694</v>
      </c>
      <c r="J447" s="1">
        <f t="shared" si="86"/>
        <v>694</v>
      </c>
      <c r="L447" s="1">
        <f t="shared" si="91"/>
        <v>0.9</v>
      </c>
      <c r="M447" s="1" cm="1">
        <f t="array" ref="M447">ROUND(INDEX(实力模型!$AR$9:$AY$108,MATCH($E447,实力模型!$D$9:$D$108,FALSE),MATCH(M$2,实力模型!$AR$8:$AY$8,FALSE))*L447,3)</f>
        <v>11545.2</v>
      </c>
      <c r="N447" s="1">
        <f t="shared" si="87"/>
        <v>0.7</v>
      </c>
      <c r="O447" s="1" cm="1">
        <f t="array" ref="O447">ROUND(INDEX(实力模型!$AR$9:$AY$108,MATCH($E447,实力模型!$D$9:$D$108,FALSE),MATCH(O$2,实力模型!$AR$8:$AY$8,FALSE))*$N447,3)</f>
        <v>870.8</v>
      </c>
      <c r="P447" s="1">
        <f t="shared" si="92"/>
        <v>870.8</v>
      </c>
      <c r="Q447" s="1" cm="1">
        <f t="array" ref="Q447">INDEX(实力模型!$AR$9:$AY$108,MATCH($E447,实力模型!$D$9:$D$108,FALSE),MATCH(Q$2,实力模型!$AR$8:$AY$8,FALSE))*$R$1</f>
        <v>694.8</v>
      </c>
      <c r="R447" s="1">
        <f t="shared" si="93"/>
        <v>694.8</v>
      </c>
    </row>
    <row r="448" spans="1:18" x14ac:dyDescent="0.15">
      <c r="A448" s="1">
        <v>446</v>
      </c>
      <c r="B448" s="1">
        <f t="shared" si="95"/>
        <v>45</v>
      </c>
      <c r="C448" s="1">
        <f t="shared" si="96"/>
        <v>6</v>
      </c>
      <c r="E448" s="26">
        <f t="shared" si="97"/>
        <v>100</v>
      </c>
      <c r="F448" s="1" cm="1">
        <f t="array" ref="F448">INT(INDEX(V$4:V$24,MATCH($A448,$U$4:$U$24,TRUE))+INDEX(X$4:X$24,MATCH($A448,$U$4:$U$24,1))*($A448-INDEX($U$4:$U$24,MATCH($A448,$U$4:$U$24,1))))</f>
        <v>11782</v>
      </c>
      <c r="G448" s="1" cm="1">
        <f t="array" ref="G448">INT(INDEX(W$4:W$24,MATCH($A448,$U$4:$U$24,TRUE))+INDEX(Y$4:Y$24,MATCH($A448,$U$4:$U$24,1))*($A448-INDEX($U$4:$U$24,MATCH($A448,$U$4:$U$24,1))))</f>
        <v>888</v>
      </c>
      <c r="H448" s="1">
        <f t="shared" si="94"/>
        <v>888</v>
      </c>
      <c r="I448" s="1">
        <f t="shared" si="85"/>
        <v>694</v>
      </c>
      <c r="J448" s="1">
        <f t="shared" si="86"/>
        <v>694</v>
      </c>
      <c r="L448" s="1">
        <f t="shared" si="91"/>
        <v>0.9</v>
      </c>
      <c r="M448" s="1" cm="1">
        <f t="array" ref="M448">ROUND(INDEX(实力模型!$AR$9:$AY$108,MATCH($E448,实力模型!$D$9:$D$108,FALSE),MATCH(M$2,实力模型!$AR$8:$AY$8,FALSE))*L448,3)</f>
        <v>11545.2</v>
      </c>
      <c r="N448" s="1">
        <f t="shared" si="87"/>
        <v>0.7</v>
      </c>
      <c r="O448" s="1" cm="1">
        <f t="array" ref="O448">ROUND(INDEX(实力模型!$AR$9:$AY$108,MATCH($E448,实力模型!$D$9:$D$108,FALSE),MATCH(O$2,实力模型!$AR$8:$AY$8,FALSE))*$N448,3)</f>
        <v>870.8</v>
      </c>
      <c r="P448" s="1">
        <f t="shared" si="92"/>
        <v>870.8</v>
      </c>
      <c r="Q448" s="1" cm="1">
        <f t="array" ref="Q448">INDEX(实力模型!$AR$9:$AY$108,MATCH($E448,实力模型!$D$9:$D$108,FALSE),MATCH(Q$2,实力模型!$AR$8:$AY$8,FALSE))*$R$1</f>
        <v>694.8</v>
      </c>
      <c r="R448" s="1">
        <f t="shared" si="93"/>
        <v>694.8</v>
      </c>
    </row>
    <row r="449" spans="1:18" x14ac:dyDescent="0.15">
      <c r="A449" s="1">
        <v>447</v>
      </c>
      <c r="B449" s="1">
        <f t="shared" si="95"/>
        <v>45</v>
      </c>
      <c r="C449" s="1">
        <f t="shared" si="96"/>
        <v>7</v>
      </c>
      <c r="E449" s="26">
        <f t="shared" si="97"/>
        <v>100</v>
      </c>
      <c r="F449" s="1" cm="1">
        <f t="array" ref="F449">INT(INDEX(V$4:V$24,MATCH($A449,$U$4:$U$24,TRUE))+INDEX(X$4:X$24,MATCH($A449,$U$4:$U$24,1))*($A449-INDEX($U$4:$U$24,MATCH($A449,$U$4:$U$24,1))))</f>
        <v>11809</v>
      </c>
      <c r="G449" s="1" cm="1">
        <f t="array" ref="G449">INT(INDEX(W$4:W$24,MATCH($A449,$U$4:$U$24,TRUE))+INDEX(Y$4:Y$24,MATCH($A449,$U$4:$U$24,1))*($A449-INDEX($U$4:$U$24,MATCH($A449,$U$4:$U$24,1))))</f>
        <v>890</v>
      </c>
      <c r="H449" s="1">
        <f t="shared" si="94"/>
        <v>890</v>
      </c>
      <c r="I449" s="1">
        <f t="shared" si="85"/>
        <v>694</v>
      </c>
      <c r="J449" s="1">
        <f t="shared" si="86"/>
        <v>694</v>
      </c>
      <c r="L449" s="1">
        <f t="shared" si="91"/>
        <v>0.9</v>
      </c>
      <c r="M449" s="1" cm="1">
        <f t="array" ref="M449">ROUND(INDEX(实力模型!$AR$9:$AY$108,MATCH($E449,实力模型!$D$9:$D$108,FALSE),MATCH(M$2,实力模型!$AR$8:$AY$8,FALSE))*L449,3)</f>
        <v>11545.2</v>
      </c>
      <c r="N449" s="1">
        <f t="shared" si="87"/>
        <v>0.7</v>
      </c>
      <c r="O449" s="1" cm="1">
        <f t="array" ref="O449">ROUND(INDEX(实力模型!$AR$9:$AY$108,MATCH($E449,实力模型!$D$9:$D$108,FALSE),MATCH(O$2,实力模型!$AR$8:$AY$8,FALSE))*$N449,3)</f>
        <v>870.8</v>
      </c>
      <c r="P449" s="1">
        <f t="shared" si="92"/>
        <v>870.8</v>
      </c>
      <c r="Q449" s="1" cm="1">
        <f t="array" ref="Q449">INDEX(实力模型!$AR$9:$AY$108,MATCH($E449,实力模型!$D$9:$D$108,FALSE),MATCH(Q$2,实力模型!$AR$8:$AY$8,FALSE))*$R$1</f>
        <v>694.8</v>
      </c>
      <c r="R449" s="1">
        <f t="shared" si="93"/>
        <v>694.8</v>
      </c>
    </row>
    <row r="450" spans="1:18" x14ac:dyDescent="0.15">
      <c r="A450" s="1">
        <v>448</v>
      </c>
      <c r="B450" s="1">
        <f t="shared" ref="B450:B462" si="98">B440+1</f>
        <v>45</v>
      </c>
      <c r="C450" s="1">
        <f t="shared" ref="C450:C462" si="99">C440</f>
        <v>8</v>
      </c>
      <c r="E450" s="26">
        <f t="shared" si="97"/>
        <v>100</v>
      </c>
      <c r="F450" s="1" cm="1">
        <f t="array" ref="F450">INT(INDEX(V$4:V$24,MATCH($A450,$U$4:$U$24,TRUE))+INDEX(X$4:X$24,MATCH($A450,$U$4:$U$24,1))*($A450-INDEX($U$4:$U$24,MATCH($A450,$U$4:$U$24,1))))</f>
        <v>11835</v>
      </c>
      <c r="G450" s="1" cm="1">
        <f t="array" ref="G450">INT(INDEX(W$4:W$24,MATCH($A450,$U$4:$U$24,TRUE))+INDEX(Y$4:Y$24,MATCH($A450,$U$4:$U$24,1))*($A450-INDEX($U$4:$U$24,MATCH($A450,$U$4:$U$24,1))))</f>
        <v>892</v>
      </c>
      <c r="H450" s="1">
        <f t="shared" si="94"/>
        <v>892</v>
      </c>
      <c r="I450" s="1">
        <f t="shared" si="85"/>
        <v>694</v>
      </c>
      <c r="J450" s="1">
        <f t="shared" si="86"/>
        <v>694</v>
      </c>
      <c r="L450" s="1">
        <f t="shared" si="91"/>
        <v>0.9</v>
      </c>
      <c r="M450" s="1" cm="1">
        <f t="array" ref="M450">ROUND(INDEX(实力模型!$AR$9:$AY$108,MATCH($E450,实力模型!$D$9:$D$108,FALSE),MATCH(M$2,实力模型!$AR$8:$AY$8,FALSE))*L450,3)</f>
        <v>11545.2</v>
      </c>
      <c r="N450" s="1">
        <f t="shared" si="87"/>
        <v>0.7</v>
      </c>
      <c r="O450" s="1" cm="1">
        <f t="array" ref="O450">ROUND(INDEX(实力模型!$AR$9:$AY$108,MATCH($E450,实力模型!$D$9:$D$108,FALSE),MATCH(O$2,实力模型!$AR$8:$AY$8,FALSE))*$N450,3)</f>
        <v>870.8</v>
      </c>
      <c r="P450" s="1">
        <f t="shared" si="92"/>
        <v>870.8</v>
      </c>
      <c r="Q450" s="1" cm="1">
        <f t="array" ref="Q450">INDEX(实力模型!$AR$9:$AY$108,MATCH($E450,实力模型!$D$9:$D$108,FALSE),MATCH(Q$2,实力模型!$AR$8:$AY$8,FALSE))*$R$1</f>
        <v>694.8</v>
      </c>
      <c r="R450" s="1">
        <f t="shared" si="93"/>
        <v>694.8</v>
      </c>
    </row>
    <row r="451" spans="1:18" x14ac:dyDescent="0.15">
      <c r="A451" s="1">
        <v>449</v>
      </c>
      <c r="B451" s="1">
        <f t="shared" si="98"/>
        <v>45</v>
      </c>
      <c r="C451" s="1">
        <f t="shared" si="99"/>
        <v>9</v>
      </c>
      <c r="E451" s="26">
        <f t="shared" si="97"/>
        <v>100</v>
      </c>
      <c r="F451" s="1" cm="1">
        <f t="array" ref="F451">INT(INDEX(V$4:V$24,MATCH($A451,$U$4:$U$24,TRUE))+INDEX(X$4:X$24,MATCH($A451,$U$4:$U$24,1))*($A451-INDEX($U$4:$U$24,MATCH($A451,$U$4:$U$24,1))))</f>
        <v>11862</v>
      </c>
      <c r="G451" s="1" cm="1">
        <f t="array" ref="G451">INT(INDEX(W$4:W$24,MATCH($A451,$U$4:$U$24,TRUE))+INDEX(Y$4:Y$24,MATCH($A451,$U$4:$U$24,1))*($A451-INDEX($U$4:$U$24,MATCH($A451,$U$4:$U$24,1))))</f>
        <v>894</v>
      </c>
      <c r="H451" s="1">
        <f t="shared" si="94"/>
        <v>894</v>
      </c>
      <c r="I451" s="1">
        <f t="shared" ref="I451:I502" si="100">INT(Q451)</f>
        <v>694</v>
      </c>
      <c r="J451" s="1">
        <f t="shared" ref="J451:J502" si="101">INT(R451)</f>
        <v>694</v>
      </c>
      <c r="L451" s="1">
        <f t="shared" si="91"/>
        <v>0.9</v>
      </c>
      <c r="M451" s="1" cm="1">
        <f t="array" ref="M451">ROUND(INDEX(实力模型!$AR$9:$AY$108,MATCH($E451,实力模型!$D$9:$D$108,FALSE),MATCH(M$2,实力模型!$AR$8:$AY$8,FALSE))*L451,3)</f>
        <v>11545.2</v>
      </c>
      <c r="N451" s="1">
        <f t="shared" si="87"/>
        <v>0.7</v>
      </c>
      <c r="O451" s="1" cm="1">
        <f t="array" ref="O451">ROUND(INDEX(实力模型!$AR$9:$AY$108,MATCH($E451,实力模型!$D$9:$D$108,FALSE),MATCH(O$2,实力模型!$AR$8:$AY$8,FALSE))*$N451,3)</f>
        <v>870.8</v>
      </c>
      <c r="P451" s="1">
        <f t="shared" si="92"/>
        <v>870.8</v>
      </c>
      <c r="Q451" s="1" cm="1">
        <f t="array" ref="Q451">INDEX(实力模型!$AR$9:$AY$108,MATCH($E451,实力模型!$D$9:$D$108,FALSE),MATCH(Q$2,实力模型!$AR$8:$AY$8,FALSE))*$R$1</f>
        <v>694.8</v>
      </c>
      <c r="R451" s="1">
        <f t="shared" si="93"/>
        <v>694.8</v>
      </c>
    </row>
    <row r="452" spans="1:18" x14ac:dyDescent="0.15">
      <c r="A452" s="1">
        <v>450</v>
      </c>
      <c r="B452" s="1">
        <f t="shared" si="98"/>
        <v>45</v>
      </c>
      <c r="C452" s="1">
        <f t="shared" si="99"/>
        <v>10</v>
      </c>
      <c r="E452" s="26">
        <f t="shared" si="97"/>
        <v>100</v>
      </c>
      <c r="F452" s="1" cm="1">
        <f t="array" ref="F452">INT(INDEX(V$4:V$24,MATCH($A452,$U$4:$U$24,TRUE))+INDEX(X$4:X$24,MATCH($A452,$U$4:$U$24,1))*($A452-INDEX($U$4:$U$24,MATCH($A452,$U$4:$U$24,1))))</f>
        <v>11888</v>
      </c>
      <c r="G452" s="1" cm="1">
        <f t="array" ref="G452">INT(INDEX(W$4:W$24,MATCH($A452,$U$4:$U$24,TRUE))+INDEX(Y$4:Y$24,MATCH($A452,$U$4:$U$24,1))*($A452-INDEX($U$4:$U$24,MATCH($A452,$U$4:$U$24,1))))</f>
        <v>896</v>
      </c>
      <c r="H452" s="1">
        <f t="shared" si="94"/>
        <v>896</v>
      </c>
      <c r="I452" s="1">
        <f t="shared" si="100"/>
        <v>694</v>
      </c>
      <c r="J452" s="1">
        <f t="shared" si="101"/>
        <v>694</v>
      </c>
      <c r="L452" s="1">
        <f t="shared" si="91"/>
        <v>0.9</v>
      </c>
      <c r="M452" s="1" cm="1">
        <f t="array" ref="M452">ROUND(INDEX(实力模型!$AR$9:$AY$108,MATCH($E452,实力模型!$D$9:$D$108,FALSE),MATCH(M$2,实力模型!$AR$8:$AY$8,FALSE))*L452,3)</f>
        <v>11545.2</v>
      </c>
      <c r="N452" s="1">
        <f t="shared" si="87"/>
        <v>0.7</v>
      </c>
      <c r="O452" s="1" cm="1">
        <f t="array" ref="O452">ROUND(INDEX(实力模型!$AR$9:$AY$108,MATCH($E452,实力模型!$D$9:$D$108,FALSE),MATCH(O$2,实力模型!$AR$8:$AY$8,FALSE))*$N452,3)</f>
        <v>870.8</v>
      </c>
      <c r="P452" s="1">
        <f t="shared" si="92"/>
        <v>870.8</v>
      </c>
      <c r="Q452" s="1" cm="1">
        <f t="array" ref="Q452">INDEX(实力模型!$AR$9:$AY$108,MATCH($E452,实力模型!$D$9:$D$108,FALSE),MATCH(Q$2,实力模型!$AR$8:$AY$8,FALSE))*$R$1</f>
        <v>694.8</v>
      </c>
      <c r="R452" s="1">
        <f t="shared" si="93"/>
        <v>694.8</v>
      </c>
    </row>
    <row r="453" spans="1:18" x14ac:dyDescent="0.15">
      <c r="A453" s="1">
        <v>451</v>
      </c>
      <c r="B453" s="1">
        <f t="shared" si="98"/>
        <v>46</v>
      </c>
      <c r="C453" s="1">
        <f t="shared" si="99"/>
        <v>1</v>
      </c>
      <c r="E453" s="26">
        <f t="shared" si="97"/>
        <v>100</v>
      </c>
      <c r="F453" s="1" cm="1">
        <f t="array" ref="F453">INT(INDEX(V$4:V$24,MATCH($A453,$U$4:$U$24,TRUE))+INDEX(X$4:X$24,MATCH($A453,$U$4:$U$24,1))*($A453-INDEX($U$4:$U$24,MATCH($A453,$U$4:$U$24,1))))</f>
        <v>11915</v>
      </c>
      <c r="G453" s="1" cm="1">
        <f t="array" ref="G453">INT(INDEX(W$4:W$24,MATCH($A453,$U$4:$U$24,TRUE))+INDEX(Y$4:Y$24,MATCH($A453,$U$4:$U$24,1))*($A453-INDEX($U$4:$U$24,MATCH($A453,$U$4:$U$24,1))))</f>
        <v>898</v>
      </c>
      <c r="H453" s="1">
        <f t="shared" si="94"/>
        <v>898</v>
      </c>
      <c r="I453" s="1">
        <f t="shared" si="100"/>
        <v>694</v>
      </c>
      <c r="J453" s="1">
        <f t="shared" si="101"/>
        <v>694</v>
      </c>
      <c r="L453" s="1">
        <f t="shared" si="91"/>
        <v>0.9</v>
      </c>
      <c r="M453" s="1" cm="1">
        <f t="array" ref="M453">ROUND(INDEX(实力模型!$AR$9:$AY$108,MATCH($E453,实力模型!$D$9:$D$108,FALSE),MATCH(M$2,实力模型!$AR$8:$AY$8,FALSE))*L453,3)</f>
        <v>11545.2</v>
      </c>
      <c r="N453" s="1">
        <f t="shared" ref="N453:N502" si="102">MIN(N452+0.002,0.7)</f>
        <v>0.7</v>
      </c>
      <c r="O453" s="1" cm="1">
        <f t="array" ref="O453">ROUND(INDEX(实力模型!$AR$9:$AY$108,MATCH($E453,实力模型!$D$9:$D$108,FALSE),MATCH(O$2,实力模型!$AR$8:$AY$8,FALSE))*$N453,3)</f>
        <v>870.8</v>
      </c>
      <c r="P453" s="1">
        <f t="shared" si="92"/>
        <v>870.8</v>
      </c>
      <c r="Q453" s="1" cm="1">
        <f t="array" ref="Q453">INDEX(实力模型!$AR$9:$AY$108,MATCH($E453,实力模型!$D$9:$D$108,FALSE),MATCH(Q$2,实力模型!$AR$8:$AY$8,FALSE))*$R$1</f>
        <v>694.8</v>
      </c>
      <c r="R453" s="1">
        <f t="shared" si="93"/>
        <v>694.8</v>
      </c>
    </row>
    <row r="454" spans="1:18" x14ac:dyDescent="0.15">
      <c r="A454" s="1">
        <v>452</v>
      </c>
      <c r="B454" s="1">
        <f t="shared" si="98"/>
        <v>46</v>
      </c>
      <c r="C454" s="1">
        <f t="shared" si="99"/>
        <v>2</v>
      </c>
      <c r="E454" s="26">
        <f t="shared" si="97"/>
        <v>100</v>
      </c>
      <c r="F454" s="1" cm="1">
        <f t="array" ref="F454">INT(INDEX(V$4:V$24,MATCH($A454,$U$4:$U$24,TRUE))+INDEX(X$4:X$24,MATCH($A454,$U$4:$U$24,1))*($A454-INDEX($U$4:$U$24,MATCH($A454,$U$4:$U$24,1))))</f>
        <v>11941</v>
      </c>
      <c r="G454" s="1" cm="1">
        <f t="array" ref="G454">INT(INDEX(W$4:W$24,MATCH($A454,$U$4:$U$24,TRUE))+INDEX(Y$4:Y$24,MATCH($A454,$U$4:$U$24,1))*($A454-INDEX($U$4:$U$24,MATCH($A454,$U$4:$U$24,1))))</f>
        <v>900</v>
      </c>
      <c r="H454" s="1">
        <f t="shared" si="94"/>
        <v>900</v>
      </c>
      <c r="I454" s="1">
        <f t="shared" si="100"/>
        <v>694</v>
      </c>
      <c r="J454" s="1">
        <f t="shared" si="101"/>
        <v>694</v>
      </c>
      <c r="L454" s="1">
        <f t="shared" si="91"/>
        <v>0.9</v>
      </c>
      <c r="M454" s="1" cm="1">
        <f t="array" ref="M454">ROUND(INDEX(实力模型!$AR$9:$AY$108,MATCH($E454,实力模型!$D$9:$D$108,FALSE),MATCH(M$2,实力模型!$AR$8:$AY$8,FALSE))*L454,3)</f>
        <v>11545.2</v>
      </c>
      <c r="N454" s="1">
        <f t="shared" si="102"/>
        <v>0.7</v>
      </c>
      <c r="O454" s="1" cm="1">
        <f t="array" ref="O454">ROUND(INDEX(实力模型!$AR$9:$AY$108,MATCH($E454,实力模型!$D$9:$D$108,FALSE),MATCH(O$2,实力模型!$AR$8:$AY$8,FALSE))*$N454,3)</f>
        <v>870.8</v>
      </c>
      <c r="P454" s="1">
        <f t="shared" si="92"/>
        <v>870.8</v>
      </c>
      <c r="Q454" s="1" cm="1">
        <f t="array" ref="Q454">INDEX(实力模型!$AR$9:$AY$108,MATCH($E454,实力模型!$D$9:$D$108,FALSE),MATCH(Q$2,实力模型!$AR$8:$AY$8,FALSE))*$R$1</f>
        <v>694.8</v>
      </c>
      <c r="R454" s="1">
        <f t="shared" si="93"/>
        <v>694.8</v>
      </c>
    </row>
    <row r="455" spans="1:18" x14ac:dyDescent="0.15">
      <c r="A455" s="1">
        <v>453</v>
      </c>
      <c r="B455" s="1">
        <f t="shared" si="98"/>
        <v>46</v>
      </c>
      <c r="C455" s="1">
        <f t="shared" si="99"/>
        <v>3</v>
      </c>
      <c r="E455" s="26">
        <f t="shared" si="97"/>
        <v>100</v>
      </c>
      <c r="F455" s="1" cm="1">
        <f t="array" ref="F455">INT(INDEX(V$4:V$24,MATCH($A455,$U$4:$U$24,TRUE))+INDEX(X$4:X$24,MATCH($A455,$U$4:$U$24,1))*($A455-INDEX($U$4:$U$24,MATCH($A455,$U$4:$U$24,1))))</f>
        <v>11967</v>
      </c>
      <c r="G455" s="1" cm="1">
        <f t="array" ref="G455">INT(INDEX(W$4:W$24,MATCH($A455,$U$4:$U$24,TRUE))+INDEX(Y$4:Y$24,MATCH($A455,$U$4:$U$24,1))*($A455-INDEX($U$4:$U$24,MATCH($A455,$U$4:$U$24,1))))</f>
        <v>902</v>
      </c>
      <c r="H455" s="1">
        <f t="shared" si="94"/>
        <v>902</v>
      </c>
      <c r="I455" s="1">
        <f t="shared" si="100"/>
        <v>694</v>
      </c>
      <c r="J455" s="1">
        <f t="shared" si="101"/>
        <v>694</v>
      </c>
      <c r="L455" s="1">
        <f t="shared" si="91"/>
        <v>0.9</v>
      </c>
      <c r="M455" s="1" cm="1">
        <f t="array" ref="M455">ROUND(INDEX(实力模型!$AR$9:$AY$108,MATCH($E455,实力模型!$D$9:$D$108,FALSE),MATCH(M$2,实力模型!$AR$8:$AY$8,FALSE))*L455,3)</f>
        <v>11545.2</v>
      </c>
      <c r="N455" s="1">
        <f t="shared" si="102"/>
        <v>0.7</v>
      </c>
      <c r="O455" s="1" cm="1">
        <f t="array" ref="O455">ROUND(INDEX(实力模型!$AR$9:$AY$108,MATCH($E455,实力模型!$D$9:$D$108,FALSE),MATCH(O$2,实力模型!$AR$8:$AY$8,FALSE))*$N455,3)</f>
        <v>870.8</v>
      </c>
      <c r="P455" s="1">
        <f t="shared" si="92"/>
        <v>870.8</v>
      </c>
      <c r="Q455" s="1" cm="1">
        <f t="array" ref="Q455">INDEX(实力模型!$AR$9:$AY$108,MATCH($E455,实力模型!$D$9:$D$108,FALSE),MATCH(Q$2,实力模型!$AR$8:$AY$8,FALSE))*$R$1</f>
        <v>694.8</v>
      </c>
      <c r="R455" s="1">
        <f t="shared" si="93"/>
        <v>694.8</v>
      </c>
    </row>
    <row r="456" spans="1:18" x14ac:dyDescent="0.15">
      <c r="A456" s="1">
        <v>454</v>
      </c>
      <c r="B456" s="1">
        <f t="shared" si="98"/>
        <v>46</v>
      </c>
      <c r="C456" s="1">
        <f t="shared" si="99"/>
        <v>4</v>
      </c>
      <c r="E456" s="26">
        <f t="shared" si="97"/>
        <v>100</v>
      </c>
      <c r="F456" s="1" cm="1">
        <f t="array" ref="F456">INT(INDEX(V$4:V$24,MATCH($A456,$U$4:$U$24,TRUE))+INDEX(X$4:X$24,MATCH($A456,$U$4:$U$24,1))*($A456-INDEX($U$4:$U$24,MATCH($A456,$U$4:$U$24,1))))</f>
        <v>11994</v>
      </c>
      <c r="G456" s="1" cm="1">
        <f t="array" ref="G456">INT(INDEX(W$4:W$24,MATCH($A456,$U$4:$U$24,TRUE))+INDEX(Y$4:Y$24,MATCH($A456,$U$4:$U$24,1))*($A456-INDEX($U$4:$U$24,MATCH($A456,$U$4:$U$24,1))))</f>
        <v>904</v>
      </c>
      <c r="H456" s="1">
        <f t="shared" si="94"/>
        <v>904</v>
      </c>
      <c r="I456" s="1">
        <f t="shared" si="100"/>
        <v>694</v>
      </c>
      <c r="J456" s="1">
        <f t="shared" si="101"/>
        <v>694</v>
      </c>
      <c r="L456" s="1">
        <f t="shared" si="91"/>
        <v>0.9</v>
      </c>
      <c r="M456" s="1" cm="1">
        <f t="array" ref="M456">ROUND(INDEX(实力模型!$AR$9:$AY$108,MATCH($E456,实力模型!$D$9:$D$108,FALSE),MATCH(M$2,实力模型!$AR$8:$AY$8,FALSE))*L456,3)</f>
        <v>11545.2</v>
      </c>
      <c r="N456" s="1">
        <f t="shared" si="102"/>
        <v>0.7</v>
      </c>
      <c r="O456" s="1" cm="1">
        <f t="array" ref="O456">ROUND(INDEX(实力模型!$AR$9:$AY$108,MATCH($E456,实力模型!$D$9:$D$108,FALSE),MATCH(O$2,实力模型!$AR$8:$AY$8,FALSE))*$N456,3)</f>
        <v>870.8</v>
      </c>
      <c r="P456" s="1">
        <f t="shared" si="92"/>
        <v>870.8</v>
      </c>
      <c r="Q456" s="1" cm="1">
        <f t="array" ref="Q456">INDEX(实力模型!$AR$9:$AY$108,MATCH($E456,实力模型!$D$9:$D$108,FALSE),MATCH(Q$2,实力模型!$AR$8:$AY$8,FALSE))*$R$1</f>
        <v>694.8</v>
      </c>
      <c r="R456" s="1">
        <f t="shared" si="93"/>
        <v>694.8</v>
      </c>
    </row>
    <row r="457" spans="1:18" x14ac:dyDescent="0.15">
      <c r="A457" s="1">
        <v>455</v>
      </c>
      <c r="B457" s="1">
        <f t="shared" si="98"/>
        <v>46</v>
      </c>
      <c r="C457" s="1">
        <f t="shared" si="99"/>
        <v>5</v>
      </c>
      <c r="E457" s="26">
        <f t="shared" si="97"/>
        <v>100</v>
      </c>
      <c r="F457" s="1" cm="1">
        <f t="array" ref="F457">INT(INDEX(V$4:V$24,MATCH($A457,$U$4:$U$24,TRUE))+INDEX(X$4:X$24,MATCH($A457,$U$4:$U$24,1))*($A457-INDEX($U$4:$U$24,MATCH($A457,$U$4:$U$24,1))))</f>
        <v>12020</v>
      </c>
      <c r="G457" s="1" cm="1">
        <f t="array" ref="G457">INT(INDEX(W$4:W$24,MATCH($A457,$U$4:$U$24,TRUE))+INDEX(Y$4:Y$24,MATCH($A457,$U$4:$U$24,1))*($A457-INDEX($U$4:$U$24,MATCH($A457,$U$4:$U$24,1))))</f>
        <v>906</v>
      </c>
      <c r="H457" s="1">
        <f t="shared" si="94"/>
        <v>906</v>
      </c>
      <c r="I457" s="1">
        <f t="shared" si="100"/>
        <v>694</v>
      </c>
      <c r="J457" s="1">
        <f t="shared" si="101"/>
        <v>694</v>
      </c>
      <c r="L457" s="1">
        <f t="shared" si="91"/>
        <v>0.9</v>
      </c>
      <c r="M457" s="1" cm="1">
        <f t="array" ref="M457">ROUND(INDEX(实力模型!$AR$9:$AY$108,MATCH($E457,实力模型!$D$9:$D$108,FALSE),MATCH(M$2,实力模型!$AR$8:$AY$8,FALSE))*L457,3)</f>
        <v>11545.2</v>
      </c>
      <c r="N457" s="1">
        <f t="shared" si="102"/>
        <v>0.7</v>
      </c>
      <c r="O457" s="1" cm="1">
        <f t="array" ref="O457">ROUND(INDEX(实力模型!$AR$9:$AY$108,MATCH($E457,实力模型!$D$9:$D$108,FALSE),MATCH(O$2,实力模型!$AR$8:$AY$8,FALSE))*$N457,3)</f>
        <v>870.8</v>
      </c>
      <c r="P457" s="1">
        <f t="shared" si="92"/>
        <v>870.8</v>
      </c>
      <c r="Q457" s="1" cm="1">
        <f t="array" ref="Q457">INDEX(实力模型!$AR$9:$AY$108,MATCH($E457,实力模型!$D$9:$D$108,FALSE),MATCH(Q$2,实力模型!$AR$8:$AY$8,FALSE))*$R$1</f>
        <v>694.8</v>
      </c>
      <c r="R457" s="1">
        <f t="shared" si="93"/>
        <v>694.8</v>
      </c>
    </row>
    <row r="458" spans="1:18" x14ac:dyDescent="0.15">
      <c r="A458" s="1">
        <v>456</v>
      </c>
      <c r="B458" s="1">
        <f t="shared" si="98"/>
        <v>46</v>
      </c>
      <c r="C458" s="1">
        <f t="shared" si="99"/>
        <v>6</v>
      </c>
      <c r="E458" s="26">
        <f t="shared" si="97"/>
        <v>100</v>
      </c>
      <c r="F458" s="1" cm="1">
        <f t="array" ref="F458">INT(INDEX(V$4:V$24,MATCH($A458,$U$4:$U$24,TRUE))+INDEX(X$4:X$24,MATCH($A458,$U$4:$U$24,1))*($A458-INDEX($U$4:$U$24,MATCH($A458,$U$4:$U$24,1))))</f>
        <v>12047</v>
      </c>
      <c r="G458" s="1" cm="1">
        <f t="array" ref="G458">INT(INDEX(W$4:W$24,MATCH($A458,$U$4:$U$24,TRUE))+INDEX(Y$4:Y$24,MATCH($A458,$U$4:$U$24,1))*($A458-INDEX($U$4:$U$24,MATCH($A458,$U$4:$U$24,1))))</f>
        <v>908</v>
      </c>
      <c r="H458" s="1">
        <f t="shared" si="94"/>
        <v>908</v>
      </c>
      <c r="I458" s="1">
        <f t="shared" si="100"/>
        <v>694</v>
      </c>
      <c r="J458" s="1">
        <f t="shared" si="101"/>
        <v>694</v>
      </c>
      <c r="L458" s="1">
        <f t="shared" si="91"/>
        <v>0.9</v>
      </c>
      <c r="M458" s="1" cm="1">
        <f t="array" ref="M458">ROUND(INDEX(实力模型!$AR$9:$AY$108,MATCH($E458,实力模型!$D$9:$D$108,FALSE),MATCH(M$2,实力模型!$AR$8:$AY$8,FALSE))*L458,3)</f>
        <v>11545.2</v>
      </c>
      <c r="N458" s="1">
        <f t="shared" si="102"/>
        <v>0.7</v>
      </c>
      <c r="O458" s="1" cm="1">
        <f t="array" ref="O458">ROUND(INDEX(实力模型!$AR$9:$AY$108,MATCH($E458,实力模型!$D$9:$D$108,FALSE),MATCH(O$2,实力模型!$AR$8:$AY$8,FALSE))*$N458,3)</f>
        <v>870.8</v>
      </c>
      <c r="P458" s="1">
        <f t="shared" si="92"/>
        <v>870.8</v>
      </c>
      <c r="Q458" s="1" cm="1">
        <f t="array" ref="Q458">INDEX(实力模型!$AR$9:$AY$108,MATCH($E458,实力模型!$D$9:$D$108,FALSE),MATCH(Q$2,实力模型!$AR$8:$AY$8,FALSE))*$R$1</f>
        <v>694.8</v>
      </c>
      <c r="R458" s="1">
        <f t="shared" si="93"/>
        <v>694.8</v>
      </c>
    </row>
    <row r="459" spans="1:18" x14ac:dyDescent="0.15">
      <c r="A459" s="1">
        <v>457</v>
      </c>
      <c r="B459" s="1">
        <f t="shared" si="98"/>
        <v>46</v>
      </c>
      <c r="C459" s="1">
        <f t="shared" si="99"/>
        <v>7</v>
      </c>
      <c r="E459" s="26">
        <f t="shared" si="97"/>
        <v>100</v>
      </c>
      <c r="F459" s="1" cm="1">
        <f t="array" ref="F459">INT(INDEX(V$4:V$24,MATCH($A459,$U$4:$U$24,TRUE))+INDEX(X$4:X$24,MATCH($A459,$U$4:$U$24,1))*($A459-INDEX($U$4:$U$24,MATCH($A459,$U$4:$U$24,1))))</f>
        <v>12073</v>
      </c>
      <c r="G459" s="1" cm="1">
        <f t="array" ref="G459">INT(INDEX(W$4:W$24,MATCH($A459,$U$4:$U$24,TRUE))+INDEX(Y$4:Y$24,MATCH($A459,$U$4:$U$24,1))*($A459-INDEX($U$4:$U$24,MATCH($A459,$U$4:$U$24,1))))</f>
        <v>910</v>
      </c>
      <c r="H459" s="1">
        <f t="shared" si="94"/>
        <v>910</v>
      </c>
      <c r="I459" s="1">
        <f t="shared" si="100"/>
        <v>694</v>
      </c>
      <c r="J459" s="1">
        <f t="shared" si="101"/>
        <v>694</v>
      </c>
      <c r="L459" s="1">
        <f t="shared" si="91"/>
        <v>0.9</v>
      </c>
      <c r="M459" s="1" cm="1">
        <f t="array" ref="M459">ROUND(INDEX(实力模型!$AR$9:$AY$108,MATCH($E459,实力模型!$D$9:$D$108,FALSE),MATCH(M$2,实力模型!$AR$8:$AY$8,FALSE))*L459,3)</f>
        <v>11545.2</v>
      </c>
      <c r="N459" s="1">
        <f t="shared" si="102"/>
        <v>0.7</v>
      </c>
      <c r="O459" s="1" cm="1">
        <f t="array" ref="O459">ROUND(INDEX(实力模型!$AR$9:$AY$108,MATCH($E459,实力模型!$D$9:$D$108,FALSE),MATCH(O$2,实力模型!$AR$8:$AY$8,FALSE))*$N459,3)</f>
        <v>870.8</v>
      </c>
      <c r="P459" s="1">
        <f t="shared" si="92"/>
        <v>870.8</v>
      </c>
      <c r="Q459" s="1" cm="1">
        <f t="array" ref="Q459">INDEX(实力模型!$AR$9:$AY$108,MATCH($E459,实力模型!$D$9:$D$108,FALSE),MATCH(Q$2,实力模型!$AR$8:$AY$8,FALSE))*$R$1</f>
        <v>694.8</v>
      </c>
      <c r="R459" s="1">
        <f t="shared" si="93"/>
        <v>694.8</v>
      </c>
    </row>
    <row r="460" spans="1:18" x14ac:dyDescent="0.15">
      <c r="A460" s="1">
        <v>458</v>
      </c>
      <c r="B460" s="1">
        <f t="shared" si="98"/>
        <v>46</v>
      </c>
      <c r="C460" s="1">
        <f t="shared" si="99"/>
        <v>8</v>
      </c>
      <c r="E460" s="26">
        <f t="shared" si="97"/>
        <v>100</v>
      </c>
      <c r="F460" s="1" cm="1">
        <f t="array" ref="F460">INT(INDEX(V$4:V$24,MATCH($A460,$U$4:$U$24,TRUE))+INDEX(X$4:X$24,MATCH($A460,$U$4:$U$24,1))*($A460-INDEX($U$4:$U$24,MATCH($A460,$U$4:$U$24,1))))</f>
        <v>12100</v>
      </c>
      <c r="G460" s="1" cm="1">
        <f t="array" ref="G460">INT(INDEX(W$4:W$24,MATCH($A460,$U$4:$U$24,TRUE))+INDEX(Y$4:Y$24,MATCH($A460,$U$4:$U$24,1))*($A460-INDEX($U$4:$U$24,MATCH($A460,$U$4:$U$24,1))))</f>
        <v>912</v>
      </c>
      <c r="H460" s="1">
        <f t="shared" si="94"/>
        <v>912</v>
      </c>
      <c r="I460" s="1">
        <f t="shared" si="100"/>
        <v>694</v>
      </c>
      <c r="J460" s="1">
        <f t="shared" si="101"/>
        <v>694</v>
      </c>
      <c r="L460" s="1">
        <f t="shared" si="91"/>
        <v>0.9</v>
      </c>
      <c r="M460" s="1" cm="1">
        <f t="array" ref="M460">ROUND(INDEX(实力模型!$AR$9:$AY$108,MATCH($E460,实力模型!$D$9:$D$108,FALSE),MATCH(M$2,实力模型!$AR$8:$AY$8,FALSE))*L460,3)</f>
        <v>11545.2</v>
      </c>
      <c r="N460" s="1">
        <f t="shared" si="102"/>
        <v>0.7</v>
      </c>
      <c r="O460" s="1" cm="1">
        <f t="array" ref="O460">ROUND(INDEX(实力模型!$AR$9:$AY$108,MATCH($E460,实力模型!$D$9:$D$108,FALSE),MATCH(O$2,实力模型!$AR$8:$AY$8,FALSE))*$N460,3)</f>
        <v>870.8</v>
      </c>
      <c r="P460" s="1">
        <f t="shared" si="92"/>
        <v>870.8</v>
      </c>
      <c r="Q460" s="1" cm="1">
        <f t="array" ref="Q460">INDEX(实力模型!$AR$9:$AY$108,MATCH($E460,实力模型!$D$9:$D$108,FALSE),MATCH(Q$2,实力模型!$AR$8:$AY$8,FALSE))*$R$1</f>
        <v>694.8</v>
      </c>
      <c r="R460" s="1">
        <f t="shared" si="93"/>
        <v>694.8</v>
      </c>
    </row>
    <row r="461" spans="1:18" x14ac:dyDescent="0.15">
      <c r="A461" s="1">
        <v>459</v>
      </c>
      <c r="B461" s="1">
        <f t="shared" si="98"/>
        <v>46</v>
      </c>
      <c r="C461" s="1">
        <f t="shared" si="99"/>
        <v>9</v>
      </c>
      <c r="E461" s="26">
        <f t="shared" si="97"/>
        <v>100</v>
      </c>
      <c r="F461" s="1" cm="1">
        <f t="array" ref="F461">INT(INDEX(V$4:V$24,MATCH($A461,$U$4:$U$24,TRUE))+INDEX(X$4:X$24,MATCH($A461,$U$4:$U$24,1))*($A461-INDEX($U$4:$U$24,MATCH($A461,$U$4:$U$24,1))))</f>
        <v>12126</v>
      </c>
      <c r="G461" s="1" cm="1">
        <f t="array" ref="G461">INT(INDEX(W$4:W$24,MATCH($A461,$U$4:$U$24,TRUE))+INDEX(Y$4:Y$24,MATCH($A461,$U$4:$U$24,1))*($A461-INDEX($U$4:$U$24,MATCH($A461,$U$4:$U$24,1))))</f>
        <v>914</v>
      </c>
      <c r="H461" s="1">
        <f t="shared" si="94"/>
        <v>914</v>
      </c>
      <c r="I461" s="1">
        <f t="shared" si="100"/>
        <v>694</v>
      </c>
      <c r="J461" s="1">
        <f t="shared" si="101"/>
        <v>694</v>
      </c>
      <c r="L461" s="1">
        <f t="shared" si="91"/>
        <v>0.9</v>
      </c>
      <c r="M461" s="1" cm="1">
        <f t="array" ref="M461">ROUND(INDEX(实力模型!$AR$9:$AY$108,MATCH($E461,实力模型!$D$9:$D$108,FALSE),MATCH(M$2,实力模型!$AR$8:$AY$8,FALSE))*L461,3)</f>
        <v>11545.2</v>
      </c>
      <c r="N461" s="1">
        <f t="shared" si="102"/>
        <v>0.7</v>
      </c>
      <c r="O461" s="1" cm="1">
        <f t="array" ref="O461">ROUND(INDEX(实力模型!$AR$9:$AY$108,MATCH($E461,实力模型!$D$9:$D$108,FALSE),MATCH(O$2,实力模型!$AR$8:$AY$8,FALSE))*$N461,3)</f>
        <v>870.8</v>
      </c>
      <c r="P461" s="1">
        <f t="shared" si="92"/>
        <v>870.8</v>
      </c>
      <c r="Q461" s="1" cm="1">
        <f t="array" ref="Q461">INDEX(实力模型!$AR$9:$AY$108,MATCH($E461,实力模型!$D$9:$D$108,FALSE),MATCH(Q$2,实力模型!$AR$8:$AY$8,FALSE))*$R$1</f>
        <v>694.8</v>
      </c>
      <c r="R461" s="1">
        <f t="shared" si="93"/>
        <v>694.8</v>
      </c>
    </row>
    <row r="462" spans="1:18" x14ac:dyDescent="0.15">
      <c r="A462" s="1">
        <v>460</v>
      </c>
      <c r="B462" s="1">
        <f t="shared" si="98"/>
        <v>46</v>
      </c>
      <c r="C462" s="1">
        <f t="shared" si="99"/>
        <v>10</v>
      </c>
      <c r="E462" s="26">
        <f t="shared" si="97"/>
        <v>100</v>
      </c>
      <c r="F462" s="1" cm="1">
        <f t="array" ref="F462">INT(INDEX(V$4:V$24,MATCH($A462,$U$4:$U$24,TRUE))+INDEX(X$4:X$24,MATCH($A462,$U$4:$U$24,1))*($A462-INDEX($U$4:$U$24,MATCH($A462,$U$4:$U$24,1))))</f>
        <v>12152</v>
      </c>
      <c r="G462" s="1" cm="1">
        <f t="array" ref="G462">INT(INDEX(W$4:W$24,MATCH($A462,$U$4:$U$24,TRUE))+INDEX(Y$4:Y$24,MATCH($A462,$U$4:$U$24,1))*($A462-INDEX($U$4:$U$24,MATCH($A462,$U$4:$U$24,1))))</f>
        <v>916</v>
      </c>
      <c r="H462" s="1">
        <f t="shared" si="94"/>
        <v>916</v>
      </c>
      <c r="I462" s="1">
        <f t="shared" si="100"/>
        <v>694</v>
      </c>
      <c r="J462" s="1">
        <f t="shared" si="101"/>
        <v>694</v>
      </c>
      <c r="L462" s="1">
        <f t="shared" si="91"/>
        <v>0.9</v>
      </c>
      <c r="M462" s="1" cm="1">
        <f t="array" ref="M462">ROUND(INDEX(实力模型!$AR$9:$AY$108,MATCH($E462,实力模型!$D$9:$D$108,FALSE),MATCH(M$2,实力模型!$AR$8:$AY$8,FALSE))*L462,3)</f>
        <v>11545.2</v>
      </c>
      <c r="N462" s="1">
        <f t="shared" si="102"/>
        <v>0.7</v>
      </c>
      <c r="O462" s="1" cm="1">
        <f t="array" ref="O462">ROUND(INDEX(实力模型!$AR$9:$AY$108,MATCH($E462,实力模型!$D$9:$D$108,FALSE),MATCH(O$2,实力模型!$AR$8:$AY$8,FALSE))*$N462,3)</f>
        <v>870.8</v>
      </c>
      <c r="P462" s="1">
        <f t="shared" si="92"/>
        <v>870.8</v>
      </c>
      <c r="Q462" s="1" cm="1">
        <f t="array" ref="Q462">INDEX(实力模型!$AR$9:$AY$108,MATCH($E462,实力模型!$D$9:$D$108,FALSE),MATCH(Q$2,实力模型!$AR$8:$AY$8,FALSE))*$R$1</f>
        <v>694.8</v>
      </c>
      <c r="R462" s="1">
        <f t="shared" si="93"/>
        <v>694.8</v>
      </c>
    </row>
    <row r="463" spans="1:18" x14ac:dyDescent="0.15">
      <c r="A463" s="1">
        <v>461</v>
      </c>
      <c r="B463" s="1">
        <f t="shared" ref="B463:B474" si="103">B453+1</f>
        <v>47</v>
      </c>
      <c r="C463" s="1">
        <f t="shared" ref="C463:C474" si="104">C453</f>
        <v>1</v>
      </c>
      <c r="E463" s="26">
        <f t="shared" si="97"/>
        <v>100</v>
      </c>
      <c r="F463" s="1" cm="1">
        <f t="array" ref="F463">INT(INDEX(V$4:V$24,MATCH($A463,$U$4:$U$24,TRUE))+INDEX(X$4:X$24,MATCH($A463,$U$4:$U$24,1))*($A463-INDEX($U$4:$U$24,MATCH($A463,$U$4:$U$24,1))))</f>
        <v>12179</v>
      </c>
      <c r="G463" s="1" cm="1">
        <f t="array" ref="G463">INT(INDEX(W$4:W$24,MATCH($A463,$U$4:$U$24,TRUE))+INDEX(Y$4:Y$24,MATCH($A463,$U$4:$U$24,1))*($A463-INDEX($U$4:$U$24,MATCH($A463,$U$4:$U$24,1))))</f>
        <v>918</v>
      </c>
      <c r="H463" s="1">
        <f t="shared" si="94"/>
        <v>918</v>
      </c>
      <c r="I463" s="1">
        <f t="shared" si="100"/>
        <v>694</v>
      </c>
      <c r="J463" s="1">
        <f t="shared" si="101"/>
        <v>694</v>
      </c>
      <c r="L463" s="1">
        <f t="shared" si="91"/>
        <v>0.9</v>
      </c>
      <c r="M463" s="1" cm="1">
        <f t="array" ref="M463">ROUND(INDEX(实力模型!$AR$9:$AY$108,MATCH($E463,实力模型!$D$9:$D$108,FALSE),MATCH(M$2,实力模型!$AR$8:$AY$8,FALSE))*L463,3)</f>
        <v>11545.2</v>
      </c>
      <c r="N463" s="1">
        <f t="shared" si="102"/>
        <v>0.7</v>
      </c>
      <c r="O463" s="1" cm="1">
        <f t="array" ref="O463">ROUND(INDEX(实力模型!$AR$9:$AY$108,MATCH($E463,实力模型!$D$9:$D$108,FALSE),MATCH(O$2,实力模型!$AR$8:$AY$8,FALSE))*$N463,3)</f>
        <v>870.8</v>
      </c>
      <c r="P463" s="1">
        <f t="shared" si="92"/>
        <v>870.8</v>
      </c>
      <c r="Q463" s="1" cm="1">
        <f t="array" ref="Q463">INDEX(实力模型!$AR$9:$AY$108,MATCH($E463,实力模型!$D$9:$D$108,FALSE),MATCH(Q$2,实力模型!$AR$8:$AY$8,FALSE))*$R$1</f>
        <v>694.8</v>
      </c>
      <c r="R463" s="1">
        <f t="shared" si="93"/>
        <v>694.8</v>
      </c>
    </row>
    <row r="464" spans="1:18" x14ac:dyDescent="0.15">
      <c r="A464" s="1">
        <v>462</v>
      </c>
      <c r="B464" s="1">
        <f t="shared" si="103"/>
        <v>47</v>
      </c>
      <c r="C464" s="1">
        <f t="shared" si="104"/>
        <v>2</v>
      </c>
      <c r="E464" s="26">
        <f t="shared" si="97"/>
        <v>100</v>
      </c>
      <c r="F464" s="1" cm="1">
        <f t="array" ref="F464">INT(INDEX(V$4:V$24,MATCH($A464,$U$4:$U$24,TRUE))+INDEX(X$4:X$24,MATCH($A464,$U$4:$U$24,1))*($A464-INDEX($U$4:$U$24,MATCH($A464,$U$4:$U$24,1))))</f>
        <v>12205</v>
      </c>
      <c r="G464" s="1" cm="1">
        <f t="array" ref="G464">INT(INDEX(W$4:W$24,MATCH($A464,$U$4:$U$24,TRUE))+INDEX(Y$4:Y$24,MATCH($A464,$U$4:$U$24,1))*($A464-INDEX($U$4:$U$24,MATCH($A464,$U$4:$U$24,1))))</f>
        <v>920</v>
      </c>
      <c r="H464" s="1">
        <f t="shared" si="94"/>
        <v>920</v>
      </c>
      <c r="I464" s="1">
        <f t="shared" si="100"/>
        <v>694</v>
      </c>
      <c r="J464" s="1">
        <f t="shared" si="101"/>
        <v>694</v>
      </c>
      <c r="L464" s="1">
        <f t="shared" si="91"/>
        <v>0.9</v>
      </c>
      <c r="M464" s="1" cm="1">
        <f t="array" ref="M464">ROUND(INDEX(实力模型!$AR$9:$AY$108,MATCH($E464,实力模型!$D$9:$D$108,FALSE),MATCH(M$2,实力模型!$AR$8:$AY$8,FALSE))*L464,3)</f>
        <v>11545.2</v>
      </c>
      <c r="N464" s="1">
        <f t="shared" si="102"/>
        <v>0.7</v>
      </c>
      <c r="O464" s="1" cm="1">
        <f t="array" ref="O464">ROUND(INDEX(实力模型!$AR$9:$AY$108,MATCH($E464,实力模型!$D$9:$D$108,FALSE),MATCH(O$2,实力模型!$AR$8:$AY$8,FALSE))*$N464,3)</f>
        <v>870.8</v>
      </c>
      <c r="P464" s="1">
        <f t="shared" si="92"/>
        <v>870.8</v>
      </c>
      <c r="Q464" s="1" cm="1">
        <f t="array" ref="Q464">INDEX(实力模型!$AR$9:$AY$108,MATCH($E464,实力模型!$D$9:$D$108,FALSE),MATCH(Q$2,实力模型!$AR$8:$AY$8,FALSE))*$R$1</f>
        <v>694.8</v>
      </c>
      <c r="R464" s="1">
        <f t="shared" si="93"/>
        <v>694.8</v>
      </c>
    </row>
    <row r="465" spans="1:18" x14ac:dyDescent="0.15">
      <c r="A465" s="1">
        <v>463</v>
      </c>
      <c r="B465" s="1">
        <f t="shared" si="103"/>
        <v>47</v>
      </c>
      <c r="C465" s="1">
        <f t="shared" si="104"/>
        <v>3</v>
      </c>
      <c r="E465" s="26">
        <f t="shared" si="97"/>
        <v>100</v>
      </c>
      <c r="F465" s="1" cm="1">
        <f t="array" ref="F465">INT(INDEX(V$4:V$24,MATCH($A465,$U$4:$U$24,TRUE))+INDEX(X$4:X$24,MATCH($A465,$U$4:$U$24,1))*($A465-INDEX($U$4:$U$24,MATCH($A465,$U$4:$U$24,1))))</f>
        <v>12232</v>
      </c>
      <c r="G465" s="1" cm="1">
        <f t="array" ref="G465">INT(INDEX(W$4:W$24,MATCH($A465,$U$4:$U$24,TRUE))+INDEX(Y$4:Y$24,MATCH($A465,$U$4:$U$24,1))*($A465-INDEX($U$4:$U$24,MATCH($A465,$U$4:$U$24,1))))</f>
        <v>922</v>
      </c>
      <c r="H465" s="1">
        <f t="shared" si="94"/>
        <v>922</v>
      </c>
      <c r="I465" s="1">
        <f t="shared" si="100"/>
        <v>694</v>
      </c>
      <c r="J465" s="1">
        <f t="shared" si="101"/>
        <v>694</v>
      </c>
      <c r="L465" s="1">
        <f t="shared" si="91"/>
        <v>0.9</v>
      </c>
      <c r="M465" s="1" cm="1">
        <f t="array" ref="M465">ROUND(INDEX(实力模型!$AR$9:$AY$108,MATCH($E465,实力模型!$D$9:$D$108,FALSE),MATCH(M$2,实力模型!$AR$8:$AY$8,FALSE))*L465,3)</f>
        <v>11545.2</v>
      </c>
      <c r="N465" s="1">
        <f t="shared" si="102"/>
        <v>0.7</v>
      </c>
      <c r="O465" s="1" cm="1">
        <f t="array" ref="O465">ROUND(INDEX(实力模型!$AR$9:$AY$108,MATCH($E465,实力模型!$D$9:$D$108,FALSE),MATCH(O$2,实力模型!$AR$8:$AY$8,FALSE))*$N465,3)</f>
        <v>870.8</v>
      </c>
      <c r="P465" s="1">
        <f t="shared" si="92"/>
        <v>870.8</v>
      </c>
      <c r="Q465" s="1" cm="1">
        <f t="array" ref="Q465">INDEX(实力模型!$AR$9:$AY$108,MATCH($E465,实力模型!$D$9:$D$108,FALSE),MATCH(Q$2,实力模型!$AR$8:$AY$8,FALSE))*$R$1</f>
        <v>694.8</v>
      </c>
      <c r="R465" s="1">
        <f t="shared" si="93"/>
        <v>694.8</v>
      </c>
    </row>
    <row r="466" spans="1:18" x14ac:dyDescent="0.15">
      <c r="A466" s="1">
        <v>464</v>
      </c>
      <c r="B466" s="1">
        <f t="shared" si="103"/>
        <v>47</v>
      </c>
      <c r="C466" s="1">
        <f t="shared" si="104"/>
        <v>4</v>
      </c>
      <c r="E466" s="26">
        <f t="shared" si="97"/>
        <v>100</v>
      </c>
      <c r="F466" s="1" cm="1">
        <f t="array" ref="F466">INT(INDEX(V$4:V$24,MATCH($A466,$U$4:$U$24,TRUE))+INDEX(X$4:X$24,MATCH($A466,$U$4:$U$24,1))*($A466-INDEX($U$4:$U$24,MATCH($A466,$U$4:$U$24,1))))</f>
        <v>12258</v>
      </c>
      <c r="G466" s="1" cm="1">
        <f t="array" ref="G466">INT(INDEX(W$4:W$24,MATCH($A466,$U$4:$U$24,TRUE))+INDEX(Y$4:Y$24,MATCH($A466,$U$4:$U$24,1))*($A466-INDEX($U$4:$U$24,MATCH($A466,$U$4:$U$24,1))))</f>
        <v>924</v>
      </c>
      <c r="H466" s="1">
        <f t="shared" si="94"/>
        <v>924</v>
      </c>
      <c r="I466" s="1">
        <f t="shared" si="100"/>
        <v>694</v>
      </c>
      <c r="J466" s="1">
        <f t="shared" si="101"/>
        <v>694</v>
      </c>
      <c r="L466" s="1">
        <f t="shared" si="91"/>
        <v>0.9</v>
      </c>
      <c r="M466" s="1" cm="1">
        <f t="array" ref="M466">ROUND(INDEX(实力模型!$AR$9:$AY$108,MATCH($E466,实力模型!$D$9:$D$108,FALSE),MATCH(M$2,实力模型!$AR$8:$AY$8,FALSE))*L466,3)</f>
        <v>11545.2</v>
      </c>
      <c r="N466" s="1">
        <f t="shared" si="102"/>
        <v>0.7</v>
      </c>
      <c r="O466" s="1" cm="1">
        <f t="array" ref="O466">ROUND(INDEX(实力模型!$AR$9:$AY$108,MATCH($E466,实力模型!$D$9:$D$108,FALSE),MATCH(O$2,实力模型!$AR$8:$AY$8,FALSE))*$N466,3)</f>
        <v>870.8</v>
      </c>
      <c r="P466" s="1">
        <f t="shared" si="92"/>
        <v>870.8</v>
      </c>
      <c r="Q466" s="1" cm="1">
        <f t="array" ref="Q466">INDEX(实力模型!$AR$9:$AY$108,MATCH($E466,实力模型!$D$9:$D$108,FALSE),MATCH(Q$2,实力模型!$AR$8:$AY$8,FALSE))*$R$1</f>
        <v>694.8</v>
      </c>
      <c r="R466" s="1">
        <f t="shared" si="93"/>
        <v>694.8</v>
      </c>
    </row>
    <row r="467" spans="1:18" x14ac:dyDescent="0.15">
      <c r="A467" s="1">
        <v>465</v>
      </c>
      <c r="B467" s="1">
        <f t="shared" si="103"/>
        <v>47</v>
      </c>
      <c r="C467" s="1">
        <f t="shared" si="104"/>
        <v>5</v>
      </c>
      <c r="E467" s="26">
        <f t="shared" si="97"/>
        <v>100</v>
      </c>
      <c r="F467" s="1" cm="1">
        <f t="array" ref="F467">INT(INDEX(V$4:V$24,MATCH($A467,$U$4:$U$24,TRUE))+INDEX(X$4:X$24,MATCH($A467,$U$4:$U$24,1))*($A467-INDEX($U$4:$U$24,MATCH($A467,$U$4:$U$24,1))))</f>
        <v>12284</v>
      </c>
      <c r="G467" s="1" cm="1">
        <f t="array" ref="G467">INT(INDEX(W$4:W$24,MATCH($A467,$U$4:$U$24,TRUE))+INDEX(Y$4:Y$24,MATCH($A467,$U$4:$U$24,1))*($A467-INDEX($U$4:$U$24,MATCH($A467,$U$4:$U$24,1))))</f>
        <v>926</v>
      </c>
      <c r="H467" s="1">
        <f t="shared" si="94"/>
        <v>926</v>
      </c>
      <c r="I467" s="1">
        <f t="shared" si="100"/>
        <v>694</v>
      </c>
      <c r="J467" s="1">
        <f t="shared" si="101"/>
        <v>694</v>
      </c>
      <c r="L467" s="1">
        <f t="shared" si="91"/>
        <v>0.9</v>
      </c>
      <c r="M467" s="1" cm="1">
        <f t="array" ref="M467">ROUND(INDEX(实力模型!$AR$9:$AY$108,MATCH($E467,实力模型!$D$9:$D$108,FALSE),MATCH(M$2,实力模型!$AR$8:$AY$8,FALSE))*L467,3)</f>
        <v>11545.2</v>
      </c>
      <c r="N467" s="1">
        <f t="shared" si="102"/>
        <v>0.7</v>
      </c>
      <c r="O467" s="1" cm="1">
        <f t="array" ref="O467">ROUND(INDEX(实力模型!$AR$9:$AY$108,MATCH($E467,实力模型!$D$9:$D$108,FALSE),MATCH(O$2,实力模型!$AR$8:$AY$8,FALSE))*$N467,3)</f>
        <v>870.8</v>
      </c>
      <c r="P467" s="1">
        <f t="shared" si="92"/>
        <v>870.8</v>
      </c>
      <c r="Q467" s="1" cm="1">
        <f t="array" ref="Q467">INDEX(实力模型!$AR$9:$AY$108,MATCH($E467,实力模型!$D$9:$D$108,FALSE),MATCH(Q$2,实力模型!$AR$8:$AY$8,FALSE))*$R$1</f>
        <v>694.8</v>
      </c>
      <c r="R467" s="1">
        <f t="shared" si="93"/>
        <v>694.8</v>
      </c>
    </row>
    <row r="468" spans="1:18" x14ac:dyDescent="0.15">
      <c r="A468" s="1">
        <v>466</v>
      </c>
      <c r="B468" s="1">
        <f t="shared" si="103"/>
        <v>47</v>
      </c>
      <c r="C468" s="1">
        <f t="shared" si="104"/>
        <v>6</v>
      </c>
      <c r="E468" s="26">
        <f t="shared" si="97"/>
        <v>100</v>
      </c>
      <c r="F468" s="1" cm="1">
        <f t="array" ref="F468">INT(INDEX(V$4:V$24,MATCH($A468,$U$4:$U$24,TRUE))+INDEX(X$4:X$24,MATCH($A468,$U$4:$U$24,1))*($A468-INDEX($U$4:$U$24,MATCH($A468,$U$4:$U$24,1))))</f>
        <v>12311</v>
      </c>
      <c r="G468" s="1" cm="1">
        <f t="array" ref="G468">INT(INDEX(W$4:W$24,MATCH($A468,$U$4:$U$24,TRUE))+INDEX(Y$4:Y$24,MATCH($A468,$U$4:$U$24,1))*($A468-INDEX($U$4:$U$24,MATCH($A468,$U$4:$U$24,1))))</f>
        <v>928</v>
      </c>
      <c r="H468" s="1">
        <f t="shared" si="94"/>
        <v>928</v>
      </c>
      <c r="I468" s="1">
        <f t="shared" si="100"/>
        <v>694</v>
      </c>
      <c r="J468" s="1">
        <f t="shared" si="101"/>
        <v>694</v>
      </c>
      <c r="L468" s="1">
        <f t="shared" si="91"/>
        <v>0.9</v>
      </c>
      <c r="M468" s="1" cm="1">
        <f t="array" ref="M468">ROUND(INDEX(实力模型!$AR$9:$AY$108,MATCH($E468,实力模型!$D$9:$D$108,FALSE),MATCH(M$2,实力模型!$AR$8:$AY$8,FALSE))*L468,3)</f>
        <v>11545.2</v>
      </c>
      <c r="N468" s="1">
        <f t="shared" si="102"/>
        <v>0.7</v>
      </c>
      <c r="O468" s="1" cm="1">
        <f t="array" ref="O468">ROUND(INDEX(实力模型!$AR$9:$AY$108,MATCH($E468,实力模型!$D$9:$D$108,FALSE),MATCH(O$2,实力模型!$AR$8:$AY$8,FALSE))*$N468,3)</f>
        <v>870.8</v>
      </c>
      <c r="P468" s="1">
        <f t="shared" si="92"/>
        <v>870.8</v>
      </c>
      <c r="Q468" s="1" cm="1">
        <f t="array" ref="Q468">INDEX(实力模型!$AR$9:$AY$108,MATCH($E468,实力模型!$D$9:$D$108,FALSE),MATCH(Q$2,实力模型!$AR$8:$AY$8,FALSE))*$R$1</f>
        <v>694.8</v>
      </c>
      <c r="R468" s="1">
        <f t="shared" si="93"/>
        <v>694.8</v>
      </c>
    </row>
    <row r="469" spans="1:18" x14ac:dyDescent="0.15">
      <c r="A469" s="1">
        <v>467</v>
      </c>
      <c r="B469" s="1">
        <f t="shared" si="103"/>
        <v>47</v>
      </c>
      <c r="C469" s="1">
        <f t="shared" si="104"/>
        <v>7</v>
      </c>
      <c r="E469" s="26">
        <f t="shared" si="97"/>
        <v>100</v>
      </c>
      <c r="F469" s="1" cm="1">
        <f t="array" ref="F469">INT(INDEX(V$4:V$24,MATCH($A469,$U$4:$U$24,TRUE))+INDEX(X$4:X$24,MATCH($A469,$U$4:$U$24,1))*($A469-INDEX($U$4:$U$24,MATCH($A469,$U$4:$U$24,1))))</f>
        <v>12337</v>
      </c>
      <c r="G469" s="1" cm="1">
        <f t="array" ref="G469">INT(INDEX(W$4:W$24,MATCH($A469,$U$4:$U$24,TRUE))+INDEX(Y$4:Y$24,MATCH($A469,$U$4:$U$24,1))*($A469-INDEX($U$4:$U$24,MATCH($A469,$U$4:$U$24,1))))</f>
        <v>930</v>
      </c>
      <c r="H469" s="1">
        <f t="shared" si="94"/>
        <v>930</v>
      </c>
      <c r="I469" s="1">
        <f t="shared" si="100"/>
        <v>694</v>
      </c>
      <c r="J469" s="1">
        <f t="shared" si="101"/>
        <v>694</v>
      </c>
      <c r="L469" s="1">
        <f t="shared" si="91"/>
        <v>0.9</v>
      </c>
      <c r="M469" s="1" cm="1">
        <f t="array" ref="M469">ROUND(INDEX(实力模型!$AR$9:$AY$108,MATCH($E469,实力模型!$D$9:$D$108,FALSE),MATCH(M$2,实力模型!$AR$8:$AY$8,FALSE))*L469,3)</f>
        <v>11545.2</v>
      </c>
      <c r="N469" s="1">
        <f t="shared" si="102"/>
        <v>0.7</v>
      </c>
      <c r="O469" s="1" cm="1">
        <f t="array" ref="O469">ROUND(INDEX(实力模型!$AR$9:$AY$108,MATCH($E469,实力模型!$D$9:$D$108,FALSE),MATCH(O$2,实力模型!$AR$8:$AY$8,FALSE))*$N469,3)</f>
        <v>870.8</v>
      </c>
      <c r="P469" s="1">
        <f t="shared" si="92"/>
        <v>870.8</v>
      </c>
      <c r="Q469" s="1" cm="1">
        <f t="array" ref="Q469">INDEX(实力模型!$AR$9:$AY$108,MATCH($E469,实力模型!$D$9:$D$108,FALSE),MATCH(Q$2,实力模型!$AR$8:$AY$8,FALSE))*$R$1</f>
        <v>694.8</v>
      </c>
      <c r="R469" s="1">
        <f t="shared" si="93"/>
        <v>694.8</v>
      </c>
    </row>
    <row r="470" spans="1:18" x14ac:dyDescent="0.15">
      <c r="A470" s="1">
        <v>468</v>
      </c>
      <c r="B470" s="1">
        <f t="shared" si="103"/>
        <v>47</v>
      </c>
      <c r="C470" s="1">
        <f t="shared" si="104"/>
        <v>8</v>
      </c>
      <c r="E470" s="26">
        <f t="shared" si="97"/>
        <v>100</v>
      </c>
      <c r="F470" s="1" cm="1">
        <f t="array" ref="F470">INT(INDEX(V$4:V$24,MATCH($A470,$U$4:$U$24,TRUE))+INDEX(X$4:X$24,MATCH($A470,$U$4:$U$24,1))*($A470-INDEX($U$4:$U$24,MATCH($A470,$U$4:$U$24,1))))</f>
        <v>12364</v>
      </c>
      <c r="G470" s="1" cm="1">
        <f t="array" ref="G470">INT(INDEX(W$4:W$24,MATCH($A470,$U$4:$U$24,TRUE))+INDEX(Y$4:Y$24,MATCH($A470,$U$4:$U$24,1))*($A470-INDEX($U$4:$U$24,MATCH($A470,$U$4:$U$24,1))))</f>
        <v>932</v>
      </c>
      <c r="H470" s="1">
        <f t="shared" si="94"/>
        <v>932</v>
      </c>
      <c r="I470" s="1">
        <f t="shared" si="100"/>
        <v>694</v>
      </c>
      <c r="J470" s="1">
        <f t="shared" si="101"/>
        <v>694</v>
      </c>
      <c r="L470" s="1">
        <f t="shared" si="91"/>
        <v>0.9</v>
      </c>
      <c r="M470" s="1" cm="1">
        <f t="array" ref="M470">ROUND(INDEX(实力模型!$AR$9:$AY$108,MATCH($E470,实力模型!$D$9:$D$108,FALSE),MATCH(M$2,实力模型!$AR$8:$AY$8,FALSE))*L470,3)</f>
        <v>11545.2</v>
      </c>
      <c r="N470" s="1">
        <f t="shared" si="102"/>
        <v>0.7</v>
      </c>
      <c r="O470" s="1" cm="1">
        <f t="array" ref="O470">ROUND(INDEX(实力模型!$AR$9:$AY$108,MATCH($E470,实力模型!$D$9:$D$108,FALSE),MATCH(O$2,实力模型!$AR$8:$AY$8,FALSE))*$N470,3)</f>
        <v>870.8</v>
      </c>
      <c r="P470" s="1">
        <f t="shared" si="92"/>
        <v>870.8</v>
      </c>
      <c r="Q470" s="1" cm="1">
        <f t="array" ref="Q470">INDEX(实力模型!$AR$9:$AY$108,MATCH($E470,实力模型!$D$9:$D$108,FALSE),MATCH(Q$2,实力模型!$AR$8:$AY$8,FALSE))*$R$1</f>
        <v>694.8</v>
      </c>
      <c r="R470" s="1">
        <f t="shared" si="93"/>
        <v>694.8</v>
      </c>
    </row>
    <row r="471" spans="1:18" x14ac:dyDescent="0.15">
      <c r="A471" s="1">
        <v>469</v>
      </c>
      <c r="B471" s="1">
        <f t="shared" si="103"/>
        <v>47</v>
      </c>
      <c r="C471" s="1">
        <f t="shared" si="104"/>
        <v>9</v>
      </c>
      <c r="E471" s="26">
        <f t="shared" ref="E471:E502" si="105">MIN(E466+1,100)</f>
        <v>100</v>
      </c>
      <c r="F471" s="1" cm="1">
        <f t="array" ref="F471">INT(INDEX(V$4:V$24,MATCH($A471,$U$4:$U$24,TRUE))+INDEX(X$4:X$24,MATCH($A471,$U$4:$U$24,1))*($A471-INDEX($U$4:$U$24,MATCH($A471,$U$4:$U$24,1))))</f>
        <v>12390</v>
      </c>
      <c r="G471" s="1" cm="1">
        <f t="array" ref="G471">INT(INDEX(W$4:W$24,MATCH($A471,$U$4:$U$24,TRUE))+INDEX(Y$4:Y$24,MATCH($A471,$U$4:$U$24,1))*($A471-INDEX($U$4:$U$24,MATCH($A471,$U$4:$U$24,1))))</f>
        <v>934</v>
      </c>
      <c r="H471" s="1">
        <f t="shared" si="94"/>
        <v>934</v>
      </c>
      <c r="I471" s="1">
        <f t="shared" si="100"/>
        <v>694</v>
      </c>
      <c r="J471" s="1">
        <f t="shared" si="101"/>
        <v>694</v>
      </c>
      <c r="L471" s="1">
        <f t="shared" si="91"/>
        <v>0.9</v>
      </c>
      <c r="M471" s="1" cm="1">
        <f t="array" ref="M471">ROUND(INDEX(实力模型!$AR$9:$AY$108,MATCH($E471,实力模型!$D$9:$D$108,FALSE),MATCH(M$2,实力模型!$AR$8:$AY$8,FALSE))*L471,3)</f>
        <v>11545.2</v>
      </c>
      <c r="N471" s="1">
        <f t="shared" si="102"/>
        <v>0.7</v>
      </c>
      <c r="O471" s="1" cm="1">
        <f t="array" ref="O471">ROUND(INDEX(实力模型!$AR$9:$AY$108,MATCH($E471,实力模型!$D$9:$D$108,FALSE),MATCH(O$2,实力模型!$AR$8:$AY$8,FALSE))*$N471,3)</f>
        <v>870.8</v>
      </c>
      <c r="P471" s="1">
        <f t="shared" si="92"/>
        <v>870.8</v>
      </c>
      <c r="Q471" s="1" cm="1">
        <f t="array" ref="Q471">INDEX(实力模型!$AR$9:$AY$108,MATCH($E471,实力模型!$D$9:$D$108,FALSE),MATCH(Q$2,实力模型!$AR$8:$AY$8,FALSE))*$R$1</f>
        <v>694.8</v>
      </c>
      <c r="R471" s="1">
        <f t="shared" si="93"/>
        <v>694.8</v>
      </c>
    </row>
    <row r="472" spans="1:18" x14ac:dyDescent="0.15">
      <c r="A472" s="1">
        <v>470</v>
      </c>
      <c r="B472" s="1">
        <f t="shared" si="103"/>
        <v>47</v>
      </c>
      <c r="C472" s="1">
        <f t="shared" si="104"/>
        <v>10</v>
      </c>
      <c r="E472" s="26">
        <f t="shared" si="105"/>
        <v>100</v>
      </c>
      <c r="F472" s="1" cm="1">
        <f t="array" ref="F472">INT(INDEX(V$4:V$24,MATCH($A472,$U$4:$U$24,TRUE))+INDEX(X$4:X$24,MATCH($A472,$U$4:$U$24,1))*($A472-INDEX($U$4:$U$24,MATCH($A472,$U$4:$U$24,1))))</f>
        <v>12417</v>
      </c>
      <c r="G472" s="1" cm="1">
        <f t="array" ref="G472">INT(INDEX(W$4:W$24,MATCH($A472,$U$4:$U$24,TRUE))+INDEX(Y$4:Y$24,MATCH($A472,$U$4:$U$24,1))*($A472-INDEX($U$4:$U$24,MATCH($A472,$U$4:$U$24,1))))</f>
        <v>936</v>
      </c>
      <c r="H472" s="1">
        <f t="shared" si="94"/>
        <v>936</v>
      </c>
      <c r="I472" s="1">
        <f t="shared" si="100"/>
        <v>694</v>
      </c>
      <c r="J472" s="1">
        <f t="shared" si="101"/>
        <v>694</v>
      </c>
      <c r="L472" s="1">
        <f t="shared" si="91"/>
        <v>0.9</v>
      </c>
      <c r="M472" s="1" cm="1">
        <f t="array" ref="M472">ROUND(INDEX(实力模型!$AR$9:$AY$108,MATCH($E472,实力模型!$D$9:$D$108,FALSE),MATCH(M$2,实力模型!$AR$8:$AY$8,FALSE))*L472,3)</f>
        <v>11545.2</v>
      </c>
      <c r="N472" s="1">
        <f t="shared" si="102"/>
        <v>0.7</v>
      </c>
      <c r="O472" s="1" cm="1">
        <f t="array" ref="O472">ROUND(INDEX(实力模型!$AR$9:$AY$108,MATCH($E472,实力模型!$D$9:$D$108,FALSE),MATCH(O$2,实力模型!$AR$8:$AY$8,FALSE))*$N472,3)</f>
        <v>870.8</v>
      </c>
      <c r="P472" s="1">
        <f t="shared" si="92"/>
        <v>870.8</v>
      </c>
      <c r="Q472" s="1" cm="1">
        <f t="array" ref="Q472">INDEX(实力模型!$AR$9:$AY$108,MATCH($E472,实力模型!$D$9:$D$108,FALSE),MATCH(Q$2,实力模型!$AR$8:$AY$8,FALSE))*$R$1</f>
        <v>694.8</v>
      </c>
      <c r="R472" s="1">
        <f t="shared" si="93"/>
        <v>694.8</v>
      </c>
    </row>
    <row r="473" spans="1:18" x14ac:dyDescent="0.15">
      <c r="A473" s="1">
        <v>471</v>
      </c>
      <c r="B473" s="1">
        <f t="shared" si="103"/>
        <v>48</v>
      </c>
      <c r="C473" s="1">
        <f t="shared" si="104"/>
        <v>1</v>
      </c>
      <c r="E473" s="26">
        <f t="shared" si="105"/>
        <v>100</v>
      </c>
      <c r="F473" s="1" cm="1">
        <f t="array" ref="F473">INT(INDEX(V$4:V$24,MATCH($A473,$U$4:$U$24,TRUE))+INDEX(X$4:X$24,MATCH($A473,$U$4:$U$24,1))*($A473-INDEX($U$4:$U$24,MATCH($A473,$U$4:$U$24,1))))</f>
        <v>12443</v>
      </c>
      <c r="G473" s="1" cm="1">
        <f t="array" ref="G473">INT(INDEX(W$4:W$24,MATCH($A473,$U$4:$U$24,TRUE))+INDEX(Y$4:Y$24,MATCH($A473,$U$4:$U$24,1))*($A473-INDEX($U$4:$U$24,MATCH($A473,$U$4:$U$24,1))))</f>
        <v>938</v>
      </c>
      <c r="H473" s="1">
        <f t="shared" si="94"/>
        <v>938</v>
      </c>
      <c r="I473" s="1">
        <f t="shared" si="100"/>
        <v>694</v>
      </c>
      <c r="J473" s="1">
        <f t="shared" si="101"/>
        <v>694</v>
      </c>
      <c r="L473" s="1">
        <f t="shared" si="91"/>
        <v>0.9</v>
      </c>
      <c r="M473" s="1" cm="1">
        <f t="array" ref="M473">ROUND(INDEX(实力模型!$AR$9:$AY$108,MATCH($E473,实力模型!$D$9:$D$108,FALSE),MATCH(M$2,实力模型!$AR$8:$AY$8,FALSE))*L473,3)</f>
        <v>11545.2</v>
      </c>
      <c r="N473" s="1">
        <f t="shared" si="102"/>
        <v>0.7</v>
      </c>
      <c r="O473" s="1" cm="1">
        <f t="array" ref="O473">ROUND(INDEX(实力模型!$AR$9:$AY$108,MATCH($E473,实力模型!$D$9:$D$108,FALSE),MATCH(O$2,实力模型!$AR$8:$AY$8,FALSE))*$N473,3)</f>
        <v>870.8</v>
      </c>
      <c r="P473" s="1">
        <f t="shared" si="92"/>
        <v>870.8</v>
      </c>
      <c r="Q473" s="1" cm="1">
        <f t="array" ref="Q473">INDEX(实力模型!$AR$9:$AY$108,MATCH($E473,实力模型!$D$9:$D$108,FALSE),MATCH(Q$2,实力模型!$AR$8:$AY$8,FALSE))*$R$1</f>
        <v>694.8</v>
      </c>
      <c r="R473" s="1">
        <f t="shared" si="93"/>
        <v>694.8</v>
      </c>
    </row>
    <row r="474" spans="1:18" x14ac:dyDescent="0.15">
      <c r="A474" s="1">
        <v>472</v>
      </c>
      <c r="B474" s="1">
        <f t="shared" si="103"/>
        <v>48</v>
      </c>
      <c r="C474" s="1">
        <f t="shared" si="104"/>
        <v>2</v>
      </c>
      <c r="E474" s="26">
        <f t="shared" si="105"/>
        <v>100</v>
      </c>
      <c r="F474" s="1" cm="1">
        <f t="array" ref="F474">INT(INDEX(V$4:V$24,MATCH($A474,$U$4:$U$24,TRUE))+INDEX(X$4:X$24,MATCH($A474,$U$4:$U$24,1))*($A474-INDEX($U$4:$U$24,MATCH($A474,$U$4:$U$24,1))))</f>
        <v>12469</v>
      </c>
      <c r="G474" s="1" cm="1">
        <f t="array" ref="G474">INT(INDEX(W$4:W$24,MATCH($A474,$U$4:$U$24,TRUE))+INDEX(Y$4:Y$24,MATCH($A474,$U$4:$U$24,1))*($A474-INDEX($U$4:$U$24,MATCH($A474,$U$4:$U$24,1))))</f>
        <v>940</v>
      </c>
      <c r="H474" s="1">
        <f t="shared" si="94"/>
        <v>940</v>
      </c>
      <c r="I474" s="1">
        <f t="shared" si="100"/>
        <v>694</v>
      </c>
      <c r="J474" s="1">
        <f t="shared" si="101"/>
        <v>694</v>
      </c>
      <c r="L474" s="1">
        <f t="shared" si="91"/>
        <v>0.9</v>
      </c>
      <c r="M474" s="1" cm="1">
        <f t="array" ref="M474">ROUND(INDEX(实力模型!$AR$9:$AY$108,MATCH($E474,实力模型!$D$9:$D$108,FALSE),MATCH(M$2,实力模型!$AR$8:$AY$8,FALSE))*L474,3)</f>
        <v>11545.2</v>
      </c>
      <c r="N474" s="1">
        <f t="shared" si="102"/>
        <v>0.7</v>
      </c>
      <c r="O474" s="1" cm="1">
        <f t="array" ref="O474">ROUND(INDEX(实力模型!$AR$9:$AY$108,MATCH($E474,实力模型!$D$9:$D$108,FALSE),MATCH(O$2,实力模型!$AR$8:$AY$8,FALSE))*$N474,3)</f>
        <v>870.8</v>
      </c>
      <c r="P474" s="1">
        <f t="shared" si="92"/>
        <v>870.8</v>
      </c>
      <c r="Q474" s="1" cm="1">
        <f t="array" ref="Q474">INDEX(实力模型!$AR$9:$AY$108,MATCH($E474,实力模型!$D$9:$D$108,FALSE),MATCH(Q$2,实力模型!$AR$8:$AY$8,FALSE))*$R$1</f>
        <v>694.8</v>
      </c>
      <c r="R474" s="1">
        <f t="shared" si="93"/>
        <v>694.8</v>
      </c>
    </row>
    <row r="475" spans="1:18" x14ac:dyDescent="0.15">
      <c r="A475" s="1">
        <v>473</v>
      </c>
      <c r="B475" s="1">
        <f t="shared" ref="B475:B484" si="106">B465+1</f>
        <v>48</v>
      </c>
      <c r="C475" s="1">
        <f t="shared" ref="C475:C484" si="107">C465</f>
        <v>3</v>
      </c>
      <c r="E475" s="26">
        <f t="shared" si="105"/>
        <v>100</v>
      </c>
      <c r="F475" s="1" cm="1">
        <f t="array" ref="F475">INT(INDEX(V$4:V$24,MATCH($A475,$U$4:$U$24,TRUE))+INDEX(X$4:X$24,MATCH($A475,$U$4:$U$24,1))*($A475-INDEX($U$4:$U$24,MATCH($A475,$U$4:$U$24,1))))</f>
        <v>12496</v>
      </c>
      <c r="G475" s="1" cm="1">
        <f t="array" ref="G475">INT(INDEX(W$4:W$24,MATCH($A475,$U$4:$U$24,TRUE))+INDEX(Y$4:Y$24,MATCH($A475,$U$4:$U$24,1))*($A475-INDEX($U$4:$U$24,MATCH($A475,$U$4:$U$24,1))))</f>
        <v>942</v>
      </c>
      <c r="H475" s="1">
        <f t="shared" si="94"/>
        <v>942</v>
      </c>
      <c r="I475" s="1">
        <f t="shared" si="100"/>
        <v>694</v>
      </c>
      <c r="J475" s="1">
        <f t="shared" si="101"/>
        <v>694</v>
      </c>
      <c r="L475" s="1">
        <f t="shared" si="91"/>
        <v>0.9</v>
      </c>
      <c r="M475" s="1" cm="1">
        <f t="array" ref="M475">ROUND(INDEX(实力模型!$AR$9:$AY$108,MATCH($E475,实力模型!$D$9:$D$108,FALSE),MATCH(M$2,实力模型!$AR$8:$AY$8,FALSE))*L475,3)</f>
        <v>11545.2</v>
      </c>
      <c r="N475" s="1">
        <f t="shared" si="102"/>
        <v>0.7</v>
      </c>
      <c r="O475" s="1" cm="1">
        <f t="array" ref="O475">ROUND(INDEX(实力模型!$AR$9:$AY$108,MATCH($E475,实力模型!$D$9:$D$108,FALSE),MATCH(O$2,实力模型!$AR$8:$AY$8,FALSE))*$N475,3)</f>
        <v>870.8</v>
      </c>
      <c r="P475" s="1">
        <f t="shared" si="92"/>
        <v>870.8</v>
      </c>
      <c r="Q475" s="1" cm="1">
        <f t="array" ref="Q475">INDEX(实力模型!$AR$9:$AY$108,MATCH($E475,实力模型!$D$9:$D$108,FALSE),MATCH(Q$2,实力模型!$AR$8:$AY$8,FALSE))*$R$1</f>
        <v>694.8</v>
      </c>
      <c r="R475" s="1">
        <f t="shared" si="93"/>
        <v>694.8</v>
      </c>
    </row>
    <row r="476" spans="1:18" x14ac:dyDescent="0.15">
      <c r="A476" s="1">
        <v>474</v>
      </c>
      <c r="B476" s="1">
        <f t="shared" si="106"/>
        <v>48</v>
      </c>
      <c r="C476" s="1">
        <f t="shared" si="107"/>
        <v>4</v>
      </c>
      <c r="E476" s="26">
        <f t="shared" si="105"/>
        <v>100</v>
      </c>
      <c r="F476" s="1" cm="1">
        <f t="array" ref="F476">INT(INDEX(V$4:V$24,MATCH($A476,$U$4:$U$24,TRUE))+INDEX(X$4:X$24,MATCH($A476,$U$4:$U$24,1))*($A476-INDEX($U$4:$U$24,MATCH($A476,$U$4:$U$24,1))))</f>
        <v>12522</v>
      </c>
      <c r="G476" s="1" cm="1">
        <f t="array" ref="G476">INT(INDEX(W$4:W$24,MATCH($A476,$U$4:$U$24,TRUE))+INDEX(Y$4:Y$24,MATCH($A476,$U$4:$U$24,1))*($A476-INDEX($U$4:$U$24,MATCH($A476,$U$4:$U$24,1))))</f>
        <v>944</v>
      </c>
      <c r="H476" s="1">
        <f t="shared" si="94"/>
        <v>944</v>
      </c>
      <c r="I476" s="1">
        <f t="shared" si="100"/>
        <v>694</v>
      </c>
      <c r="J476" s="1">
        <f t="shared" si="101"/>
        <v>694</v>
      </c>
      <c r="L476" s="1">
        <f t="shared" si="91"/>
        <v>0.9</v>
      </c>
      <c r="M476" s="1" cm="1">
        <f t="array" ref="M476">ROUND(INDEX(实力模型!$AR$9:$AY$108,MATCH($E476,实力模型!$D$9:$D$108,FALSE),MATCH(M$2,实力模型!$AR$8:$AY$8,FALSE))*L476,3)</f>
        <v>11545.2</v>
      </c>
      <c r="N476" s="1">
        <f t="shared" si="102"/>
        <v>0.7</v>
      </c>
      <c r="O476" s="1" cm="1">
        <f t="array" ref="O476">ROUND(INDEX(实力模型!$AR$9:$AY$108,MATCH($E476,实力模型!$D$9:$D$108,FALSE),MATCH(O$2,实力模型!$AR$8:$AY$8,FALSE))*$N476,3)</f>
        <v>870.8</v>
      </c>
      <c r="P476" s="1">
        <f t="shared" si="92"/>
        <v>870.8</v>
      </c>
      <c r="Q476" s="1" cm="1">
        <f t="array" ref="Q476">INDEX(实力模型!$AR$9:$AY$108,MATCH($E476,实力模型!$D$9:$D$108,FALSE),MATCH(Q$2,实力模型!$AR$8:$AY$8,FALSE))*$R$1</f>
        <v>694.8</v>
      </c>
      <c r="R476" s="1">
        <f t="shared" si="93"/>
        <v>694.8</v>
      </c>
    </row>
    <row r="477" spans="1:18" x14ac:dyDescent="0.15">
      <c r="A477" s="1">
        <v>475</v>
      </c>
      <c r="B477" s="1">
        <f t="shared" si="106"/>
        <v>48</v>
      </c>
      <c r="C477" s="1">
        <f t="shared" si="107"/>
        <v>5</v>
      </c>
      <c r="E477" s="26">
        <f t="shared" si="105"/>
        <v>100</v>
      </c>
      <c r="F477" s="1" cm="1">
        <f t="array" ref="F477">INT(INDEX(V$4:V$24,MATCH($A477,$U$4:$U$24,TRUE))+INDEX(X$4:X$24,MATCH($A477,$U$4:$U$24,1))*($A477-INDEX($U$4:$U$24,MATCH($A477,$U$4:$U$24,1))))</f>
        <v>12549</v>
      </c>
      <c r="G477" s="1" cm="1">
        <f t="array" ref="G477">INT(INDEX(W$4:W$24,MATCH($A477,$U$4:$U$24,TRUE))+INDEX(Y$4:Y$24,MATCH($A477,$U$4:$U$24,1))*($A477-INDEX($U$4:$U$24,MATCH($A477,$U$4:$U$24,1))))</f>
        <v>946</v>
      </c>
      <c r="H477" s="1">
        <f t="shared" si="94"/>
        <v>946</v>
      </c>
      <c r="I477" s="1">
        <f t="shared" si="100"/>
        <v>694</v>
      </c>
      <c r="J477" s="1">
        <f t="shared" si="101"/>
        <v>694</v>
      </c>
      <c r="L477" s="1">
        <f t="shared" si="91"/>
        <v>0.9</v>
      </c>
      <c r="M477" s="1" cm="1">
        <f t="array" ref="M477">ROUND(INDEX(实力模型!$AR$9:$AY$108,MATCH($E477,实力模型!$D$9:$D$108,FALSE),MATCH(M$2,实力模型!$AR$8:$AY$8,FALSE))*L477,3)</f>
        <v>11545.2</v>
      </c>
      <c r="N477" s="1">
        <f t="shared" si="102"/>
        <v>0.7</v>
      </c>
      <c r="O477" s="1" cm="1">
        <f t="array" ref="O477">ROUND(INDEX(实力模型!$AR$9:$AY$108,MATCH($E477,实力模型!$D$9:$D$108,FALSE),MATCH(O$2,实力模型!$AR$8:$AY$8,FALSE))*$N477,3)</f>
        <v>870.8</v>
      </c>
      <c r="P477" s="1">
        <f t="shared" si="92"/>
        <v>870.8</v>
      </c>
      <c r="Q477" s="1" cm="1">
        <f t="array" ref="Q477">INDEX(实力模型!$AR$9:$AY$108,MATCH($E477,实力模型!$D$9:$D$108,FALSE),MATCH(Q$2,实力模型!$AR$8:$AY$8,FALSE))*$R$1</f>
        <v>694.8</v>
      </c>
      <c r="R477" s="1">
        <f t="shared" si="93"/>
        <v>694.8</v>
      </c>
    </row>
    <row r="478" spans="1:18" x14ac:dyDescent="0.15">
      <c r="A478" s="1">
        <v>476</v>
      </c>
      <c r="B478" s="1">
        <f t="shared" si="106"/>
        <v>48</v>
      </c>
      <c r="C478" s="1">
        <f t="shared" si="107"/>
        <v>6</v>
      </c>
      <c r="E478" s="26">
        <f t="shared" si="105"/>
        <v>100</v>
      </c>
      <c r="F478" s="1" cm="1">
        <f t="array" ref="F478">INT(INDEX(V$4:V$24,MATCH($A478,$U$4:$U$24,TRUE))+INDEX(X$4:X$24,MATCH($A478,$U$4:$U$24,1))*($A478-INDEX($U$4:$U$24,MATCH($A478,$U$4:$U$24,1))))</f>
        <v>12575</v>
      </c>
      <c r="G478" s="1" cm="1">
        <f t="array" ref="G478">INT(INDEX(W$4:W$24,MATCH($A478,$U$4:$U$24,TRUE))+INDEX(Y$4:Y$24,MATCH($A478,$U$4:$U$24,1))*($A478-INDEX($U$4:$U$24,MATCH($A478,$U$4:$U$24,1))))</f>
        <v>948</v>
      </c>
      <c r="H478" s="1">
        <f t="shared" si="94"/>
        <v>948</v>
      </c>
      <c r="I478" s="1">
        <f t="shared" si="100"/>
        <v>694</v>
      </c>
      <c r="J478" s="1">
        <f t="shared" si="101"/>
        <v>694</v>
      </c>
      <c r="L478" s="1">
        <f t="shared" si="91"/>
        <v>0.9</v>
      </c>
      <c r="M478" s="1" cm="1">
        <f t="array" ref="M478">ROUND(INDEX(实力模型!$AR$9:$AY$108,MATCH($E478,实力模型!$D$9:$D$108,FALSE),MATCH(M$2,实力模型!$AR$8:$AY$8,FALSE))*L478,3)</f>
        <v>11545.2</v>
      </c>
      <c r="N478" s="1">
        <f t="shared" si="102"/>
        <v>0.7</v>
      </c>
      <c r="O478" s="1" cm="1">
        <f t="array" ref="O478">ROUND(INDEX(实力模型!$AR$9:$AY$108,MATCH($E478,实力模型!$D$9:$D$108,FALSE),MATCH(O$2,实力模型!$AR$8:$AY$8,FALSE))*$N478,3)</f>
        <v>870.8</v>
      </c>
      <c r="P478" s="1">
        <f t="shared" si="92"/>
        <v>870.8</v>
      </c>
      <c r="Q478" s="1" cm="1">
        <f t="array" ref="Q478">INDEX(实力模型!$AR$9:$AY$108,MATCH($E478,实力模型!$D$9:$D$108,FALSE),MATCH(Q$2,实力模型!$AR$8:$AY$8,FALSE))*$R$1</f>
        <v>694.8</v>
      </c>
      <c r="R478" s="1">
        <f t="shared" si="93"/>
        <v>694.8</v>
      </c>
    </row>
    <row r="479" spans="1:18" x14ac:dyDescent="0.15">
      <c r="A479" s="1">
        <v>477</v>
      </c>
      <c r="B479" s="1">
        <f t="shared" si="106"/>
        <v>48</v>
      </c>
      <c r="C479" s="1">
        <f t="shared" si="107"/>
        <v>7</v>
      </c>
      <c r="E479" s="26">
        <f t="shared" si="105"/>
        <v>100</v>
      </c>
      <c r="F479" s="1" cm="1">
        <f t="array" ref="F479">INT(INDEX(V$4:V$24,MATCH($A479,$U$4:$U$24,TRUE))+INDEX(X$4:X$24,MATCH($A479,$U$4:$U$24,1))*($A479-INDEX($U$4:$U$24,MATCH($A479,$U$4:$U$24,1))))</f>
        <v>12601</v>
      </c>
      <c r="G479" s="1" cm="1">
        <f t="array" ref="G479">INT(INDEX(W$4:W$24,MATCH($A479,$U$4:$U$24,TRUE))+INDEX(Y$4:Y$24,MATCH($A479,$U$4:$U$24,1))*($A479-INDEX($U$4:$U$24,MATCH($A479,$U$4:$U$24,1))))</f>
        <v>950</v>
      </c>
      <c r="H479" s="1">
        <f t="shared" si="94"/>
        <v>950</v>
      </c>
      <c r="I479" s="1">
        <f t="shared" si="100"/>
        <v>694</v>
      </c>
      <c r="J479" s="1">
        <f t="shared" si="101"/>
        <v>694</v>
      </c>
      <c r="L479" s="1">
        <f t="shared" ref="L479:L502" si="108">MIN(L478+0.002,0.9)</f>
        <v>0.9</v>
      </c>
      <c r="M479" s="1" cm="1">
        <f t="array" ref="M479">ROUND(INDEX(实力模型!$AR$9:$AY$108,MATCH($E479,实力模型!$D$9:$D$108,FALSE),MATCH(M$2,实力模型!$AR$8:$AY$8,FALSE))*L479,3)</f>
        <v>11545.2</v>
      </c>
      <c r="N479" s="1">
        <f t="shared" si="102"/>
        <v>0.7</v>
      </c>
      <c r="O479" s="1" cm="1">
        <f t="array" ref="O479">ROUND(INDEX(实力模型!$AR$9:$AY$108,MATCH($E479,实力模型!$D$9:$D$108,FALSE),MATCH(O$2,实力模型!$AR$8:$AY$8,FALSE))*$N479,3)</f>
        <v>870.8</v>
      </c>
      <c r="P479" s="1">
        <f t="shared" ref="P479:P502" si="109">O479</f>
        <v>870.8</v>
      </c>
      <c r="Q479" s="1" cm="1">
        <f t="array" ref="Q479">INDEX(实力模型!$AR$9:$AY$108,MATCH($E479,实力模型!$D$9:$D$108,FALSE),MATCH(Q$2,实力模型!$AR$8:$AY$8,FALSE))*$R$1</f>
        <v>694.8</v>
      </c>
      <c r="R479" s="1">
        <f t="shared" ref="R479:R502" si="110">Q479</f>
        <v>694.8</v>
      </c>
    </row>
    <row r="480" spans="1:18" x14ac:dyDescent="0.15">
      <c r="A480" s="1">
        <v>478</v>
      </c>
      <c r="B480" s="1">
        <f t="shared" si="106"/>
        <v>48</v>
      </c>
      <c r="C480" s="1">
        <f t="shared" si="107"/>
        <v>8</v>
      </c>
      <c r="E480" s="26">
        <f t="shared" si="105"/>
        <v>100</v>
      </c>
      <c r="F480" s="1" cm="1">
        <f t="array" ref="F480">INT(INDEX(V$4:V$24,MATCH($A480,$U$4:$U$24,TRUE))+INDEX(X$4:X$24,MATCH($A480,$U$4:$U$24,1))*($A480-INDEX($U$4:$U$24,MATCH($A480,$U$4:$U$24,1))))</f>
        <v>12628</v>
      </c>
      <c r="G480" s="1" cm="1">
        <f t="array" ref="G480">INT(INDEX(W$4:W$24,MATCH($A480,$U$4:$U$24,TRUE))+INDEX(Y$4:Y$24,MATCH($A480,$U$4:$U$24,1))*($A480-INDEX($U$4:$U$24,MATCH($A480,$U$4:$U$24,1))))</f>
        <v>952</v>
      </c>
      <c r="H480" s="1">
        <f t="shared" si="94"/>
        <v>952</v>
      </c>
      <c r="I480" s="1">
        <f t="shared" si="100"/>
        <v>694</v>
      </c>
      <c r="J480" s="1">
        <f t="shared" si="101"/>
        <v>694</v>
      </c>
      <c r="L480" s="1">
        <f t="shared" si="108"/>
        <v>0.9</v>
      </c>
      <c r="M480" s="1" cm="1">
        <f t="array" ref="M480">ROUND(INDEX(实力模型!$AR$9:$AY$108,MATCH($E480,实力模型!$D$9:$D$108,FALSE),MATCH(M$2,实力模型!$AR$8:$AY$8,FALSE))*L480,3)</f>
        <v>11545.2</v>
      </c>
      <c r="N480" s="1">
        <f t="shared" si="102"/>
        <v>0.7</v>
      </c>
      <c r="O480" s="1" cm="1">
        <f t="array" ref="O480">ROUND(INDEX(实力模型!$AR$9:$AY$108,MATCH($E480,实力模型!$D$9:$D$108,FALSE),MATCH(O$2,实力模型!$AR$8:$AY$8,FALSE))*$N480,3)</f>
        <v>870.8</v>
      </c>
      <c r="P480" s="1">
        <f t="shared" si="109"/>
        <v>870.8</v>
      </c>
      <c r="Q480" s="1" cm="1">
        <f t="array" ref="Q480">INDEX(实力模型!$AR$9:$AY$108,MATCH($E480,实力模型!$D$9:$D$108,FALSE),MATCH(Q$2,实力模型!$AR$8:$AY$8,FALSE))*$R$1</f>
        <v>694.8</v>
      </c>
      <c r="R480" s="1">
        <f t="shared" si="110"/>
        <v>694.8</v>
      </c>
    </row>
    <row r="481" spans="1:18" x14ac:dyDescent="0.15">
      <c r="A481" s="1">
        <v>479</v>
      </c>
      <c r="B481" s="1">
        <f t="shared" si="106"/>
        <v>48</v>
      </c>
      <c r="C481" s="1">
        <f t="shared" si="107"/>
        <v>9</v>
      </c>
      <c r="E481" s="26">
        <f t="shared" si="105"/>
        <v>100</v>
      </c>
      <c r="F481" s="1" cm="1">
        <f t="array" ref="F481">INT(INDEX(V$4:V$24,MATCH($A481,$U$4:$U$24,TRUE))+INDEX(X$4:X$24,MATCH($A481,$U$4:$U$24,1))*($A481-INDEX($U$4:$U$24,MATCH($A481,$U$4:$U$24,1))))</f>
        <v>12654</v>
      </c>
      <c r="G481" s="1" cm="1">
        <f t="array" ref="G481">INT(INDEX(W$4:W$24,MATCH($A481,$U$4:$U$24,TRUE))+INDEX(Y$4:Y$24,MATCH($A481,$U$4:$U$24,1))*($A481-INDEX($U$4:$U$24,MATCH($A481,$U$4:$U$24,1))))</f>
        <v>954</v>
      </c>
      <c r="H481" s="1">
        <f t="shared" si="94"/>
        <v>954</v>
      </c>
      <c r="I481" s="1">
        <f t="shared" si="100"/>
        <v>694</v>
      </c>
      <c r="J481" s="1">
        <f t="shared" si="101"/>
        <v>694</v>
      </c>
      <c r="L481" s="1">
        <f t="shared" si="108"/>
        <v>0.9</v>
      </c>
      <c r="M481" s="1" cm="1">
        <f t="array" ref="M481">ROUND(INDEX(实力模型!$AR$9:$AY$108,MATCH($E481,实力模型!$D$9:$D$108,FALSE),MATCH(M$2,实力模型!$AR$8:$AY$8,FALSE))*L481,3)</f>
        <v>11545.2</v>
      </c>
      <c r="N481" s="1">
        <f t="shared" si="102"/>
        <v>0.7</v>
      </c>
      <c r="O481" s="1" cm="1">
        <f t="array" ref="O481">ROUND(INDEX(实力模型!$AR$9:$AY$108,MATCH($E481,实力模型!$D$9:$D$108,FALSE),MATCH(O$2,实力模型!$AR$8:$AY$8,FALSE))*$N481,3)</f>
        <v>870.8</v>
      </c>
      <c r="P481" s="1">
        <f t="shared" si="109"/>
        <v>870.8</v>
      </c>
      <c r="Q481" s="1" cm="1">
        <f t="array" ref="Q481">INDEX(实力模型!$AR$9:$AY$108,MATCH($E481,实力模型!$D$9:$D$108,FALSE),MATCH(Q$2,实力模型!$AR$8:$AY$8,FALSE))*$R$1</f>
        <v>694.8</v>
      </c>
      <c r="R481" s="1">
        <f t="shared" si="110"/>
        <v>694.8</v>
      </c>
    </row>
    <row r="482" spans="1:18" x14ac:dyDescent="0.15">
      <c r="A482" s="1">
        <v>480</v>
      </c>
      <c r="B482" s="1">
        <f t="shared" si="106"/>
        <v>48</v>
      </c>
      <c r="C482" s="1">
        <f t="shared" si="107"/>
        <v>10</v>
      </c>
      <c r="E482" s="26">
        <f t="shared" si="105"/>
        <v>100</v>
      </c>
      <c r="F482" s="1" cm="1">
        <f t="array" ref="F482">INT(INDEX(V$4:V$24,MATCH($A482,$U$4:$U$24,TRUE))+INDEX(X$4:X$24,MATCH($A482,$U$4:$U$24,1))*($A482-INDEX($U$4:$U$24,MATCH($A482,$U$4:$U$24,1))))</f>
        <v>12681</v>
      </c>
      <c r="G482" s="1" cm="1">
        <f t="array" ref="G482">INT(INDEX(W$4:W$24,MATCH($A482,$U$4:$U$24,TRUE))+INDEX(Y$4:Y$24,MATCH($A482,$U$4:$U$24,1))*($A482-INDEX($U$4:$U$24,MATCH($A482,$U$4:$U$24,1))))</f>
        <v>956</v>
      </c>
      <c r="H482" s="1">
        <f t="shared" si="94"/>
        <v>956</v>
      </c>
      <c r="I482" s="1">
        <f t="shared" si="100"/>
        <v>694</v>
      </c>
      <c r="J482" s="1">
        <f t="shared" si="101"/>
        <v>694</v>
      </c>
      <c r="L482" s="1">
        <f t="shared" si="108"/>
        <v>0.9</v>
      </c>
      <c r="M482" s="1" cm="1">
        <f t="array" ref="M482">ROUND(INDEX(实力模型!$AR$9:$AY$108,MATCH($E482,实力模型!$D$9:$D$108,FALSE),MATCH(M$2,实力模型!$AR$8:$AY$8,FALSE))*L482,3)</f>
        <v>11545.2</v>
      </c>
      <c r="N482" s="1">
        <f t="shared" si="102"/>
        <v>0.7</v>
      </c>
      <c r="O482" s="1" cm="1">
        <f t="array" ref="O482">ROUND(INDEX(实力模型!$AR$9:$AY$108,MATCH($E482,实力模型!$D$9:$D$108,FALSE),MATCH(O$2,实力模型!$AR$8:$AY$8,FALSE))*$N482,3)</f>
        <v>870.8</v>
      </c>
      <c r="P482" s="1">
        <f t="shared" si="109"/>
        <v>870.8</v>
      </c>
      <c r="Q482" s="1" cm="1">
        <f t="array" ref="Q482">INDEX(实力模型!$AR$9:$AY$108,MATCH($E482,实力模型!$D$9:$D$108,FALSE),MATCH(Q$2,实力模型!$AR$8:$AY$8,FALSE))*$R$1</f>
        <v>694.8</v>
      </c>
      <c r="R482" s="1">
        <f t="shared" si="110"/>
        <v>694.8</v>
      </c>
    </row>
    <row r="483" spans="1:18" x14ac:dyDescent="0.15">
      <c r="A483" s="1">
        <v>481</v>
      </c>
      <c r="B483" s="1">
        <f t="shared" si="106"/>
        <v>49</v>
      </c>
      <c r="C483" s="1">
        <f t="shared" si="107"/>
        <v>1</v>
      </c>
      <c r="E483" s="26">
        <f t="shared" si="105"/>
        <v>100</v>
      </c>
      <c r="F483" s="1" cm="1">
        <f t="array" ref="F483">INT(INDEX(V$4:V$24,MATCH($A483,$U$4:$U$24,TRUE))+INDEX(X$4:X$24,MATCH($A483,$U$4:$U$24,1))*($A483-INDEX($U$4:$U$24,MATCH($A483,$U$4:$U$24,1))))</f>
        <v>12707</v>
      </c>
      <c r="G483" s="1" cm="1">
        <f t="array" ref="G483">INT(INDEX(W$4:W$24,MATCH($A483,$U$4:$U$24,TRUE))+INDEX(Y$4:Y$24,MATCH($A483,$U$4:$U$24,1))*($A483-INDEX($U$4:$U$24,MATCH($A483,$U$4:$U$24,1))))</f>
        <v>958</v>
      </c>
      <c r="H483" s="1">
        <f t="shared" si="94"/>
        <v>958</v>
      </c>
      <c r="I483" s="1">
        <f t="shared" si="100"/>
        <v>694</v>
      </c>
      <c r="J483" s="1">
        <f t="shared" si="101"/>
        <v>694</v>
      </c>
      <c r="L483" s="1">
        <f t="shared" si="108"/>
        <v>0.9</v>
      </c>
      <c r="M483" s="1" cm="1">
        <f t="array" ref="M483">ROUND(INDEX(实力模型!$AR$9:$AY$108,MATCH($E483,实力模型!$D$9:$D$108,FALSE),MATCH(M$2,实力模型!$AR$8:$AY$8,FALSE))*L483,3)</f>
        <v>11545.2</v>
      </c>
      <c r="N483" s="1">
        <f t="shared" si="102"/>
        <v>0.7</v>
      </c>
      <c r="O483" s="1" cm="1">
        <f t="array" ref="O483">ROUND(INDEX(实力模型!$AR$9:$AY$108,MATCH($E483,实力模型!$D$9:$D$108,FALSE),MATCH(O$2,实力模型!$AR$8:$AY$8,FALSE))*$N483,3)</f>
        <v>870.8</v>
      </c>
      <c r="P483" s="1">
        <f t="shared" si="109"/>
        <v>870.8</v>
      </c>
      <c r="Q483" s="1" cm="1">
        <f t="array" ref="Q483">INDEX(实力模型!$AR$9:$AY$108,MATCH($E483,实力模型!$D$9:$D$108,FALSE),MATCH(Q$2,实力模型!$AR$8:$AY$8,FALSE))*$R$1</f>
        <v>694.8</v>
      </c>
      <c r="R483" s="1">
        <f t="shared" si="110"/>
        <v>694.8</v>
      </c>
    </row>
    <row r="484" spans="1:18" x14ac:dyDescent="0.15">
      <c r="A484" s="1">
        <v>482</v>
      </c>
      <c r="B484" s="1">
        <f t="shared" si="106"/>
        <v>49</v>
      </c>
      <c r="C484" s="1">
        <f t="shared" si="107"/>
        <v>2</v>
      </c>
      <c r="E484" s="26">
        <f t="shared" si="105"/>
        <v>100</v>
      </c>
      <c r="F484" s="1" cm="1">
        <f t="array" ref="F484">INT(INDEX(V$4:V$24,MATCH($A484,$U$4:$U$24,TRUE))+INDEX(X$4:X$24,MATCH($A484,$U$4:$U$24,1))*($A484-INDEX($U$4:$U$24,MATCH($A484,$U$4:$U$24,1))))</f>
        <v>12734</v>
      </c>
      <c r="G484" s="1" cm="1">
        <f t="array" ref="G484">INT(INDEX(W$4:W$24,MATCH($A484,$U$4:$U$24,TRUE))+INDEX(Y$4:Y$24,MATCH($A484,$U$4:$U$24,1))*($A484-INDEX($U$4:$U$24,MATCH($A484,$U$4:$U$24,1))))</f>
        <v>960</v>
      </c>
      <c r="H484" s="1">
        <f t="shared" si="94"/>
        <v>960</v>
      </c>
      <c r="I484" s="1">
        <f t="shared" si="100"/>
        <v>694</v>
      </c>
      <c r="J484" s="1">
        <f t="shared" si="101"/>
        <v>694</v>
      </c>
      <c r="L484" s="1">
        <f t="shared" si="108"/>
        <v>0.9</v>
      </c>
      <c r="M484" s="1" cm="1">
        <f t="array" ref="M484">ROUND(INDEX(实力模型!$AR$9:$AY$108,MATCH($E484,实力模型!$D$9:$D$108,FALSE),MATCH(M$2,实力模型!$AR$8:$AY$8,FALSE))*L484,3)</f>
        <v>11545.2</v>
      </c>
      <c r="N484" s="1">
        <f t="shared" si="102"/>
        <v>0.7</v>
      </c>
      <c r="O484" s="1" cm="1">
        <f t="array" ref="O484">ROUND(INDEX(实力模型!$AR$9:$AY$108,MATCH($E484,实力模型!$D$9:$D$108,FALSE),MATCH(O$2,实力模型!$AR$8:$AY$8,FALSE))*$N484,3)</f>
        <v>870.8</v>
      </c>
      <c r="P484" s="1">
        <f t="shared" si="109"/>
        <v>870.8</v>
      </c>
      <c r="Q484" s="1" cm="1">
        <f t="array" ref="Q484">INDEX(实力模型!$AR$9:$AY$108,MATCH($E484,实力模型!$D$9:$D$108,FALSE),MATCH(Q$2,实力模型!$AR$8:$AY$8,FALSE))*$R$1</f>
        <v>694.8</v>
      </c>
      <c r="R484" s="1">
        <f t="shared" si="110"/>
        <v>694.8</v>
      </c>
    </row>
    <row r="485" spans="1:18" x14ac:dyDescent="0.15">
      <c r="A485" s="1">
        <v>483</v>
      </c>
      <c r="B485" s="1">
        <f t="shared" ref="B485:B502" si="111">B475+1</f>
        <v>49</v>
      </c>
      <c r="C485" s="1">
        <f t="shared" ref="C485:C502" si="112">C475</f>
        <v>3</v>
      </c>
      <c r="E485" s="26">
        <f t="shared" si="105"/>
        <v>100</v>
      </c>
      <c r="F485" s="1" cm="1">
        <f t="array" ref="F485">INT(INDEX(V$4:V$24,MATCH($A485,$U$4:$U$24,TRUE))+INDEX(X$4:X$24,MATCH($A485,$U$4:$U$24,1))*($A485-INDEX($U$4:$U$24,MATCH($A485,$U$4:$U$24,1))))</f>
        <v>12760</v>
      </c>
      <c r="G485" s="1" cm="1">
        <f t="array" ref="G485">INT(INDEX(W$4:W$24,MATCH($A485,$U$4:$U$24,TRUE))+INDEX(Y$4:Y$24,MATCH($A485,$U$4:$U$24,1))*($A485-INDEX($U$4:$U$24,MATCH($A485,$U$4:$U$24,1))))</f>
        <v>962</v>
      </c>
      <c r="H485" s="1">
        <f t="shared" si="94"/>
        <v>962</v>
      </c>
      <c r="I485" s="1">
        <f t="shared" si="100"/>
        <v>694</v>
      </c>
      <c r="J485" s="1">
        <f t="shared" si="101"/>
        <v>694</v>
      </c>
      <c r="L485" s="1">
        <f t="shared" si="108"/>
        <v>0.9</v>
      </c>
      <c r="M485" s="1" cm="1">
        <f t="array" ref="M485">ROUND(INDEX(实力模型!$AR$9:$AY$108,MATCH($E485,实力模型!$D$9:$D$108,FALSE),MATCH(M$2,实力模型!$AR$8:$AY$8,FALSE))*L485,3)</f>
        <v>11545.2</v>
      </c>
      <c r="N485" s="1">
        <f t="shared" si="102"/>
        <v>0.7</v>
      </c>
      <c r="O485" s="1" cm="1">
        <f t="array" ref="O485">ROUND(INDEX(实力模型!$AR$9:$AY$108,MATCH($E485,实力模型!$D$9:$D$108,FALSE),MATCH(O$2,实力模型!$AR$8:$AY$8,FALSE))*$N485,3)</f>
        <v>870.8</v>
      </c>
      <c r="P485" s="1">
        <f t="shared" si="109"/>
        <v>870.8</v>
      </c>
      <c r="Q485" s="1" cm="1">
        <f t="array" ref="Q485">INDEX(实力模型!$AR$9:$AY$108,MATCH($E485,实力模型!$D$9:$D$108,FALSE),MATCH(Q$2,实力模型!$AR$8:$AY$8,FALSE))*$R$1</f>
        <v>694.8</v>
      </c>
      <c r="R485" s="1">
        <f t="shared" si="110"/>
        <v>694.8</v>
      </c>
    </row>
    <row r="486" spans="1:18" x14ac:dyDescent="0.15">
      <c r="A486" s="1">
        <v>484</v>
      </c>
      <c r="B486" s="1">
        <f t="shared" si="111"/>
        <v>49</v>
      </c>
      <c r="C486" s="1">
        <f t="shared" si="112"/>
        <v>4</v>
      </c>
      <c r="E486" s="26">
        <f t="shared" si="105"/>
        <v>100</v>
      </c>
      <c r="F486" s="1" cm="1">
        <f t="array" ref="F486">INT(INDEX(V$4:V$24,MATCH($A486,$U$4:$U$24,TRUE))+INDEX(X$4:X$24,MATCH($A486,$U$4:$U$24,1))*($A486-INDEX($U$4:$U$24,MATCH($A486,$U$4:$U$24,1))))</f>
        <v>12786</v>
      </c>
      <c r="G486" s="1" cm="1">
        <f t="array" ref="G486">INT(INDEX(W$4:W$24,MATCH($A486,$U$4:$U$24,TRUE))+INDEX(Y$4:Y$24,MATCH($A486,$U$4:$U$24,1))*($A486-INDEX($U$4:$U$24,MATCH($A486,$U$4:$U$24,1))))</f>
        <v>964</v>
      </c>
      <c r="H486" s="1">
        <f t="shared" si="94"/>
        <v>964</v>
      </c>
      <c r="I486" s="1">
        <f t="shared" si="100"/>
        <v>694</v>
      </c>
      <c r="J486" s="1">
        <f t="shared" si="101"/>
        <v>694</v>
      </c>
      <c r="L486" s="1">
        <f t="shared" si="108"/>
        <v>0.9</v>
      </c>
      <c r="M486" s="1" cm="1">
        <f t="array" ref="M486">ROUND(INDEX(实力模型!$AR$9:$AY$108,MATCH($E486,实力模型!$D$9:$D$108,FALSE),MATCH(M$2,实力模型!$AR$8:$AY$8,FALSE))*L486,3)</f>
        <v>11545.2</v>
      </c>
      <c r="N486" s="1">
        <f t="shared" si="102"/>
        <v>0.7</v>
      </c>
      <c r="O486" s="1" cm="1">
        <f t="array" ref="O486">ROUND(INDEX(实力模型!$AR$9:$AY$108,MATCH($E486,实力模型!$D$9:$D$108,FALSE),MATCH(O$2,实力模型!$AR$8:$AY$8,FALSE))*$N486,3)</f>
        <v>870.8</v>
      </c>
      <c r="P486" s="1">
        <f t="shared" si="109"/>
        <v>870.8</v>
      </c>
      <c r="Q486" s="1" cm="1">
        <f t="array" ref="Q486">INDEX(实力模型!$AR$9:$AY$108,MATCH($E486,实力模型!$D$9:$D$108,FALSE),MATCH(Q$2,实力模型!$AR$8:$AY$8,FALSE))*$R$1</f>
        <v>694.8</v>
      </c>
      <c r="R486" s="1">
        <f t="shared" si="110"/>
        <v>694.8</v>
      </c>
    </row>
    <row r="487" spans="1:18" x14ac:dyDescent="0.15">
      <c r="A487" s="1">
        <v>485</v>
      </c>
      <c r="B487" s="1">
        <f t="shared" si="111"/>
        <v>49</v>
      </c>
      <c r="C487" s="1">
        <f t="shared" si="112"/>
        <v>5</v>
      </c>
      <c r="E487" s="26">
        <f t="shared" si="105"/>
        <v>100</v>
      </c>
      <c r="F487" s="1" cm="1">
        <f t="array" ref="F487">INT(INDEX(V$4:V$24,MATCH($A487,$U$4:$U$24,TRUE))+INDEX(X$4:X$24,MATCH($A487,$U$4:$U$24,1))*($A487-INDEX($U$4:$U$24,MATCH($A487,$U$4:$U$24,1))))</f>
        <v>12813</v>
      </c>
      <c r="G487" s="1" cm="1">
        <f t="array" ref="G487">INT(INDEX(W$4:W$24,MATCH($A487,$U$4:$U$24,TRUE))+INDEX(Y$4:Y$24,MATCH($A487,$U$4:$U$24,1))*($A487-INDEX($U$4:$U$24,MATCH($A487,$U$4:$U$24,1))))</f>
        <v>966</v>
      </c>
      <c r="H487" s="1">
        <f t="shared" ref="H487:H502" si="113">G487</f>
        <v>966</v>
      </c>
      <c r="I487" s="1">
        <f t="shared" si="100"/>
        <v>694</v>
      </c>
      <c r="J487" s="1">
        <f t="shared" si="101"/>
        <v>694</v>
      </c>
      <c r="L487" s="1">
        <f t="shared" si="108"/>
        <v>0.9</v>
      </c>
      <c r="M487" s="1" cm="1">
        <f t="array" ref="M487">ROUND(INDEX(实力模型!$AR$9:$AY$108,MATCH($E487,实力模型!$D$9:$D$108,FALSE),MATCH(M$2,实力模型!$AR$8:$AY$8,FALSE))*L487,3)</f>
        <v>11545.2</v>
      </c>
      <c r="N487" s="1">
        <f t="shared" si="102"/>
        <v>0.7</v>
      </c>
      <c r="O487" s="1" cm="1">
        <f t="array" ref="O487">ROUND(INDEX(实力模型!$AR$9:$AY$108,MATCH($E487,实力模型!$D$9:$D$108,FALSE),MATCH(O$2,实力模型!$AR$8:$AY$8,FALSE))*$N487,3)</f>
        <v>870.8</v>
      </c>
      <c r="P487" s="1">
        <f t="shared" si="109"/>
        <v>870.8</v>
      </c>
      <c r="Q487" s="1" cm="1">
        <f t="array" ref="Q487">INDEX(实力模型!$AR$9:$AY$108,MATCH($E487,实力模型!$D$9:$D$108,FALSE),MATCH(Q$2,实力模型!$AR$8:$AY$8,FALSE))*$R$1</f>
        <v>694.8</v>
      </c>
      <c r="R487" s="1">
        <f t="shared" si="110"/>
        <v>694.8</v>
      </c>
    </row>
    <row r="488" spans="1:18" x14ac:dyDescent="0.15">
      <c r="A488" s="1">
        <v>486</v>
      </c>
      <c r="B488" s="1">
        <f t="shared" si="111"/>
        <v>49</v>
      </c>
      <c r="C488" s="1">
        <f t="shared" si="112"/>
        <v>6</v>
      </c>
      <c r="E488" s="26">
        <f t="shared" si="105"/>
        <v>100</v>
      </c>
      <c r="F488" s="1" cm="1">
        <f t="array" ref="F488">INT(INDEX(V$4:V$24,MATCH($A488,$U$4:$U$24,TRUE))+INDEX(X$4:X$24,MATCH($A488,$U$4:$U$24,1))*($A488-INDEX($U$4:$U$24,MATCH($A488,$U$4:$U$24,1))))</f>
        <v>12839</v>
      </c>
      <c r="G488" s="1" cm="1">
        <f t="array" ref="G488">INT(INDEX(W$4:W$24,MATCH($A488,$U$4:$U$24,TRUE))+INDEX(Y$4:Y$24,MATCH($A488,$U$4:$U$24,1))*($A488-INDEX($U$4:$U$24,MATCH($A488,$U$4:$U$24,1))))</f>
        <v>968</v>
      </c>
      <c r="H488" s="1">
        <f t="shared" si="113"/>
        <v>968</v>
      </c>
      <c r="I488" s="1">
        <f t="shared" si="100"/>
        <v>694</v>
      </c>
      <c r="J488" s="1">
        <f t="shared" si="101"/>
        <v>694</v>
      </c>
      <c r="L488" s="1">
        <f t="shared" si="108"/>
        <v>0.9</v>
      </c>
      <c r="M488" s="1" cm="1">
        <f t="array" ref="M488">ROUND(INDEX(实力模型!$AR$9:$AY$108,MATCH($E488,实力模型!$D$9:$D$108,FALSE),MATCH(M$2,实力模型!$AR$8:$AY$8,FALSE))*L488,3)</f>
        <v>11545.2</v>
      </c>
      <c r="N488" s="1">
        <f t="shared" si="102"/>
        <v>0.7</v>
      </c>
      <c r="O488" s="1" cm="1">
        <f t="array" ref="O488">ROUND(INDEX(实力模型!$AR$9:$AY$108,MATCH($E488,实力模型!$D$9:$D$108,FALSE),MATCH(O$2,实力模型!$AR$8:$AY$8,FALSE))*$N488,3)</f>
        <v>870.8</v>
      </c>
      <c r="P488" s="1">
        <f t="shared" si="109"/>
        <v>870.8</v>
      </c>
      <c r="Q488" s="1" cm="1">
        <f t="array" ref="Q488">INDEX(实力模型!$AR$9:$AY$108,MATCH($E488,实力模型!$D$9:$D$108,FALSE),MATCH(Q$2,实力模型!$AR$8:$AY$8,FALSE))*$R$1</f>
        <v>694.8</v>
      </c>
      <c r="R488" s="1">
        <f t="shared" si="110"/>
        <v>694.8</v>
      </c>
    </row>
    <row r="489" spans="1:18" x14ac:dyDescent="0.15">
      <c r="A489" s="1">
        <v>487</v>
      </c>
      <c r="B489" s="1">
        <f t="shared" si="111"/>
        <v>49</v>
      </c>
      <c r="C489" s="1">
        <f t="shared" si="112"/>
        <v>7</v>
      </c>
      <c r="E489" s="26">
        <f t="shared" si="105"/>
        <v>100</v>
      </c>
      <c r="F489" s="1" cm="1">
        <f t="array" ref="F489">INT(INDEX(V$4:V$24,MATCH($A489,$U$4:$U$24,TRUE))+INDEX(X$4:X$24,MATCH($A489,$U$4:$U$24,1))*($A489-INDEX($U$4:$U$24,MATCH($A489,$U$4:$U$24,1))))</f>
        <v>12866</v>
      </c>
      <c r="G489" s="1" cm="1">
        <f t="array" ref="G489">INT(INDEX(W$4:W$24,MATCH($A489,$U$4:$U$24,TRUE))+INDEX(Y$4:Y$24,MATCH($A489,$U$4:$U$24,1))*($A489-INDEX($U$4:$U$24,MATCH($A489,$U$4:$U$24,1))))</f>
        <v>970</v>
      </c>
      <c r="H489" s="1">
        <f t="shared" si="113"/>
        <v>970</v>
      </c>
      <c r="I489" s="1">
        <f t="shared" si="100"/>
        <v>694</v>
      </c>
      <c r="J489" s="1">
        <f t="shared" si="101"/>
        <v>694</v>
      </c>
      <c r="L489" s="1">
        <f t="shared" si="108"/>
        <v>0.9</v>
      </c>
      <c r="M489" s="1" cm="1">
        <f t="array" ref="M489">ROUND(INDEX(实力模型!$AR$9:$AY$108,MATCH($E489,实力模型!$D$9:$D$108,FALSE),MATCH(M$2,实力模型!$AR$8:$AY$8,FALSE))*L489,3)</f>
        <v>11545.2</v>
      </c>
      <c r="N489" s="1">
        <f t="shared" si="102"/>
        <v>0.7</v>
      </c>
      <c r="O489" s="1" cm="1">
        <f t="array" ref="O489">ROUND(INDEX(实力模型!$AR$9:$AY$108,MATCH($E489,实力模型!$D$9:$D$108,FALSE),MATCH(O$2,实力模型!$AR$8:$AY$8,FALSE))*$N489,3)</f>
        <v>870.8</v>
      </c>
      <c r="P489" s="1">
        <f t="shared" si="109"/>
        <v>870.8</v>
      </c>
      <c r="Q489" s="1" cm="1">
        <f t="array" ref="Q489">INDEX(实力模型!$AR$9:$AY$108,MATCH($E489,实力模型!$D$9:$D$108,FALSE),MATCH(Q$2,实力模型!$AR$8:$AY$8,FALSE))*$R$1</f>
        <v>694.8</v>
      </c>
      <c r="R489" s="1">
        <f t="shared" si="110"/>
        <v>694.8</v>
      </c>
    </row>
    <row r="490" spans="1:18" x14ac:dyDescent="0.15">
      <c r="A490" s="1">
        <v>488</v>
      </c>
      <c r="B490" s="1">
        <f t="shared" si="111"/>
        <v>49</v>
      </c>
      <c r="C490" s="1">
        <f t="shared" si="112"/>
        <v>8</v>
      </c>
      <c r="E490" s="26">
        <f t="shared" si="105"/>
        <v>100</v>
      </c>
      <c r="F490" s="1" cm="1">
        <f t="array" ref="F490">INT(INDEX(V$4:V$24,MATCH($A490,$U$4:$U$24,TRUE))+INDEX(X$4:X$24,MATCH($A490,$U$4:$U$24,1))*($A490-INDEX($U$4:$U$24,MATCH($A490,$U$4:$U$24,1))))</f>
        <v>12892</v>
      </c>
      <c r="G490" s="1" cm="1">
        <f t="array" ref="G490">INT(INDEX(W$4:W$24,MATCH($A490,$U$4:$U$24,TRUE))+INDEX(Y$4:Y$24,MATCH($A490,$U$4:$U$24,1))*($A490-INDEX($U$4:$U$24,MATCH($A490,$U$4:$U$24,1))))</f>
        <v>972</v>
      </c>
      <c r="H490" s="1">
        <f t="shared" si="113"/>
        <v>972</v>
      </c>
      <c r="I490" s="1">
        <f t="shared" si="100"/>
        <v>694</v>
      </c>
      <c r="J490" s="1">
        <f t="shared" si="101"/>
        <v>694</v>
      </c>
      <c r="L490" s="1">
        <f t="shared" si="108"/>
        <v>0.9</v>
      </c>
      <c r="M490" s="1" cm="1">
        <f t="array" ref="M490">ROUND(INDEX(实力模型!$AR$9:$AY$108,MATCH($E490,实力模型!$D$9:$D$108,FALSE),MATCH(M$2,实力模型!$AR$8:$AY$8,FALSE))*L490,3)</f>
        <v>11545.2</v>
      </c>
      <c r="N490" s="1">
        <f t="shared" si="102"/>
        <v>0.7</v>
      </c>
      <c r="O490" s="1" cm="1">
        <f t="array" ref="O490">ROUND(INDEX(实力模型!$AR$9:$AY$108,MATCH($E490,实力模型!$D$9:$D$108,FALSE),MATCH(O$2,实力模型!$AR$8:$AY$8,FALSE))*$N490,3)</f>
        <v>870.8</v>
      </c>
      <c r="P490" s="1">
        <f t="shared" si="109"/>
        <v>870.8</v>
      </c>
      <c r="Q490" s="1" cm="1">
        <f t="array" ref="Q490">INDEX(实力模型!$AR$9:$AY$108,MATCH($E490,实力模型!$D$9:$D$108,FALSE),MATCH(Q$2,实力模型!$AR$8:$AY$8,FALSE))*$R$1</f>
        <v>694.8</v>
      </c>
      <c r="R490" s="1">
        <f t="shared" si="110"/>
        <v>694.8</v>
      </c>
    </row>
    <row r="491" spans="1:18" x14ac:dyDescent="0.15">
      <c r="A491" s="1">
        <v>489</v>
      </c>
      <c r="B491" s="1">
        <f t="shared" si="111"/>
        <v>49</v>
      </c>
      <c r="C491" s="1">
        <f t="shared" si="112"/>
        <v>9</v>
      </c>
      <c r="E491" s="26">
        <f t="shared" si="105"/>
        <v>100</v>
      </c>
      <c r="F491" s="1" cm="1">
        <f t="array" ref="F491">INT(INDEX(V$4:V$24,MATCH($A491,$U$4:$U$24,TRUE))+INDEX(X$4:X$24,MATCH($A491,$U$4:$U$24,1))*($A491-INDEX($U$4:$U$24,MATCH($A491,$U$4:$U$24,1))))</f>
        <v>12918</v>
      </c>
      <c r="G491" s="1" cm="1">
        <f t="array" ref="G491">INT(INDEX(W$4:W$24,MATCH($A491,$U$4:$U$24,TRUE))+INDEX(Y$4:Y$24,MATCH($A491,$U$4:$U$24,1))*($A491-INDEX($U$4:$U$24,MATCH($A491,$U$4:$U$24,1))))</f>
        <v>974</v>
      </c>
      <c r="H491" s="1">
        <f t="shared" si="113"/>
        <v>974</v>
      </c>
      <c r="I491" s="1">
        <f t="shared" si="100"/>
        <v>694</v>
      </c>
      <c r="J491" s="1">
        <f t="shared" si="101"/>
        <v>694</v>
      </c>
      <c r="L491" s="1">
        <f t="shared" si="108"/>
        <v>0.9</v>
      </c>
      <c r="M491" s="1" cm="1">
        <f t="array" ref="M491">ROUND(INDEX(实力模型!$AR$9:$AY$108,MATCH($E491,实力模型!$D$9:$D$108,FALSE),MATCH(M$2,实力模型!$AR$8:$AY$8,FALSE))*L491,3)</f>
        <v>11545.2</v>
      </c>
      <c r="N491" s="1">
        <f t="shared" si="102"/>
        <v>0.7</v>
      </c>
      <c r="O491" s="1" cm="1">
        <f t="array" ref="O491">ROUND(INDEX(实力模型!$AR$9:$AY$108,MATCH($E491,实力模型!$D$9:$D$108,FALSE),MATCH(O$2,实力模型!$AR$8:$AY$8,FALSE))*$N491,3)</f>
        <v>870.8</v>
      </c>
      <c r="P491" s="1">
        <f t="shared" si="109"/>
        <v>870.8</v>
      </c>
      <c r="Q491" s="1" cm="1">
        <f t="array" ref="Q491">INDEX(实力模型!$AR$9:$AY$108,MATCH($E491,实力模型!$D$9:$D$108,FALSE),MATCH(Q$2,实力模型!$AR$8:$AY$8,FALSE))*$R$1</f>
        <v>694.8</v>
      </c>
      <c r="R491" s="1">
        <f t="shared" si="110"/>
        <v>694.8</v>
      </c>
    </row>
    <row r="492" spans="1:18" x14ac:dyDescent="0.15">
      <c r="A492" s="1">
        <v>490</v>
      </c>
      <c r="B492" s="1">
        <f t="shared" si="111"/>
        <v>49</v>
      </c>
      <c r="C492" s="1">
        <f t="shared" si="112"/>
        <v>10</v>
      </c>
      <c r="E492" s="26">
        <f t="shared" si="105"/>
        <v>100</v>
      </c>
      <c r="F492" s="1" cm="1">
        <f t="array" ref="F492">INT(INDEX(V$4:V$24,MATCH($A492,$U$4:$U$24,TRUE))+INDEX(X$4:X$24,MATCH($A492,$U$4:$U$24,1))*($A492-INDEX($U$4:$U$24,MATCH($A492,$U$4:$U$24,1))))</f>
        <v>12945</v>
      </c>
      <c r="G492" s="1" cm="1">
        <f t="array" ref="G492">INT(INDEX(W$4:W$24,MATCH($A492,$U$4:$U$24,TRUE))+INDEX(Y$4:Y$24,MATCH($A492,$U$4:$U$24,1))*($A492-INDEX($U$4:$U$24,MATCH($A492,$U$4:$U$24,1))))</f>
        <v>976</v>
      </c>
      <c r="H492" s="1">
        <f t="shared" si="113"/>
        <v>976</v>
      </c>
      <c r="I492" s="1">
        <f t="shared" si="100"/>
        <v>694</v>
      </c>
      <c r="J492" s="1">
        <f t="shared" si="101"/>
        <v>694</v>
      </c>
      <c r="L492" s="1">
        <f t="shared" si="108"/>
        <v>0.9</v>
      </c>
      <c r="M492" s="1" cm="1">
        <f t="array" ref="M492">ROUND(INDEX(实力模型!$AR$9:$AY$108,MATCH($E492,实力模型!$D$9:$D$108,FALSE),MATCH(M$2,实力模型!$AR$8:$AY$8,FALSE))*L492,3)</f>
        <v>11545.2</v>
      </c>
      <c r="N492" s="1">
        <f t="shared" si="102"/>
        <v>0.7</v>
      </c>
      <c r="O492" s="1" cm="1">
        <f t="array" ref="O492">ROUND(INDEX(实力模型!$AR$9:$AY$108,MATCH($E492,实力模型!$D$9:$D$108,FALSE),MATCH(O$2,实力模型!$AR$8:$AY$8,FALSE))*$N492,3)</f>
        <v>870.8</v>
      </c>
      <c r="P492" s="1">
        <f t="shared" si="109"/>
        <v>870.8</v>
      </c>
      <c r="Q492" s="1" cm="1">
        <f t="array" ref="Q492">INDEX(实力模型!$AR$9:$AY$108,MATCH($E492,实力模型!$D$9:$D$108,FALSE),MATCH(Q$2,实力模型!$AR$8:$AY$8,FALSE))*$R$1</f>
        <v>694.8</v>
      </c>
      <c r="R492" s="1">
        <f t="shared" si="110"/>
        <v>694.8</v>
      </c>
    </row>
    <row r="493" spans="1:18" x14ac:dyDescent="0.15">
      <c r="A493" s="1">
        <v>491</v>
      </c>
      <c r="B493" s="1">
        <f t="shared" si="111"/>
        <v>50</v>
      </c>
      <c r="C493" s="1">
        <f t="shared" si="112"/>
        <v>1</v>
      </c>
      <c r="E493" s="26">
        <f t="shared" si="105"/>
        <v>100</v>
      </c>
      <c r="F493" s="1" cm="1">
        <f t="array" ref="F493">INT(INDEX(V$4:V$24,MATCH($A493,$U$4:$U$24,TRUE))+INDEX(X$4:X$24,MATCH($A493,$U$4:$U$24,1))*($A493-INDEX($U$4:$U$24,MATCH($A493,$U$4:$U$24,1))))</f>
        <v>12971</v>
      </c>
      <c r="G493" s="1" cm="1">
        <f t="array" ref="G493">INT(INDEX(W$4:W$24,MATCH($A493,$U$4:$U$24,TRUE))+INDEX(Y$4:Y$24,MATCH($A493,$U$4:$U$24,1))*($A493-INDEX($U$4:$U$24,MATCH($A493,$U$4:$U$24,1))))</f>
        <v>978</v>
      </c>
      <c r="H493" s="1">
        <f t="shared" si="113"/>
        <v>978</v>
      </c>
      <c r="I493" s="1">
        <f t="shared" si="100"/>
        <v>694</v>
      </c>
      <c r="J493" s="1">
        <f t="shared" si="101"/>
        <v>694</v>
      </c>
      <c r="L493" s="1">
        <f t="shared" si="108"/>
        <v>0.9</v>
      </c>
      <c r="M493" s="1" cm="1">
        <f t="array" ref="M493">ROUND(INDEX(实力模型!$AR$9:$AY$108,MATCH($E493,实力模型!$D$9:$D$108,FALSE),MATCH(M$2,实力模型!$AR$8:$AY$8,FALSE))*L493,3)</f>
        <v>11545.2</v>
      </c>
      <c r="N493" s="1">
        <f t="shared" si="102"/>
        <v>0.7</v>
      </c>
      <c r="O493" s="1" cm="1">
        <f t="array" ref="O493">ROUND(INDEX(实力模型!$AR$9:$AY$108,MATCH($E493,实力模型!$D$9:$D$108,FALSE),MATCH(O$2,实力模型!$AR$8:$AY$8,FALSE))*$N493,3)</f>
        <v>870.8</v>
      </c>
      <c r="P493" s="1">
        <f t="shared" si="109"/>
        <v>870.8</v>
      </c>
      <c r="Q493" s="1" cm="1">
        <f t="array" ref="Q493">INDEX(实力模型!$AR$9:$AY$108,MATCH($E493,实力模型!$D$9:$D$108,FALSE),MATCH(Q$2,实力模型!$AR$8:$AY$8,FALSE))*$R$1</f>
        <v>694.8</v>
      </c>
      <c r="R493" s="1">
        <f t="shared" si="110"/>
        <v>694.8</v>
      </c>
    </row>
    <row r="494" spans="1:18" x14ac:dyDescent="0.15">
      <c r="A494" s="1">
        <v>492</v>
      </c>
      <c r="B494" s="1">
        <f t="shared" si="111"/>
        <v>50</v>
      </c>
      <c r="C494" s="1">
        <f t="shared" si="112"/>
        <v>2</v>
      </c>
      <c r="E494" s="26">
        <f t="shared" si="105"/>
        <v>100</v>
      </c>
      <c r="F494" s="1" cm="1">
        <f t="array" ref="F494">INT(INDEX(V$4:V$24,MATCH($A494,$U$4:$U$24,TRUE))+INDEX(X$4:X$24,MATCH($A494,$U$4:$U$24,1))*($A494-INDEX($U$4:$U$24,MATCH($A494,$U$4:$U$24,1))))</f>
        <v>12998</v>
      </c>
      <c r="G494" s="1" cm="1">
        <f t="array" ref="G494">INT(INDEX(W$4:W$24,MATCH($A494,$U$4:$U$24,TRUE))+INDEX(Y$4:Y$24,MATCH($A494,$U$4:$U$24,1))*($A494-INDEX($U$4:$U$24,MATCH($A494,$U$4:$U$24,1))))</f>
        <v>980</v>
      </c>
      <c r="H494" s="1">
        <f t="shared" si="113"/>
        <v>980</v>
      </c>
      <c r="I494" s="1">
        <f t="shared" si="100"/>
        <v>694</v>
      </c>
      <c r="J494" s="1">
        <f t="shared" si="101"/>
        <v>694</v>
      </c>
      <c r="L494" s="1">
        <f t="shared" si="108"/>
        <v>0.9</v>
      </c>
      <c r="M494" s="1" cm="1">
        <f t="array" ref="M494">ROUND(INDEX(实力模型!$AR$9:$AY$108,MATCH($E494,实力模型!$D$9:$D$108,FALSE),MATCH(M$2,实力模型!$AR$8:$AY$8,FALSE))*L494,3)</f>
        <v>11545.2</v>
      </c>
      <c r="N494" s="1">
        <f t="shared" si="102"/>
        <v>0.7</v>
      </c>
      <c r="O494" s="1" cm="1">
        <f t="array" ref="O494">ROUND(INDEX(实力模型!$AR$9:$AY$108,MATCH($E494,实力模型!$D$9:$D$108,FALSE),MATCH(O$2,实力模型!$AR$8:$AY$8,FALSE))*$N494,3)</f>
        <v>870.8</v>
      </c>
      <c r="P494" s="1">
        <f t="shared" si="109"/>
        <v>870.8</v>
      </c>
      <c r="Q494" s="1" cm="1">
        <f t="array" ref="Q494">INDEX(实力模型!$AR$9:$AY$108,MATCH($E494,实力模型!$D$9:$D$108,FALSE),MATCH(Q$2,实力模型!$AR$8:$AY$8,FALSE))*$R$1</f>
        <v>694.8</v>
      </c>
      <c r="R494" s="1">
        <f t="shared" si="110"/>
        <v>694.8</v>
      </c>
    </row>
    <row r="495" spans="1:18" x14ac:dyDescent="0.15">
      <c r="A495" s="1">
        <v>493</v>
      </c>
      <c r="B495" s="1">
        <f t="shared" si="111"/>
        <v>50</v>
      </c>
      <c r="C495" s="1">
        <f t="shared" si="112"/>
        <v>3</v>
      </c>
      <c r="E495" s="26">
        <f t="shared" si="105"/>
        <v>100</v>
      </c>
      <c r="F495" s="1" cm="1">
        <f t="array" ref="F495">INT(INDEX(V$4:V$24,MATCH($A495,$U$4:$U$24,TRUE))+INDEX(X$4:X$24,MATCH($A495,$U$4:$U$24,1))*($A495-INDEX($U$4:$U$24,MATCH($A495,$U$4:$U$24,1))))</f>
        <v>13024</v>
      </c>
      <c r="G495" s="1" cm="1">
        <f t="array" ref="G495">INT(INDEX(W$4:W$24,MATCH($A495,$U$4:$U$24,TRUE))+INDEX(Y$4:Y$24,MATCH($A495,$U$4:$U$24,1))*($A495-INDEX($U$4:$U$24,MATCH($A495,$U$4:$U$24,1))))</f>
        <v>982</v>
      </c>
      <c r="H495" s="1">
        <f t="shared" si="113"/>
        <v>982</v>
      </c>
      <c r="I495" s="1">
        <f t="shared" si="100"/>
        <v>694</v>
      </c>
      <c r="J495" s="1">
        <f t="shared" si="101"/>
        <v>694</v>
      </c>
      <c r="L495" s="1">
        <f t="shared" si="108"/>
        <v>0.9</v>
      </c>
      <c r="M495" s="1" cm="1">
        <f t="array" ref="M495">ROUND(INDEX(实力模型!$AR$9:$AY$108,MATCH($E495,实力模型!$D$9:$D$108,FALSE),MATCH(M$2,实力模型!$AR$8:$AY$8,FALSE))*L495,3)</f>
        <v>11545.2</v>
      </c>
      <c r="N495" s="1">
        <f t="shared" si="102"/>
        <v>0.7</v>
      </c>
      <c r="O495" s="1" cm="1">
        <f t="array" ref="O495">ROUND(INDEX(实力模型!$AR$9:$AY$108,MATCH($E495,实力模型!$D$9:$D$108,FALSE),MATCH(O$2,实力模型!$AR$8:$AY$8,FALSE))*$N495,3)</f>
        <v>870.8</v>
      </c>
      <c r="P495" s="1">
        <f t="shared" si="109"/>
        <v>870.8</v>
      </c>
      <c r="Q495" s="1" cm="1">
        <f t="array" ref="Q495">INDEX(实力模型!$AR$9:$AY$108,MATCH($E495,实力模型!$D$9:$D$108,FALSE),MATCH(Q$2,实力模型!$AR$8:$AY$8,FALSE))*$R$1</f>
        <v>694.8</v>
      </c>
      <c r="R495" s="1">
        <f t="shared" si="110"/>
        <v>694.8</v>
      </c>
    </row>
    <row r="496" spans="1:18" x14ac:dyDescent="0.15">
      <c r="A496" s="1">
        <v>494</v>
      </c>
      <c r="B496" s="1">
        <f t="shared" si="111"/>
        <v>50</v>
      </c>
      <c r="C496" s="1">
        <f t="shared" si="112"/>
        <v>4</v>
      </c>
      <c r="E496" s="26">
        <f t="shared" si="105"/>
        <v>100</v>
      </c>
      <c r="F496" s="1" cm="1">
        <f t="array" ref="F496">INT(INDEX(V$4:V$24,MATCH($A496,$U$4:$U$24,TRUE))+INDEX(X$4:X$24,MATCH($A496,$U$4:$U$24,1))*($A496-INDEX($U$4:$U$24,MATCH($A496,$U$4:$U$24,1))))</f>
        <v>13051</v>
      </c>
      <c r="G496" s="1" cm="1">
        <f t="array" ref="G496">INT(INDEX(W$4:W$24,MATCH($A496,$U$4:$U$24,TRUE))+INDEX(Y$4:Y$24,MATCH($A496,$U$4:$U$24,1))*($A496-INDEX($U$4:$U$24,MATCH($A496,$U$4:$U$24,1))))</f>
        <v>984</v>
      </c>
      <c r="H496" s="1">
        <f t="shared" si="113"/>
        <v>984</v>
      </c>
      <c r="I496" s="1">
        <f t="shared" si="100"/>
        <v>694</v>
      </c>
      <c r="J496" s="1">
        <f t="shared" si="101"/>
        <v>694</v>
      </c>
      <c r="L496" s="1">
        <f t="shared" si="108"/>
        <v>0.9</v>
      </c>
      <c r="M496" s="1" cm="1">
        <f t="array" ref="M496">ROUND(INDEX(实力模型!$AR$9:$AY$108,MATCH($E496,实力模型!$D$9:$D$108,FALSE),MATCH(M$2,实力模型!$AR$8:$AY$8,FALSE))*L496,3)</f>
        <v>11545.2</v>
      </c>
      <c r="N496" s="1">
        <f t="shared" si="102"/>
        <v>0.7</v>
      </c>
      <c r="O496" s="1" cm="1">
        <f t="array" ref="O496">ROUND(INDEX(实力模型!$AR$9:$AY$108,MATCH($E496,实力模型!$D$9:$D$108,FALSE),MATCH(O$2,实力模型!$AR$8:$AY$8,FALSE))*$N496,3)</f>
        <v>870.8</v>
      </c>
      <c r="P496" s="1">
        <f t="shared" si="109"/>
        <v>870.8</v>
      </c>
      <c r="Q496" s="1" cm="1">
        <f t="array" ref="Q496">INDEX(实力模型!$AR$9:$AY$108,MATCH($E496,实力模型!$D$9:$D$108,FALSE),MATCH(Q$2,实力模型!$AR$8:$AY$8,FALSE))*$R$1</f>
        <v>694.8</v>
      </c>
      <c r="R496" s="1">
        <f t="shared" si="110"/>
        <v>694.8</v>
      </c>
    </row>
    <row r="497" spans="1:18" x14ac:dyDescent="0.15">
      <c r="A497" s="1">
        <v>495</v>
      </c>
      <c r="B497" s="1">
        <f t="shared" si="111"/>
        <v>50</v>
      </c>
      <c r="C497" s="1">
        <f t="shared" si="112"/>
        <v>5</v>
      </c>
      <c r="E497" s="26">
        <f t="shared" si="105"/>
        <v>100</v>
      </c>
      <c r="F497" s="1" cm="1">
        <f t="array" ref="F497">INT(INDEX(V$4:V$24,MATCH($A497,$U$4:$U$24,TRUE))+INDEX(X$4:X$24,MATCH($A497,$U$4:$U$24,1))*($A497-INDEX($U$4:$U$24,MATCH($A497,$U$4:$U$24,1))))</f>
        <v>13077</v>
      </c>
      <c r="G497" s="1" cm="1">
        <f t="array" ref="G497">INT(INDEX(W$4:W$24,MATCH($A497,$U$4:$U$24,TRUE))+INDEX(Y$4:Y$24,MATCH($A497,$U$4:$U$24,1))*($A497-INDEX($U$4:$U$24,MATCH($A497,$U$4:$U$24,1))))</f>
        <v>986</v>
      </c>
      <c r="H497" s="1">
        <f t="shared" si="113"/>
        <v>986</v>
      </c>
      <c r="I497" s="1">
        <f t="shared" si="100"/>
        <v>694</v>
      </c>
      <c r="J497" s="1">
        <f t="shared" si="101"/>
        <v>694</v>
      </c>
      <c r="L497" s="1">
        <f t="shared" si="108"/>
        <v>0.9</v>
      </c>
      <c r="M497" s="1" cm="1">
        <f t="array" ref="M497">ROUND(INDEX(实力模型!$AR$9:$AY$108,MATCH($E497,实力模型!$D$9:$D$108,FALSE),MATCH(M$2,实力模型!$AR$8:$AY$8,FALSE))*L497,3)</f>
        <v>11545.2</v>
      </c>
      <c r="N497" s="1">
        <f t="shared" si="102"/>
        <v>0.7</v>
      </c>
      <c r="O497" s="1" cm="1">
        <f t="array" ref="O497">ROUND(INDEX(实力模型!$AR$9:$AY$108,MATCH($E497,实力模型!$D$9:$D$108,FALSE),MATCH(O$2,实力模型!$AR$8:$AY$8,FALSE))*$N497,3)</f>
        <v>870.8</v>
      </c>
      <c r="P497" s="1">
        <f t="shared" si="109"/>
        <v>870.8</v>
      </c>
      <c r="Q497" s="1" cm="1">
        <f t="array" ref="Q497">INDEX(实力模型!$AR$9:$AY$108,MATCH($E497,实力模型!$D$9:$D$108,FALSE),MATCH(Q$2,实力模型!$AR$8:$AY$8,FALSE))*$R$1</f>
        <v>694.8</v>
      </c>
      <c r="R497" s="1">
        <f t="shared" si="110"/>
        <v>694.8</v>
      </c>
    </row>
    <row r="498" spans="1:18" x14ac:dyDescent="0.15">
      <c r="A498" s="1">
        <v>496</v>
      </c>
      <c r="B498" s="1">
        <f t="shared" si="111"/>
        <v>50</v>
      </c>
      <c r="C498" s="1">
        <f t="shared" si="112"/>
        <v>6</v>
      </c>
      <c r="E498" s="26">
        <f t="shared" si="105"/>
        <v>100</v>
      </c>
      <c r="F498" s="1" cm="1">
        <f t="array" ref="F498">INT(INDEX(V$4:V$24,MATCH($A498,$U$4:$U$24,TRUE))+INDEX(X$4:X$24,MATCH($A498,$U$4:$U$24,1))*($A498-INDEX($U$4:$U$24,MATCH($A498,$U$4:$U$24,1))))</f>
        <v>13103</v>
      </c>
      <c r="G498" s="1" cm="1">
        <f t="array" ref="G498">INT(INDEX(W$4:W$24,MATCH($A498,$U$4:$U$24,TRUE))+INDEX(Y$4:Y$24,MATCH($A498,$U$4:$U$24,1))*($A498-INDEX($U$4:$U$24,MATCH($A498,$U$4:$U$24,1))))</f>
        <v>988</v>
      </c>
      <c r="H498" s="1">
        <f t="shared" si="113"/>
        <v>988</v>
      </c>
      <c r="I498" s="1">
        <f t="shared" si="100"/>
        <v>694</v>
      </c>
      <c r="J498" s="1">
        <f t="shared" si="101"/>
        <v>694</v>
      </c>
      <c r="L498" s="1">
        <f t="shared" si="108"/>
        <v>0.9</v>
      </c>
      <c r="M498" s="1" cm="1">
        <f t="array" ref="M498">ROUND(INDEX(实力模型!$AR$9:$AY$108,MATCH($E498,实力模型!$D$9:$D$108,FALSE),MATCH(M$2,实力模型!$AR$8:$AY$8,FALSE))*L498,3)</f>
        <v>11545.2</v>
      </c>
      <c r="N498" s="1">
        <f t="shared" si="102"/>
        <v>0.7</v>
      </c>
      <c r="O498" s="1" cm="1">
        <f t="array" ref="O498">ROUND(INDEX(实力模型!$AR$9:$AY$108,MATCH($E498,实力模型!$D$9:$D$108,FALSE),MATCH(O$2,实力模型!$AR$8:$AY$8,FALSE))*$N498,3)</f>
        <v>870.8</v>
      </c>
      <c r="P498" s="1">
        <f t="shared" si="109"/>
        <v>870.8</v>
      </c>
      <c r="Q498" s="1" cm="1">
        <f t="array" ref="Q498">INDEX(实力模型!$AR$9:$AY$108,MATCH($E498,实力模型!$D$9:$D$108,FALSE),MATCH(Q$2,实力模型!$AR$8:$AY$8,FALSE))*$R$1</f>
        <v>694.8</v>
      </c>
      <c r="R498" s="1">
        <f t="shared" si="110"/>
        <v>694.8</v>
      </c>
    </row>
    <row r="499" spans="1:18" x14ac:dyDescent="0.15">
      <c r="A499" s="1">
        <v>497</v>
      </c>
      <c r="B499" s="1">
        <f t="shared" si="111"/>
        <v>50</v>
      </c>
      <c r="C499" s="1">
        <f t="shared" si="112"/>
        <v>7</v>
      </c>
      <c r="E499" s="26">
        <f t="shared" si="105"/>
        <v>100</v>
      </c>
      <c r="F499" s="1" cm="1">
        <f t="array" ref="F499">INT(INDEX(V$4:V$24,MATCH($A499,$U$4:$U$24,TRUE))+INDEX(X$4:X$24,MATCH($A499,$U$4:$U$24,1))*($A499-INDEX($U$4:$U$24,MATCH($A499,$U$4:$U$24,1))))</f>
        <v>13130</v>
      </c>
      <c r="G499" s="1" cm="1">
        <f t="array" ref="G499">INT(INDEX(W$4:W$24,MATCH($A499,$U$4:$U$24,TRUE))+INDEX(Y$4:Y$24,MATCH($A499,$U$4:$U$24,1))*($A499-INDEX($U$4:$U$24,MATCH($A499,$U$4:$U$24,1))))</f>
        <v>990</v>
      </c>
      <c r="H499" s="1">
        <f t="shared" si="113"/>
        <v>990</v>
      </c>
      <c r="I499" s="1">
        <f t="shared" si="100"/>
        <v>694</v>
      </c>
      <c r="J499" s="1">
        <f t="shared" si="101"/>
        <v>694</v>
      </c>
      <c r="L499" s="1">
        <f t="shared" si="108"/>
        <v>0.9</v>
      </c>
      <c r="M499" s="1" cm="1">
        <f t="array" ref="M499">ROUND(INDEX(实力模型!$AR$9:$AY$108,MATCH($E499,实力模型!$D$9:$D$108,FALSE),MATCH(M$2,实力模型!$AR$8:$AY$8,FALSE))*L499,3)</f>
        <v>11545.2</v>
      </c>
      <c r="N499" s="1">
        <f t="shared" si="102"/>
        <v>0.7</v>
      </c>
      <c r="O499" s="1" cm="1">
        <f t="array" ref="O499">ROUND(INDEX(实力模型!$AR$9:$AY$108,MATCH($E499,实力模型!$D$9:$D$108,FALSE),MATCH(O$2,实力模型!$AR$8:$AY$8,FALSE))*$N499,3)</f>
        <v>870.8</v>
      </c>
      <c r="P499" s="1">
        <f t="shared" si="109"/>
        <v>870.8</v>
      </c>
      <c r="Q499" s="1" cm="1">
        <f t="array" ref="Q499">INDEX(实力模型!$AR$9:$AY$108,MATCH($E499,实力模型!$D$9:$D$108,FALSE),MATCH(Q$2,实力模型!$AR$8:$AY$8,FALSE))*$R$1</f>
        <v>694.8</v>
      </c>
      <c r="R499" s="1">
        <f t="shared" si="110"/>
        <v>694.8</v>
      </c>
    </row>
    <row r="500" spans="1:18" x14ac:dyDescent="0.15">
      <c r="A500" s="1">
        <v>498</v>
      </c>
      <c r="B500" s="1">
        <f t="shared" si="111"/>
        <v>50</v>
      </c>
      <c r="C500" s="1">
        <f t="shared" si="112"/>
        <v>8</v>
      </c>
      <c r="E500" s="26">
        <f t="shared" si="105"/>
        <v>100</v>
      </c>
      <c r="F500" s="1" cm="1">
        <f t="array" ref="F500">INT(INDEX(V$4:V$24,MATCH($A500,$U$4:$U$24,TRUE))+INDEX(X$4:X$24,MATCH($A500,$U$4:$U$24,1))*($A500-INDEX($U$4:$U$24,MATCH($A500,$U$4:$U$24,1))))</f>
        <v>13156</v>
      </c>
      <c r="G500" s="1" cm="1">
        <f t="array" ref="G500">INT(INDEX(W$4:W$24,MATCH($A500,$U$4:$U$24,TRUE))+INDEX(Y$4:Y$24,MATCH($A500,$U$4:$U$24,1))*($A500-INDEX($U$4:$U$24,MATCH($A500,$U$4:$U$24,1))))</f>
        <v>992</v>
      </c>
      <c r="H500" s="1">
        <f t="shared" si="113"/>
        <v>992</v>
      </c>
      <c r="I500" s="1">
        <f t="shared" si="100"/>
        <v>694</v>
      </c>
      <c r="J500" s="1">
        <f t="shared" si="101"/>
        <v>694</v>
      </c>
      <c r="L500" s="1">
        <f t="shared" si="108"/>
        <v>0.9</v>
      </c>
      <c r="M500" s="1" cm="1">
        <f t="array" ref="M500">ROUND(INDEX(实力模型!$AR$9:$AY$108,MATCH($E500,实力模型!$D$9:$D$108,FALSE),MATCH(M$2,实力模型!$AR$8:$AY$8,FALSE))*L500,3)</f>
        <v>11545.2</v>
      </c>
      <c r="N500" s="1">
        <f t="shared" si="102"/>
        <v>0.7</v>
      </c>
      <c r="O500" s="1" cm="1">
        <f t="array" ref="O500">ROUND(INDEX(实力模型!$AR$9:$AY$108,MATCH($E500,实力模型!$D$9:$D$108,FALSE),MATCH(O$2,实力模型!$AR$8:$AY$8,FALSE))*$N500,3)</f>
        <v>870.8</v>
      </c>
      <c r="P500" s="1">
        <f t="shared" si="109"/>
        <v>870.8</v>
      </c>
      <c r="Q500" s="1" cm="1">
        <f t="array" ref="Q500">INDEX(实力模型!$AR$9:$AY$108,MATCH($E500,实力模型!$D$9:$D$108,FALSE),MATCH(Q$2,实力模型!$AR$8:$AY$8,FALSE))*$R$1</f>
        <v>694.8</v>
      </c>
      <c r="R500" s="1">
        <f t="shared" si="110"/>
        <v>694.8</v>
      </c>
    </row>
    <row r="501" spans="1:18" x14ac:dyDescent="0.15">
      <c r="A501" s="1">
        <v>499</v>
      </c>
      <c r="B501" s="1">
        <f t="shared" si="111"/>
        <v>50</v>
      </c>
      <c r="C501" s="1">
        <f t="shared" si="112"/>
        <v>9</v>
      </c>
      <c r="E501" s="26">
        <f t="shared" si="105"/>
        <v>100</v>
      </c>
      <c r="F501" s="1" cm="1">
        <f t="array" ref="F501">INT(INDEX(V$4:V$24,MATCH($A501,$U$4:$U$24,TRUE))+INDEX(X$4:X$24,MATCH($A501,$U$4:$U$24,1))*($A501-INDEX($U$4:$U$24,MATCH($A501,$U$4:$U$24,1))))</f>
        <v>13183</v>
      </c>
      <c r="G501" s="1" cm="1">
        <f t="array" ref="G501">INT(INDEX(W$4:W$24,MATCH($A501,$U$4:$U$24,TRUE))+INDEX(Y$4:Y$24,MATCH($A501,$U$4:$U$24,1))*($A501-INDEX($U$4:$U$24,MATCH($A501,$U$4:$U$24,1))))</f>
        <v>994</v>
      </c>
      <c r="H501" s="1">
        <f t="shared" si="113"/>
        <v>994</v>
      </c>
      <c r="I501" s="1">
        <f t="shared" si="100"/>
        <v>694</v>
      </c>
      <c r="J501" s="1">
        <f t="shared" si="101"/>
        <v>694</v>
      </c>
      <c r="L501" s="1">
        <f t="shared" si="108"/>
        <v>0.9</v>
      </c>
      <c r="M501" s="1" cm="1">
        <f t="array" ref="M501">ROUND(INDEX(实力模型!$AR$9:$AY$108,MATCH($E501,实力模型!$D$9:$D$108,FALSE),MATCH(M$2,实力模型!$AR$8:$AY$8,FALSE))*L501,3)</f>
        <v>11545.2</v>
      </c>
      <c r="N501" s="1">
        <f t="shared" si="102"/>
        <v>0.7</v>
      </c>
      <c r="O501" s="1" cm="1">
        <f t="array" ref="O501">ROUND(INDEX(实力模型!$AR$9:$AY$108,MATCH($E501,实力模型!$D$9:$D$108,FALSE),MATCH(O$2,实力模型!$AR$8:$AY$8,FALSE))*$N501,3)</f>
        <v>870.8</v>
      </c>
      <c r="P501" s="1">
        <f t="shared" si="109"/>
        <v>870.8</v>
      </c>
      <c r="Q501" s="1" cm="1">
        <f t="array" ref="Q501">INDEX(实力模型!$AR$9:$AY$108,MATCH($E501,实力模型!$D$9:$D$108,FALSE),MATCH(Q$2,实力模型!$AR$8:$AY$8,FALSE))*$R$1</f>
        <v>694.8</v>
      </c>
      <c r="R501" s="1">
        <f t="shared" si="110"/>
        <v>694.8</v>
      </c>
    </row>
    <row r="502" spans="1:18" x14ac:dyDescent="0.15">
      <c r="A502" s="1">
        <v>500</v>
      </c>
      <c r="B502" s="1">
        <f t="shared" si="111"/>
        <v>50</v>
      </c>
      <c r="C502" s="1">
        <f t="shared" si="112"/>
        <v>10</v>
      </c>
      <c r="E502" s="26">
        <f t="shared" si="105"/>
        <v>100</v>
      </c>
      <c r="F502" s="1" cm="1">
        <f t="array" ref="F502">INT(INDEX(V$4:V$24,MATCH($A502,$U$4:$U$24,TRUE))+INDEX(X$4:X$24,MATCH($A502,$U$4:$U$24,1))*($A502-INDEX($U$4:$U$24,MATCH($A502,$U$4:$U$24,1))))</f>
        <v>13209</v>
      </c>
      <c r="G502" s="1" cm="1">
        <f t="array" ref="G502">INT(INDEX(W$4:W$24,MATCH($A502,$U$4:$U$24,TRUE))+INDEX(Y$4:Y$24,MATCH($A502,$U$4:$U$24,1))*($A502-INDEX($U$4:$U$24,MATCH($A502,$U$4:$U$24,1))))</f>
        <v>996</v>
      </c>
      <c r="H502" s="1">
        <f t="shared" si="113"/>
        <v>996</v>
      </c>
      <c r="I502" s="1">
        <f t="shared" si="100"/>
        <v>694</v>
      </c>
      <c r="J502" s="1">
        <f t="shared" si="101"/>
        <v>694</v>
      </c>
      <c r="L502" s="1">
        <f t="shared" si="108"/>
        <v>0.9</v>
      </c>
      <c r="M502" s="1" cm="1">
        <f t="array" ref="M502">ROUND(INDEX(实力模型!$AR$9:$AY$108,MATCH($E502,实力模型!$D$9:$D$108,FALSE),MATCH(M$2,实力模型!$AR$8:$AY$8,FALSE))*L502,3)</f>
        <v>11545.2</v>
      </c>
      <c r="N502" s="1">
        <f t="shared" si="102"/>
        <v>0.7</v>
      </c>
      <c r="O502" s="1" cm="1">
        <f t="array" ref="O502">ROUND(INDEX(实力模型!$AR$9:$AY$108,MATCH($E502,实力模型!$D$9:$D$108,FALSE),MATCH(O$2,实力模型!$AR$8:$AY$8,FALSE))*$N502,3)</f>
        <v>870.8</v>
      </c>
      <c r="P502" s="1">
        <f t="shared" si="109"/>
        <v>870.8</v>
      </c>
      <c r="Q502" s="1" cm="1">
        <f t="array" ref="Q502">INDEX(实力模型!$AR$9:$AY$108,MATCH($E502,实力模型!$D$9:$D$108,FALSE),MATCH(Q$2,实力模型!$AR$8:$AY$8,FALSE))*$R$1</f>
        <v>694.8</v>
      </c>
      <c r="R502" s="1">
        <f t="shared" si="110"/>
        <v>694.8</v>
      </c>
    </row>
  </sheetData>
  <sheetProtection formatCells="0" insertHyperlinks="0" autoFilter="0"/>
  <phoneticPr fontId="25" type="noConversion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04"/>
  <sheetViews>
    <sheetView zoomScale="85" zoomScaleNormal="85" workbookViewId="0">
      <selection activeCell="G4" sqref="G4"/>
    </sheetView>
  </sheetViews>
  <sheetFormatPr defaultColWidth="9" defaultRowHeight="16.5" x14ac:dyDescent="0.15"/>
  <cols>
    <col min="1" max="8" width="9" style="1"/>
    <col min="9" max="9" width="12.875" style="1"/>
    <col min="10" max="12" width="9" style="1"/>
    <col min="13" max="13" width="10.375" style="1"/>
    <col min="14" max="16384" width="9" style="1"/>
  </cols>
  <sheetData>
    <row r="1" spans="1:13" x14ac:dyDescent="0.15">
      <c r="A1" s="26" t="s">
        <v>384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x14ac:dyDescent="0.1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 t="s">
        <v>385</v>
      </c>
    </row>
    <row r="3" spans="1:13" x14ac:dyDescent="0.15">
      <c r="A3" s="26"/>
      <c r="B3" s="26"/>
      <c r="C3" s="26"/>
      <c r="D3" s="26">
        <v>1.5E-3</v>
      </c>
      <c r="E3" s="26"/>
      <c r="F3" s="26"/>
      <c r="G3" s="26">
        <v>2E-3</v>
      </c>
      <c r="H3" s="26"/>
      <c r="I3" s="26" t="s">
        <v>386</v>
      </c>
      <c r="J3" s="26"/>
      <c r="K3" s="26"/>
      <c r="L3" s="26"/>
      <c r="M3" s="26"/>
    </row>
    <row r="4" spans="1:13" x14ac:dyDescent="0.15">
      <c r="A4" s="26" t="s">
        <v>387</v>
      </c>
      <c r="B4" s="26" t="s">
        <v>375</v>
      </c>
      <c r="C4" s="26" t="s">
        <v>388</v>
      </c>
      <c r="D4" s="26" t="s">
        <v>389</v>
      </c>
      <c r="E4" s="26" t="s">
        <v>390</v>
      </c>
      <c r="F4" s="26" t="s">
        <v>391</v>
      </c>
      <c r="G4" s="26" t="s">
        <v>392</v>
      </c>
      <c r="H4" s="26" t="s">
        <v>393</v>
      </c>
      <c r="I4" s="26" t="s">
        <v>7</v>
      </c>
      <c r="J4" s="26" t="s">
        <v>8</v>
      </c>
      <c r="K4" s="26" t="s">
        <v>9</v>
      </c>
      <c r="L4" s="26" t="s">
        <v>10</v>
      </c>
      <c r="M4" s="26" t="s">
        <v>11</v>
      </c>
    </row>
    <row r="5" spans="1:13" x14ac:dyDescent="0.15">
      <c r="A5" s="1">
        <v>1</v>
      </c>
      <c r="B5" s="1">
        <v>20</v>
      </c>
      <c r="C5" s="1" cm="1">
        <f t="array" ref="C5">IFERROR(INDEX(关卡普通怪!$A:$A,MATCH($B5,关卡普通怪!$E:$E,FALSE)),MAX(关卡普通怪!A:A))</f>
        <v>47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 cm="1">
        <f t="array" ref="I5">INT(INDEX(关卡普通怪!$F:$J,MATCH($C5,关卡普通怪!$A:$A,FALSE),MATCH(I$4,关卡普通怪!$F$2:$K$2,FALSE))*D5)</f>
        <v>848</v>
      </c>
      <c r="J5" s="1" cm="1">
        <f t="array" ref="J5">INT(INDEX(关卡普通怪!$F:$J,MATCH($C5,关卡普通怪!$A:$A,FALSE),MATCH(J$4,关卡普通怪!$F$2:$K$2,FALSE))*E5)</f>
        <v>64</v>
      </c>
      <c r="K5" s="1" cm="1">
        <f t="array" ref="K5">INT(INDEX(关卡普通怪!$F:$J,MATCH($C5,关卡普通怪!$A:$A,FALSE),MATCH(K$4,关卡普通怪!$F$2:$K$2,FALSE))*F5)</f>
        <v>64</v>
      </c>
      <c r="L5" s="1" cm="1">
        <f t="array" ref="L5">INT(INDEX(关卡普通怪!$F:$J,MATCH($C5,关卡普通怪!$A:$A,FALSE),MATCH(L$4,关卡普通怪!$F$2:$K$2,FALSE))*G5)</f>
        <v>119</v>
      </c>
      <c r="M5" s="1" cm="1">
        <f t="array" ref="M5">INT(INDEX(关卡普通怪!$F:$J,MATCH($C5,关卡普通怪!$A:$A,FALSE),MATCH(M$4,关卡普通怪!$F$2:$K$2,FALSE))*H5)</f>
        <v>119</v>
      </c>
    </row>
    <row r="6" spans="1:13" x14ac:dyDescent="0.15">
      <c r="A6" s="1">
        <v>2</v>
      </c>
      <c r="B6" s="1">
        <v>20</v>
      </c>
      <c r="C6" s="1" cm="1">
        <f t="array" ref="C6">IFERROR(INDEX(关卡普通怪!$A:$A,MATCH($B6,关卡普通怪!$E:$E,FALSE)),MAX(关卡普通怪!A:A))</f>
        <v>47</v>
      </c>
      <c r="D6" s="1">
        <f>D5+$D$3</f>
        <v>1.0015000000000001</v>
      </c>
      <c r="E6" s="1">
        <f>E5+$D$3</f>
        <v>1.0015000000000001</v>
      </c>
      <c r="F6" s="1">
        <f>F5+$D$3</f>
        <v>1.0015000000000001</v>
      </c>
      <c r="G6" s="1">
        <f>G5+IF($B6&gt;=60,$G$3,0)</f>
        <v>1</v>
      </c>
      <c r="H6" s="1">
        <f>H5+IF($B6&gt;=60,$G$3,0)</f>
        <v>1</v>
      </c>
      <c r="I6" s="1" cm="1">
        <f t="array" ref="I6">INT(INDEX(关卡普通怪!$F:$J,MATCH($C6,关卡普通怪!$A:$A,FALSE),MATCH(I$4,关卡普通怪!$F$2:$K$2,FALSE))*D6)</f>
        <v>849</v>
      </c>
      <c r="J6" s="1" cm="1">
        <f t="array" ref="J6">INT(INDEX(关卡普通怪!$F:$J,MATCH($C6,关卡普通怪!$A:$A,FALSE),MATCH(J$4,关卡普通怪!$F$2:$K$2,FALSE))*E6)</f>
        <v>64</v>
      </c>
      <c r="K6" s="1" cm="1">
        <f t="array" ref="K6">INT(INDEX(关卡普通怪!$F:$J,MATCH($C6,关卡普通怪!$A:$A,FALSE),MATCH(K$4,关卡普通怪!$F$2:$K$2,FALSE))*F6)</f>
        <v>64</v>
      </c>
      <c r="L6" s="1" cm="1">
        <f t="array" ref="L6">INT(INDEX(关卡普通怪!$F:$J,MATCH($C6,关卡普通怪!$A:$A,FALSE),MATCH(L$4,关卡普通怪!$F$2:$K$2,FALSE))*G6)</f>
        <v>119</v>
      </c>
      <c r="M6" s="1" cm="1">
        <f t="array" ref="M6">INT(INDEX(关卡普通怪!$F:$J,MATCH($C6,关卡普通怪!$A:$A,FALSE),MATCH(M$4,关卡普通怪!$F$2:$K$2,FALSE))*H6)</f>
        <v>119</v>
      </c>
    </row>
    <row r="7" spans="1:13" x14ac:dyDescent="0.15">
      <c r="A7" s="1">
        <v>3</v>
      </c>
      <c r="B7" s="1">
        <v>20</v>
      </c>
      <c r="C7" s="1" cm="1">
        <f t="array" ref="C7">IFERROR(INDEX(关卡普通怪!$A:$A,MATCH($B7,关卡普通怪!$E:$E,FALSE)),MAX(关卡普通怪!A:A))</f>
        <v>47</v>
      </c>
      <c r="D7" s="1">
        <f t="shared" ref="D7:D70" si="0">D6+$D$3</f>
        <v>1.0029999999999999</v>
      </c>
      <c r="E7" s="1">
        <f t="shared" ref="E7:E70" si="1">E6+$D$3</f>
        <v>1.0029999999999999</v>
      </c>
      <c r="F7" s="1">
        <f t="shared" ref="F7:F70" si="2">F6+$D$3</f>
        <v>1.0029999999999999</v>
      </c>
      <c r="G7" s="1">
        <f t="shared" ref="G7:G70" si="3">G6+IF($B7&gt;=60,$G$3,0)</f>
        <v>1</v>
      </c>
      <c r="H7" s="1">
        <f t="shared" ref="H7:H70" si="4">H6+IF($B7&gt;=60,$G$3,0)</f>
        <v>1</v>
      </c>
      <c r="I7" s="1" cm="1">
        <f t="array" ref="I7">INT(INDEX(关卡普通怪!$F:$J,MATCH($C7,关卡普通怪!$A:$A,FALSE),MATCH(I$4,关卡普通怪!$F$2:$K$2,FALSE))*D7)</f>
        <v>850</v>
      </c>
      <c r="J7" s="1" cm="1">
        <f t="array" ref="J7">INT(INDEX(关卡普通怪!$F:$J,MATCH($C7,关卡普通怪!$A:$A,FALSE),MATCH(J$4,关卡普通怪!$F$2:$K$2,FALSE))*E7)</f>
        <v>64</v>
      </c>
      <c r="K7" s="1" cm="1">
        <f t="array" ref="K7">INT(INDEX(关卡普通怪!$F:$J,MATCH($C7,关卡普通怪!$A:$A,FALSE),MATCH(K$4,关卡普通怪!$F$2:$K$2,FALSE))*F7)</f>
        <v>64</v>
      </c>
      <c r="L7" s="1" cm="1">
        <f t="array" ref="L7">INT(INDEX(关卡普通怪!$F:$J,MATCH($C7,关卡普通怪!$A:$A,FALSE),MATCH(L$4,关卡普通怪!$F$2:$K$2,FALSE))*G7)</f>
        <v>119</v>
      </c>
      <c r="M7" s="1" cm="1">
        <f t="array" ref="M7">INT(INDEX(关卡普通怪!$F:$J,MATCH($C7,关卡普通怪!$A:$A,FALSE),MATCH(M$4,关卡普通怪!$F$2:$K$2,FALSE))*H7)</f>
        <v>119</v>
      </c>
    </row>
    <row r="8" spans="1:13" x14ac:dyDescent="0.15">
      <c r="A8" s="1">
        <v>4</v>
      </c>
      <c r="B8" s="1">
        <f t="shared" ref="B8:B14" si="5">B5+1</f>
        <v>21</v>
      </c>
      <c r="C8" s="1" cm="1">
        <f t="array" ref="C8">IFERROR(INDEX(关卡普通怪!$A:$A,MATCH($B8,关卡普通怪!$E:$E,FALSE)),MAX(关卡普通怪!A:A))</f>
        <v>50</v>
      </c>
      <c r="D8" s="1">
        <f t="shared" si="0"/>
        <v>1.0044999999999999</v>
      </c>
      <c r="E8" s="1">
        <f t="shared" si="1"/>
        <v>1.0044999999999999</v>
      </c>
      <c r="F8" s="1">
        <f t="shared" si="2"/>
        <v>1.0044999999999999</v>
      </c>
      <c r="G8" s="1">
        <f t="shared" si="3"/>
        <v>1</v>
      </c>
      <c r="H8" s="1">
        <f t="shared" si="4"/>
        <v>1</v>
      </c>
      <c r="I8" s="1" cm="1">
        <f t="array" ref="I8">INT(INDEX(关卡普通怪!$F:$J,MATCH($C8,关卡普通怪!$A:$A,FALSE),MATCH(I$4,关卡普通怪!$F$2:$K$2,FALSE))*D8)</f>
        <v>900</v>
      </c>
      <c r="J8" s="1" cm="1">
        <f t="array" ref="J8">INT(INDEX(关卡普通怪!$F:$J,MATCH($C8,关卡普通怪!$A:$A,FALSE),MATCH(J$4,关卡普通怪!$F$2:$K$2,FALSE))*E8)</f>
        <v>68</v>
      </c>
      <c r="K8" s="1" cm="1">
        <f t="array" ref="K8">INT(INDEX(关卡普通怪!$F:$J,MATCH($C8,关卡普通怪!$A:$A,FALSE),MATCH(K$4,关卡普通怪!$F$2:$K$2,FALSE))*F8)</f>
        <v>68</v>
      </c>
      <c r="L8" s="1" cm="1">
        <f t="array" ref="L8">INT(INDEX(关卡普通怪!$F:$J,MATCH($C8,关卡普通怪!$A:$A,FALSE),MATCH(L$4,关卡普通怪!$F$2:$K$2,FALSE))*G8)</f>
        <v>139</v>
      </c>
      <c r="M8" s="1" cm="1">
        <f t="array" ref="M8">INT(INDEX(关卡普通怪!$F:$J,MATCH($C8,关卡普通怪!$A:$A,FALSE),MATCH(M$4,关卡普通怪!$F$2:$K$2,FALSE))*H8)</f>
        <v>139</v>
      </c>
    </row>
    <row r="9" spans="1:13" x14ac:dyDescent="0.15">
      <c r="A9" s="1">
        <v>5</v>
      </c>
      <c r="B9" s="1">
        <f t="shared" si="5"/>
        <v>21</v>
      </c>
      <c r="C9" s="1" cm="1">
        <f t="array" ref="C9">IFERROR(INDEX(关卡普通怪!$A:$A,MATCH($B9,关卡普通怪!$E:$E,FALSE)),MAX(关卡普通怪!A:A))</f>
        <v>50</v>
      </c>
      <c r="D9" s="1">
        <f t="shared" si="0"/>
        <v>1.006</v>
      </c>
      <c r="E9" s="1">
        <f t="shared" si="1"/>
        <v>1.006</v>
      </c>
      <c r="F9" s="1">
        <f t="shared" si="2"/>
        <v>1.006</v>
      </c>
      <c r="G9" s="1">
        <f t="shared" si="3"/>
        <v>1</v>
      </c>
      <c r="H9" s="1">
        <f t="shared" si="4"/>
        <v>1</v>
      </c>
      <c r="I9" s="1" cm="1">
        <f t="array" ref="I9">INT(INDEX(关卡普通怪!$F:$J,MATCH($C9,关卡普通怪!$A:$A,FALSE),MATCH(I$4,关卡普通怪!$F$2:$K$2,FALSE))*D9)</f>
        <v>901</v>
      </c>
      <c r="J9" s="1" cm="1">
        <f t="array" ref="J9">INT(INDEX(关卡普通怪!$F:$J,MATCH($C9,关卡普通怪!$A:$A,FALSE),MATCH(J$4,关卡普通怪!$F$2:$K$2,FALSE))*E9)</f>
        <v>68</v>
      </c>
      <c r="K9" s="1" cm="1">
        <f t="array" ref="K9">INT(INDEX(关卡普通怪!$F:$J,MATCH($C9,关卡普通怪!$A:$A,FALSE),MATCH(K$4,关卡普通怪!$F$2:$K$2,FALSE))*F9)</f>
        <v>68</v>
      </c>
      <c r="L9" s="1" cm="1">
        <f t="array" ref="L9">INT(INDEX(关卡普通怪!$F:$J,MATCH($C9,关卡普通怪!$A:$A,FALSE),MATCH(L$4,关卡普通怪!$F$2:$K$2,FALSE))*G9)</f>
        <v>139</v>
      </c>
      <c r="M9" s="1" cm="1">
        <f t="array" ref="M9">INT(INDEX(关卡普通怪!$F:$J,MATCH($C9,关卡普通怪!$A:$A,FALSE),MATCH(M$4,关卡普通怪!$F$2:$K$2,FALSE))*H9)</f>
        <v>139</v>
      </c>
    </row>
    <row r="10" spans="1:13" x14ac:dyDescent="0.15">
      <c r="A10" s="1">
        <v>6</v>
      </c>
      <c r="B10" s="1">
        <f t="shared" si="5"/>
        <v>21</v>
      </c>
      <c r="C10" s="1" cm="1">
        <f t="array" ref="C10">IFERROR(INDEX(关卡普通怪!$A:$A,MATCH($B10,关卡普通怪!$E:$E,FALSE)),MAX(关卡普通怪!A:A))</f>
        <v>50</v>
      </c>
      <c r="D10" s="1">
        <f t="shared" si="0"/>
        <v>1.0075000000000001</v>
      </c>
      <c r="E10" s="1">
        <f t="shared" si="1"/>
        <v>1.0075000000000001</v>
      </c>
      <c r="F10" s="1">
        <f t="shared" si="2"/>
        <v>1.0075000000000001</v>
      </c>
      <c r="G10" s="1">
        <f t="shared" si="3"/>
        <v>1</v>
      </c>
      <c r="H10" s="1">
        <f t="shared" si="4"/>
        <v>1</v>
      </c>
      <c r="I10" s="1" cm="1">
        <f t="array" ref="I10">INT(INDEX(关卡普通怪!$F:$J,MATCH($C10,关卡普通怪!$A:$A,FALSE),MATCH(I$4,关卡普通怪!$F$2:$K$2,FALSE))*D10)</f>
        <v>902</v>
      </c>
      <c r="J10" s="1" cm="1">
        <f t="array" ref="J10">INT(INDEX(关卡普通怪!$F:$J,MATCH($C10,关卡普通怪!$A:$A,FALSE),MATCH(J$4,关卡普通怪!$F$2:$K$2,FALSE))*E10)</f>
        <v>68</v>
      </c>
      <c r="K10" s="1" cm="1">
        <f t="array" ref="K10">INT(INDEX(关卡普通怪!$F:$J,MATCH($C10,关卡普通怪!$A:$A,FALSE),MATCH(K$4,关卡普通怪!$F$2:$K$2,FALSE))*F10)</f>
        <v>68</v>
      </c>
      <c r="L10" s="1" cm="1">
        <f t="array" ref="L10">INT(INDEX(关卡普通怪!$F:$J,MATCH($C10,关卡普通怪!$A:$A,FALSE),MATCH(L$4,关卡普通怪!$F$2:$K$2,FALSE))*G10)</f>
        <v>139</v>
      </c>
      <c r="M10" s="1" cm="1">
        <f t="array" ref="M10">INT(INDEX(关卡普通怪!$F:$J,MATCH($C10,关卡普通怪!$A:$A,FALSE),MATCH(M$4,关卡普通怪!$F$2:$K$2,FALSE))*H10)</f>
        <v>139</v>
      </c>
    </row>
    <row r="11" spans="1:13" x14ac:dyDescent="0.15">
      <c r="A11" s="1">
        <v>7</v>
      </c>
      <c r="B11" s="1">
        <f t="shared" si="5"/>
        <v>22</v>
      </c>
      <c r="C11" s="1" cm="1">
        <f t="array" ref="C11">IFERROR(INDEX(关卡普通怪!$A:$A,MATCH($B11,关卡普通怪!$E:$E,FALSE)),MAX(关卡普通怪!A:A))</f>
        <v>54</v>
      </c>
      <c r="D11" s="1">
        <f t="shared" si="0"/>
        <v>1.0089999999999999</v>
      </c>
      <c r="E11" s="1">
        <f t="shared" si="1"/>
        <v>1.0089999999999999</v>
      </c>
      <c r="F11" s="1">
        <f t="shared" si="2"/>
        <v>1.0089999999999999</v>
      </c>
      <c r="G11" s="1">
        <f t="shared" si="3"/>
        <v>1</v>
      </c>
      <c r="H11" s="1">
        <f t="shared" si="4"/>
        <v>1</v>
      </c>
      <c r="I11" s="1" cm="1">
        <f t="array" ref="I11">INT(INDEX(关卡普通怪!$F:$J,MATCH($C11,关卡普通怪!$A:$A,FALSE),MATCH(I$4,关卡普通怪!$F$2:$K$2,FALSE))*D11)</f>
        <v>968</v>
      </c>
      <c r="J11" s="1" cm="1">
        <f t="array" ref="J11">INT(INDEX(关卡普通怪!$F:$J,MATCH($C11,关卡普通怪!$A:$A,FALSE),MATCH(J$4,关卡普通怪!$F$2:$K$2,FALSE))*E11)</f>
        <v>73</v>
      </c>
      <c r="K11" s="1" cm="1">
        <f t="array" ref="K11">INT(INDEX(关卡普通怪!$F:$J,MATCH($C11,关卡普通怪!$A:$A,FALSE),MATCH(K$4,关卡普通怪!$F$2:$K$2,FALSE))*F11)</f>
        <v>73</v>
      </c>
      <c r="L11" s="1" cm="1">
        <f t="array" ref="L11">INT(INDEX(关卡普通怪!$F:$J,MATCH($C11,关卡普通怪!$A:$A,FALSE),MATCH(L$4,关卡普通怪!$F$2:$K$2,FALSE))*G11)</f>
        <v>140</v>
      </c>
      <c r="M11" s="1" cm="1">
        <f t="array" ref="M11">INT(INDEX(关卡普通怪!$F:$J,MATCH($C11,关卡普通怪!$A:$A,FALSE),MATCH(M$4,关卡普通怪!$F$2:$K$2,FALSE))*H11)</f>
        <v>140</v>
      </c>
    </row>
    <row r="12" spans="1:13" x14ac:dyDescent="0.15">
      <c r="A12" s="1">
        <v>8</v>
      </c>
      <c r="B12" s="1">
        <f t="shared" si="5"/>
        <v>22</v>
      </c>
      <c r="C12" s="1" cm="1">
        <f t="array" ref="C12">IFERROR(INDEX(关卡普通怪!$A:$A,MATCH($B12,关卡普通怪!$E:$E,FALSE)),MAX(关卡普通怪!A:A))</f>
        <v>54</v>
      </c>
      <c r="D12" s="1">
        <f t="shared" si="0"/>
        <v>1.0105</v>
      </c>
      <c r="E12" s="1">
        <f t="shared" si="1"/>
        <v>1.0105</v>
      </c>
      <c r="F12" s="1">
        <f t="shared" si="2"/>
        <v>1.0105</v>
      </c>
      <c r="G12" s="1">
        <f t="shared" si="3"/>
        <v>1</v>
      </c>
      <c r="H12" s="1">
        <f t="shared" si="4"/>
        <v>1</v>
      </c>
      <c r="I12" s="1" cm="1">
        <f t="array" ref="I12">INT(INDEX(关卡普通怪!$F:$J,MATCH($C12,关卡普通怪!$A:$A,FALSE),MATCH(I$4,关卡普通怪!$F$2:$K$2,FALSE))*D12)</f>
        <v>970</v>
      </c>
      <c r="J12" s="1" cm="1">
        <f t="array" ref="J12">INT(INDEX(关卡普通怪!$F:$J,MATCH($C12,关卡普通怪!$A:$A,FALSE),MATCH(J$4,关卡普通怪!$F$2:$K$2,FALSE))*E12)</f>
        <v>73</v>
      </c>
      <c r="K12" s="1" cm="1">
        <f t="array" ref="K12">INT(INDEX(关卡普通怪!$F:$J,MATCH($C12,关卡普通怪!$A:$A,FALSE),MATCH(K$4,关卡普通怪!$F$2:$K$2,FALSE))*F12)</f>
        <v>73</v>
      </c>
      <c r="L12" s="1" cm="1">
        <f t="array" ref="L12">INT(INDEX(关卡普通怪!$F:$J,MATCH($C12,关卡普通怪!$A:$A,FALSE),MATCH(L$4,关卡普通怪!$F$2:$K$2,FALSE))*G12)</f>
        <v>140</v>
      </c>
      <c r="M12" s="1" cm="1">
        <f t="array" ref="M12">INT(INDEX(关卡普通怪!$F:$J,MATCH($C12,关卡普通怪!$A:$A,FALSE),MATCH(M$4,关卡普通怪!$F$2:$K$2,FALSE))*H12)</f>
        <v>140</v>
      </c>
    </row>
    <row r="13" spans="1:13" x14ac:dyDescent="0.15">
      <c r="A13" s="1">
        <v>9</v>
      </c>
      <c r="B13" s="1">
        <f t="shared" si="5"/>
        <v>22</v>
      </c>
      <c r="C13" s="1" cm="1">
        <f t="array" ref="C13">IFERROR(INDEX(关卡普通怪!$A:$A,MATCH($B13,关卡普通怪!$E:$E,FALSE)),MAX(关卡普通怪!A:A))</f>
        <v>54</v>
      </c>
      <c r="D13" s="1">
        <f t="shared" si="0"/>
        <v>1.012</v>
      </c>
      <c r="E13" s="1">
        <f t="shared" si="1"/>
        <v>1.012</v>
      </c>
      <c r="F13" s="1">
        <f t="shared" si="2"/>
        <v>1.012</v>
      </c>
      <c r="G13" s="1">
        <f t="shared" si="3"/>
        <v>1</v>
      </c>
      <c r="H13" s="1">
        <f t="shared" si="4"/>
        <v>1</v>
      </c>
      <c r="I13" s="1" cm="1">
        <f t="array" ref="I13">INT(INDEX(关卡普通怪!$F:$J,MATCH($C13,关卡普通怪!$A:$A,FALSE),MATCH(I$4,关卡普通怪!$F$2:$K$2,FALSE))*D13)</f>
        <v>971</v>
      </c>
      <c r="J13" s="1" cm="1">
        <f t="array" ref="J13">INT(INDEX(关卡普通怪!$F:$J,MATCH($C13,关卡普通怪!$A:$A,FALSE),MATCH(J$4,关卡普通怪!$F$2:$K$2,FALSE))*E13)</f>
        <v>73</v>
      </c>
      <c r="K13" s="1" cm="1">
        <f t="array" ref="K13">INT(INDEX(关卡普通怪!$F:$J,MATCH($C13,关卡普通怪!$A:$A,FALSE),MATCH(K$4,关卡普通怪!$F$2:$K$2,FALSE))*F13)</f>
        <v>73</v>
      </c>
      <c r="L13" s="1" cm="1">
        <f t="array" ref="L13">INT(INDEX(关卡普通怪!$F:$J,MATCH($C13,关卡普通怪!$A:$A,FALSE),MATCH(L$4,关卡普通怪!$F$2:$K$2,FALSE))*G13)</f>
        <v>140</v>
      </c>
      <c r="M13" s="1" cm="1">
        <f t="array" ref="M13">INT(INDEX(关卡普通怪!$F:$J,MATCH($C13,关卡普通怪!$A:$A,FALSE),MATCH(M$4,关卡普通怪!$F$2:$K$2,FALSE))*H13)</f>
        <v>140</v>
      </c>
    </row>
    <row r="14" spans="1:13" x14ac:dyDescent="0.15">
      <c r="A14" s="1">
        <v>10</v>
      </c>
      <c r="B14" s="1">
        <f t="shared" si="5"/>
        <v>23</v>
      </c>
      <c r="C14" s="1" cm="1">
        <f t="array" ref="C14">IFERROR(INDEX(关卡普通怪!$A:$A,MATCH($B14,关卡普通怪!$E:$E,FALSE)),MAX(关卡普通怪!A:A))</f>
        <v>58</v>
      </c>
      <c r="D14" s="1">
        <f t="shared" si="0"/>
        <v>1.0135000000000001</v>
      </c>
      <c r="E14" s="1">
        <f t="shared" si="1"/>
        <v>1.0135000000000001</v>
      </c>
      <c r="F14" s="1">
        <f t="shared" si="2"/>
        <v>1.0135000000000001</v>
      </c>
      <c r="G14" s="1">
        <f t="shared" si="3"/>
        <v>1</v>
      </c>
      <c r="H14" s="1">
        <f t="shared" si="4"/>
        <v>1</v>
      </c>
      <c r="I14" s="1" cm="1">
        <f t="array" ref="I14">INT(INDEX(关卡普通怪!$F:$J,MATCH($C14,关卡普通怪!$A:$A,FALSE),MATCH(I$4,关卡普通怪!$F$2:$K$2,FALSE))*D14)</f>
        <v>1037</v>
      </c>
      <c r="J14" s="1" cm="1">
        <f t="array" ref="J14">INT(INDEX(关卡普通怪!$F:$J,MATCH($C14,关卡普通怪!$A:$A,FALSE),MATCH(J$4,关卡普通怪!$F$2:$K$2,FALSE))*E14)</f>
        <v>79</v>
      </c>
      <c r="K14" s="1" cm="1">
        <f t="array" ref="K14">INT(INDEX(关卡普通怪!$F:$J,MATCH($C14,关卡普通怪!$A:$A,FALSE),MATCH(K$4,关卡普通怪!$F$2:$K$2,FALSE))*F14)</f>
        <v>79</v>
      </c>
      <c r="L14" s="1" cm="1">
        <f t="array" ref="L14">INT(INDEX(关卡普通怪!$F:$J,MATCH($C14,关卡普通怪!$A:$A,FALSE),MATCH(L$4,关卡普通怪!$F$2:$K$2,FALSE))*G14)</f>
        <v>141</v>
      </c>
      <c r="M14" s="1" cm="1">
        <f t="array" ref="M14">INT(INDEX(关卡普通怪!$F:$J,MATCH($C14,关卡普通怪!$A:$A,FALSE),MATCH(M$4,关卡普通怪!$F$2:$K$2,FALSE))*H14)</f>
        <v>141</v>
      </c>
    </row>
    <row r="15" spans="1:13" x14ac:dyDescent="0.15">
      <c r="A15" s="1">
        <v>11</v>
      </c>
      <c r="B15" s="1">
        <f t="shared" ref="B15:B30" si="6">B12+1</f>
        <v>23</v>
      </c>
      <c r="C15" s="1" cm="1">
        <f t="array" ref="C15">IFERROR(INDEX(关卡普通怪!$A:$A,MATCH($B15,关卡普通怪!$E:$E,FALSE)),MAX(关卡普通怪!A:A))</f>
        <v>58</v>
      </c>
      <c r="D15" s="1">
        <f t="shared" si="0"/>
        <v>1.0149999999999999</v>
      </c>
      <c r="E15" s="1">
        <f t="shared" si="1"/>
        <v>1.0149999999999999</v>
      </c>
      <c r="F15" s="1">
        <f t="shared" si="2"/>
        <v>1.0149999999999999</v>
      </c>
      <c r="G15" s="1">
        <f t="shared" si="3"/>
        <v>1</v>
      </c>
      <c r="H15" s="1">
        <f t="shared" si="4"/>
        <v>1</v>
      </c>
      <c r="I15" s="1" cm="1">
        <f t="array" ref="I15">INT(INDEX(关卡普通怪!$F:$J,MATCH($C15,关卡普通怪!$A:$A,FALSE),MATCH(I$4,关卡普通怪!$F$2:$K$2,FALSE))*D15)</f>
        <v>1039</v>
      </c>
      <c r="J15" s="1" cm="1">
        <f t="array" ref="J15">INT(INDEX(关卡普通怪!$F:$J,MATCH($C15,关卡普通怪!$A:$A,FALSE),MATCH(J$4,关卡普通怪!$F$2:$K$2,FALSE))*E15)</f>
        <v>79</v>
      </c>
      <c r="K15" s="1" cm="1">
        <f t="array" ref="K15">INT(INDEX(关卡普通怪!$F:$J,MATCH($C15,关卡普通怪!$A:$A,FALSE),MATCH(K$4,关卡普通怪!$F$2:$K$2,FALSE))*F15)</f>
        <v>79</v>
      </c>
      <c r="L15" s="1" cm="1">
        <f t="array" ref="L15">INT(INDEX(关卡普通怪!$F:$J,MATCH($C15,关卡普通怪!$A:$A,FALSE),MATCH(L$4,关卡普通怪!$F$2:$K$2,FALSE))*G15)</f>
        <v>141</v>
      </c>
      <c r="M15" s="1" cm="1">
        <f t="array" ref="M15">INT(INDEX(关卡普通怪!$F:$J,MATCH($C15,关卡普通怪!$A:$A,FALSE),MATCH(M$4,关卡普通怪!$F$2:$K$2,FALSE))*H15)</f>
        <v>141</v>
      </c>
    </row>
    <row r="16" spans="1:13" x14ac:dyDescent="0.15">
      <c r="A16" s="1">
        <v>12</v>
      </c>
      <c r="B16" s="1">
        <f t="shared" si="6"/>
        <v>23</v>
      </c>
      <c r="C16" s="1" cm="1">
        <f t="array" ref="C16">IFERROR(INDEX(关卡普通怪!$A:$A,MATCH($B16,关卡普通怪!$E:$E,FALSE)),MAX(关卡普通怪!A:A))</f>
        <v>58</v>
      </c>
      <c r="D16" s="1">
        <f t="shared" si="0"/>
        <v>1.0165</v>
      </c>
      <c r="E16" s="1">
        <f t="shared" si="1"/>
        <v>1.0165</v>
      </c>
      <c r="F16" s="1">
        <f t="shared" si="2"/>
        <v>1.0165</v>
      </c>
      <c r="G16" s="1">
        <f t="shared" si="3"/>
        <v>1</v>
      </c>
      <c r="H16" s="1">
        <f t="shared" si="4"/>
        <v>1</v>
      </c>
      <c r="I16" s="1" cm="1">
        <f t="array" ref="I16">INT(INDEX(关卡普通怪!$F:$J,MATCH($C16,关卡普通怪!$A:$A,FALSE),MATCH(I$4,关卡普通怪!$F$2:$K$2,FALSE))*D16)</f>
        <v>1040</v>
      </c>
      <c r="J16" s="1" cm="1">
        <f t="array" ref="J16">INT(INDEX(关卡普通怪!$F:$J,MATCH($C16,关卡普通怪!$A:$A,FALSE),MATCH(J$4,关卡普通怪!$F$2:$K$2,FALSE))*E16)</f>
        <v>79</v>
      </c>
      <c r="K16" s="1" cm="1">
        <f t="array" ref="K16">INT(INDEX(关卡普通怪!$F:$J,MATCH($C16,关卡普通怪!$A:$A,FALSE),MATCH(K$4,关卡普通怪!$F$2:$K$2,FALSE))*F16)</f>
        <v>79</v>
      </c>
      <c r="L16" s="1" cm="1">
        <f t="array" ref="L16">INT(INDEX(关卡普通怪!$F:$J,MATCH($C16,关卡普通怪!$A:$A,FALSE),MATCH(L$4,关卡普通怪!$F$2:$K$2,FALSE))*G16)</f>
        <v>141</v>
      </c>
      <c r="M16" s="1" cm="1">
        <f t="array" ref="M16">INT(INDEX(关卡普通怪!$F:$J,MATCH($C16,关卡普通怪!$A:$A,FALSE),MATCH(M$4,关卡普通怪!$F$2:$K$2,FALSE))*H16)</f>
        <v>141</v>
      </c>
    </row>
    <row r="17" spans="1:13" x14ac:dyDescent="0.15">
      <c r="A17" s="1">
        <v>13</v>
      </c>
      <c r="B17" s="1">
        <f t="shared" si="6"/>
        <v>24</v>
      </c>
      <c r="C17" s="1" cm="1">
        <f t="array" ref="C17">IFERROR(INDEX(关卡普通怪!$A:$A,MATCH($B17,关卡普通怪!$E:$E,FALSE)),MAX(关卡普通怪!A:A))</f>
        <v>62</v>
      </c>
      <c r="D17" s="1">
        <f t="shared" si="0"/>
        <v>1.018</v>
      </c>
      <c r="E17" s="1">
        <f t="shared" si="1"/>
        <v>1.018</v>
      </c>
      <c r="F17" s="1">
        <f t="shared" si="2"/>
        <v>1.018</v>
      </c>
      <c r="G17" s="1">
        <f t="shared" si="3"/>
        <v>1</v>
      </c>
      <c r="H17" s="1">
        <f t="shared" si="4"/>
        <v>1</v>
      </c>
      <c r="I17" s="1" cm="1">
        <f t="array" ref="I17">INT(INDEX(关卡普通怪!$F:$J,MATCH($C17,关卡普通怪!$A:$A,FALSE),MATCH(I$4,关卡普通怪!$F$2:$K$2,FALSE))*D17)</f>
        <v>1107</v>
      </c>
      <c r="J17" s="1" cm="1">
        <f t="array" ref="J17">INT(INDEX(关卡普通怪!$F:$J,MATCH($C17,关卡普通怪!$A:$A,FALSE),MATCH(J$4,关卡普通怪!$F$2:$K$2,FALSE))*E17)</f>
        <v>84</v>
      </c>
      <c r="K17" s="1" cm="1">
        <f t="array" ref="K17">INT(INDEX(关卡普通怪!$F:$J,MATCH($C17,关卡普通怪!$A:$A,FALSE),MATCH(K$4,关卡普通怪!$F$2:$K$2,FALSE))*F17)</f>
        <v>84</v>
      </c>
      <c r="L17" s="1" cm="1">
        <f t="array" ref="L17">INT(INDEX(关卡普通怪!$F:$J,MATCH($C17,关卡普通怪!$A:$A,FALSE),MATCH(L$4,关卡普通怪!$F$2:$K$2,FALSE))*G17)</f>
        <v>142</v>
      </c>
      <c r="M17" s="1" cm="1">
        <f t="array" ref="M17">INT(INDEX(关卡普通怪!$F:$J,MATCH($C17,关卡普通怪!$A:$A,FALSE),MATCH(M$4,关卡普通怪!$F$2:$K$2,FALSE))*H17)</f>
        <v>142</v>
      </c>
    </row>
    <row r="18" spans="1:13" x14ac:dyDescent="0.15">
      <c r="A18" s="1">
        <v>14</v>
      </c>
      <c r="B18" s="1">
        <f t="shared" si="6"/>
        <v>24</v>
      </c>
      <c r="C18" s="1" cm="1">
        <f t="array" ref="C18">IFERROR(INDEX(关卡普通怪!$A:$A,MATCH($B18,关卡普通怪!$E:$E,FALSE)),MAX(关卡普通怪!A:A))</f>
        <v>62</v>
      </c>
      <c r="D18" s="1">
        <f t="shared" si="0"/>
        <v>1.0195000000000001</v>
      </c>
      <c r="E18" s="1">
        <f t="shared" si="1"/>
        <v>1.0195000000000001</v>
      </c>
      <c r="F18" s="1">
        <f t="shared" si="2"/>
        <v>1.0195000000000001</v>
      </c>
      <c r="G18" s="1">
        <f t="shared" si="3"/>
        <v>1</v>
      </c>
      <c r="H18" s="1">
        <f t="shared" si="4"/>
        <v>1</v>
      </c>
      <c r="I18" s="1" cm="1">
        <f t="array" ref="I18">INT(INDEX(关卡普通怪!$F:$J,MATCH($C18,关卡普通怪!$A:$A,FALSE),MATCH(I$4,关卡普通怪!$F$2:$K$2,FALSE))*D18)</f>
        <v>1109</v>
      </c>
      <c r="J18" s="1" cm="1">
        <f t="array" ref="J18">INT(INDEX(关卡普通怪!$F:$J,MATCH($C18,关卡普通怪!$A:$A,FALSE),MATCH(J$4,关卡普通怪!$F$2:$K$2,FALSE))*E18)</f>
        <v>84</v>
      </c>
      <c r="K18" s="1" cm="1">
        <f t="array" ref="K18">INT(INDEX(关卡普通怪!$F:$J,MATCH($C18,关卡普通怪!$A:$A,FALSE),MATCH(K$4,关卡普通怪!$F$2:$K$2,FALSE))*F18)</f>
        <v>84</v>
      </c>
      <c r="L18" s="1" cm="1">
        <f t="array" ref="L18">INT(INDEX(关卡普通怪!$F:$J,MATCH($C18,关卡普通怪!$A:$A,FALSE),MATCH(L$4,关卡普通怪!$F$2:$K$2,FALSE))*G18)</f>
        <v>142</v>
      </c>
      <c r="M18" s="1" cm="1">
        <f t="array" ref="M18">INT(INDEX(关卡普通怪!$F:$J,MATCH($C18,关卡普通怪!$A:$A,FALSE),MATCH(M$4,关卡普通怪!$F$2:$K$2,FALSE))*H18)</f>
        <v>142</v>
      </c>
    </row>
    <row r="19" spans="1:13" x14ac:dyDescent="0.15">
      <c r="A19" s="1">
        <v>15</v>
      </c>
      <c r="B19" s="1">
        <f t="shared" si="6"/>
        <v>24</v>
      </c>
      <c r="C19" s="1" cm="1">
        <f t="array" ref="C19">IFERROR(INDEX(关卡普通怪!$A:$A,MATCH($B19,关卡普通怪!$E:$E,FALSE)),MAX(关卡普通怪!A:A))</f>
        <v>62</v>
      </c>
      <c r="D19" s="1">
        <f t="shared" si="0"/>
        <v>1.0209999999999999</v>
      </c>
      <c r="E19" s="1">
        <f t="shared" si="1"/>
        <v>1.0209999999999999</v>
      </c>
      <c r="F19" s="1">
        <f t="shared" si="2"/>
        <v>1.0209999999999999</v>
      </c>
      <c r="G19" s="1">
        <f t="shared" si="3"/>
        <v>1</v>
      </c>
      <c r="H19" s="1">
        <f t="shared" si="4"/>
        <v>1</v>
      </c>
      <c r="I19" s="1" cm="1">
        <f t="array" ref="I19">INT(INDEX(关卡普通怪!$F:$J,MATCH($C19,关卡普通怪!$A:$A,FALSE),MATCH(I$4,关卡普通怪!$F$2:$K$2,FALSE))*D19)</f>
        <v>1110</v>
      </c>
      <c r="J19" s="1" cm="1">
        <f t="array" ref="J19">INT(INDEX(关卡普通怪!$F:$J,MATCH($C19,关卡普通怪!$A:$A,FALSE),MATCH(J$4,关卡普通怪!$F$2:$K$2,FALSE))*E19)</f>
        <v>84</v>
      </c>
      <c r="K19" s="1" cm="1">
        <f t="array" ref="K19">INT(INDEX(关卡普通怪!$F:$J,MATCH($C19,关卡普通怪!$A:$A,FALSE),MATCH(K$4,关卡普通怪!$F$2:$K$2,FALSE))*F19)</f>
        <v>84</v>
      </c>
      <c r="L19" s="1" cm="1">
        <f t="array" ref="L19">INT(INDEX(关卡普通怪!$F:$J,MATCH($C19,关卡普通怪!$A:$A,FALSE),MATCH(L$4,关卡普通怪!$F$2:$K$2,FALSE))*G19)</f>
        <v>142</v>
      </c>
      <c r="M19" s="1" cm="1">
        <f t="array" ref="M19">INT(INDEX(关卡普通怪!$F:$J,MATCH($C19,关卡普通怪!$A:$A,FALSE),MATCH(M$4,关卡普通怪!$F$2:$K$2,FALSE))*H19)</f>
        <v>142</v>
      </c>
    </row>
    <row r="20" spans="1:13" x14ac:dyDescent="0.15">
      <c r="A20" s="1">
        <v>16</v>
      </c>
      <c r="B20" s="1">
        <f t="shared" si="6"/>
        <v>25</v>
      </c>
      <c r="C20" s="1" cm="1">
        <f t="array" ref="C20">IFERROR(INDEX(关卡普通怪!$A:$A,MATCH($B20,关卡普通怪!$E:$E,FALSE)),MAX(关卡普通怪!A:A))</f>
        <v>66</v>
      </c>
      <c r="D20" s="1">
        <f t="shared" si="0"/>
        <v>1.0225</v>
      </c>
      <c r="E20" s="1">
        <f t="shared" si="1"/>
        <v>1.0225</v>
      </c>
      <c r="F20" s="1">
        <f t="shared" si="2"/>
        <v>1.0225</v>
      </c>
      <c r="G20" s="1">
        <f t="shared" si="3"/>
        <v>1</v>
      </c>
      <c r="H20" s="1">
        <f t="shared" si="4"/>
        <v>1</v>
      </c>
      <c r="I20" s="1" cm="1">
        <f t="array" ref="I20">INT(INDEX(关卡普通怪!$F:$J,MATCH($C20,关卡普通怪!$A:$A,FALSE),MATCH(I$4,关卡普通怪!$F$2:$K$2,FALSE))*D20)</f>
        <v>1177</v>
      </c>
      <c r="J20" s="1" cm="1">
        <f t="array" ref="J20">INT(INDEX(关卡普通怪!$F:$J,MATCH($C20,关卡普通怪!$A:$A,FALSE),MATCH(J$4,关卡普通怪!$F$2:$K$2,FALSE))*E20)</f>
        <v>89</v>
      </c>
      <c r="K20" s="1" cm="1">
        <f t="array" ref="K20">INT(INDEX(关卡普通怪!$F:$J,MATCH($C20,关卡普通怪!$A:$A,FALSE),MATCH(K$4,关卡普通怪!$F$2:$K$2,FALSE))*F20)</f>
        <v>89</v>
      </c>
      <c r="L20" s="1" cm="1">
        <f t="array" ref="L20">INT(INDEX(关卡普通怪!$F:$J,MATCH($C20,关卡普通怪!$A:$A,FALSE),MATCH(L$4,关卡普通怪!$F$2:$K$2,FALSE))*G20)</f>
        <v>147</v>
      </c>
      <c r="M20" s="1" cm="1">
        <f t="array" ref="M20">INT(INDEX(关卡普通怪!$F:$J,MATCH($C20,关卡普通怪!$A:$A,FALSE),MATCH(M$4,关卡普通怪!$F$2:$K$2,FALSE))*H20)</f>
        <v>147</v>
      </c>
    </row>
    <row r="21" spans="1:13" x14ac:dyDescent="0.15">
      <c r="A21" s="1">
        <v>17</v>
      </c>
      <c r="B21" s="1">
        <f t="shared" si="6"/>
        <v>25</v>
      </c>
      <c r="C21" s="1" cm="1">
        <f t="array" ref="C21">IFERROR(INDEX(关卡普通怪!$A:$A,MATCH($B21,关卡普通怪!$E:$E,FALSE)),MAX(关卡普通怪!A:A))</f>
        <v>66</v>
      </c>
      <c r="D21" s="1">
        <f t="shared" si="0"/>
        <v>1.024</v>
      </c>
      <c r="E21" s="1">
        <f t="shared" si="1"/>
        <v>1.024</v>
      </c>
      <c r="F21" s="1">
        <f t="shared" si="2"/>
        <v>1.024</v>
      </c>
      <c r="G21" s="1">
        <f t="shared" si="3"/>
        <v>1</v>
      </c>
      <c r="H21" s="1">
        <f t="shared" si="4"/>
        <v>1</v>
      </c>
      <c r="I21" s="1" cm="1">
        <f t="array" ref="I21">INT(INDEX(关卡普通怪!$F:$J,MATCH($C21,关卡普通怪!$A:$A,FALSE),MATCH(I$4,关卡普通怪!$F$2:$K$2,FALSE))*D21)</f>
        <v>1179</v>
      </c>
      <c r="J21" s="1" cm="1">
        <f t="array" ref="J21">INT(INDEX(关卡普通怪!$F:$J,MATCH($C21,关卡普通怪!$A:$A,FALSE),MATCH(J$4,关卡普通怪!$F$2:$K$2,FALSE))*E21)</f>
        <v>90</v>
      </c>
      <c r="K21" s="1" cm="1">
        <f t="array" ref="K21">INT(INDEX(关卡普通怪!$F:$J,MATCH($C21,关卡普通怪!$A:$A,FALSE),MATCH(K$4,关卡普通怪!$F$2:$K$2,FALSE))*F21)</f>
        <v>90</v>
      </c>
      <c r="L21" s="1" cm="1">
        <f t="array" ref="L21">INT(INDEX(关卡普通怪!$F:$J,MATCH($C21,关卡普通怪!$A:$A,FALSE),MATCH(L$4,关卡普通怪!$F$2:$K$2,FALSE))*G21)</f>
        <v>147</v>
      </c>
      <c r="M21" s="1" cm="1">
        <f t="array" ref="M21">INT(INDEX(关卡普通怪!$F:$J,MATCH($C21,关卡普通怪!$A:$A,FALSE),MATCH(M$4,关卡普通怪!$F$2:$K$2,FALSE))*H21)</f>
        <v>147</v>
      </c>
    </row>
    <row r="22" spans="1:13" x14ac:dyDescent="0.15">
      <c r="A22" s="1">
        <v>18</v>
      </c>
      <c r="B22" s="1">
        <f t="shared" si="6"/>
        <v>25</v>
      </c>
      <c r="C22" s="1" cm="1">
        <f t="array" ref="C22">IFERROR(INDEX(关卡普通怪!$A:$A,MATCH($B22,关卡普通怪!$E:$E,FALSE)),MAX(关卡普通怪!A:A))</f>
        <v>66</v>
      </c>
      <c r="D22" s="1">
        <f t="shared" si="0"/>
        <v>1.0255000000000001</v>
      </c>
      <c r="E22" s="1">
        <f t="shared" si="1"/>
        <v>1.0255000000000001</v>
      </c>
      <c r="F22" s="1">
        <f t="shared" si="2"/>
        <v>1.0255000000000001</v>
      </c>
      <c r="G22" s="1">
        <f t="shared" si="3"/>
        <v>1</v>
      </c>
      <c r="H22" s="1">
        <f t="shared" si="4"/>
        <v>1</v>
      </c>
      <c r="I22" s="1" cm="1">
        <f t="array" ref="I22">INT(INDEX(关卡普通怪!$F:$J,MATCH($C22,关卡普通怪!$A:$A,FALSE),MATCH(I$4,关卡普通怪!$F$2:$K$2,FALSE))*D22)</f>
        <v>1181</v>
      </c>
      <c r="J22" s="1" cm="1">
        <f t="array" ref="J22">INT(INDEX(关卡普通怪!$F:$J,MATCH($C22,关卡普通怪!$A:$A,FALSE),MATCH(J$4,关卡普通怪!$F$2:$K$2,FALSE))*E22)</f>
        <v>90</v>
      </c>
      <c r="K22" s="1" cm="1">
        <f t="array" ref="K22">INT(INDEX(关卡普通怪!$F:$J,MATCH($C22,关卡普通怪!$A:$A,FALSE),MATCH(K$4,关卡普通怪!$F$2:$K$2,FALSE))*F22)</f>
        <v>90</v>
      </c>
      <c r="L22" s="1" cm="1">
        <f t="array" ref="L22">INT(INDEX(关卡普通怪!$F:$J,MATCH($C22,关卡普通怪!$A:$A,FALSE),MATCH(L$4,关卡普通怪!$F$2:$K$2,FALSE))*G22)</f>
        <v>147</v>
      </c>
      <c r="M22" s="1" cm="1">
        <f t="array" ref="M22">INT(INDEX(关卡普通怪!$F:$J,MATCH($C22,关卡普通怪!$A:$A,FALSE),MATCH(M$4,关卡普通怪!$F$2:$K$2,FALSE))*H22)</f>
        <v>147</v>
      </c>
    </row>
    <row r="23" spans="1:13" x14ac:dyDescent="0.15">
      <c r="A23" s="1">
        <v>19</v>
      </c>
      <c r="B23" s="1">
        <f t="shared" si="6"/>
        <v>26</v>
      </c>
      <c r="C23" s="1" cm="1">
        <f t="array" ref="C23">IFERROR(INDEX(关卡普通怪!$A:$A,MATCH($B23,关卡普通怪!$E:$E,FALSE)),MAX(关卡普通怪!A:A))</f>
        <v>70</v>
      </c>
      <c r="D23" s="1">
        <f t="shared" si="0"/>
        <v>1.0269999999999999</v>
      </c>
      <c r="E23" s="1">
        <f t="shared" si="1"/>
        <v>1.0269999999999999</v>
      </c>
      <c r="F23" s="1">
        <f t="shared" si="2"/>
        <v>1.0269999999999999</v>
      </c>
      <c r="G23" s="1">
        <f t="shared" si="3"/>
        <v>1</v>
      </c>
      <c r="H23" s="1">
        <f t="shared" si="4"/>
        <v>1</v>
      </c>
      <c r="I23" s="1" cm="1">
        <f t="array" ref="I23">INT(INDEX(关卡普通怪!$F:$J,MATCH($C23,关卡普通怪!$A:$A,FALSE),MATCH(I$4,关卡普通怪!$F$2:$K$2,FALSE))*D23)</f>
        <v>1270</v>
      </c>
      <c r="J23" s="1" cm="1">
        <f t="array" ref="J23">INT(INDEX(关卡普通怪!$F:$J,MATCH($C23,关卡普通怪!$A:$A,FALSE),MATCH(J$4,关卡普通怪!$F$2:$K$2,FALSE))*E23)</f>
        <v>96</v>
      </c>
      <c r="K23" s="1" cm="1">
        <f t="array" ref="K23">INT(INDEX(关卡普通怪!$F:$J,MATCH($C23,关卡普通怪!$A:$A,FALSE),MATCH(K$4,关卡普通怪!$F$2:$K$2,FALSE))*F23)</f>
        <v>96</v>
      </c>
      <c r="L23" s="1" cm="1">
        <f t="array" ref="L23">INT(INDEX(关卡普通怪!$F:$J,MATCH($C23,关卡普通怪!$A:$A,FALSE),MATCH(L$4,关卡普通怪!$F$2:$K$2,FALSE))*G23)</f>
        <v>153</v>
      </c>
      <c r="M23" s="1" cm="1">
        <f t="array" ref="M23">INT(INDEX(关卡普通怪!$F:$J,MATCH($C23,关卡普通怪!$A:$A,FALSE),MATCH(M$4,关卡普通怪!$F$2:$K$2,FALSE))*H23)</f>
        <v>153</v>
      </c>
    </row>
    <row r="24" spans="1:13" x14ac:dyDescent="0.15">
      <c r="A24" s="1">
        <v>20</v>
      </c>
      <c r="B24" s="1">
        <f t="shared" si="6"/>
        <v>26</v>
      </c>
      <c r="C24" s="1" cm="1">
        <f t="array" ref="C24">IFERROR(INDEX(关卡普通怪!$A:$A,MATCH($B24,关卡普通怪!$E:$E,FALSE)),MAX(关卡普通怪!A:A))</f>
        <v>70</v>
      </c>
      <c r="D24" s="1">
        <f t="shared" si="0"/>
        <v>1.0285</v>
      </c>
      <c r="E24" s="1">
        <f t="shared" si="1"/>
        <v>1.0285</v>
      </c>
      <c r="F24" s="1">
        <f t="shared" si="2"/>
        <v>1.0285</v>
      </c>
      <c r="G24" s="1">
        <f t="shared" si="3"/>
        <v>1</v>
      </c>
      <c r="H24" s="1">
        <f t="shared" si="4"/>
        <v>1</v>
      </c>
      <c r="I24" s="1" cm="1">
        <f t="array" ref="I24">INT(INDEX(关卡普通怪!$F:$J,MATCH($C24,关卡普通怪!$A:$A,FALSE),MATCH(I$4,关卡普通怪!$F$2:$K$2,FALSE))*D24)</f>
        <v>1272</v>
      </c>
      <c r="J24" s="1" cm="1">
        <f t="array" ref="J24">INT(INDEX(关卡普通怪!$F:$J,MATCH($C24,关卡普通怪!$A:$A,FALSE),MATCH(J$4,关卡普通怪!$F$2:$K$2,FALSE))*E24)</f>
        <v>96</v>
      </c>
      <c r="K24" s="1" cm="1">
        <f t="array" ref="K24">INT(INDEX(关卡普通怪!$F:$J,MATCH($C24,关卡普通怪!$A:$A,FALSE),MATCH(K$4,关卡普通怪!$F$2:$K$2,FALSE))*F24)</f>
        <v>96</v>
      </c>
      <c r="L24" s="1" cm="1">
        <f t="array" ref="L24">INT(INDEX(关卡普通怪!$F:$J,MATCH($C24,关卡普通怪!$A:$A,FALSE),MATCH(L$4,关卡普通怪!$F$2:$K$2,FALSE))*G24)</f>
        <v>153</v>
      </c>
      <c r="M24" s="1" cm="1">
        <f t="array" ref="M24">INT(INDEX(关卡普通怪!$F:$J,MATCH($C24,关卡普通怪!$A:$A,FALSE),MATCH(M$4,关卡普通怪!$F$2:$K$2,FALSE))*H24)</f>
        <v>153</v>
      </c>
    </row>
    <row r="25" spans="1:13" x14ac:dyDescent="0.15">
      <c r="A25" s="1">
        <v>21</v>
      </c>
      <c r="B25" s="1">
        <f t="shared" si="6"/>
        <v>26</v>
      </c>
      <c r="C25" s="1" cm="1">
        <f t="array" ref="C25">IFERROR(INDEX(关卡普通怪!$A:$A,MATCH($B25,关卡普通怪!$E:$E,FALSE)),MAX(关卡普通怪!A:A))</f>
        <v>70</v>
      </c>
      <c r="D25" s="1">
        <f t="shared" si="0"/>
        <v>1.03</v>
      </c>
      <c r="E25" s="1">
        <f t="shared" si="1"/>
        <v>1.03</v>
      </c>
      <c r="F25" s="1">
        <f t="shared" si="2"/>
        <v>1.03</v>
      </c>
      <c r="G25" s="1">
        <f t="shared" si="3"/>
        <v>1</v>
      </c>
      <c r="H25" s="1">
        <f t="shared" si="4"/>
        <v>1</v>
      </c>
      <c r="I25" s="1" cm="1">
        <f t="array" ref="I25">INT(INDEX(关卡普通怪!$F:$J,MATCH($C25,关卡普通怪!$A:$A,FALSE),MATCH(I$4,关卡普通怪!$F$2:$K$2,FALSE))*D25)</f>
        <v>1274</v>
      </c>
      <c r="J25" s="1" cm="1">
        <f t="array" ref="J25">INT(INDEX(关卡普通怪!$F:$J,MATCH($C25,关卡普通怪!$A:$A,FALSE),MATCH(J$4,关卡普通怪!$F$2:$K$2,FALSE))*E25)</f>
        <v>96</v>
      </c>
      <c r="K25" s="1" cm="1">
        <f t="array" ref="K25">INT(INDEX(关卡普通怪!$F:$J,MATCH($C25,关卡普通怪!$A:$A,FALSE),MATCH(K$4,关卡普通怪!$F$2:$K$2,FALSE))*F25)</f>
        <v>96</v>
      </c>
      <c r="L25" s="1" cm="1">
        <f t="array" ref="L25">INT(INDEX(关卡普通怪!$F:$J,MATCH($C25,关卡普通怪!$A:$A,FALSE),MATCH(L$4,关卡普通怪!$F$2:$K$2,FALSE))*G25)</f>
        <v>153</v>
      </c>
      <c r="M25" s="1" cm="1">
        <f t="array" ref="M25">INT(INDEX(关卡普通怪!$F:$J,MATCH($C25,关卡普通怪!$A:$A,FALSE),MATCH(M$4,关卡普通怪!$F$2:$K$2,FALSE))*H25)</f>
        <v>153</v>
      </c>
    </row>
    <row r="26" spans="1:13" x14ac:dyDescent="0.15">
      <c r="A26" s="1">
        <v>22</v>
      </c>
      <c r="B26" s="1">
        <f t="shared" si="6"/>
        <v>27</v>
      </c>
      <c r="C26" s="1" cm="1">
        <f t="array" ref="C26">IFERROR(INDEX(关卡普通怪!$A:$A,MATCH($B26,关卡普通怪!$E:$E,FALSE)),MAX(关卡普通怪!A:A))</f>
        <v>74</v>
      </c>
      <c r="D26" s="1">
        <f t="shared" si="0"/>
        <v>1.0315000000000001</v>
      </c>
      <c r="E26" s="1">
        <f t="shared" si="1"/>
        <v>1.0315000000000001</v>
      </c>
      <c r="F26" s="1">
        <f t="shared" si="2"/>
        <v>1.0315000000000001</v>
      </c>
      <c r="G26" s="1">
        <f t="shared" si="3"/>
        <v>1</v>
      </c>
      <c r="H26" s="1">
        <f t="shared" si="4"/>
        <v>1</v>
      </c>
      <c r="I26" s="1" cm="1">
        <f t="array" ref="I26">INT(INDEX(关卡普通怪!$F:$J,MATCH($C26,关卡普通怪!$A:$A,FALSE),MATCH(I$4,关卡普通怪!$F$2:$K$2,FALSE))*D26)</f>
        <v>1362</v>
      </c>
      <c r="J26" s="1" cm="1">
        <f t="array" ref="J26">INT(INDEX(关卡普通怪!$F:$J,MATCH($C26,关卡普通怪!$A:$A,FALSE),MATCH(J$4,关卡普通怪!$F$2:$K$2,FALSE))*E26)</f>
        <v>103</v>
      </c>
      <c r="K26" s="1" cm="1">
        <f t="array" ref="K26">INT(INDEX(关卡普通怪!$F:$J,MATCH($C26,关卡普通怪!$A:$A,FALSE),MATCH(K$4,关卡普通怪!$F$2:$K$2,FALSE))*F26)</f>
        <v>103</v>
      </c>
      <c r="L26" s="1" cm="1">
        <f t="array" ref="L26">INT(INDEX(关卡普通怪!$F:$J,MATCH($C26,关卡普通怪!$A:$A,FALSE),MATCH(L$4,关卡普通怪!$F$2:$K$2,FALSE))*G26)</f>
        <v>154</v>
      </c>
      <c r="M26" s="1" cm="1">
        <f t="array" ref="M26">INT(INDEX(关卡普通怪!$F:$J,MATCH($C26,关卡普通怪!$A:$A,FALSE),MATCH(M$4,关卡普通怪!$F$2:$K$2,FALSE))*H26)</f>
        <v>154</v>
      </c>
    </row>
    <row r="27" spans="1:13" x14ac:dyDescent="0.15">
      <c r="A27" s="1">
        <v>23</v>
      </c>
      <c r="B27" s="1">
        <f t="shared" si="6"/>
        <v>27</v>
      </c>
      <c r="C27" s="1" cm="1">
        <f t="array" ref="C27">IFERROR(INDEX(关卡普通怪!$A:$A,MATCH($B27,关卡普通怪!$E:$E,FALSE)),MAX(关卡普通怪!A:A))</f>
        <v>74</v>
      </c>
      <c r="D27" s="1">
        <f t="shared" si="0"/>
        <v>1.0329999999999999</v>
      </c>
      <c r="E27" s="1">
        <f t="shared" si="1"/>
        <v>1.0329999999999999</v>
      </c>
      <c r="F27" s="1">
        <f t="shared" si="2"/>
        <v>1.0329999999999999</v>
      </c>
      <c r="G27" s="1">
        <f t="shared" si="3"/>
        <v>1</v>
      </c>
      <c r="H27" s="1">
        <f t="shared" si="4"/>
        <v>1</v>
      </c>
      <c r="I27" s="1" cm="1">
        <f t="array" ref="I27">INT(INDEX(关卡普通怪!$F:$J,MATCH($C27,关卡普通怪!$A:$A,FALSE),MATCH(I$4,关卡普通怪!$F$2:$K$2,FALSE))*D27)</f>
        <v>1364</v>
      </c>
      <c r="J27" s="1" cm="1">
        <f t="array" ref="J27">INT(INDEX(关卡普通怪!$F:$J,MATCH($C27,关卡普通怪!$A:$A,FALSE),MATCH(J$4,关卡普通怪!$F$2:$K$2,FALSE))*E27)</f>
        <v>103</v>
      </c>
      <c r="K27" s="1" cm="1">
        <f t="array" ref="K27">INT(INDEX(关卡普通怪!$F:$J,MATCH($C27,关卡普通怪!$A:$A,FALSE),MATCH(K$4,关卡普通怪!$F$2:$K$2,FALSE))*F27)</f>
        <v>103</v>
      </c>
      <c r="L27" s="1" cm="1">
        <f t="array" ref="L27">INT(INDEX(关卡普通怪!$F:$J,MATCH($C27,关卡普通怪!$A:$A,FALSE),MATCH(L$4,关卡普通怪!$F$2:$K$2,FALSE))*G27)</f>
        <v>154</v>
      </c>
      <c r="M27" s="1" cm="1">
        <f t="array" ref="M27">INT(INDEX(关卡普通怪!$F:$J,MATCH($C27,关卡普通怪!$A:$A,FALSE),MATCH(M$4,关卡普通怪!$F$2:$K$2,FALSE))*H27)</f>
        <v>154</v>
      </c>
    </row>
    <row r="28" spans="1:13" x14ac:dyDescent="0.15">
      <c r="A28" s="1">
        <v>24</v>
      </c>
      <c r="B28" s="1">
        <f t="shared" si="6"/>
        <v>27</v>
      </c>
      <c r="C28" s="1" cm="1">
        <f t="array" ref="C28">IFERROR(INDEX(关卡普通怪!$A:$A,MATCH($B28,关卡普通怪!$E:$E,FALSE)),MAX(关卡普通怪!A:A))</f>
        <v>74</v>
      </c>
      <c r="D28" s="1">
        <f t="shared" si="0"/>
        <v>1.0345</v>
      </c>
      <c r="E28" s="1">
        <f t="shared" si="1"/>
        <v>1.0345</v>
      </c>
      <c r="F28" s="1">
        <f t="shared" si="2"/>
        <v>1.0345</v>
      </c>
      <c r="G28" s="1">
        <f t="shared" si="3"/>
        <v>1</v>
      </c>
      <c r="H28" s="1">
        <f t="shared" si="4"/>
        <v>1</v>
      </c>
      <c r="I28" s="1" cm="1">
        <f t="array" ref="I28">INT(INDEX(关卡普通怪!$F:$J,MATCH($C28,关卡普通怪!$A:$A,FALSE),MATCH(I$4,关卡普通怪!$F$2:$K$2,FALSE))*D28)</f>
        <v>1366</v>
      </c>
      <c r="J28" s="1" cm="1">
        <f t="array" ref="J28">INT(INDEX(关卡普通怪!$F:$J,MATCH($C28,关卡普通怪!$A:$A,FALSE),MATCH(J$4,关卡普通怪!$F$2:$K$2,FALSE))*E28)</f>
        <v>103</v>
      </c>
      <c r="K28" s="1" cm="1">
        <f t="array" ref="K28">INT(INDEX(关卡普通怪!$F:$J,MATCH($C28,关卡普通怪!$A:$A,FALSE),MATCH(K$4,关卡普通怪!$F$2:$K$2,FALSE))*F28)</f>
        <v>103</v>
      </c>
      <c r="L28" s="1" cm="1">
        <f t="array" ref="L28">INT(INDEX(关卡普通怪!$F:$J,MATCH($C28,关卡普通怪!$A:$A,FALSE),MATCH(L$4,关卡普通怪!$F$2:$K$2,FALSE))*G28)</f>
        <v>154</v>
      </c>
      <c r="M28" s="1" cm="1">
        <f t="array" ref="M28">INT(INDEX(关卡普通怪!$F:$J,MATCH($C28,关卡普通怪!$A:$A,FALSE),MATCH(M$4,关卡普通怪!$F$2:$K$2,FALSE))*H28)</f>
        <v>154</v>
      </c>
    </row>
    <row r="29" spans="1:13" x14ac:dyDescent="0.15">
      <c r="A29" s="1">
        <v>25</v>
      </c>
      <c r="B29" s="1">
        <f t="shared" si="6"/>
        <v>28</v>
      </c>
      <c r="C29" s="1" cm="1">
        <f t="array" ref="C29">IFERROR(INDEX(关卡普通怪!$A:$A,MATCH($B29,关卡普通怪!$E:$E,FALSE)),MAX(关卡普通怪!A:A))</f>
        <v>78</v>
      </c>
      <c r="D29" s="1">
        <f t="shared" si="0"/>
        <v>1.036</v>
      </c>
      <c r="E29" s="1">
        <f t="shared" si="1"/>
        <v>1.036</v>
      </c>
      <c r="F29" s="1">
        <f t="shared" si="2"/>
        <v>1.036</v>
      </c>
      <c r="G29" s="1">
        <f t="shared" si="3"/>
        <v>1</v>
      </c>
      <c r="H29" s="1">
        <f t="shared" si="4"/>
        <v>1</v>
      </c>
      <c r="I29" s="1" cm="1">
        <f t="array" ref="I29">INT(INDEX(关卡普通怪!$F:$J,MATCH($C29,关卡普通怪!$A:$A,FALSE),MATCH(I$4,关卡普通怪!$F$2:$K$2,FALSE))*D29)</f>
        <v>1456</v>
      </c>
      <c r="J29" s="1" cm="1">
        <f t="array" ref="J29">INT(INDEX(关卡普通怪!$F:$J,MATCH($C29,关卡普通怪!$A:$A,FALSE),MATCH(J$4,关卡普通怪!$F$2:$K$2,FALSE))*E29)</f>
        <v>110</v>
      </c>
      <c r="K29" s="1" cm="1">
        <f t="array" ref="K29">INT(INDEX(关卡普通怪!$F:$J,MATCH($C29,关卡普通怪!$A:$A,FALSE),MATCH(K$4,关卡普通怪!$F$2:$K$2,FALSE))*F29)</f>
        <v>110</v>
      </c>
      <c r="L29" s="1" cm="1">
        <f t="array" ref="L29">INT(INDEX(关卡普通怪!$F:$J,MATCH($C29,关卡普通怪!$A:$A,FALSE),MATCH(L$4,关卡普通怪!$F$2:$K$2,FALSE))*G29)</f>
        <v>156</v>
      </c>
      <c r="M29" s="1" cm="1">
        <f t="array" ref="M29">INT(INDEX(关卡普通怪!$F:$J,MATCH($C29,关卡普通怪!$A:$A,FALSE),MATCH(M$4,关卡普通怪!$F$2:$K$2,FALSE))*H29)</f>
        <v>156</v>
      </c>
    </row>
    <row r="30" spans="1:13" x14ac:dyDescent="0.15">
      <c r="A30" s="1">
        <v>26</v>
      </c>
      <c r="B30" s="1">
        <f t="shared" si="6"/>
        <v>28</v>
      </c>
      <c r="C30" s="1" cm="1">
        <f t="array" ref="C30">IFERROR(INDEX(关卡普通怪!$A:$A,MATCH($B30,关卡普通怪!$E:$E,FALSE)),MAX(关卡普通怪!A:A))</f>
        <v>78</v>
      </c>
      <c r="D30" s="1">
        <f t="shared" si="0"/>
        <v>1.0375000000000001</v>
      </c>
      <c r="E30" s="1">
        <f t="shared" si="1"/>
        <v>1.0375000000000001</v>
      </c>
      <c r="F30" s="1">
        <f t="shared" si="2"/>
        <v>1.0375000000000001</v>
      </c>
      <c r="G30" s="1">
        <f t="shared" si="3"/>
        <v>1</v>
      </c>
      <c r="H30" s="1">
        <f t="shared" si="4"/>
        <v>1</v>
      </c>
      <c r="I30" s="1" cm="1">
        <f t="array" ref="I30">INT(INDEX(关卡普通怪!$F:$J,MATCH($C30,关卡普通怪!$A:$A,FALSE),MATCH(I$4,关卡普通怪!$F$2:$K$2,FALSE))*D30)</f>
        <v>1458</v>
      </c>
      <c r="J30" s="1" cm="1">
        <f t="array" ref="J30">INT(INDEX(关卡普通怪!$F:$J,MATCH($C30,关卡普通怪!$A:$A,FALSE),MATCH(J$4,关卡普通怪!$F$2:$K$2,FALSE))*E30)</f>
        <v>111</v>
      </c>
      <c r="K30" s="1" cm="1">
        <f t="array" ref="K30">INT(INDEX(关卡普通怪!$F:$J,MATCH($C30,关卡普通怪!$A:$A,FALSE),MATCH(K$4,关卡普通怪!$F$2:$K$2,FALSE))*F30)</f>
        <v>111</v>
      </c>
      <c r="L30" s="1" cm="1">
        <f t="array" ref="L30">INT(INDEX(关卡普通怪!$F:$J,MATCH($C30,关卡普通怪!$A:$A,FALSE),MATCH(L$4,关卡普通怪!$F$2:$K$2,FALSE))*G30)</f>
        <v>156</v>
      </c>
      <c r="M30" s="1" cm="1">
        <f t="array" ref="M30">INT(INDEX(关卡普通怪!$F:$J,MATCH($C30,关卡普通怪!$A:$A,FALSE),MATCH(M$4,关卡普通怪!$F$2:$K$2,FALSE))*H30)</f>
        <v>156</v>
      </c>
    </row>
    <row r="31" spans="1:13" x14ac:dyDescent="0.15">
      <c r="A31" s="1">
        <v>27</v>
      </c>
      <c r="B31" s="1">
        <f t="shared" ref="B31:B42" si="7">B28+1</f>
        <v>28</v>
      </c>
      <c r="C31" s="1" cm="1">
        <f t="array" ref="C31">IFERROR(INDEX(关卡普通怪!$A:$A,MATCH($B31,关卡普通怪!$E:$E,FALSE)),MAX(关卡普通怪!A:A))</f>
        <v>78</v>
      </c>
      <c r="D31" s="1">
        <f t="shared" si="0"/>
        <v>1.0389999999999999</v>
      </c>
      <c r="E31" s="1">
        <f t="shared" si="1"/>
        <v>1.0389999999999999</v>
      </c>
      <c r="F31" s="1">
        <f t="shared" si="2"/>
        <v>1.0389999999999999</v>
      </c>
      <c r="G31" s="1">
        <f t="shared" si="3"/>
        <v>1</v>
      </c>
      <c r="H31" s="1">
        <f t="shared" si="4"/>
        <v>1</v>
      </c>
      <c r="I31" s="1" cm="1">
        <f t="array" ref="I31">INT(INDEX(关卡普通怪!$F:$J,MATCH($C31,关卡普通怪!$A:$A,FALSE),MATCH(I$4,关卡普通怪!$F$2:$K$2,FALSE))*D31)</f>
        <v>1460</v>
      </c>
      <c r="J31" s="1" cm="1">
        <f t="array" ref="J31">INT(INDEX(关卡普通怪!$F:$J,MATCH($C31,关卡普通怪!$A:$A,FALSE),MATCH(J$4,关卡普通怪!$F$2:$K$2,FALSE))*E31)</f>
        <v>111</v>
      </c>
      <c r="K31" s="1" cm="1">
        <f t="array" ref="K31">INT(INDEX(关卡普通怪!$F:$J,MATCH($C31,关卡普通怪!$A:$A,FALSE),MATCH(K$4,关卡普通怪!$F$2:$K$2,FALSE))*F31)</f>
        <v>111</v>
      </c>
      <c r="L31" s="1" cm="1">
        <f t="array" ref="L31">INT(INDEX(关卡普通怪!$F:$J,MATCH($C31,关卡普通怪!$A:$A,FALSE),MATCH(L$4,关卡普通怪!$F$2:$K$2,FALSE))*G31)</f>
        <v>156</v>
      </c>
      <c r="M31" s="1" cm="1">
        <f t="array" ref="M31">INT(INDEX(关卡普通怪!$F:$J,MATCH($C31,关卡普通怪!$A:$A,FALSE),MATCH(M$4,关卡普通怪!$F$2:$K$2,FALSE))*H31)</f>
        <v>156</v>
      </c>
    </row>
    <row r="32" spans="1:13" x14ac:dyDescent="0.15">
      <c r="A32" s="1">
        <v>28</v>
      </c>
      <c r="B32" s="1">
        <f t="shared" si="7"/>
        <v>29</v>
      </c>
      <c r="C32" s="1" cm="1">
        <f t="array" ref="C32">IFERROR(INDEX(关卡普通怪!$A:$A,MATCH($B32,关卡普通怪!$E:$E,FALSE)),MAX(关卡普通怪!A:A))</f>
        <v>82</v>
      </c>
      <c r="D32" s="1">
        <f t="shared" si="0"/>
        <v>1.0405</v>
      </c>
      <c r="E32" s="1">
        <f t="shared" si="1"/>
        <v>1.0405</v>
      </c>
      <c r="F32" s="1">
        <f t="shared" si="2"/>
        <v>1.0405</v>
      </c>
      <c r="G32" s="1">
        <f t="shared" si="3"/>
        <v>1</v>
      </c>
      <c r="H32" s="1">
        <f t="shared" si="4"/>
        <v>1</v>
      </c>
      <c r="I32" s="1" cm="1">
        <f t="array" ref="I32">INT(INDEX(关卡普通怪!$F:$J,MATCH($C32,关卡普通怪!$A:$A,FALSE),MATCH(I$4,关卡普通怪!$F$2:$K$2,FALSE))*D32)</f>
        <v>1551</v>
      </c>
      <c r="J32" s="1" cm="1">
        <f t="array" ref="J32">INT(INDEX(关卡普通怪!$F:$J,MATCH($C32,关卡普通怪!$A:$A,FALSE),MATCH(J$4,关卡普通怪!$F$2:$K$2,FALSE))*E32)</f>
        <v>117</v>
      </c>
      <c r="K32" s="1" cm="1">
        <f t="array" ref="K32">INT(INDEX(关卡普通怪!$F:$J,MATCH($C32,关卡普通怪!$A:$A,FALSE),MATCH(K$4,关卡普通怪!$F$2:$K$2,FALSE))*F32)</f>
        <v>117</v>
      </c>
      <c r="L32" s="1" cm="1">
        <f t="array" ref="L32">INT(INDEX(关卡普通怪!$F:$J,MATCH($C32,关卡普通怪!$A:$A,FALSE),MATCH(L$4,关卡普通怪!$F$2:$K$2,FALSE))*G32)</f>
        <v>172</v>
      </c>
      <c r="M32" s="1" cm="1">
        <f t="array" ref="M32">INT(INDEX(关卡普通怪!$F:$J,MATCH($C32,关卡普通怪!$A:$A,FALSE),MATCH(M$4,关卡普通怪!$F$2:$K$2,FALSE))*H32)</f>
        <v>172</v>
      </c>
    </row>
    <row r="33" spans="1:13" x14ac:dyDescent="0.15">
      <c r="A33" s="1">
        <v>29</v>
      </c>
      <c r="B33" s="1">
        <f t="shared" si="7"/>
        <v>29</v>
      </c>
      <c r="C33" s="1" cm="1">
        <f t="array" ref="C33">IFERROR(INDEX(关卡普通怪!$A:$A,MATCH($B33,关卡普通怪!$E:$E,FALSE)),MAX(关卡普通怪!A:A))</f>
        <v>82</v>
      </c>
      <c r="D33" s="1">
        <f t="shared" si="0"/>
        <v>1.042</v>
      </c>
      <c r="E33" s="1">
        <f t="shared" si="1"/>
        <v>1.042</v>
      </c>
      <c r="F33" s="1">
        <f t="shared" si="2"/>
        <v>1.042</v>
      </c>
      <c r="G33" s="1">
        <f t="shared" si="3"/>
        <v>1</v>
      </c>
      <c r="H33" s="1">
        <f t="shared" si="4"/>
        <v>1</v>
      </c>
      <c r="I33" s="1" cm="1">
        <f t="array" ref="I33">INT(INDEX(关卡普通怪!$F:$J,MATCH($C33,关卡普通怪!$A:$A,FALSE),MATCH(I$4,关卡普通怪!$F$2:$K$2,FALSE))*D33)</f>
        <v>1553</v>
      </c>
      <c r="J33" s="1" cm="1">
        <f t="array" ref="J33">INT(INDEX(关卡普通怪!$F:$J,MATCH($C33,关卡普通怪!$A:$A,FALSE),MATCH(J$4,关卡普通怪!$F$2:$K$2,FALSE))*E33)</f>
        <v>117</v>
      </c>
      <c r="K33" s="1" cm="1">
        <f t="array" ref="K33">INT(INDEX(关卡普通怪!$F:$J,MATCH($C33,关卡普通怪!$A:$A,FALSE),MATCH(K$4,关卡普通怪!$F$2:$K$2,FALSE))*F33)</f>
        <v>117</v>
      </c>
      <c r="L33" s="1" cm="1">
        <f t="array" ref="L33">INT(INDEX(关卡普通怪!$F:$J,MATCH($C33,关卡普通怪!$A:$A,FALSE),MATCH(L$4,关卡普通怪!$F$2:$K$2,FALSE))*G33)</f>
        <v>172</v>
      </c>
      <c r="M33" s="1" cm="1">
        <f t="array" ref="M33">INT(INDEX(关卡普通怪!$F:$J,MATCH($C33,关卡普通怪!$A:$A,FALSE),MATCH(M$4,关卡普通怪!$F$2:$K$2,FALSE))*H33)</f>
        <v>172</v>
      </c>
    </row>
    <row r="34" spans="1:13" x14ac:dyDescent="0.15">
      <c r="A34" s="1">
        <v>30</v>
      </c>
      <c r="B34" s="1">
        <f t="shared" si="7"/>
        <v>29</v>
      </c>
      <c r="C34" s="1" cm="1">
        <f t="array" ref="C34">IFERROR(INDEX(关卡普通怪!$A:$A,MATCH($B34,关卡普通怪!$E:$E,FALSE)),MAX(关卡普通怪!A:A))</f>
        <v>82</v>
      </c>
      <c r="D34" s="1">
        <f t="shared" si="0"/>
        <v>1.0435000000000001</v>
      </c>
      <c r="E34" s="1">
        <f t="shared" si="1"/>
        <v>1.0435000000000001</v>
      </c>
      <c r="F34" s="1">
        <f t="shared" si="2"/>
        <v>1.0435000000000001</v>
      </c>
      <c r="G34" s="1">
        <f t="shared" si="3"/>
        <v>1</v>
      </c>
      <c r="H34" s="1">
        <f t="shared" si="4"/>
        <v>1</v>
      </c>
      <c r="I34" s="1" cm="1">
        <f t="array" ref="I34">INT(INDEX(关卡普通怪!$F:$J,MATCH($C34,关卡普通怪!$A:$A,FALSE),MATCH(I$4,关卡普通怪!$F$2:$K$2,FALSE))*D34)</f>
        <v>1555</v>
      </c>
      <c r="J34" s="1" cm="1">
        <f t="array" ref="J34">INT(INDEX(关卡普通怪!$F:$J,MATCH($C34,关卡普通怪!$A:$A,FALSE),MATCH(J$4,关卡普通怪!$F$2:$K$2,FALSE))*E34)</f>
        <v>117</v>
      </c>
      <c r="K34" s="1" cm="1">
        <f t="array" ref="K34">INT(INDEX(关卡普通怪!$F:$J,MATCH($C34,关卡普通怪!$A:$A,FALSE),MATCH(K$4,关卡普通怪!$F$2:$K$2,FALSE))*F34)</f>
        <v>117</v>
      </c>
      <c r="L34" s="1" cm="1">
        <f t="array" ref="L34">INT(INDEX(关卡普通怪!$F:$J,MATCH($C34,关卡普通怪!$A:$A,FALSE),MATCH(L$4,关卡普通怪!$F$2:$K$2,FALSE))*G34)</f>
        <v>172</v>
      </c>
      <c r="M34" s="1" cm="1">
        <f t="array" ref="M34">INT(INDEX(关卡普通怪!$F:$J,MATCH($C34,关卡普通怪!$A:$A,FALSE),MATCH(M$4,关卡普通怪!$F$2:$K$2,FALSE))*H34)</f>
        <v>172</v>
      </c>
    </row>
    <row r="35" spans="1:13" x14ac:dyDescent="0.15">
      <c r="A35" s="1">
        <v>31</v>
      </c>
      <c r="B35" s="1">
        <f t="shared" si="7"/>
        <v>30</v>
      </c>
      <c r="C35" s="1" cm="1">
        <f t="array" ref="C35">IFERROR(INDEX(关卡普通怪!$A:$A,MATCH($B35,关卡普通怪!$E:$E,FALSE)),MAX(关卡普通怪!A:A))</f>
        <v>87</v>
      </c>
      <c r="D35" s="1">
        <f t="shared" si="0"/>
        <v>1.0449999999999999</v>
      </c>
      <c r="E35" s="1">
        <f t="shared" si="1"/>
        <v>1.0449999999999999</v>
      </c>
      <c r="F35" s="1">
        <f t="shared" si="2"/>
        <v>1.0449999999999999</v>
      </c>
      <c r="G35" s="1">
        <f t="shared" si="3"/>
        <v>1</v>
      </c>
      <c r="H35" s="1">
        <f t="shared" si="4"/>
        <v>1</v>
      </c>
      <c r="I35" s="1" cm="1">
        <f t="array" ref="I35">INT(INDEX(关卡普通怪!$F:$J,MATCH($C35,关卡普通怪!$A:$A,FALSE),MATCH(I$4,关卡普通怪!$F$2:$K$2,FALSE))*D35)</f>
        <v>1668</v>
      </c>
      <c r="J35" s="1" cm="1">
        <f t="array" ref="J35">INT(INDEX(关卡普通怪!$F:$J,MATCH($C35,关卡普通怪!$A:$A,FALSE),MATCH(J$4,关卡普通怪!$F$2:$K$2,FALSE))*E35)</f>
        <v>126</v>
      </c>
      <c r="K35" s="1" cm="1">
        <f t="array" ref="K35">INT(INDEX(关卡普通怪!$F:$J,MATCH($C35,关卡普通怪!$A:$A,FALSE),MATCH(K$4,关卡普通怪!$F$2:$K$2,FALSE))*F35)</f>
        <v>126</v>
      </c>
      <c r="L35" s="1" cm="1">
        <f t="array" ref="L35">INT(INDEX(关卡普通怪!$F:$J,MATCH($C35,关卡普通怪!$A:$A,FALSE),MATCH(L$4,关卡普通怪!$F$2:$K$2,FALSE))*G35)</f>
        <v>173</v>
      </c>
      <c r="M35" s="1" cm="1">
        <f t="array" ref="M35">INT(INDEX(关卡普通怪!$F:$J,MATCH($C35,关卡普通怪!$A:$A,FALSE),MATCH(M$4,关卡普通怪!$F$2:$K$2,FALSE))*H35)</f>
        <v>173</v>
      </c>
    </row>
    <row r="36" spans="1:13" x14ac:dyDescent="0.15">
      <c r="A36" s="1">
        <v>32</v>
      </c>
      <c r="B36" s="1">
        <f t="shared" si="7"/>
        <v>30</v>
      </c>
      <c r="C36" s="1" cm="1">
        <f t="array" ref="C36">IFERROR(INDEX(关卡普通怪!$A:$A,MATCH($B36,关卡普通怪!$E:$E,FALSE)),MAX(关卡普通怪!A:A))</f>
        <v>87</v>
      </c>
      <c r="D36" s="1">
        <f t="shared" si="0"/>
        <v>1.0465</v>
      </c>
      <c r="E36" s="1">
        <f t="shared" si="1"/>
        <v>1.0465</v>
      </c>
      <c r="F36" s="1">
        <f t="shared" si="2"/>
        <v>1.0465</v>
      </c>
      <c r="G36" s="1">
        <f t="shared" si="3"/>
        <v>1</v>
      </c>
      <c r="H36" s="1">
        <f t="shared" si="4"/>
        <v>1</v>
      </c>
      <c r="I36" s="1" cm="1">
        <f t="array" ref="I36">INT(INDEX(关卡普通怪!$F:$J,MATCH($C36,关卡普通怪!$A:$A,FALSE),MATCH(I$4,关卡普通怪!$F$2:$K$2,FALSE))*D36)</f>
        <v>1671</v>
      </c>
      <c r="J36" s="1" cm="1">
        <f t="array" ref="J36">INT(INDEX(关卡普通怪!$F:$J,MATCH($C36,关卡普通怪!$A:$A,FALSE),MATCH(J$4,关卡普通怪!$F$2:$K$2,FALSE))*E36)</f>
        <v>126</v>
      </c>
      <c r="K36" s="1" cm="1">
        <f t="array" ref="K36">INT(INDEX(关卡普通怪!$F:$J,MATCH($C36,关卡普通怪!$A:$A,FALSE),MATCH(K$4,关卡普通怪!$F$2:$K$2,FALSE))*F36)</f>
        <v>126</v>
      </c>
      <c r="L36" s="1" cm="1">
        <f t="array" ref="L36">INT(INDEX(关卡普通怪!$F:$J,MATCH($C36,关卡普通怪!$A:$A,FALSE),MATCH(L$4,关卡普通怪!$F$2:$K$2,FALSE))*G36)</f>
        <v>173</v>
      </c>
      <c r="M36" s="1" cm="1">
        <f t="array" ref="M36">INT(INDEX(关卡普通怪!$F:$J,MATCH($C36,关卡普通怪!$A:$A,FALSE),MATCH(M$4,关卡普通怪!$F$2:$K$2,FALSE))*H36)</f>
        <v>173</v>
      </c>
    </row>
    <row r="37" spans="1:13" x14ac:dyDescent="0.15">
      <c r="A37" s="1">
        <v>33</v>
      </c>
      <c r="B37" s="1">
        <f t="shared" si="7"/>
        <v>30</v>
      </c>
      <c r="C37" s="1" cm="1">
        <f t="array" ref="C37">IFERROR(INDEX(关卡普通怪!$A:$A,MATCH($B37,关卡普通怪!$E:$E,FALSE)),MAX(关卡普通怪!A:A))</f>
        <v>87</v>
      </c>
      <c r="D37" s="1">
        <f t="shared" si="0"/>
        <v>1.048</v>
      </c>
      <c r="E37" s="1">
        <f t="shared" si="1"/>
        <v>1.048</v>
      </c>
      <c r="F37" s="1">
        <f t="shared" si="2"/>
        <v>1.048</v>
      </c>
      <c r="G37" s="1">
        <f t="shared" si="3"/>
        <v>1</v>
      </c>
      <c r="H37" s="1">
        <f t="shared" si="4"/>
        <v>1</v>
      </c>
      <c r="I37" s="1" cm="1">
        <f t="array" ref="I37">INT(INDEX(关卡普通怪!$F:$J,MATCH($C37,关卡普通怪!$A:$A,FALSE),MATCH(I$4,关卡普通怪!$F$2:$K$2,FALSE))*D37)</f>
        <v>1673</v>
      </c>
      <c r="J37" s="1" cm="1">
        <f t="array" ref="J37">INT(INDEX(关卡普通怪!$F:$J,MATCH($C37,关卡普通怪!$A:$A,FALSE),MATCH(J$4,关卡普通怪!$F$2:$K$2,FALSE))*E37)</f>
        <v>126</v>
      </c>
      <c r="K37" s="1" cm="1">
        <f t="array" ref="K37">INT(INDEX(关卡普通怪!$F:$J,MATCH($C37,关卡普通怪!$A:$A,FALSE),MATCH(K$4,关卡普通怪!$F$2:$K$2,FALSE))*F37)</f>
        <v>126</v>
      </c>
      <c r="L37" s="1" cm="1">
        <f t="array" ref="L37">INT(INDEX(关卡普通怪!$F:$J,MATCH($C37,关卡普通怪!$A:$A,FALSE),MATCH(L$4,关卡普通怪!$F$2:$K$2,FALSE))*G37)</f>
        <v>173</v>
      </c>
      <c r="M37" s="1" cm="1">
        <f t="array" ref="M37">INT(INDEX(关卡普通怪!$F:$J,MATCH($C37,关卡普通怪!$A:$A,FALSE),MATCH(M$4,关卡普通怪!$F$2:$K$2,FALSE))*H37)</f>
        <v>173</v>
      </c>
    </row>
    <row r="38" spans="1:13" x14ac:dyDescent="0.15">
      <c r="A38" s="1">
        <v>34</v>
      </c>
      <c r="B38" s="1">
        <f t="shared" si="7"/>
        <v>31</v>
      </c>
      <c r="C38" s="1" cm="1">
        <f t="array" ref="C38">IFERROR(INDEX(关卡普通怪!$A:$A,MATCH($B38,关卡普通怪!$E:$E,FALSE)),MAX(关卡普通怪!A:A))</f>
        <v>92</v>
      </c>
      <c r="D38" s="1">
        <f t="shared" si="0"/>
        <v>1.0495000000000001</v>
      </c>
      <c r="E38" s="1">
        <f t="shared" si="1"/>
        <v>1.0495000000000001</v>
      </c>
      <c r="F38" s="1">
        <f t="shared" si="2"/>
        <v>1.0495000000000001</v>
      </c>
      <c r="G38" s="1">
        <f t="shared" si="3"/>
        <v>1</v>
      </c>
      <c r="H38" s="1">
        <f t="shared" si="4"/>
        <v>1</v>
      </c>
      <c r="I38" s="1" cm="1">
        <f t="array" ref="I38">INT(INDEX(关卡普通怪!$F:$J,MATCH($C38,关卡普通怪!$A:$A,FALSE),MATCH(I$4,关卡普通怪!$F$2:$K$2,FALSE))*D38)</f>
        <v>1741</v>
      </c>
      <c r="J38" s="1" cm="1">
        <f t="array" ref="J38">INT(INDEX(关卡普通怪!$F:$J,MATCH($C38,关卡普通怪!$A:$A,FALSE),MATCH(J$4,关卡普通怪!$F$2:$K$2,FALSE))*E38)</f>
        <v>133</v>
      </c>
      <c r="K38" s="1" cm="1">
        <f t="array" ref="K38">INT(INDEX(关卡普通怪!$F:$J,MATCH($C38,关卡普通怪!$A:$A,FALSE),MATCH(K$4,关卡普通怪!$F$2:$K$2,FALSE))*F38)</f>
        <v>133</v>
      </c>
      <c r="L38" s="1" cm="1">
        <f t="array" ref="L38">INT(INDEX(关卡普通怪!$F:$J,MATCH($C38,关卡普通怪!$A:$A,FALSE),MATCH(L$4,关卡普通怪!$F$2:$K$2,FALSE))*G38)</f>
        <v>178</v>
      </c>
      <c r="M38" s="1" cm="1">
        <f t="array" ref="M38">INT(INDEX(关卡普通怪!$F:$J,MATCH($C38,关卡普通怪!$A:$A,FALSE),MATCH(M$4,关卡普通怪!$F$2:$K$2,FALSE))*H38)</f>
        <v>178</v>
      </c>
    </row>
    <row r="39" spans="1:13" x14ac:dyDescent="0.15">
      <c r="A39" s="1">
        <v>35</v>
      </c>
      <c r="B39" s="1">
        <f t="shared" si="7"/>
        <v>31</v>
      </c>
      <c r="C39" s="1" cm="1">
        <f t="array" ref="C39">IFERROR(INDEX(关卡普通怪!$A:$A,MATCH($B39,关卡普通怪!$E:$E,FALSE)),MAX(关卡普通怪!A:A))</f>
        <v>92</v>
      </c>
      <c r="D39" s="1">
        <f t="shared" si="0"/>
        <v>1.0509999999999999</v>
      </c>
      <c r="E39" s="1">
        <f t="shared" si="1"/>
        <v>1.0509999999999999</v>
      </c>
      <c r="F39" s="1">
        <f t="shared" si="2"/>
        <v>1.0509999999999999</v>
      </c>
      <c r="G39" s="1">
        <f t="shared" si="3"/>
        <v>1</v>
      </c>
      <c r="H39" s="1">
        <f t="shared" si="4"/>
        <v>1</v>
      </c>
      <c r="I39" s="1" cm="1">
        <f t="array" ref="I39">INT(INDEX(关卡普通怪!$F:$J,MATCH($C39,关卡普通怪!$A:$A,FALSE),MATCH(I$4,关卡普通怪!$F$2:$K$2,FALSE))*D39)</f>
        <v>1743</v>
      </c>
      <c r="J39" s="1" cm="1">
        <f t="array" ref="J39">INT(INDEX(关卡普通怪!$F:$J,MATCH($C39,关卡普通怪!$A:$A,FALSE),MATCH(J$4,关卡普通怪!$F$2:$K$2,FALSE))*E39)</f>
        <v>133</v>
      </c>
      <c r="K39" s="1" cm="1">
        <f t="array" ref="K39">INT(INDEX(关卡普通怪!$F:$J,MATCH($C39,关卡普通怪!$A:$A,FALSE),MATCH(K$4,关卡普通怪!$F$2:$K$2,FALSE))*F39)</f>
        <v>133</v>
      </c>
      <c r="L39" s="1" cm="1">
        <f t="array" ref="L39">INT(INDEX(关卡普通怪!$F:$J,MATCH($C39,关卡普通怪!$A:$A,FALSE),MATCH(L$4,关卡普通怪!$F$2:$K$2,FALSE))*G39)</f>
        <v>178</v>
      </c>
      <c r="M39" s="1" cm="1">
        <f t="array" ref="M39">INT(INDEX(关卡普通怪!$F:$J,MATCH($C39,关卡普通怪!$A:$A,FALSE),MATCH(M$4,关卡普通怪!$F$2:$K$2,FALSE))*H39)</f>
        <v>178</v>
      </c>
    </row>
    <row r="40" spans="1:13" x14ac:dyDescent="0.15">
      <c r="A40" s="1">
        <v>36</v>
      </c>
      <c r="B40" s="1">
        <f t="shared" si="7"/>
        <v>31</v>
      </c>
      <c r="C40" s="1" cm="1">
        <f t="array" ref="C40">IFERROR(INDEX(关卡普通怪!$A:$A,MATCH($B40,关卡普通怪!$E:$E,FALSE)),MAX(关卡普通怪!A:A))</f>
        <v>92</v>
      </c>
      <c r="D40" s="1">
        <f t="shared" si="0"/>
        <v>1.0525</v>
      </c>
      <c r="E40" s="1">
        <f t="shared" si="1"/>
        <v>1.0525</v>
      </c>
      <c r="F40" s="1">
        <f t="shared" si="2"/>
        <v>1.0525</v>
      </c>
      <c r="G40" s="1">
        <f t="shared" si="3"/>
        <v>1</v>
      </c>
      <c r="H40" s="1">
        <f t="shared" si="4"/>
        <v>1</v>
      </c>
      <c r="I40" s="1" cm="1">
        <f t="array" ref="I40">INT(INDEX(关卡普通怪!$F:$J,MATCH($C40,关卡普通怪!$A:$A,FALSE),MATCH(I$4,关卡普通怪!$F$2:$K$2,FALSE))*D40)</f>
        <v>1746</v>
      </c>
      <c r="J40" s="1" cm="1">
        <f t="array" ref="J40">INT(INDEX(关卡普通怪!$F:$J,MATCH($C40,关卡普通怪!$A:$A,FALSE),MATCH(J$4,关卡普通怪!$F$2:$K$2,FALSE))*E40)</f>
        <v>133</v>
      </c>
      <c r="K40" s="1" cm="1">
        <f t="array" ref="K40">INT(INDEX(关卡普通怪!$F:$J,MATCH($C40,关卡普通怪!$A:$A,FALSE),MATCH(K$4,关卡普通怪!$F$2:$K$2,FALSE))*F40)</f>
        <v>133</v>
      </c>
      <c r="L40" s="1" cm="1">
        <f t="array" ref="L40">INT(INDEX(关卡普通怪!$F:$J,MATCH($C40,关卡普通怪!$A:$A,FALSE),MATCH(L$4,关卡普通怪!$F$2:$K$2,FALSE))*G40)</f>
        <v>178</v>
      </c>
      <c r="M40" s="1" cm="1">
        <f t="array" ref="M40">INT(INDEX(关卡普通怪!$F:$J,MATCH($C40,关卡普通怪!$A:$A,FALSE),MATCH(M$4,关卡普通怪!$F$2:$K$2,FALSE))*H40)</f>
        <v>178</v>
      </c>
    </row>
    <row r="41" spans="1:13" x14ac:dyDescent="0.15">
      <c r="A41" s="1">
        <v>37</v>
      </c>
      <c r="B41" s="1">
        <f t="shared" si="7"/>
        <v>32</v>
      </c>
      <c r="C41" s="1" cm="1">
        <f t="array" ref="C41">IFERROR(INDEX(关卡普通怪!$A:$A,MATCH($B41,关卡普通怪!$E:$E,FALSE)),MAX(关卡普通怪!A:A))</f>
        <v>97</v>
      </c>
      <c r="D41" s="1">
        <f t="shared" si="0"/>
        <v>1.054</v>
      </c>
      <c r="E41" s="1">
        <f t="shared" si="1"/>
        <v>1.054</v>
      </c>
      <c r="F41" s="1">
        <f t="shared" si="2"/>
        <v>1.054</v>
      </c>
      <c r="G41" s="1">
        <f t="shared" si="3"/>
        <v>1</v>
      </c>
      <c r="H41" s="1">
        <f t="shared" si="4"/>
        <v>1</v>
      </c>
      <c r="I41" s="1" cm="1">
        <f t="array" ref="I41">INT(INDEX(关卡普通怪!$F:$J,MATCH($C41,关卡普通怪!$A:$A,FALSE),MATCH(I$4,关卡普通怪!$F$2:$K$2,FALSE))*D41)</f>
        <v>1814</v>
      </c>
      <c r="J41" s="1" cm="1">
        <f t="array" ref="J41">INT(INDEX(关卡普通怪!$F:$J,MATCH($C41,关卡普通怪!$A:$A,FALSE),MATCH(J$4,关卡普通怪!$F$2:$K$2,FALSE))*E41)</f>
        <v>139</v>
      </c>
      <c r="K41" s="1" cm="1">
        <f t="array" ref="K41">INT(INDEX(关卡普通怪!$F:$J,MATCH($C41,关卡普通怪!$A:$A,FALSE),MATCH(K$4,关卡普通怪!$F$2:$K$2,FALSE))*F41)</f>
        <v>139</v>
      </c>
      <c r="L41" s="1" cm="1">
        <f t="array" ref="L41">INT(INDEX(关卡普通怪!$F:$J,MATCH($C41,关卡普通怪!$A:$A,FALSE),MATCH(L$4,关卡普通怪!$F$2:$K$2,FALSE))*G41)</f>
        <v>180</v>
      </c>
      <c r="M41" s="1" cm="1">
        <f t="array" ref="M41">INT(INDEX(关卡普通怪!$F:$J,MATCH($C41,关卡普通怪!$A:$A,FALSE),MATCH(M$4,关卡普通怪!$F$2:$K$2,FALSE))*H41)</f>
        <v>180</v>
      </c>
    </row>
    <row r="42" spans="1:13" x14ac:dyDescent="0.15">
      <c r="A42" s="1">
        <v>38</v>
      </c>
      <c r="B42" s="1">
        <f t="shared" si="7"/>
        <v>32</v>
      </c>
      <c r="C42" s="1" cm="1">
        <f t="array" ref="C42">IFERROR(INDEX(关卡普通怪!$A:$A,MATCH($B42,关卡普通怪!$E:$E,FALSE)),MAX(关卡普通怪!A:A))</f>
        <v>97</v>
      </c>
      <c r="D42" s="1">
        <f t="shared" si="0"/>
        <v>1.0555000000000001</v>
      </c>
      <c r="E42" s="1">
        <f t="shared" si="1"/>
        <v>1.0555000000000001</v>
      </c>
      <c r="F42" s="1">
        <f t="shared" si="2"/>
        <v>1.0555000000000001</v>
      </c>
      <c r="G42" s="1">
        <f t="shared" si="3"/>
        <v>1</v>
      </c>
      <c r="H42" s="1">
        <f t="shared" si="4"/>
        <v>1</v>
      </c>
      <c r="I42" s="1" cm="1">
        <f t="array" ref="I42">INT(INDEX(关卡普通怪!$F:$J,MATCH($C42,关卡普通怪!$A:$A,FALSE),MATCH(I$4,关卡普通怪!$F$2:$K$2,FALSE))*D42)</f>
        <v>1817</v>
      </c>
      <c r="J42" s="1" cm="1">
        <f t="array" ref="J42">INT(INDEX(关卡普通怪!$F:$J,MATCH($C42,关卡普通怪!$A:$A,FALSE),MATCH(J$4,关卡普通怪!$F$2:$K$2,FALSE))*E42)</f>
        <v>139</v>
      </c>
      <c r="K42" s="1" cm="1">
        <f t="array" ref="K42">INT(INDEX(关卡普通怪!$F:$J,MATCH($C42,关卡普通怪!$A:$A,FALSE),MATCH(K$4,关卡普通怪!$F$2:$K$2,FALSE))*F42)</f>
        <v>139</v>
      </c>
      <c r="L42" s="1" cm="1">
        <f t="array" ref="L42">INT(INDEX(关卡普通怪!$F:$J,MATCH($C42,关卡普通怪!$A:$A,FALSE),MATCH(L$4,关卡普通怪!$F$2:$K$2,FALSE))*G42)</f>
        <v>180</v>
      </c>
      <c r="M42" s="1" cm="1">
        <f t="array" ref="M42">INT(INDEX(关卡普通怪!$F:$J,MATCH($C42,关卡普通怪!$A:$A,FALSE),MATCH(M$4,关卡普通怪!$F$2:$K$2,FALSE))*H42)</f>
        <v>180</v>
      </c>
    </row>
    <row r="43" spans="1:13" x14ac:dyDescent="0.15">
      <c r="A43" s="1">
        <v>39</v>
      </c>
      <c r="B43" s="1">
        <f t="shared" ref="B43:B52" si="8">B40+1</f>
        <v>32</v>
      </c>
      <c r="C43" s="1" cm="1">
        <f t="array" ref="C43">IFERROR(INDEX(关卡普通怪!$A:$A,MATCH($B43,关卡普通怪!$E:$E,FALSE)),MAX(关卡普通怪!A:A))</f>
        <v>97</v>
      </c>
      <c r="D43" s="1">
        <f t="shared" si="0"/>
        <v>1.0569999999999999</v>
      </c>
      <c r="E43" s="1">
        <f t="shared" si="1"/>
        <v>1.0569999999999999</v>
      </c>
      <c r="F43" s="1">
        <f t="shared" si="2"/>
        <v>1.0569999999999999</v>
      </c>
      <c r="G43" s="1">
        <f t="shared" si="3"/>
        <v>1</v>
      </c>
      <c r="H43" s="1">
        <f t="shared" si="4"/>
        <v>1</v>
      </c>
      <c r="I43" s="1" cm="1">
        <f t="array" ref="I43">INT(INDEX(关卡普通怪!$F:$J,MATCH($C43,关卡普通怪!$A:$A,FALSE),MATCH(I$4,关卡普通怪!$F$2:$K$2,FALSE))*D43)</f>
        <v>1820</v>
      </c>
      <c r="J43" s="1" cm="1">
        <f t="array" ref="J43">INT(INDEX(关卡普通怪!$F:$J,MATCH($C43,关卡普通怪!$A:$A,FALSE),MATCH(J$4,关卡普通怪!$F$2:$K$2,FALSE))*E43)</f>
        <v>139</v>
      </c>
      <c r="K43" s="1" cm="1">
        <f t="array" ref="K43">INT(INDEX(关卡普通怪!$F:$J,MATCH($C43,关卡普通怪!$A:$A,FALSE),MATCH(K$4,关卡普通怪!$F$2:$K$2,FALSE))*F43)</f>
        <v>139</v>
      </c>
      <c r="L43" s="1" cm="1">
        <f t="array" ref="L43">INT(INDEX(关卡普通怪!$F:$J,MATCH($C43,关卡普通怪!$A:$A,FALSE),MATCH(L$4,关卡普通怪!$F$2:$K$2,FALSE))*G43)</f>
        <v>180</v>
      </c>
      <c r="M43" s="1" cm="1">
        <f t="array" ref="M43">INT(INDEX(关卡普通怪!$F:$J,MATCH($C43,关卡普通怪!$A:$A,FALSE),MATCH(M$4,关卡普通怪!$F$2:$K$2,FALSE))*H43)</f>
        <v>180</v>
      </c>
    </row>
    <row r="44" spans="1:13" x14ac:dyDescent="0.15">
      <c r="A44" s="1">
        <v>40</v>
      </c>
      <c r="B44" s="1">
        <f t="shared" si="8"/>
        <v>33</v>
      </c>
      <c r="C44" s="1" cm="1">
        <f t="array" ref="C44">IFERROR(INDEX(关卡普通怪!$A:$A,MATCH($B44,关卡普通怪!$E:$E,FALSE)),MAX(关卡普通怪!A:A))</f>
        <v>102</v>
      </c>
      <c r="D44" s="1">
        <f t="shared" si="0"/>
        <v>1.0585</v>
      </c>
      <c r="E44" s="1">
        <f t="shared" si="1"/>
        <v>1.0585</v>
      </c>
      <c r="F44" s="1">
        <f t="shared" si="2"/>
        <v>1.0585</v>
      </c>
      <c r="G44" s="1">
        <f t="shared" si="3"/>
        <v>1</v>
      </c>
      <c r="H44" s="1">
        <f t="shared" si="4"/>
        <v>1</v>
      </c>
      <c r="I44" s="1" cm="1">
        <f t="array" ref="I44">INT(INDEX(关卡普通怪!$F:$J,MATCH($C44,关卡普通怪!$A:$A,FALSE),MATCH(I$4,关卡普通怪!$F$2:$K$2,FALSE))*D44)</f>
        <v>1889</v>
      </c>
      <c r="J44" s="1" cm="1">
        <f t="array" ref="J44">INT(INDEX(关卡普通怪!$F:$J,MATCH($C44,关卡普通怪!$A:$A,FALSE),MATCH(J$4,关卡普通怪!$F$2:$K$2,FALSE))*E44)</f>
        <v>146</v>
      </c>
      <c r="K44" s="1" cm="1">
        <f t="array" ref="K44">INT(INDEX(关卡普通怪!$F:$J,MATCH($C44,关卡普通怪!$A:$A,FALSE),MATCH(K$4,关卡普通怪!$F$2:$K$2,FALSE))*F44)</f>
        <v>146</v>
      </c>
      <c r="L44" s="1" cm="1">
        <f t="array" ref="L44">INT(INDEX(关卡普通怪!$F:$J,MATCH($C44,关卡普通怪!$A:$A,FALSE),MATCH(L$4,关卡普通怪!$F$2:$K$2,FALSE))*G44)</f>
        <v>186</v>
      </c>
      <c r="M44" s="1" cm="1">
        <f t="array" ref="M44">INT(INDEX(关卡普通怪!$F:$J,MATCH($C44,关卡普通怪!$A:$A,FALSE),MATCH(M$4,关卡普通怪!$F$2:$K$2,FALSE))*H44)</f>
        <v>186</v>
      </c>
    </row>
    <row r="45" spans="1:13" x14ac:dyDescent="0.15">
      <c r="A45" s="1">
        <v>41</v>
      </c>
      <c r="B45" s="1">
        <f t="shared" si="8"/>
        <v>33</v>
      </c>
      <c r="C45" s="1" cm="1">
        <f t="array" ref="C45">IFERROR(INDEX(关卡普通怪!$A:$A,MATCH($B45,关卡普通怪!$E:$E,FALSE)),MAX(关卡普通怪!A:A))</f>
        <v>102</v>
      </c>
      <c r="D45" s="1">
        <f t="shared" si="0"/>
        <v>1.06</v>
      </c>
      <c r="E45" s="1">
        <f t="shared" si="1"/>
        <v>1.06</v>
      </c>
      <c r="F45" s="1">
        <f t="shared" si="2"/>
        <v>1.06</v>
      </c>
      <c r="G45" s="1">
        <f t="shared" si="3"/>
        <v>1</v>
      </c>
      <c r="H45" s="1">
        <f t="shared" si="4"/>
        <v>1</v>
      </c>
      <c r="I45" s="1" cm="1">
        <f t="array" ref="I45">INT(INDEX(关卡普通怪!$F:$J,MATCH($C45,关卡普通怪!$A:$A,FALSE),MATCH(I$4,关卡普通怪!$F$2:$K$2,FALSE))*D45)</f>
        <v>1892</v>
      </c>
      <c r="J45" s="1" cm="1">
        <f t="array" ref="J45">INT(INDEX(关卡普通怪!$F:$J,MATCH($C45,关卡普通怪!$A:$A,FALSE),MATCH(J$4,关卡普通怪!$F$2:$K$2,FALSE))*E45)</f>
        <v>146</v>
      </c>
      <c r="K45" s="1" cm="1">
        <f t="array" ref="K45">INT(INDEX(关卡普通怪!$F:$J,MATCH($C45,关卡普通怪!$A:$A,FALSE),MATCH(K$4,关卡普通怪!$F$2:$K$2,FALSE))*F45)</f>
        <v>146</v>
      </c>
      <c r="L45" s="1" cm="1">
        <f t="array" ref="L45">INT(INDEX(关卡普通怪!$F:$J,MATCH($C45,关卡普通怪!$A:$A,FALSE),MATCH(L$4,关卡普通怪!$F$2:$K$2,FALSE))*G45)</f>
        <v>186</v>
      </c>
      <c r="M45" s="1" cm="1">
        <f t="array" ref="M45">INT(INDEX(关卡普通怪!$F:$J,MATCH($C45,关卡普通怪!$A:$A,FALSE),MATCH(M$4,关卡普通怪!$F$2:$K$2,FALSE))*H45)</f>
        <v>186</v>
      </c>
    </row>
    <row r="46" spans="1:13" x14ac:dyDescent="0.15">
      <c r="A46" s="1">
        <v>42</v>
      </c>
      <c r="B46" s="1">
        <f t="shared" si="8"/>
        <v>33</v>
      </c>
      <c r="C46" s="1" cm="1">
        <f t="array" ref="C46">IFERROR(INDEX(关卡普通怪!$A:$A,MATCH($B46,关卡普通怪!$E:$E,FALSE)),MAX(关卡普通怪!A:A))</f>
        <v>102</v>
      </c>
      <c r="D46" s="1">
        <f t="shared" si="0"/>
        <v>1.0615000000000001</v>
      </c>
      <c r="E46" s="1">
        <f t="shared" si="1"/>
        <v>1.0615000000000001</v>
      </c>
      <c r="F46" s="1">
        <f t="shared" si="2"/>
        <v>1.0615000000000001</v>
      </c>
      <c r="G46" s="1">
        <f t="shared" si="3"/>
        <v>1</v>
      </c>
      <c r="H46" s="1">
        <f t="shared" si="4"/>
        <v>1</v>
      </c>
      <c r="I46" s="1" cm="1">
        <f t="array" ref="I46">INT(INDEX(关卡普通怪!$F:$J,MATCH($C46,关卡普通怪!$A:$A,FALSE),MATCH(I$4,关卡普通怪!$F$2:$K$2,FALSE))*D46)</f>
        <v>1894</v>
      </c>
      <c r="J46" s="1" cm="1">
        <f t="array" ref="J46">INT(INDEX(关卡普通怪!$F:$J,MATCH($C46,关卡普通怪!$A:$A,FALSE),MATCH(J$4,关卡普通怪!$F$2:$K$2,FALSE))*E46)</f>
        <v>146</v>
      </c>
      <c r="K46" s="1" cm="1">
        <f t="array" ref="K46">INT(INDEX(关卡普通怪!$F:$J,MATCH($C46,关卡普通怪!$A:$A,FALSE),MATCH(K$4,关卡普通怪!$F$2:$K$2,FALSE))*F46)</f>
        <v>146</v>
      </c>
      <c r="L46" s="1" cm="1">
        <f t="array" ref="L46">INT(INDEX(关卡普通怪!$F:$J,MATCH($C46,关卡普通怪!$A:$A,FALSE),MATCH(L$4,关卡普通怪!$F$2:$K$2,FALSE))*G46)</f>
        <v>186</v>
      </c>
      <c r="M46" s="1" cm="1">
        <f t="array" ref="M46">INT(INDEX(关卡普通怪!$F:$J,MATCH($C46,关卡普通怪!$A:$A,FALSE),MATCH(M$4,关卡普通怪!$F$2:$K$2,FALSE))*H46)</f>
        <v>186</v>
      </c>
    </row>
    <row r="47" spans="1:13" x14ac:dyDescent="0.15">
      <c r="A47" s="1">
        <v>43</v>
      </c>
      <c r="B47" s="1">
        <f t="shared" si="8"/>
        <v>34</v>
      </c>
      <c r="C47" s="1" cm="1">
        <f t="array" ref="C47">IFERROR(INDEX(关卡普通怪!$A:$A,MATCH($B47,关卡普通怪!$E:$E,FALSE)),MAX(关卡普通怪!A:A))</f>
        <v>107</v>
      </c>
      <c r="D47" s="1">
        <f t="shared" si="0"/>
        <v>1.0629999999999999</v>
      </c>
      <c r="E47" s="1">
        <f t="shared" si="1"/>
        <v>1.0629999999999999</v>
      </c>
      <c r="F47" s="1">
        <f t="shared" si="2"/>
        <v>1.0629999999999999</v>
      </c>
      <c r="G47" s="1">
        <f t="shared" si="3"/>
        <v>1</v>
      </c>
      <c r="H47" s="1">
        <f t="shared" si="4"/>
        <v>1</v>
      </c>
      <c r="I47" s="1" cm="1">
        <f t="array" ref="I47">INT(INDEX(关卡普通怪!$F:$J,MATCH($C47,关卡普通怪!$A:$A,FALSE),MATCH(I$4,关卡普通怪!$F$2:$K$2,FALSE))*D47)</f>
        <v>1963</v>
      </c>
      <c r="J47" s="1" cm="1">
        <f t="array" ref="J47">INT(INDEX(关卡普通怪!$F:$J,MATCH($C47,关卡普通怪!$A:$A,FALSE),MATCH(J$4,关卡普通怪!$F$2:$K$2,FALSE))*E47)</f>
        <v>152</v>
      </c>
      <c r="K47" s="1" cm="1">
        <f t="array" ref="K47">INT(INDEX(关卡普通怪!$F:$J,MATCH($C47,关卡普通怪!$A:$A,FALSE),MATCH(K$4,关卡普通怪!$F$2:$K$2,FALSE))*F47)</f>
        <v>152</v>
      </c>
      <c r="L47" s="1" cm="1">
        <f t="array" ref="L47">INT(INDEX(关卡普通怪!$F:$J,MATCH($C47,关卡普通怪!$A:$A,FALSE),MATCH(L$4,关卡普通怪!$F$2:$K$2,FALSE))*G47)</f>
        <v>188</v>
      </c>
      <c r="M47" s="1" cm="1">
        <f t="array" ref="M47">INT(INDEX(关卡普通怪!$F:$J,MATCH($C47,关卡普通怪!$A:$A,FALSE),MATCH(M$4,关卡普通怪!$F$2:$K$2,FALSE))*H47)</f>
        <v>188</v>
      </c>
    </row>
    <row r="48" spans="1:13" x14ac:dyDescent="0.15">
      <c r="A48" s="1">
        <v>44</v>
      </c>
      <c r="B48" s="1">
        <f t="shared" si="8"/>
        <v>34</v>
      </c>
      <c r="C48" s="1" cm="1">
        <f t="array" ref="C48">IFERROR(INDEX(关卡普通怪!$A:$A,MATCH($B48,关卡普通怪!$E:$E,FALSE)),MAX(关卡普通怪!A:A))</f>
        <v>107</v>
      </c>
      <c r="D48" s="1">
        <f t="shared" si="0"/>
        <v>1.0645</v>
      </c>
      <c r="E48" s="1">
        <f t="shared" si="1"/>
        <v>1.0645</v>
      </c>
      <c r="F48" s="1">
        <f t="shared" si="2"/>
        <v>1.0645</v>
      </c>
      <c r="G48" s="1">
        <f t="shared" si="3"/>
        <v>1</v>
      </c>
      <c r="H48" s="1">
        <f t="shared" si="4"/>
        <v>1</v>
      </c>
      <c r="I48" s="1" cm="1">
        <f t="array" ref="I48">INT(INDEX(关卡普通怪!$F:$J,MATCH($C48,关卡普通怪!$A:$A,FALSE),MATCH(I$4,关卡普通怪!$F$2:$K$2,FALSE))*D48)</f>
        <v>1966</v>
      </c>
      <c r="J48" s="1" cm="1">
        <f t="array" ref="J48">INT(INDEX(关卡普通怪!$F:$J,MATCH($C48,关卡普通怪!$A:$A,FALSE),MATCH(J$4,关卡普通怪!$F$2:$K$2,FALSE))*E48)</f>
        <v>152</v>
      </c>
      <c r="K48" s="1" cm="1">
        <f t="array" ref="K48">INT(INDEX(关卡普通怪!$F:$J,MATCH($C48,关卡普通怪!$A:$A,FALSE),MATCH(K$4,关卡普通怪!$F$2:$K$2,FALSE))*F48)</f>
        <v>152</v>
      </c>
      <c r="L48" s="1" cm="1">
        <f t="array" ref="L48">INT(INDEX(关卡普通怪!$F:$J,MATCH($C48,关卡普通怪!$A:$A,FALSE),MATCH(L$4,关卡普通怪!$F$2:$K$2,FALSE))*G48)</f>
        <v>188</v>
      </c>
      <c r="M48" s="1" cm="1">
        <f t="array" ref="M48">INT(INDEX(关卡普通怪!$F:$J,MATCH($C48,关卡普通怪!$A:$A,FALSE),MATCH(M$4,关卡普通怪!$F$2:$K$2,FALSE))*H48)</f>
        <v>188</v>
      </c>
    </row>
    <row r="49" spans="1:13" x14ac:dyDescent="0.15">
      <c r="A49" s="1">
        <v>45</v>
      </c>
      <c r="B49" s="1">
        <f t="shared" si="8"/>
        <v>34</v>
      </c>
      <c r="C49" s="1" cm="1">
        <f t="array" ref="C49">IFERROR(INDEX(关卡普通怪!$A:$A,MATCH($B49,关卡普通怪!$E:$E,FALSE)),MAX(关卡普通怪!A:A))</f>
        <v>107</v>
      </c>
      <c r="D49" s="1">
        <f t="shared" si="0"/>
        <v>1.0660000000000001</v>
      </c>
      <c r="E49" s="1">
        <f t="shared" si="1"/>
        <v>1.0660000000000001</v>
      </c>
      <c r="F49" s="1">
        <f t="shared" si="2"/>
        <v>1.0660000000000001</v>
      </c>
      <c r="G49" s="1">
        <f t="shared" si="3"/>
        <v>1</v>
      </c>
      <c r="H49" s="1">
        <f t="shared" si="4"/>
        <v>1</v>
      </c>
      <c r="I49" s="1" cm="1">
        <f t="array" ref="I49">INT(INDEX(关卡普通怪!$F:$J,MATCH($C49,关卡普通怪!$A:$A,FALSE),MATCH(I$4,关卡普通怪!$F$2:$K$2,FALSE))*D49)</f>
        <v>1968</v>
      </c>
      <c r="J49" s="1" cm="1">
        <f t="array" ref="J49">INT(INDEX(关卡普通怪!$F:$J,MATCH($C49,关卡普通怪!$A:$A,FALSE),MATCH(J$4,关卡普通怪!$F$2:$K$2,FALSE))*E49)</f>
        <v>152</v>
      </c>
      <c r="K49" s="1" cm="1">
        <f t="array" ref="K49">INT(INDEX(关卡普通怪!$F:$J,MATCH($C49,关卡普通怪!$A:$A,FALSE),MATCH(K$4,关卡普通怪!$F$2:$K$2,FALSE))*F49)</f>
        <v>152</v>
      </c>
      <c r="L49" s="1" cm="1">
        <f t="array" ref="L49">INT(INDEX(关卡普通怪!$F:$J,MATCH($C49,关卡普通怪!$A:$A,FALSE),MATCH(L$4,关卡普通怪!$F$2:$K$2,FALSE))*G49)</f>
        <v>188</v>
      </c>
      <c r="M49" s="1" cm="1">
        <f t="array" ref="M49">INT(INDEX(关卡普通怪!$F:$J,MATCH($C49,关卡普通怪!$A:$A,FALSE),MATCH(M$4,关卡普通怪!$F$2:$K$2,FALSE))*H49)</f>
        <v>188</v>
      </c>
    </row>
    <row r="50" spans="1:13" x14ac:dyDescent="0.15">
      <c r="A50" s="1">
        <v>46</v>
      </c>
      <c r="B50" s="1">
        <f t="shared" si="8"/>
        <v>35</v>
      </c>
      <c r="C50" s="1" cm="1">
        <f t="array" ref="C50">IFERROR(INDEX(关卡普通怪!$A:$A,MATCH($B50,关卡普通怪!$E:$E,FALSE)),MAX(关卡普通怪!A:A))</f>
        <v>112</v>
      </c>
      <c r="D50" s="1">
        <f t="shared" si="0"/>
        <v>1.0674999999999999</v>
      </c>
      <c r="E50" s="1">
        <f t="shared" si="1"/>
        <v>1.0674999999999999</v>
      </c>
      <c r="F50" s="1">
        <f t="shared" si="2"/>
        <v>1.0674999999999999</v>
      </c>
      <c r="G50" s="1">
        <f t="shared" si="3"/>
        <v>1</v>
      </c>
      <c r="H50" s="1">
        <f t="shared" si="4"/>
        <v>1</v>
      </c>
      <c r="I50" s="1" cm="1">
        <f t="array" ref="I50">INT(INDEX(关卡普通怪!$F:$J,MATCH($C50,关卡普通怪!$A:$A,FALSE),MATCH(I$4,关卡普通怪!$F$2:$K$2,FALSE))*D50)</f>
        <v>2038</v>
      </c>
      <c r="J50" s="1" cm="1">
        <f t="array" ref="J50">INT(INDEX(关卡普通怪!$F:$J,MATCH($C50,关卡普通怪!$A:$A,FALSE),MATCH(J$4,关卡普通怪!$F$2:$K$2,FALSE))*E50)</f>
        <v>159</v>
      </c>
      <c r="K50" s="1" cm="1">
        <f t="array" ref="K50">INT(INDEX(关卡普通怪!$F:$J,MATCH($C50,关卡普通怪!$A:$A,FALSE),MATCH(K$4,关卡普通怪!$F$2:$K$2,FALSE))*F50)</f>
        <v>159</v>
      </c>
      <c r="L50" s="1" cm="1">
        <f t="array" ref="L50">INT(INDEX(关卡普通怪!$F:$J,MATCH($C50,关卡普通怪!$A:$A,FALSE),MATCH(L$4,关卡普通怪!$F$2:$K$2,FALSE))*G50)</f>
        <v>189</v>
      </c>
      <c r="M50" s="1" cm="1">
        <f t="array" ref="M50">INT(INDEX(关卡普通怪!$F:$J,MATCH($C50,关卡普通怪!$A:$A,FALSE),MATCH(M$4,关卡普通怪!$F$2:$K$2,FALSE))*H50)</f>
        <v>189</v>
      </c>
    </row>
    <row r="51" spans="1:13" x14ac:dyDescent="0.15">
      <c r="A51" s="1">
        <v>47</v>
      </c>
      <c r="B51" s="1">
        <f t="shared" si="8"/>
        <v>35</v>
      </c>
      <c r="C51" s="1" cm="1">
        <f t="array" ref="C51">IFERROR(INDEX(关卡普通怪!$A:$A,MATCH($B51,关卡普通怪!$E:$E,FALSE)),MAX(关卡普通怪!A:A))</f>
        <v>112</v>
      </c>
      <c r="D51" s="1">
        <f t="shared" si="0"/>
        <v>1.069</v>
      </c>
      <c r="E51" s="1">
        <f t="shared" si="1"/>
        <v>1.069</v>
      </c>
      <c r="F51" s="1">
        <f t="shared" si="2"/>
        <v>1.069</v>
      </c>
      <c r="G51" s="1">
        <f t="shared" si="3"/>
        <v>1</v>
      </c>
      <c r="H51" s="1">
        <f t="shared" si="4"/>
        <v>1</v>
      </c>
      <c r="I51" s="1" cm="1">
        <f t="array" ref="I51">INT(INDEX(关卡普通怪!$F:$J,MATCH($C51,关卡普通怪!$A:$A,FALSE),MATCH(I$4,关卡普通怪!$F$2:$K$2,FALSE))*D51)</f>
        <v>2041</v>
      </c>
      <c r="J51" s="1" cm="1">
        <f t="array" ref="J51">INT(INDEX(关卡普通怪!$F:$J,MATCH($C51,关卡普通怪!$A:$A,FALSE),MATCH(J$4,关卡普通怪!$F$2:$K$2,FALSE))*E51)</f>
        <v>159</v>
      </c>
      <c r="K51" s="1" cm="1">
        <f t="array" ref="K51">INT(INDEX(关卡普通怪!$F:$J,MATCH($C51,关卡普通怪!$A:$A,FALSE),MATCH(K$4,关卡普通怪!$F$2:$K$2,FALSE))*F51)</f>
        <v>159</v>
      </c>
      <c r="L51" s="1" cm="1">
        <f t="array" ref="L51">INT(INDEX(关卡普通怪!$F:$J,MATCH($C51,关卡普通怪!$A:$A,FALSE),MATCH(L$4,关卡普通怪!$F$2:$K$2,FALSE))*G51)</f>
        <v>189</v>
      </c>
      <c r="M51" s="1" cm="1">
        <f t="array" ref="M51">INT(INDEX(关卡普通怪!$F:$J,MATCH($C51,关卡普通怪!$A:$A,FALSE),MATCH(M$4,关卡普通怪!$F$2:$K$2,FALSE))*H51)</f>
        <v>189</v>
      </c>
    </row>
    <row r="52" spans="1:13" x14ac:dyDescent="0.15">
      <c r="A52" s="1">
        <v>48</v>
      </c>
      <c r="B52" s="1">
        <f t="shared" si="8"/>
        <v>35</v>
      </c>
      <c r="C52" s="1" cm="1">
        <f t="array" ref="C52">IFERROR(INDEX(关卡普通怪!$A:$A,MATCH($B52,关卡普通怪!$E:$E,FALSE)),MAX(关卡普通怪!A:A))</f>
        <v>112</v>
      </c>
      <c r="D52" s="1">
        <f t="shared" si="0"/>
        <v>1.0705</v>
      </c>
      <c r="E52" s="1">
        <f t="shared" si="1"/>
        <v>1.0705</v>
      </c>
      <c r="F52" s="1">
        <f t="shared" si="2"/>
        <v>1.0705</v>
      </c>
      <c r="G52" s="1">
        <f t="shared" si="3"/>
        <v>1</v>
      </c>
      <c r="H52" s="1">
        <f t="shared" si="4"/>
        <v>1</v>
      </c>
      <c r="I52" s="1" cm="1">
        <f t="array" ref="I52">INT(INDEX(关卡普通怪!$F:$J,MATCH($C52,关卡普通怪!$A:$A,FALSE),MATCH(I$4,关卡普通怪!$F$2:$K$2,FALSE))*D52)</f>
        <v>2044</v>
      </c>
      <c r="J52" s="1" cm="1">
        <f t="array" ref="J52">INT(INDEX(关卡普通怪!$F:$J,MATCH($C52,关卡普通怪!$A:$A,FALSE),MATCH(J$4,关卡普通怪!$F$2:$K$2,FALSE))*E52)</f>
        <v>159</v>
      </c>
      <c r="K52" s="1" cm="1">
        <f t="array" ref="K52">INT(INDEX(关卡普通怪!$F:$J,MATCH($C52,关卡普通怪!$A:$A,FALSE),MATCH(K$4,关卡普通怪!$F$2:$K$2,FALSE))*F52)</f>
        <v>159</v>
      </c>
      <c r="L52" s="1" cm="1">
        <f t="array" ref="L52">INT(INDEX(关卡普通怪!$F:$J,MATCH($C52,关卡普通怪!$A:$A,FALSE),MATCH(L$4,关卡普通怪!$F$2:$K$2,FALSE))*G52)</f>
        <v>189</v>
      </c>
      <c r="M52" s="1" cm="1">
        <f t="array" ref="M52">INT(INDEX(关卡普通怪!$F:$J,MATCH($C52,关卡普通怪!$A:$A,FALSE),MATCH(M$4,关卡普通怪!$F$2:$K$2,FALSE))*H52)</f>
        <v>189</v>
      </c>
    </row>
    <row r="53" spans="1:13" x14ac:dyDescent="0.15">
      <c r="A53" s="1">
        <v>49</v>
      </c>
      <c r="B53" s="1">
        <f t="shared" ref="B53:B84" si="9">B50+1</f>
        <v>36</v>
      </c>
      <c r="C53" s="1" cm="1">
        <f t="array" ref="C53">IFERROR(INDEX(关卡普通怪!$A:$A,MATCH($B53,关卡普通怪!$E:$E,FALSE)),MAX(关卡普通怪!A:A))</f>
        <v>117</v>
      </c>
      <c r="D53" s="1">
        <f t="shared" si="0"/>
        <v>1.0720000000000001</v>
      </c>
      <c r="E53" s="1">
        <f t="shared" si="1"/>
        <v>1.0720000000000001</v>
      </c>
      <c r="F53" s="1">
        <f t="shared" si="2"/>
        <v>1.0720000000000001</v>
      </c>
      <c r="G53" s="1">
        <f t="shared" si="3"/>
        <v>1</v>
      </c>
      <c r="H53" s="1">
        <f t="shared" si="4"/>
        <v>1</v>
      </c>
      <c r="I53" s="1" cm="1">
        <f t="array" ref="I53">INT(INDEX(关卡普通怪!$F:$J,MATCH($C53,关卡普通怪!$A:$A,FALSE),MATCH(I$4,关卡普通怪!$F$2:$K$2,FALSE))*D53)</f>
        <v>2166</v>
      </c>
      <c r="J53" s="1" cm="1">
        <f t="array" ref="J53">INT(INDEX(关卡普通怪!$F:$J,MATCH($C53,关卡普通怪!$A:$A,FALSE),MATCH(J$4,关卡普通怪!$F$2:$K$2,FALSE))*E53)</f>
        <v>169</v>
      </c>
      <c r="K53" s="1" cm="1">
        <f t="array" ref="K53">INT(INDEX(关卡普通怪!$F:$J,MATCH($C53,关卡普通怪!$A:$A,FALSE),MATCH(K$4,关卡普通怪!$F$2:$K$2,FALSE))*F53)</f>
        <v>169</v>
      </c>
      <c r="L53" s="1" cm="1">
        <f t="array" ref="L53">INT(INDEX(关卡普通怪!$F:$J,MATCH($C53,关卡普通怪!$A:$A,FALSE),MATCH(L$4,关卡普通怪!$F$2:$K$2,FALSE))*G53)</f>
        <v>190</v>
      </c>
      <c r="M53" s="1" cm="1">
        <f t="array" ref="M53">INT(INDEX(关卡普通怪!$F:$J,MATCH($C53,关卡普通怪!$A:$A,FALSE),MATCH(M$4,关卡普通怪!$F$2:$K$2,FALSE))*H53)</f>
        <v>190</v>
      </c>
    </row>
    <row r="54" spans="1:13" x14ac:dyDescent="0.15">
      <c r="A54" s="1">
        <v>50</v>
      </c>
      <c r="B54" s="1">
        <f t="shared" si="9"/>
        <v>36</v>
      </c>
      <c r="C54" s="1" cm="1">
        <f t="array" ref="C54">IFERROR(INDEX(关卡普通怪!$A:$A,MATCH($B54,关卡普通怪!$E:$E,FALSE)),MAX(关卡普通怪!A:A))</f>
        <v>117</v>
      </c>
      <c r="D54" s="1">
        <f t="shared" si="0"/>
        <v>1.0734999999999999</v>
      </c>
      <c r="E54" s="1">
        <f t="shared" si="1"/>
        <v>1.0734999999999999</v>
      </c>
      <c r="F54" s="1">
        <f t="shared" si="2"/>
        <v>1.0734999999999999</v>
      </c>
      <c r="G54" s="1">
        <f t="shared" si="3"/>
        <v>1</v>
      </c>
      <c r="H54" s="1">
        <f t="shared" si="4"/>
        <v>1</v>
      </c>
      <c r="I54" s="1" cm="1">
        <f t="array" ref="I54">INT(INDEX(关卡普通怪!$F:$J,MATCH($C54,关卡普通怪!$A:$A,FALSE),MATCH(I$4,关卡普通怪!$F$2:$K$2,FALSE))*D54)</f>
        <v>2169</v>
      </c>
      <c r="J54" s="1" cm="1">
        <f t="array" ref="J54">INT(INDEX(关卡普通怪!$F:$J,MATCH($C54,关卡普通怪!$A:$A,FALSE),MATCH(J$4,关卡普通怪!$F$2:$K$2,FALSE))*E54)</f>
        <v>169</v>
      </c>
      <c r="K54" s="1" cm="1">
        <f t="array" ref="K54">INT(INDEX(关卡普通怪!$F:$J,MATCH($C54,关卡普通怪!$A:$A,FALSE),MATCH(K$4,关卡普通怪!$F$2:$K$2,FALSE))*F54)</f>
        <v>169</v>
      </c>
      <c r="L54" s="1" cm="1">
        <f t="array" ref="L54">INT(INDEX(关卡普通怪!$F:$J,MATCH($C54,关卡普通怪!$A:$A,FALSE),MATCH(L$4,关卡普通怪!$F$2:$K$2,FALSE))*G54)</f>
        <v>190</v>
      </c>
      <c r="M54" s="1" cm="1">
        <f t="array" ref="M54">INT(INDEX(关卡普通怪!$F:$J,MATCH($C54,关卡普通怪!$A:$A,FALSE),MATCH(M$4,关卡普通怪!$F$2:$K$2,FALSE))*H54)</f>
        <v>190</v>
      </c>
    </row>
    <row r="55" spans="1:13" x14ac:dyDescent="0.15">
      <c r="A55" s="1">
        <v>51</v>
      </c>
      <c r="B55" s="1">
        <f t="shared" si="9"/>
        <v>36</v>
      </c>
      <c r="C55" s="1" cm="1">
        <f t="array" ref="C55">IFERROR(INDEX(关卡普通怪!$A:$A,MATCH($B55,关卡普通怪!$E:$E,FALSE)),MAX(关卡普通怪!A:A))</f>
        <v>117</v>
      </c>
      <c r="D55" s="1">
        <f t="shared" si="0"/>
        <v>1.075</v>
      </c>
      <c r="E55" s="1">
        <f t="shared" si="1"/>
        <v>1.075</v>
      </c>
      <c r="F55" s="1">
        <f t="shared" si="2"/>
        <v>1.075</v>
      </c>
      <c r="G55" s="1">
        <f t="shared" si="3"/>
        <v>1</v>
      </c>
      <c r="H55" s="1">
        <f t="shared" si="4"/>
        <v>1</v>
      </c>
      <c r="I55" s="1" cm="1">
        <f t="array" ref="I55">INT(INDEX(关卡普通怪!$F:$J,MATCH($C55,关卡普通怪!$A:$A,FALSE),MATCH(I$4,关卡普通怪!$F$2:$K$2,FALSE))*D55)</f>
        <v>2172</v>
      </c>
      <c r="J55" s="1" cm="1">
        <f t="array" ref="J55">INT(INDEX(关卡普通怪!$F:$J,MATCH($C55,关卡普通怪!$A:$A,FALSE),MATCH(J$4,关卡普通怪!$F$2:$K$2,FALSE))*E55)</f>
        <v>169</v>
      </c>
      <c r="K55" s="1" cm="1">
        <f t="array" ref="K55">INT(INDEX(关卡普通怪!$F:$J,MATCH($C55,关卡普通怪!$A:$A,FALSE),MATCH(K$4,关卡普通怪!$F$2:$K$2,FALSE))*F55)</f>
        <v>169</v>
      </c>
      <c r="L55" s="1" cm="1">
        <f t="array" ref="L55">INT(INDEX(关卡普通怪!$F:$J,MATCH($C55,关卡普通怪!$A:$A,FALSE),MATCH(L$4,关卡普通怪!$F$2:$K$2,FALSE))*G55)</f>
        <v>190</v>
      </c>
      <c r="M55" s="1" cm="1">
        <f t="array" ref="M55">INT(INDEX(关卡普通怪!$F:$J,MATCH($C55,关卡普通怪!$A:$A,FALSE),MATCH(M$4,关卡普通怪!$F$2:$K$2,FALSE))*H55)</f>
        <v>190</v>
      </c>
    </row>
    <row r="56" spans="1:13" x14ac:dyDescent="0.15">
      <c r="A56" s="1">
        <v>52</v>
      </c>
      <c r="B56" s="1">
        <f t="shared" si="9"/>
        <v>37</v>
      </c>
      <c r="C56" s="1" cm="1">
        <f t="array" ref="C56">IFERROR(INDEX(关卡普通怪!$A:$A,MATCH($B56,关卡普通怪!$E:$E,FALSE)),MAX(关卡普通怪!A:A))</f>
        <v>122</v>
      </c>
      <c r="D56" s="1">
        <f t="shared" si="0"/>
        <v>1.0765</v>
      </c>
      <c r="E56" s="1">
        <f t="shared" si="1"/>
        <v>1.0765</v>
      </c>
      <c r="F56" s="1">
        <f t="shared" si="2"/>
        <v>1.0765</v>
      </c>
      <c r="G56" s="1">
        <f t="shared" si="3"/>
        <v>1</v>
      </c>
      <c r="H56" s="1">
        <f t="shared" si="4"/>
        <v>1</v>
      </c>
      <c r="I56" s="1" cm="1">
        <f t="array" ref="I56">INT(INDEX(关卡普通怪!$F:$J,MATCH($C56,关卡普通怪!$A:$A,FALSE),MATCH(I$4,关卡普通怪!$F$2:$K$2,FALSE))*D56)</f>
        <v>2296</v>
      </c>
      <c r="J56" s="1" cm="1">
        <f t="array" ref="J56">INT(INDEX(关卡普通怪!$F:$J,MATCH($C56,关卡普通怪!$A:$A,FALSE),MATCH(J$4,关卡普通怪!$F$2:$K$2,FALSE))*E56)</f>
        <v>179</v>
      </c>
      <c r="K56" s="1" cm="1">
        <f t="array" ref="K56">INT(INDEX(关卡普通怪!$F:$J,MATCH($C56,关卡普通怪!$A:$A,FALSE),MATCH(K$4,关卡普通怪!$F$2:$K$2,FALSE))*F56)</f>
        <v>179</v>
      </c>
      <c r="L56" s="1" cm="1">
        <f t="array" ref="L56">INT(INDEX(关卡普通怪!$F:$J,MATCH($C56,关卡普通怪!$A:$A,FALSE),MATCH(L$4,关卡普通怪!$F$2:$K$2,FALSE))*G56)</f>
        <v>195</v>
      </c>
      <c r="M56" s="1" cm="1">
        <f t="array" ref="M56">INT(INDEX(关卡普通怪!$F:$J,MATCH($C56,关卡普通怪!$A:$A,FALSE),MATCH(M$4,关卡普通怪!$F$2:$K$2,FALSE))*H56)</f>
        <v>195</v>
      </c>
    </row>
    <row r="57" spans="1:13" x14ac:dyDescent="0.15">
      <c r="A57" s="1">
        <v>53</v>
      </c>
      <c r="B57" s="1">
        <f t="shared" si="9"/>
        <v>37</v>
      </c>
      <c r="C57" s="1" cm="1">
        <f t="array" ref="C57">IFERROR(INDEX(关卡普通怪!$A:$A,MATCH($B57,关卡普通怪!$E:$E,FALSE)),MAX(关卡普通怪!A:A))</f>
        <v>122</v>
      </c>
      <c r="D57" s="1">
        <f t="shared" si="0"/>
        <v>1.0780000000000001</v>
      </c>
      <c r="E57" s="1">
        <f t="shared" si="1"/>
        <v>1.0780000000000001</v>
      </c>
      <c r="F57" s="1">
        <f t="shared" si="2"/>
        <v>1.0780000000000001</v>
      </c>
      <c r="G57" s="1">
        <f t="shared" si="3"/>
        <v>1</v>
      </c>
      <c r="H57" s="1">
        <f t="shared" si="4"/>
        <v>1</v>
      </c>
      <c r="I57" s="1" cm="1">
        <f t="array" ref="I57">INT(INDEX(关卡普通怪!$F:$J,MATCH($C57,关卡普通怪!$A:$A,FALSE),MATCH(I$4,关卡普通怪!$F$2:$K$2,FALSE))*D57)</f>
        <v>2299</v>
      </c>
      <c r="J57" s="1" cm="1">
        <f t="array" ref="J57">INT(INDEX(关卡普通怪!$F:$J,MATCH($C57,关卡普通怪!$A:$A,FALSE),MATCH(J$4,关卡普通怪!$F$2:$K$2,FALSE))*E57)</f>
        <v>180</v>
      </c>
      <c r="K57" s="1" cm="1">
        <f t="array" ref="K57">INT(INDEX(关卡普通怪!$F:$J,MATCH($C57,关卡普通怪!$A:$A,FALSE),MATCH(K$4,关卡普通怪!$F$2:$K$2,FALSE))*F57)</f>
        <v>180</v>
      </c>
      <c r="L57" s="1" cm="1">
        <f t="array" ref="L57">INT(INDEX(关卡普通怪!$F:$J,MATCH($C57,关卡普通怪!$A:$A,FALSE),MATCH(L$4,关卡普通怪!$F$2:$K$2,FALSE))*G57)</f>
        <v>195</v>
      </c>
      <c r="M57" s="1" cm="1">
        <f t="array" ref="M57">INT(INDEX(关卡普通怪!$F:$J,MATCH($C57,关卡普通怪!$A:$A,FALSE),MATCH(M$4,关卡普通怪!$F$2:$K$2,FALSE))*H57)</f>
        <v>195</v>
      </c>
    </row>
    <row r="58" spans="1:13" x14ac:dyDescent="0.15">
      <c r="A58" s="1">
        <v>54</v>
      </c>
      <c r="B58" s="1">
        <f t="shared" si="9"/>
        <v>37</v>
      </c>
      <c r="C58" s="1" cm="1">
        <f t="array" ref="C58">IFERROR(INDEX(关卡普通怪!$A:$A,MATCH($B58,关卡普通怪!$E:$E,FALSE)),MAX(关卡普通怪!A:A))</f>
        <v>122</v>
      </c>
      <c r="D58" s="1">
        <f t="shared" si="0"/>
        <v>1.0794999999999999</v>
      </c>
      <c r="E58" s="1">
        <f t="shared" si="1"/>
        <v>1.0794999999999999</v>
      </c>
      <c r="F58" s="1">
        <f t="shared" si="2"/>
        <v>1.0794999999999999</v>
      </c>
      <c r="G58" s="1">
        <f t="shared" si="3"/>
        <v>1</v>
      </c>
      <c r="H58" s="1">
        <f t="shared" si="4"/>
        <v>1</v>
      </c>
      <c r="I58" s="1" cm="1">
        <f t="array" ref="I58">INT(INDEX(关卡普通怪!$F:$J,MATCH($C58,关卡普通怪!$A:$A,FALSE),MATCH(I$4,关卡普通怪!$F$2:$K$2,FALSE))*D58)</f>
        <v>2302</v>
      </c>
      <c r="J58" s="1" cm="1">
        <f t="array" ref="J58">INT(INDEX(关卡普通怪!$F:$J,MATCH($C58,关卡普通怪!$A:$A,FALSE),MATCH(J$4,关卡普通怪!$F$2:$K$2,FALSE))*E58)</f>
        <v>180</v>
      </c>
      <c r="K58" s="1" cm="1">
        <f t="array" ref="K58">INT(INDEX(关卡普通怪!$F:$J,MATCH($C58,关卡普通怪!$A:$A,FALSE),MATCH(K$4,关卡普通怪!$F$2:$K$2,FALSE))*F58)</f>
        <v>180</v>
      </c>
      <c r="L58" s="1" cm="1">
        <f t="array" ref="L58">INT(INDEX(关卡普通怪!$F:$J,MATCH($C58,关卡普通怪!$A:$A,FALSE),MATCH(L$4,关卡普通怪!$F$2:$K$2,FALSE))*G58)</f>
        <v>195</v>
      </c>
      <c r="M58" s="1" cm="1">
        <f t="array" ref="M58">INT(INDEX(关卡普通怪!$F:$J,MATCH($C58,关卡普通怪!$A:$A,FALSE),MATCH(M$4,关卡普通怪!$F$2:$K$2,FALSE))*H58)</f>
        <v>195</v>
      </c>
    </row>
    <row r="59" spans="1:13" x14ac:dyDescent="0.15">
      <c r="A59" s="1">
        <v>55</v>
      </c>
      <c r="B59" s="1">
        <f t="shared" si="9"/>
        <v>38</v>
      </c>
      <c r="C59" s="1" cm="1">
        <f t="array" ref="C59">IFERROR(INDEX(关卡普通怪!$A:$A,MATCH($B59,关卡普通怪!$E:$E,FALSE)),MAX(关卡普通怪!A:A))</f>
        <v>127</v>
      </c>
      <c r="D59" s="1">
        <f t="shared" si="0"/>
        <v>1.081</v>
      </c>
      <c r="E59" s="1">
        <f t="shared" si="1"/>
        <v>1.081</v>
      </c>
      <c r="F59" s="1">
        <f t="shared" si="2"/>
        <v>1.081</v>
      </c>
      <c r="G59" s="1">
        <f t="shared" si="3"/>
        <v>1</v>
      </c>
      <c r="H59" s="1">
        <f t="shared" si="4"/>
        <v>1</v>
      </c>
      <c r="I59" s="1" cm="1">
        <f t="array" ref="I59">INT(INDEX(关卡普通怪!$F:$J,MATCH($C59,关卡普通怪!$A:$A,FALSE),MATCH(I$4,关卡普通怪!$F$2:$K$2,FALSE))*D59)</f>
        <v>2425</v>
      </c>
      <c r="J59" s="1" cm="1">
        <f t="array" ref="J59">INT(INDEX(关卡普通怪!$F:$J,MATCH($C59,关卡普通怪!$A:$A,FALSE),MATCH(J$4,关卡普通怪!$F$2:$K$2,FALSE))*E59)</f>
        <v>190</v>
      </c>
      <c r="K59" s="1" cm="1">
        <f t="array" ref="K59">INT(INDEX(关卡普通怪!$F:$J,MATCH($C59,关卡普通怪!$A:$A,FALSE),MATCH(K$4,关卡普通怪!$F$2:$K$2,FALSE))*F59)</f>
        <v>190</v>
      </c>
      <c r="L59" s="1" cm="1">
        <f t="array" ref="L59">INT(INDEX(关卡普通怪!$F:$J,MATCH($C59,关卡普通怪!$A:$A,FALSE),MATCH(L$4,关卡普通怪!$F$2:$K$2,FALSE))*G59)</f>
        <v>197</v>
      </c>
      <c r="M59" s="1" cm="1">
        <f t="array" ref="M59">INT(INDEX(关卡普通怪!$F:$J,MATCH($C59,关卡普通怪!$A:$A,FALSE),MATCH(M$4,关卡普通怪!$F$2:$K$2,FALSE))*H59)</f>
        <v>197</v>
      </c>
    </row>
    <row r="60" spans="1:13" x14ac:dyDescent="0.15">
      <c r="A60" s="1">
        <v>56</v>
      </c>
      <c r="B60" s="1">
        <f t="shared" si="9"/>
        <v>38</v>
      </c>
      <c r="C60" s="1" cm="1">
        <f t="array" ref="C60">IFERROR(INDEX(关卡普通怪!$A:$A,MATCH($B60,关卡普通怪!$E:$E,FALSE)),MAX(关卡普通怪!A:A))</f>
        <v>127</v>
      </c>
      <c r="D60" s="1">
        <f t="shared" si="0"/>
        <v>1.0825</v>
      </c>
      <c r="E60" s="1">
        <f t="shared" si="1"/>
        <v>1.0825</v>
      </c>
      <c r="F60" s="1">
        <f t="shared" si="2"/>
        <v>1.0825</v>
      </c>
      <c r="G60" s="1">
        <f t="shared" si="3"/>
        <v>1</v>
      </c>
      <c r="H60" s="1">
        <f t="shared" si="4"/>
        <v>1</v>
      </c>
      <c r="I60" s="1" cm="1">
        <f t="array" ref="I60">INT(INDEX(关卡普通怪!$F:$J,MATCH($C60,关卡普通怪!$A:$A,FALSE),MATCH(I$4,关卡普通怪!$F$2:$K$2,FALSE))*D60)</f>
        <v>2429</v>
      </c>
      <c r="J60" s="1" cm="1">
        <f t="array" ref="J60">INT(INDEX(关卡普通怪!$F:$J,MATCH($C60,关卡普通怪!$A:$A,FALSE),MATCH(J$4,关卡普通怪!$F$2:$K$2,FALSE))*E60)</f>
        <v>190</v>
      </c>
      <c r="K60" s="1" cm="1">
        <f t="array" ref="K60">INT(INDEX(关卡普通怪!$F:$J,MATCH($C60,关卡普通怪!$A:$A,FALSE),MATCH(K$4,关卡普通怪!$F$2:$K$2,FALSE))*F60)</f>
        <v>190</v>
      </c>
      <c r="L60" s="1" cm="1">
        <f t="array" ref="L60">INT(INDEX(关卡普通怪!$F:$J,MATCH($C60,关卡普通怪!$A:$A,FALSE),MATCH(L$4,关卡普通怪!$F$2:$K$2,FALSE))*G60)</f>
        <v>197</v>
      </c>
      <c r="M60" s="1" cm="1">
        <f t="array" ref="M60">INT(INDEX(关卡普通怪!$F:$J,MATCH($C60,关卡普通怪!$A:$A,FALSE),MATCH(M$4,关卡普通怪!$F$2:$K$2,FALSE))*H60)</f>
        <v>197</v>
      </c>
    </row>
    <row r="61" spans="1:13" x14ac:dyDescent="0.15">
      <c r="A61" s="1">
        <v>57</v>
      </c>
      <c r="B61" s="1">
        <f t="shared" si="9"/>
        <v>38</v>
      </c>
      <c r="C61" s="1" cm="1">
        <f t="array" ref="C61">IFERROR(INDEX(关卡普通怪!$A:$A,MATCH($B61,关卡普通怪!$E:$E,FALSE)),MAX(关卡普通怪!A:A))</f>
        <v>127</v>
      </c>
      <c r="D61" s="1">
        <f t="shared" si="0"/>
        <v>1.0840000000000001</v>
      </c>
      <c r="E61" s="1">
        <f t="shared" si="1"/>
        <v>1.0840000000000001</v>
      </c>
      <c r="F61" s="1">
        <f t="shared" si="2"/>
        <v>1.0840000000000001</v>
      </c>
      <c r="G61" s="1">
        <f t="shared" si="3"/>
        <v>1</v>
      </c>
      <c r="H61" s="1">
        <f t="shared" si="4"/>
        <v>1</v>
      </c>
      <c r="I61" s="1" cm="1">
        <f t="array" ref="I61">INT(INDEX(关卡普通怪!$F:$J,MATCH($C61,关卡普通怪!$A:$A,FALSE),MATCH(I$4,关卡普通怪!$F$2:$K$2,FALSE))*D61)</f>
        <v>2432</v>
      </c>
      <c r="J61" s="1" cm="1">
        <f t="array" ref="J61">INT(INDEX(关卡普通怪!$F:$J,MATCH($C61,关卡普通怪!$A:$A,FALSE),MATCH(J$4,关卡普通怪!$F$2:$K$2,FALSE))*E61)</f>
        <v>190</v>
      </c>
      <c r="K61" s="1" cm="1">
        <f t="array" ref="K61">INT(INDEX(关卡普通怪!$F:$J,MATCH($C61,关卡普通怪!$A:$A,FALSE),MATCH(K$4,关卡普通怪!$F$2:$K$2,FALSE))*F61)</f>
        <v>190</v>
      </c>
      <c r="L61" s="1" cm="1">
        <f t="array" ref="L61">INT(INDEX(关卡普通怪!$F:$J,MATCH($C61,关卡普通怪!$A:$A,FALSE),MATCH(L$4,关卡普通怪!$F$2:$K$2,FALSE))*G61)</f>
        <v>197</v>
      </c>
      <c r="M61" s="1" cm="1">
        <f t="array" ref="M61">INT(INDEX(关卡普通怪!$F:$J,MATCH($C61,关卡普通怪!$A:$A,FALSE),MATCH(M$4,关卡普通怪!$F$2:$K$2,FALSE))*H61)</f>
        <v>197</v>
      </c>
    </row>
    <row r="62" spans="1:13" x14ac:dyDescent="0.15">
      <c r="A62" s="1">
        <v>58</v>
      </c>
      <c r="B62" s="1">
        <f t="shared" si="9"/>
        <v>39</v>
      </c>
      <c r="C62" s="1" cm="1">
        <f t="array" ref="C62">IFERROR(INDEX(关卡普通怪!$A:$A,MATCH($B62,关卡普通怪!$E:$E,FALSE)),MAX(关卡普通怪!A:A))</f>
        <v>132</v>
      </c>
      <c r="D62" s="1">
        <f t="shared" si="0"/>
        <v>1.0854999999999999</v>
      </c>
      <c r="E62" s="1">
        <f t="shared" si="1"/>
        <v>1.0854999999999999</v>
      </c>
      <c r="F62" s="1">
        <f t="shared" si="2"/>
        <v>1.0854999999999999</v>
      </c>
      <c r="G62" s="1">
        <f t="shared" si="3"/>
        <v>1</v>
      </c>
      <c r="H62" s="1">
        <f t="shared" si="4"/>
        <v>1</v>
      </c>
      <c r="I62" s="1" cm="1">
        <f t="array" ref="I62">INT(INDEX(关卡普通怪!$F:$J,MATCH($C62,关卡普通怪!$A:$A,FALSE),MATCH(I$4,关卡普通怪!$F$2:$K$2,FALSE))*D62)</f>
        <v>2557</v>
      </c>
      <c r="J62" s="1" cm="1">
        <f t="array" ref="J62">INT(INDEX(关卡普通怪!$F:$J,MATCH($C62,关卡普通怪!$A:$A,FALSE),MATCH(J$4,关卡普通怪!$F$2:$K$2,FALSE))*E62)</f>
        <v>200</v>
      </c>
      <c r="K62" s="1" cm="1">
        <f t="array" ref="K62">INT(INDEX(关卡普通怪!$F:$J,MATCH($C62,关卡普通怪!$A:$A,FALSE),MATCH(K$4,关卡普通怪!$F$2:$K$2,FALSE))*F62)</f>
        <v>200</v>
      </c>
      <c r="L62" s="1" cm="1">
        <f t="array" ref="L62">INT(INDEX(关卡普通怪!$F:$J,MATCH($C62,关卡普通怪!$A:$A,FALSE),MATCH(L$4,关卡普通怪!$F$2:$K$2,FALSE))*G62)</f>
        <v>203</v>
      </c>
      <c r="M62" s="1" cm="1">
        <f t="array" ref="M62">INT(INDEX(关卡普通怪!$F:$J,MATCH($C62,关卡普通怪!$A:$A,FALSE),MATCH(M$4,关卡普通怪!$F$2:$K$2,FALSE))*H62)</f>
        <v>203</v>
      </c>
    </row>
    <row r="63" spans="1:13" x14ac:dyDescent="0.15">
      <c r="A63" s="1">
        <v>59</v>
      </c>
      <c r="B63" s="1">
        <f t="shared" si="9"/>
        <v>39</v>
      </c>
      <c r="C63" s="1" cm="1">
        <f t="array" ref="C63">IFERROR(INDEX(关卡普通怪!$A:$A,MATCH($B63,关卡普通怪!$E:$E,FALSE)),MAX(关卡普通怪!A:A))</f>
        <v>132</v>
      </c>
      <c r="D63" s="1">
        <f t="shared" si="0"/>
        <v>1.087</v>
      </c>
      <c r="E63" s="1">
        <f t="shared" si="1"/>
        <v>1.087</v>
      </c>
      <c r="F63" s="1">
        <f t="shared" si="2"/>
        <v>1.087</v>
      </c>
      <c r="G63" s="1">
        <f t="shared" si="3"/>
        <v>1</v>
      </c>
      <c r="H63" s="1">
        <f t="shared" si="4"/>
        <v>1</v>
      </c>
      <c r="I63" s="1" cm="1">
        <f t="array" ref="I63">INT(INDEX(关卡普通怪!$F:$J,MATCH($C63,关卡普通怪!$A:$A,FALSE),MATCH(I$4,关卡普通怪!$F$2:$K$2,FALSE))*D63)</f>
        <v>2560</v>
      </c>
      <c r="J63" s="1" cm="1">
        <f t="array" ref="J63">INT(INDEX(关卡普通怪!$F:$J,MATCH($C63,关卡普通怪!$A:$A,FALSE),MATCH(J$4,关卡普通怪!$F$2:$K$2,FALSE))*E63)</f>
        <v>201</v>
      </c>
      <c r="K63" s="1" cm="1">
        <f t="array" ref="K63">INT(INDEX(关卡普通怪!$F:$J,MATCH($C63,关卡普通怪!$A:$A,FALSE),MATCH(K$4,关卡普通怪!$F$2:$K$2,FALSE))*F63)</f>
        <v>201</v>
      </c>
      <c r="L63" s="1" cm="1">
        <f t="array" ref="L63">INT(INDEX(关卡普通怪!$F:$J,MATCH($C63,关卡普通怪!$A:$A,FALSE),MATCH(L$4,关卡普通怪!$F$2:$K$2,FALSE))*G63)</f>
        <v>203</v>
      </c>
      <c r="M63" s="1" cm="1">
        <f t="array" ref="M63">INT(INDEX(关卡普通怪!$F:$J,MATCH($C63,关卡普通怪!$A:$A,FALSE),MATCH(M$4,关卡普通怪!$F$2:$K$2,FALSE))*H63)</f>
        <v>203</v>
      </c>
    </row>
    <row r="64" spans="1:13" x14ac:dyDescent="0.15">
      <c r="A64" s="1">
        <v>60</v>
      </c>
      <c r="B64" s="1">
        <f t="shared" si="9"/>
        <v>39</v>
      </c>
      <c r="C64" s="1" cm="1">
        <f t="array" ref="C64">IFERROR(INDEX(关卡普通怪!$A:$A,MATCH($B64,关卡普通怪!$E:$E,FALSE)),MAX(关卡普通怪!A:A))</f>
        <v>132</v>
      </c>
      <c r="D64" s="1">
        <f t="shared" si="0"/>
        <v>1.0885</v>
      </c>
      <c r="E64" s="1">
        <f t="shared" si="1"/>
        <v>1.0885</v>
      </c>
      <c r="F64" s="1">
        <f t="shared" si="2"/>
        <v>1.0885</v>
      </c>
      <c r="G64" s="1">
        <f t="shared" si="3"/>
        <v>1</v>
      </c>
      <c r="H64" s="1">
        <f t="shared" si="4"/>
        <v>1</v>
      </c>
      <c r="I64" s="1" cm="1">
        <f t="array" ref="I64">INT(INDEX(关卡普通怪!$F:$J,MATCH($C64,关卡普通怪!$A:$A,FALSE),MATCH(I$4,关卡普通怪!$F$2:$K$2,FALSE))*D64)</f>
        <v>2564</v>
      </c>
      <c r="J64" s="1" cm="1">
        <f t="array" ref="J64">INT(INDEX(关卡普通怪!$F:$J,MATCH($C64,关卡普通怪!$A:$A,FALSE),MATCH(J$4,关卡普通怪!$F$2:$K$2,FALSE))*E64)</f>
        <v>201</v>
      </c>
      <c r="K64" s="1" cm="1">
        <f t="array" ref="K64">INT(INDEX(关卡普通怪!$F:$J,MATCH($C64,关卡普通怪!$A:$A,FALSE),MATCH(K$4,关卡普通怪!$F$2:$K$2,FALSE))*F64)</f>
        <v>201</v>
      </c>
      <c r="L64" s="1" cm="1">
        <f t="array" ref="L64">INT(INDEX(关卡普通怪!$F:$J,MATCH($C64,关卡普通怪!$A:$A,FALSE),MATCH(L$4,关卡普通怪!$F$2:$K$2,FALSE))*G64)</f>
        <v>203</v>
      </c>
      <c r="M64" s="1" cm="1">
        <f t="array" ref="M64">INT(INDEX(关卡普通怪!$F:$J,MATCH($C64,关卡普通怪!$A:$A,FALSE),MATCH(M$4,关卡普通怪!$F$2:$K$2,FALSE))*H64)</f>
        <v>203</v>
      </c>
    </row>
    <row r="65" spans="1:13" x14ac:dyDescent="0.15">
      <c r="A65" s="1">
        <v>61</v>
      </c>
      <c r="B65" s="1">
        <f t="shared" si="9"/>
        <v>40</v>
      </c>
      <c r="C65" s="1" cm="1">
        <f t="array" ref="C65">IFERROR(INDEX(关卡普通怪!$A:$A,MATCH($B65,关卡普通怪!$E:$E,FALSE)),MAX(关卡普通怪!A:A))</f>
        <v>137</v>
      </c>
      <c r="D65" s="1">
        <f t="shared" si="0"/>
        <v>1.0900000000000001</v>
      </c>
      <c r="E65" s="1">
        <f t="shared" si="1"/>
        <v>1.0900000000000001</v>
      </c>
      <c r="F65" s="1">
        <f t="shared" si="2"/>
        <v>1.0900000000000001</v>
      </c>
      <c r="G65" s="1">
        <f t="shared" si="3"/>
        <v>1</v>
      </c>
      <c r="H65" s="1">
        <f t="shared" si="4"/>
        <v>1</v>
      </c>
      <c r="I65" s="1" cm="1">
        <f t="array" ref="I65">INT(INDEX(关卡普通怪!$F:$J,MATCH($C65,关卡普通怪!$A:$A,FALSE),MATCH(I$4,关卡普通怪!$F$2:$K$2,FALSE))*D65)</f>
        <v>2689</v>
      </c>
      <c r="J65" s="1" cm="1">
        <f t="array" ref="J65">INT(INDEX(关卡普通怪!$F:$J,MATCH($C65,关卡普通怪!$A:$A,FALSE),MATCH(J$4,关卡普通怪!$F$2:$K$2,FALSE))*E65)</f>
        <v>211</v>
      </c>
      <c r="K65" s="1" cm="1">
        <f t="array" ref="K65">INT(INDEX(关卡普通怪!$F:$J,MATCH($C65,关卡普通怪!$A:$A,FALSE),MATCH(K$4,关卡普通怪!$F$2:$K$2,FALSE))*F65)</f>
        <v>211</v>
      </c>
      <c r="L65" s="1" cm="1">
        <f t="array" ref="L65">INT(INDEX(关卡普通怪!$F:$J,MATCH($C65,关卡普通怪!$A:$A,FALSE),MATCH(L$4,关卡普通怪!$F$2:$K$2,FALSE))*G65)</f>
        <v>224</v>
      </c>
      <c r="M65" s="1" cm="1">
        <f t="array" ref="M65">INT(INDEX(关卡普通怪!$F:$J,MATCH($C65,关卡普通怪!$A:$A,FALSE),MATCH(M$4,关卡普通怪!$F$2:$K$2,FALSE))*H65)</f>
        <v>224</v>
      </c>
    </row>
    <row r="66" spans="1:13" x14ac:dyDescent="0.15">
      <c r="A66" s="1">
        <v>62</v>
      </c>
      <c r="B66" s="1">
        <f t="shared" si="9"/>
        <v>40</v>
      </c>
      <c r="C66" s="1" cm="1">
        <f t="array" ref="C66">IFERROR(INDEX(关卡普通怪!$A:$A,MATCH($B66,关卡普通怪!$E:$E,FALSE)),MAX(关卡普通怪!A:A))</f>
        <v>137</v>
      </c>
      <c r="D66" s="1">
        <f t="shared" si="0"/>
        <v>1.0914999999999999</v>
      </c>
      <c r="E66" s="1">
        <f t="shared" si="1"/>
        <v>1.0914999999999999</v>
      </c>
      <c r="F66" s="1">
        <f t="shared" si="2"/>
        <v>1.0914999999999999</v>
      </c>
      <c r="G66" s="1">
        <f t="shared" si="3"/>
        <v>1</v>
      </c>
      <c r="H66" s="1">
        <f t="shared" si="4"/>
        <v>1</v>
      </c>
      <c r="I66" s="1" cm="1">
        <f t="array" ref="I66">INT(INDEX(关卡普通怪!$F:$J,MATCH($C66,关卡普通怪!$A:$A,FALSE),MATCH(I$4,关卡普通怪!$F$2:$K$2,FALSE))*D66)</f>
        <v>2692</v>
      </c>
      <c r="J66" s="1" cm="1">
        <f t="array" ref="J66">INT(INDEX(关卡普通怪!$F:$J,MATCH($C66,关卡普通怪!$A:$A,FALSE),MATCH(J$4,关卡普通怪!$F$2:$K$2,FALSE))*E66)</f>
        <v>211</v>
      </c>
      <c r="K66" s="1" cm="1">
        <f t="array" ref="K66">INT(INDEX(关卡普通怪!$F:$J,MATCH($C66,关卡普通怪!$A:$A,FALSE),MATCH(K$4,关卡普通怪!$F$2:$K$2,FALSE))*F66)</f>
        <v>211</v>
      </c>
      <c r="L66" s="1" cm="1">
        <f t="array" ref="L66">INT(INDEX(关卡普通怪!$F:$J,MATCH($C66,关卡普通怪!$A:$A,FALSE),MATCH(L$4,关卡普通怪!$F$2:$K$2,FALSE))*G66)</f>
        <v>224</v>
      </c>
      <c r="M66" s="1" cm="1">
        <f t="array" ref="M66">INT(INDEX(关卡普通怪!$F:$J,MATCH($C66,关卡普通怪!$A:$A,FALSE),MATCH(M$4,关卡普通怪!$F$2:$K$2,FALSE))*H66)</f>
        <v>224</v>
      </c>
    </row>
    <row r="67" spans="1:13" x14ac:dyDescent="0.15">
      <c r="A67" s="1">
        <v>63</v>
      </c>
      <c r="B67" s="1">
        <f t="shared" si="9"/>
        <v>40</v>
      </c>
      <c r="C67" s="1" cm="1">
        <f t="array" ref="C67">IFERROR(INDEX(关卡普通怪!$A:$A,MATCH($B67,关卡普通怪!$E:$E,FALSE)),MAX(关卡普通怪!A:A))</f>
        <v>137</v>
      </c>
      <c r="D67" s="1">
        <f t="shared" si="0"/>
        <v>1.093</v>
      </c>
      <c r="E67" s="1">
        <f t="shared" si="1"/>
        <v>1.093</v>
      </c>
      <c r="F67" s="1">
        <f t="shared" si="2"/>
        <v>1.093</v>
      </c>
      <c r="G67" s="1">
        <f t="shared" si="3"/>
        <v>1</v>
      </c>
      <c r="H67" s="1">
        <f t="shared" si="4"/>
        <v>1</v>
      </c>
      <c r="I67" s="1" cm="1">
        <f t="array" ref="I67">INT(INDEX(关卡普通怪!$F:$J,MATCH($C67,关卡普通怪!$A:$A,FALSE),MATCH(I$4,关卡普通怪!$F$2:$K$2,FALSE))*D67)</f>
        <v>2696</v>
      </c>
      <c r="J67" s="1" cm="1">
        <f t="array" ref="J67">INT(INDEX(关卡普通怪!$F:$J,MATCH($C67,关卡普通怪!$A:$A,FALSE),MATCH(J$4,关卡普通怪!$F$2:$K$2,FALSE))*E67)</f>
        <v>212</v>
      </c>
      <c r="K67" s="1" cm="1">
        <f t="array" ref="K67">INT(INDEX(关卡普通怪!$F:$J,MATCH($C67,关卡普通怪!$A:$A,FALSE),MATCH(K$4,关卡普通怪!$F$2:$K$2,FALSE))*F67)</f>
        <v>212</v>
      </c>
      <c r="L67" s="1" cm="1">
        <f t="array" ref="L67">INT(INDEX(关卡普通怪!$F:$J,MATCH($C67,关卡普通怪!$A:$A,FALSE),MATCH(L$4,关卡普通怪!$F$2:$K$2,FALSE))*G67)</f>
        <v>224</v>
      </c>
      <c r="M67" s="1" cm="1">
        <f t="array" ref="M67">INT(INDEX(关卡普通怪!$F:$J,MATCH($C67,关卡普通怪!$A:$A,FALSE),MATCH(M$4,关卡普通怪!$F$2:$K$2,FALSE))*H67)</f>
        <v>224</v>
      </c>
    </row>
    <row r="68" spans="1:13" x14ac:dyDescent="0.15">
      <c r="A68" s="1">
        <v>64</v>
      </c>
      <c r="B68" s="1">
        <f t="shared" si="9"/>
        <v>41</v>
      </c>
      <c r="C68" s="1" cm="1">
        <f t="array" ref="C68">IFERROR(INDEX(关卡普通怪!$A:$A,MATCH($B68,关卡普通怪!$E:$E,FALSE)),MAX(关卡普通怪!A:A))</f>
        <v>142</v>
      </c>
      <c r="D68" s="1">
        <f t="shared" si="0"/>
        <v>1.0945</v>
      </c>
      <c r="E68" s="1">
        <f t="shared" si="1"/>
        <v>1.0945</v>
      </c>
      <c r="F68" s="1">
        <f t="shared" si="2"/>
        <v>1.0945</v>
      </c>
      <c r="G68" s="1">
        <f t="shared" si="3"/>
        <v>1</v>
      </c>
      <c r="H68" s="1">
        <f t="shared" si="4"/>
        <v>1</v>
      </c>
      <c r="I68" s="1" cm="1">
        <f t="array" ref="I68">INT(INDEX(关卡普通怪!$F:$J,MATCH($C68,关卡普通怪!$A:$A,FALSE),MATCH(I$4,关卡普通怪!$F$2:$K$2,FALSE))*D68)</f>
        <v>2792</v>
      </c>
      <c r="J68" s="1" cm="1">
        <f t="array" ref="J68">INT(INDEX(关卡普通怪!$F:$J,MATCH($C68,关卡普通怪!$A:$A,FALSE),MATCH(J$4,关卡普通怪!$F$2:$K$2,FALSE))*E68)</f>
        <v>221</v>
      </c>
      <c r="K68" s="1" cm="1">
        <f t="array" ref="K68">INT(INDEX(关卡普通怪!$F:$J,MATCH($C68,关卡普通怪!$A:$A,FALSE),MATCH(K$4,关卡普通怪!$F$2:$K$2,FALSE))*F68)</f>
        <v>221</v>
      </c>
      <c r="L68" s="1" cm="1">
        <f t="array" ref="L68">INT(INDEX(关卡普通怪!$F:$J,MATCH($C68,关卡普通怪!$A:$A,FALSE),MATCH(L$4,关卡普通怪!$F$2:$K$2,FALSE))*G68)</f>
        <v>225</v>
      </c>
      <c r="M68" s="1" cm="1">
        <f t="array" ref="M68">INT(INDEX(关卡普通怪!$F:$J,MATCH($C68,关卡普通怪!$A:$A,FALSE),MATCH(M$4,关卡普通怪!$F$2:$K$2,FALSE))*H68)</f>
        <v>225</v>
      </c>
    </row>
    <row r="69" spans="1:13" x14ac:dyDescent="0.15">
      <c r="A69" s="1">
        <v>65</v>
      </c>
      <c r="B69" s="1">
        <f t="shared" si="9"/>
        <v>41</v>
      </c>
      <c r="C69" s="1" cm="1">
        <f t="array" ref="C69">IFERROR(INDEX(关卡普通怪!$A:$A,MATCH($B69,关卡普通怪!$E:$E,FALSE)),MAX(关卡普通怪!A:A))</f>
        <v>142</v>
      </c>
      <c r="D69" s="1">
        <f t="shared" si="0"/>
        <v>1.0960000000000001</v>
      </c>
      <c r="E69" s="1">
        <f t="shared" si="1"/>
        <v>1.0960000000000001</v>
      </c>
      <c r="F69" s="1">
        <f t="shared" si="2"/>
        <v>1.0960000000000001</v>
      </c>
      <c r="G69" s="1">
        <f t="shared" si="3"/>
        <v>1</v>
      </c>
      <c r="H69" s="1">
        <f t="shared" si="4"/>
        <v>1</v>
      </c>
      <c r="I69" s="1" cm="1">
        <f t="array" ref="I69">INT(INDEX(关卡普通怪!$F:$J,MATCH($C69,关卡普通怪!$A:$A,FALSE),MATCH(I$4,关卡普通怪!$F$2:$K$2,FALSE))*D69)</f>
        <v>2795</v>
      </c>
      <c r="J69" s="1" cm="1">
        <f t="array" ref="J69">INT(INDEX(关卡普通怪!$F:$J,MATCH($C69,关卡普通怪!$A:$A,FALSE),MATCH(J$4,关卡普通怪!$F$2:$K$2,FALSE))*E69)</f>
        <v>221</v>
      </c>
      <c r="K69" s="1" cm="1">
        <f t="array" ref="K69">INT(INDEX(关卡普通怪!$F:$J,MATCH($C69,关卡普通怪!$A:$A,FALSE),MATCH(K$4,关卡普通怪!$F$2:$K$2,FALSE))*F69)</f>
        <v>221</v>
      </c>
      <c r="L69" s="1" cm="1">
        <f t="array" ref="L69">INT(INDEX(关卡普通怪!$F:$J,MATCH($C69,关卡普通怪!$A:$A,FALSE),MATCH(L$4,关卡普通怪!$F$2:$K$2,FALSE))*G69)</f>
        <v>225</v>
      </c>
      <c r="M69" s="1" cm="1">
        <f t="array" ref="M69">INT(INDEX(关卡普通怪!$F:$J,MATCH($C69,关卡普通怪!$A:$A,FALSE),MATCH(M$4,关卡普通怪!$F$2:$K$2,FALSE))*H69)</f>
        <v>225</v>
      </c>
    </row>
    <row r="70" spans="1:13" x14ac:dyDescent="0.15">
      <c r="A70" s="1">
        <v>66</v>
      </c>
      <c r="B70" s="1">
        <f t="shared" si="9"/>
        <v>41</v>
      </c>
      <c r="C70" s="1" cm="1">
        <f t="array" ref="C70">IFERROR(INDEX(关卡普通怪!$A:$A,MATCH($B70,关卡普通怪!$E:$E,FALSE)),MAX(关卡普通怪!A:A))</f>
        <v>142</v>
      </c>
      <c r="D70" s="1">
        <f t="shared" si="0"/>
        <v>1.0974999999999999</v>
      </c>
      <c r="E70" s="1">
        <f t="shared" si="1"/>
        <v>1.0974999999999999</v>
      </c>
      <c r="F70" s="1">
        <f t="shared" si="2"/>
        <v>1.0974999999999999</v>
      </c>
      <c r="G70" s="1">
        <f t="shared" si="3"/>
        <v>1</v>
      </c>
      <c r="H70" s="1">
        <f t="shared" si="4"/>
        <v>1</v>
      </c>
      <c r="I70" s="1" cm="1">
        <f t="array" ref="I70">INT(INDEX(关卡普通怪!$F:$J,MATCH($C70,关卡普通怪!$A:$A,FALSE),MATCH(I$4,关卡普通怪!$F$2:$K$2,FALSE))*D70)</f>
        <v>2799</v>
      </c>
      <c r="J70" s="1" cm="1">
        <f t="array" ref="J70">INT(INDEX(关卡普通怪!$F:$J,MATCH($C70,关卡普通怪!$A:$A,FALSE),MATCH(J$4,关卡普通怪!$F$2:$K$2,FALSE))*E70)</f>
        <v>221</v>
      </c>
      <c r="K70" s="1" cm="1">
        <f t="array" ref="K70">INT(INDEX(关卡普通怪!$F:$J,MATCH($C70,关卡普通怪!$A:$A,FALSE),MATCH(K$4,关卡普通怪!$F$2:$K$2,FALSE))*F70)</f>
        <v>221</v>
      </c>
      <c r="L70" s="1" cm="1">
        <f t="array" ref="L70">INT(INDEX(关卡普通怪!$F:$J,MATCH($C70,关卡普通怪!$A:$A,FALSE),MATCH(L$4,关卡普通怪!$F$2:$K$2,FALSE))*G70)</f>
        <v>225</v>
      </c>
      <c r="M70" s="1" cm="1">
        <f t="array" ref="M70">INT(INDEX(关卡普通怪!$F:$J,MATCH($C70,关卡普通怪!$A:$A,FALSE),MATCH(M$4,关卡普通怪!$F$2:$K$2,FALSE))*H70)</f>
        <v>225</v>
      </c>
    </row>
    <row r="71" spans="1:13" x14ac:dyDescent="0.15">
      <c r="A71" s="1">
        <v>67</v>
      </c>
      <c r="B71" s="1">
        <f t="shared" si="9"/>
        <v>42</v>
      </c>
      <c r="C71" s="1" cm="1">
        <f t="array" ref="C71">IFERROR(INDEX(关卡普通怪!$A:$A,MATCH($B71,关卡普通怪!$E:$E,FALSE)),MAX(关卡普通怪!A:A))</f>
        <v>147</v>
      </c>
      <c r="D71" s="1">
        <f t="shared" ref="D71:D134" si="10">D70+$D$3</f>
        <v>1.099</v>
      </c>
      <c r="E71" s="1">
        <f t="shared" ref="E71:E134" si="11">E70+$D$3</f>
        <v>1.099</v>
      </c>
      <c r="F71" s="1">
        <f t="shared" ref="F71:F134" si="12">F70+$D$3</f>
        <v>1.099</v>
      </c>
      <c r="G71" s="1">
        <f t="shared" ref="G71:G134" si="13">G70+IF($B71&gt;=60,$G$3,0)</f>
        <v>1</v>
      </c>
      <c r="H71" s="1">
        <f t="shared" ref="H71:H134" si="14">H70+IF($B71&gt;=60,$G$3,0)</f>
        <v>1</v>
      </c>
      <c r="I71" s="1" cm="1">
        <f t="array" ref="I71">INT(INDEX(关卡普通怪!$F:$J,MATCH($C71,关卡普通怪!$A:$A,FALSE),MATCH(I$4,关卡普通怪!$F$2:$K$2,FALSE))*D71)</f>
        <v>2895</v>
      </c>
      <c r="J71" s="1" cm="1">
        <f t="array" ref="J71">INT(INDEX(关卡普通怪!$F:$J,MATCH($C71,关卡普通怪!$A:$A,FALSE),MATCH(J$4,关卡普通怪!$F$2:$K$2,FALSE))*E71)</f>
        <v>229</v>
      </c>
      <c r="K71" s="1" cm="1">
        <f t="array" ref="K71">INT(INDEX(关卡普通怪!$F:$J,MATCH($C71,关卡普通怪!$A:$A,FALSE),MATCH(K$4,关卡普通怪!$F$2:$K$2,FALSE))*F71)</f>
        <v>229</v>
      </c>
      <c r="L71" s="1" cm="1">
        <f t="array" ref="L71">INT(INDEX(关卡普通怪!$F:$J,MATCH($C71,关卡普通怪!$A:$A,FALSE),MATCH(L$4,关卡普通怪!$F$2:$K$2,FALSE))*G71)</f>
        <v>227</v>
      </c>
      <c r="M71" s="1" cm="1">
        <f t="array" ref="M71">INT(INDEX(关卡普通怪!$F:$J,MATCH($C71,关卡普通怪!$A:$A,FALSE),MATCH(M$4,关卡普通怪!$F$2:$K$2,FALSE))*H71)</f>
        <v>227</v>
      </c>
    </row>
    <row r="72" spans="1:13" x14ac:dyDescent="0.15">
      <c r="A72" s="1">
        <v>68</v>
      </c>
      <c r="B72" s="1">
        <f t="shared" si="9"/>
        <v>42</v>
      </c>
      <c r="C72" s="1" cm="1">
        <f t="array" ref="C72">IFERROR(INDEX(关卡普通怪!$A:$A,MATCH($B72,关卡普通怪!$E:$E,FALSE)),MAX(关卡普通怪!A:A))</f>
        <v>147</v>
      </c>
      <c r="D72" s="1">
        <f t="shared" si="10"/>
        <v>1.1005</v>
      </c>
      <c r="E72" s="1">
        <f t="shared" si="11"/>
        <v>1.1005</v>
      </c>
      <c r="F72" s="1">
        <f t="shared" si="12"/>
        <v>1.1005</v>
      </c>
      <c r="G72" s="1">
        <f t="shared" si="13"/>
        <v>1</v>
      </c>
      <c r="H72" s="1">
        <f t="shared" si="14"/>
        <v>1</v>
      </c>
      <c r="I72" s="1" cm="1">
        <f t="array" ref="I72">INT(INDEX(关卡普通怪!$F:$J,MATCH($C72,关卡普通怪!$A:$A,FALSE),MATCH(I$4,关卡普通怪!$F$2:$K$2,FALSE))*D72)</f>
        <v>2899</v>
      </c>
      <c r="J72" s="1" cm="1">
        <f t="array" ref="J72">INT(INDEX(关卡普通怪!$F:$J,MATCH($C72,关卡普通怪!$A:$A,FALSE),MATCH(J$4,关卡普通怪!$F$2:$K$2,FALSE))*E72)</f>
        <v>230</v>
      </c>
      <c r="K72" s="1" cm="1">
        <f t="array" ref="K72">INT(INDEX(关卡普通怪!$F:$J,MATCH($C72,关卡普通怪!$A:$A,FALSE),MATCH(K$4,关卡普通怪!$F$2:$K$2,FALSE))*F72)</f>
        <v>230</v>
      </c>
      <c r="L72" s="1" cm="1">
        <f t="array" ref="L72">INT(INDEX(关卡普通怪!$F:$J,MATCH($C72,关卡普通怪!$A:$A,FALSE),MATCH(L$4,关卡普通怪!$F$2:$K$2,FALSE))*G72)</f>
        <v>227</v>
      </c>
      <c r="M72" s="1" cm="1">
        <f t="array" ref="M72">INT(INDEX(关卡普通怪!$F:$J,MATCH($C72,关卡普通怪!$A:$A,FALSE),MATCH(M$4,关卡普通怪!$F$2:$K$2,FALSE))*H72)</f>
        <v>227</v>
      </c>
    </row>
    <row r="73" spans="1:13" x14ac:dyDescent="0.15">
      <c r="A73" s="1">
        <v>69</v>
      </c>
      <c r="B73" s="1">
        <f t="shared" si="9"/>
        <v>42</v>
      </c>
      <c r="C73" s="1" cm="1">
        <f t="array" ref="C73">IFERROR(INDEX(关卡普通怪!$A:$A,MATCH($B73,关卡普通怪!$E:$E,FALSE)),MAX(关卡普通怪!A:A))</f>
        <v>147</v>
      </c>
      <c r="D73" s="1">
        <f t="shared" si="10"/>
        <v>1.1020000000000001</v>
      </c>
      <c r="E73" s="1">
        <f t="shared" si="11"/>
        <v>1.1020000000000001</v>
      </c>
      <c r="F73" s="1">
        <f t="shared" si="12"/>
        <v>1.1020000000000001</v>
      </c>
      <c r="G73" s="1">
        <f t="shared" si="13"/>
        <v>1</v>
      </c>
      <c r="H73" s="1">
        <f t="shared" si="14"/>
        <v>1</v>
      </c>
      <c r="I73" s="1" cm="1">
        <f t="array" ref="I73">INT(INDEX(关卡普通怪!$F:$J,MATCH($C73,关卡普通怪!$A:$A,FALSE),MATCH(I$4,关卡普通怪!$F$2:$K$2,FALSE))*D73)</f>
        <v>2903</v>
      </c>
      <c r="J73" s="1" cm="1">
        <f t="array" ref="J73">INT(INDEX(关卡普通怪!$F:$J,MATCH($C73,关卡普通怪!$A:$A,FALSE),MATCH(J$4,关卡普通怪!$F$2:$K$2,FALSE))*E73)</f>
        <v>230</v>
      </c>
      <c r="K73" s="1" cm="1">
        <f t="array" ref="K73">INT(INDEX(关卡普通怪!$F:$J,MATCH($C73,关卡普通怪!$A:$A,FALSE),MATCH(K$4,关卡普通怪!$F$2:$K$2,FALSE))*F73)</f>
        <v>230</v>
      </c>
      <c r="L73" s="1" cm="1">
        <f t="array" ref="L73">INT(INDEX(关卡普通怪!$F:$J,MATCH($C73,关卡普通怪!$A:$A,FALSE),MATCH(L$4,关卡普通怪!$F$2:$K$2,FALSE))*G73)</f>
        <v>227</v>
      </c>
      <c r="M73" s="1" cm="1">
        <f t="array" ref="M73">INT(INDEX(关卡普通怪!$F:$J,MATCH($C73,关卡普通怪!$A:$A,FALSE),MATCH(M$4,关卡普通怪!$F$2:$K$2,FALSE))*H73)</f>
        <v>227</v>
      </c>
    </row>
    <row r="74" spans="1:13" x14ac:dyDescent="0.15">
      <c r="A74" s="1">
        <v>70</v>
      </c>
      <c r="B74" s="1">
        <f t="shared" si="9"/>
        <v>43</v>
      </c>
      <c r="C74" s="1" cm="1">
        <f t="array" ref="C74">IFERROR(INDEX(关卡普通怪!$A:$A,MATCH($B74,关卡普通怪!$E:$E,FALSE)),MAX(关卡普通怪!A:A))</f>
        <v>152</v>
      </c>
      <c r="D74" s="1">
        <f t="shared" si="10"/>
        <v>1.1034999999999999</v>
      </c>
      <c r="E74" s="1">
        <f t="shared" si="11"/>
        <v>1.1034999999999999</v>
      </c>
      <c r="F74" s="1">
        <f t="shared" si="12"/>
        <v>1.1034999999999999</v>
      </c>
      <c r="G74" s="1">
        <f t="shared" si="13"/>
        <v>1</v>
      </c>
      <c r="H74" s="1">
        <f t="shared" si="14"/>
        <v>1</v>
      </c>
      <c r="I74" s="1" cm="1">
        <f t="array" ref="I74">INT(INDEX(关卡普通怪!$F:$J,MATCH($C74,关卡普通怪!$A:$A,FALSE),MATCH(I$4,关卡普通怪!$F$2:$K$2,FALSE))*D74)</f>
        <v>3000</v>
      </c>
      <c r="J74" s="1" cm="1">
        <f t="array" ref="J74">INT(INDEX(关卡普通怪!$F:$J,MATCH($C74,关卡普通怪!$A:$A,FALSE),MATCH(J$4,关卡普通怪!$F$2:$K$2,FALSE))*E74)</f>
        <v>239</v>
      </c>
      <c r="K74" s="1" cm="1">
        <f t="array" ref="K74">INT(INDEX(关卡普通怪!$F:$J,MATCH($C74,关卡普通怪!$A:$A,FALSE),MATCH(K$4,关卡普通怪!$F$2:$K$2,FALSE))*F74)</f>
        <v>239</v>
      </c>
      <c r="L74" s="1" cm="1">
        <f t="array" ref="L74">INT(INDEX(关卡普通怪!$F:$J,MATCH($C74,关卡普通怪!$A:$A,FALSE),MATCH(L$4,关卡普通怪!$F$2:$K$2,FALSE))*G74)</f>
        <v>239</v>
      </c>
      <c r="M74" s="1" cm="1">
        <f t="array" ref="M74">INT(INDEX(关卡普通怪!$F:$J,MATCH($C74,关卡普通怪!$A:$A,FALSE),MATCH(M$4,关卡普通怪!$F$2:$K$2,FALSE))*H74)</f>
        <v>239</v>
      </c>
    </row>
    <row r="75" spans="1:13" x14ac:dyDescent="0.15">
      <c r="A75" s="1">
        <v>71</v>
      </c>
      <c r="B75" s="1">
        <f t="shared" si="9"/>
        <v>43</v>
      </c>
      <c r="C75" s="1" cm="1">
        <f t="array" ref="C75">IFERROR(INDEX(关卡普通怪!$A:$A,MATCH($B75,关卡普通怪!$E:$E,FALSE)),MAX(关卡普通怪!A:A))</f>
        <v>152</v>
      </c>
      <c r="D75" s="1">
        <f t="shared" si="10"/>
        <v>1.105</v>
      </c>
      <c r="E75" s="1">
        <f t="shared" si="11"/>
        <v>1.105</v>
      </c>
      <c r="F75" s="1">
        <f t="shared" si="12"/>
        <v>1.105</v>
      </c>
      <c r="G75" s="1">
        <f t="shared" si="13"/>
        <v>1</v>
      </c>
      <c r="H75" s="1">
        <f t="shared" si="14"/>
        <v>1</v>
      </c>
      <c r="I75" s="1" cm="1">
        <f t="array" ref="I75">INT(INDEX(关卡普通怪!$F:$J,MATCH($C75,关卡普通怪!$A:$A,FALSE),MATCH(I$4,关卡普通怪!$F$2:$K$2,FALSE))*D75)</f>
        <v>3004</v>
      </c>
      <c r="J75" s="1" cm="1">
        <f t="array" ref="J75">INT(INDEX(关卡普通怪!$F:$J,MATCH($C75,关卡普通怪!$A:$A,FALSE),MATCH(J$4,关卡普通怪!$F$2:$K$2,FALSE))*E75)</f>
        <v>239</v>
      </c>
      <c r="K75" s="1" cm="1">
        <f t="array" ref="K75">INT(INDEX(关卡普通怪!$F:$J,MATCH($C75,关卡普通怪!$A:$A,FALSE),MATCH(K$4,关卡普通怪!$F$2:$K$2,FALSE))*F75)</f>
        <v>239</v>
      </c>
      <c r="L75" s="1" cm="1">
        <f t="array" ref="L75">INT(INDEX(关卡普通怪!$F:$J,MATCH($C75,关卡普通怪!$A:$A,FALSE),MATCH(L$4,关卡普通怪!$F$2:$K$2,FALSE))*G75)</f>
        <v>239</v>
      </c>
      <c r="M75" s="1" cm="1">
        <f t="array" ref="M75">INT(INDEX(关卡普通怪!$F:$J,MATCH($C75,关卡普通怪!$A:$A,FALSE),MATCH(M$4,关卡普通怪!$F$2:$K$2,FALSE))*H75)</f>
        <v>239</v>
      </c>
    </row>
    <row r="76" spans="1:13" x14ac:dyDescent="0.15">
      <c r="A76" s="1">
        <v>72</v>
      </c>
      <c r="B76" s="1">
        <f t="shared" si="9"/>
        <v>43</v>
      </c>
      <c r="C76" s="1" cm="1">
        <f t="array" ref="C76">IFERROR(INDEX(关卡普通怪!$A:$A,MATCH($B76,关卡普通怪!$E:$E,FALSE)),MAX(关卡普通怪!A:A))</f>
        <v>152</v>
      </c>
      <c r="D76" s="1">
        <f t="shared" si="10"/>
        <v>1.1065</v>
      </c>
      <c r="E76" s="1">
        <f t="shared" si="11"/>
        <v>1.1065</v>
      </c>
      <c r="F76" s="1">
        <f t="shared" si="12"/>
        <v>1.1065</v>
      </c>
      <c r="G76" s="1">
        <f t="shared" si="13"/>
        <v>1</v>
      </c>
      <c r="H76" s="1">
        <f t="shared" si="14"/>
        <v>1</v>
      </c>
      <c r="I76" s="1" cm="1">
        <f t="array" ref="I76">INT(INDEX(关卡普通怪!$F:$J,MATCH($C76,关卡普通怪!$A:$A,FALSE),MATCH(I$4,关卡普通怪!$F$2:$K$2,FALSE))*D76)</f>
        <v>3008</v>
      </c>
      <c r="J76" s="1" cm="1">
        <f t="array" ref="J76">INT(INDEX(关卡普通怪!$F:$J,MATCH($C76,关卡普通怪!$A:$A,FALSE),MATCH(J$4,关卡普通怪!$F$2:$K$2,FALSE))*E76)</f>
        <v>240</v>
      </c>
      <c r="K76" s="1" cm="1">
        <f t="array" ref="K76">INT(INDEX(关卡普通怪!$F:$J,MATCH($C76,关卡普通怪!$A:$A,FALSE),MATCH(K$4,关卡普通怪!$F$2:$K$2,FALSE))*F76)</f>
        <v>240</v>
      </c>
      <c r="L76" s="1" cm="1">
        <f t="array" ref="L76">INT(INDEX(关卡普通怪!$F:$J,MATCH($C76,关卡普通怪!$A:$A,FALSE),MATCH(L$4,关卡普通怪!$F$2:$K$2,FALSE))*G76)</f>
        <v>239</v>
      </c>
      <c r="M76" s="1" cm="1">
        <f t="array" ref="M76">INT(INDEX(关卡普通怪!$F:$J,MATCH($C76,关卡普通怪!$A:$A,FALSE),MATCH(M$4,关卡普通怪!$F$2:$K$2,FALSE))*H76)</f>
        <v>239</v>
      </c>
    </row>
    <row r="77" spans="1:13" x14ac:dyDescent="0.15">
      <c r="A77" s="1">
        <v>73</v>
      </c>
      <c r="B77" s="1">
        <f t="shared" si="9"/>
        <v>44</v>
      </c>
      <c r="C77" s="1" cm="1">
        <f t="array" ref="C77">IFERROR(INDEX(关卡普通怪!$A:$A,MATCH($B77,关卡普通怪!$E:$E,FALSE)),MAX(关卡普通怪!A:A))</f>
        <v>157</v>
      </c>
      <c r="D77" s="1">
        <f t="shared" si="10"/>
        <v>1.1080000000000001</v>
      </c>
      <c r="E77" s="1">
        <f t="shared" si="11"/>
        <v>1.1080000000000001</v>
      </c>
      <c r="F77" s="1">
        <f t="shared" si="12"/>
        <v>1.1080000000000001</v>
      </c>
      <c r="G77" s="1">
        <f t="shared" si="13"/>
        <v>1</v>
      </c>
      <c r="H77" s="1">
        <f t="shared" si="14"/>
        <v>1</v>
      </c>
      <c r="I77" s="1" cm="1">
        <f t="array" ref="I77">INT(INDEX(关卡普通怪!$F:$J,MATCH($C77,关卡普通怪!$A:$A,FALSE),MATCH(I$4,关卡普通怪!$F$2:$K$2,FALSE))*D77)</f>
        <v>3105</v>
      </c>
      <c r="J77" s="1" cm="1">
        <f t="array" ref="J77">INT(INDEX(关卡普通怪!$F:$J,MATCH($C77,关卡普通怪!$A:$A,FALSE),MATCH(J$4,关卡普通怪!$F$2:$K$2,FALSE))*E77)</f>
        <v>249</v>
      </c>
      <c r="K77" s="1" cm="1">
        <f t="array" ref="K77">INT(INDEX(关卡普通怪!$F:$J,MATCH($C77,关卡普通怪!$A:$A,FALSE),MATCH(K$4,关卡普通怪!$F$2:$K$2,FALSE))*F77)</f>
        <v>249</v>
      </c>
      <c r="L77" s="1" cm="1">
        <f t="array" ref="L77">INT(INDEX(关卡普通怪!$F:$J,MATCH($C77,关卡普通怪!$A:$A,FALSE),MATCH(L$4,关卡普通怪!$F$2:$K$2,FALSE))*G77)</f>
        <v>241</v>
      </c>
      <c r="M77" s="1" cm="1">
        <f t="array" ref="M77">INT(INDEX(关卡普通怪!$F:$J,MATCH($C77,关卡普通怪!$A:$A,FALSE),MATCH(M$4,关卡普通怪!$F$2:$K$2,FALSE))*H77)</f>
        <v>241</v>
      </c>
    </row>
    <row r="78" spans="1:13" x14ac:dyDescent="0.15">
      <c r="A78" s="1">
        <v>74</v>
      </c>
      <c r="B78" s="1">
        <f t="shared" si="9"/>
        <v>44</v>
      </c>
      <c r="C78" s="1" cm="1">
        <f t="array" ref="C78">IFERROR(INDEX(关卡普通怪!$A:$A,MATCH($B78,关卡普通怪!$E:$E,FALSE)),MAX(关卡普通怪!A:A))</f>
        <v>157</v>
      </c>
      <c r="D78" s="1">
        <f t="shared" si="10"/>
        <v>1.1094999999999999</v>
      </c>
      <c r="E78" s="1">
        <f t="shared" si="11"/>
        <v>1.1094999999999999</v>
      </c>
      <c r="F78" s="1">
        <f t="shared" si="12"/>
        <v>1.1094999999999999</v>
      </c>
      <c r="G78" s="1">
        <f t="shared" si="13"/>
        <v>1</v>
      </c>
      <c r="H78" s="1">
        <f t="shared" si="14"/>
        <v>1</v>
      </c>
      <c r="I78" s="1" cm="1">
        <f t="array" ref="I78">INT(INDEX(关卡普通怪!$F:$J,MATCH($C78,关卡普通怪!$A:$A,FALSE),MATCH(I$4,关卡普通怪!$F$2:$K$2,FALSE))*D78)</f>
        <v>3109</v>
      </c>
      <c r="J78" s="1" cm="1">
        <f t="array" ref="J78">INT(INDEX(关卡普通怪!$F:$J,MATCH($C78,关卡普通怪!$A:$A,FALSE),MATCH(J$4,关卡普通怪!$F$2:$K$2,FALSE))*E78)</f>
        <v>249</v>
      </c>
      <c r="K78" s="1" cm="1">
        <f t="array" ref="K78">INT(INDEX(关卡普通怪!$F:$J,MATCH($C78,关卡普通怪!$A:$A,FALSE),MATCH(K$4,关卡普通怪!$F$2:$K$2,FALSE))*F78)</f>
        <v>249</v>
      </c>
      <c r="L78" s="1" cm="1">
        <f t="array" ref="L78">INT(INDEX(关卡普通怪!$F:$J,MATCH($C78,关卡普通怪!$A:$A,FALSE),MATCH(L$4,关卡普通怪!$F$2:$K$2,FALSE))*G78)</f>
        <v>241</v>
      </c>
      <c r="M78" s="1" cm="1">
        <f t="array" ref="M78">INT(INDEX(关卡普通怪!$F:$J,MATCH($C78,关卡普通怪!$A:$A,FALSE),MATCH(M$4,关卡普通怪!$F$2:$K$2,FALSE))*H78)</f>
        <v>241</v>
      </c>
    </row>
    <row r="79" spans="1:13" x14ac:dyDescent="0.15">
      <c r="A79" s="1">
        <v>75</v>
      </c>
      <c r="B79" s="1">
        <f t="shared" si="9"/>
        <v>44</v>
      </c>
      <c r="C79" s="1" cm="1">
        <f t="array" ref="C79">IFERROR(INDEX(关卡普通怪!$A:$A,MATCH($B79,关卡普通怪!$E:$E,FALSE)),MAX(关卡普通怪!A:A))</f>
        <v>157</v>
      </c>
      <c r="D79" s="1">
        <f t="shared" si="10"/>
        <v>1.111</v>
      </c>
      <c r="E79" s="1">
        <f t="shared" si="11"/>
        <v>1.111</v>
      </c>
      <c r="F79" s="1">
        <f t="shared" si="12"/>
        <v>1.111</v>
      </c>
      <c r="G79" s="1">
        <f t="shared" si="13"/>
        <v>1</v>
      </c>
      <c r="H79" s="1">
        <f t="shared" si="14"/>
        <v>1</v>
      </c>
      <c r="I79" s="1" cm="1">
        <f t="array" ref="I79">INT(INDEX(关卡普通怪!$F:$J,MATCH($C79,关卡普通怪!$A:$A,FALSE),MATCH(I$4,关卡普通怪!$F$2:$K$2,FALSE))*D79)</f>
        <v>3114</v>
      </c>
      <c r="J79" s="1" cm="1">
        <f t="array" ref="J79">INT(INDEX(关卡普通怪!$F:$J,MATCH($C79,关卡普通怪!$A:$A,FALSE),MATCH(J$4,关卡普通怪!$F$2:$K$2,FALSE))*E79)</f>
        <v>249</v>
      </c>
      <c r="K79" s="1" cm="1">
        <f t="array" ref="K79">INT(INDEX(关卡普通怪!$F:$J,MATCH($C79,关卡普通怪!$A:$A,FALSE),MATCH(K$4,关卡普通怪!$F$2:$K$2,FALSE))*F79)</f>
        <v>249</v>
      </c>
      <c r="L79" s="1" cm="1">
        <f t="array" ref="L79">INT(INDEX(关卡普通怪!$F:$J,MATCH($C79,关卡普通怪!$A:$A,FALSE),MATCH(L$4,关卡普通怪!$F$2:$K$2,FALSE))*G79)</f>
        <v>241</v>
      </c>
      <c r="M79" s="1" cm="1">
        <f t="array" ref="M79">INT(INDEX(关卡普通怪!$F:$J,MATCH($C79,关卡普通怪!$A:$A,FALSE),MATCH(M$4,关卡普通怪!$F$2:$K$2,FALSE))*H79)</f>
        <v>241</v>
      </c>
    </row>
    <row r="80" spans="1:13" x14ac:dyDescent="0.15">
      <c r="A80" s="1">
        <v>76</v>
      </c>
      <c r="B80" s="1">
        <f t="shared" si="9"/>
        <v>45</v>
      </c>
      <c r="C80" s="1" cm="1">
        <f t="array" ref="C80">IFERROR(INDEX(关卡普通怪!$A:$A,MATCH($B80,关卡普通怪!$E:$E,FALSE)),MAX(关卡普通怪!A:A))</f>
        <v>162</v>
      </c>
      <c r="D80" s="1">
        <f t="shared" si="10"/>
        <v>1.1125</v>
      </c>
      <c r="E80" s="1">
        <f t="shared" si="11"/>
        <v>1.1125</v>
      </c>
      <c r="F80" s="1">
        <f t="shared" si="12"/>
        <v>1.1125</v>
      </c>
      <c r="G80" s="1">
        <f t="shared" si="13"/>
        <v>1</v>
      </c>
      <c r="H80" s="1">
        <f t="shared" si="14"/>
        <v>1</v>
      </c>
      <c r="I80" s="1" cm="1">
        <f t="array" ref="I80">INT(INDEX(关卡普通怪!$F:$J,MATCH($C80,关卡普通怪!$A:$A,FALSE),MATCH(I$4,关卡普通怪!$F$2:$K$2,FALSE))*D80)</f>
        <v>3211</v>
      </c>
      <c r="J80" s="1" cm="1">
        <f t="array" ref="J80">INT(INDEX(关卡普通怪!$F:$J,MATCH($C80,关卡普通怪!$A:$A,FALSE),MATCH(J$4,关卡普通怪!$F$2:$K$2,FALSE))*E80)</f>
        <v>258</v>
      </c>
      <c r="K80" s="1" cm="1">
        <f t="array" ref="K80">INT(INDEX(关卡普通怪!$F:$J,MATCH($C80,关卡普通怪!$A:$A,FALSE),MATCH(K$4,关卡普通怪!$F$2:$K$2,FALSE))*F80)</f>
        <v>258</v>
      </c>
      <c r="L80" s="1" cm="1">
        <f t="array" ref="L80">INT(INDEX(关卡普通怪!$F:$J,MATCH($C80,关卡普通怪!$A:$A,FALSE),MATCH(L$4,关卡普通怪!$F$2:$K$2,FALSE))*G80)</f>
        <v>242</v>
      </c>
      <c r="M80" s="1" cm="1">
        <f t="array" ref="M80">INT(INDEX(关卡普通怪!$F:$J,MATCH($C80,关卡普通怪!$A:$A,FALSE),MATCH(M$4,关卡普通怪!$F$2:$K$2,FALSE))*H80)</f>
        <v>242</v>
      </c>
    </row>
    <row r="81" spans="1:13" x14ac:dyDescent="0.15">
      <c r="A81" s="1">
        <v>77</v>
      </c>
      <c r="B81" s="1">
        <f t="shared" si="9"/>
        <v>45</v>
      </c>
      <c r="C81" s="1" cm="1">
        <f t="array" ref="C81">IFERROR(INDEX(关卡普通怪!$A:$A,MATCH($B81,关卡普通怪!$E:$E,FALSE)),MAX(关卡普通怪!A:A))</f>
        <v>162</v>
      </c>
      <c r="D81" s="1">
        <f t="shared" si="10"/>
        <v>1.1140000000000001</v>
      </c>
      <c r="E81" s="1">
        <f t="shared" si="11"/>
        <v>1.1140000000000001</v>
      </c>
      <c r="F81" s="1">
        <f t="shared" si="12"/>
        <v>1.1140000000000001</v>
      </c>
      <c r="G81" s="1">
        <f t="shared" si="13"/>
        <v>1</v>
      </c>
      <c r="H81" s="1">
        <f t="shared" si="14"/>
        <v>1</v>
      </c>
      <c r="I81" s="1" cm="1">
        <f t="array" ref="I81">INT(INDEX(关卡普通怪!$F:$J,MATCH($C81,关卡普通怪!$A:$A,FALSE),MATCH(I$4,关卡普通怪!$F$2:$K$2,FALSE))*D81)</f>
        <v>3216</v>
      </c>
      <c r="J81" s="1" cm="1">
        <f t="array" ref="J81">INT(INDEX(关卡普通怪!$F:$J,MATCH($C81,关卡普通怪!$A:$A,FALSE),MATCH(J$4,关卡普通怪!$F$2:$K$2,FALSE))*E81)</f>
        <v>258</v>
      </c>
      <c r="K81" s="1" cm="1">
        <f t="array" ref="K81">INT(INDEX(关卡普通怪!$F:$J,MATCH($C81,关卡普通怪!$A:$A,FALSE),MATCH(K$4,关卡普通怪!$F$2:$K$2,FALSE))*F81)</f>
        <v>258</v>
      </c>
      <c r="L81" s="1" cm="1">
        <f t="array" ref="L81">INT(INDEX(关卡普通怪!$F:$J,MATCH($C81,关卡普通怪!$A:$A,FALSE),MATCH(L$4,关卡普通怪!$F$2:$K$2,FALSE))*G81)</f>
        <v>242</v>
      </c>
      <c r="M81" s="1" cm="1">
        <f t="array" ref="M81">INT(INDEX(关卡普通怪!$F:$J,MATCH($C81,关卡普通怪!$A:$A,FALSE),MATCH(M$4,关卡普通怪!$F$2:$K$2,FALSE))*H81)</f>
        <v>242</v>
      </c>
    </row>
    <row r="82" spans="1:13" x14ac:dyDescent="0.15">
      <c r="A82" s="1">
        <v>78</v>
      </c>
      <c r="B82" s="1">
        <f t="shared" si="9"/>
        <v>45</v>
      </c>
      <c r="C82" s="1" cm="1">
        <f t="array" ref="C82">IFERROR(INDEX(关卡普通怪!$A:$A,MATCH($B82,关卡普通怪!$E:$E,FALSE)),MAX(关卡普通怪!A:A))</f>
        <v>162</v>
      </c>
      <c r="D82" s="1">
        <f t="shared" si="10"/>
        <v>1.1154999999999999</v>
      </c>
      <c r="E82" s="1">
        <f t="shared" si="11"/>
        <v>1.1154999999999999</v>
      </c>
      <c r="F82" s="1">
        <f t="shared" si="12"/>
        <v>1.1154999999999999</v>
      </c>
      <c r="G82" s="1">
        <f t="shared" si="13"/>
        <v>1</v>
      </c>
      <c r="H82" s="1">
        <f t="shared" si="14"/>
        <v>1</v>
      </c>
      <c r="I82" s="1" cm="1">
        <f t="array" ref="I82">INT(INDEX(关卡普通怪!$F:$J,MATCH($C82,关卡普通怪!$A:$A,FALSE),MATCH(I$4,关卡普通怪!$F$2:$K$2,FALSE))*D82)</f>
        <v>3220</v>
      </c>
      <c r="J82" s="1" cm="1">
        <f t="array" ref="J82">INT(INDEX(关卡普通怪!$F:$J,MATCH($C82,关卡普通怪!$A:$A,FALSE),MATCH(J$4,关卡普通怪!$F$2:$K$2,FALSE))*E82)</f>
        <v>258</v>
      </c>
      <c r="K82" s="1" cm="1">
        <f t="array" ref="K82">INT(INDEX(关卡普通怪!$F:$J,MATCH($C82,关卡普通怪!$A:$A,FALSE),MATCH(K$4,关卡普通怪!$F$2:$K$2,FALSE))*F82)</f>
        <v>258</v>
      </c>
      <c r="L82" s="1" cm="1">
        <f t="array" ref="L82">INT(INDEX(关卡普通怪!$F:$J,MATCH($C82,关卡普通怪!$A:$A,FALSE),MATCH(L$4,关卡普通怪!$F$2:$K$2,FALSE))*G82)</f>
        <v>242</v>
      </c>
      <c r="M82" s="1" cm="1">
        <f t="array" ref="M82">INT(INDEX(关卡普通怪!$F:$J,MATCH($C82,关卡普通怪!$A:$A,FALSE),MATCH(M$4,关卡普通怪!$F$2:$K$2,FALSE))*H82)</f>
        <v>242</v>
      </c>
    </row>
    <row r="83" spans="1:13" x14ac:dyDescent="0.15">
      <c r="A83" s="1">
        <v>79</v>
      </c>
      <c r="B83" s="1">
        <f t="shared" si="9"/>
        <v>46</v>
      </c>
      <c r="C83" s="1" cm="1">
        <f t="array" ref="C83">IFERROR(INDEX(关卡普通怪!$A:$A,MATCH($B83,关卡普通怪!$E:$E,FALSE)),MAX(关卡普通怪!A:A))</f>
        <v>167</v>
      </c>
      <c r="D83" s="1">
        <f t="shared" si="10"/>
        <v>1.117</v>
      </c>
      <c r="E83" s="1">
        <f t="shared" si="11"/>
        <v>1.117</v>
      </c>
      <c r="F83" s="1">
        <f t="shared" si="12"/>
        <v>1.117</v>
      </c>
      <c r="G83" s="1">
        <f t="shared" si="13"/>
        <v>1</v>
      </c>
      <c r="H83" s="1">
        <f t="shared" si="14"/>
        <v>1</v>
      </c>
      <c r="I83" s="1" cm="1">
        <f t="array" ref="I83">INT(INDEX(关卡普通怪!$F:$J,MATCH($C83,关卡普通怪!$A:$A,FALSE),MATCH(I$4,关卡普通怪!$F$2:$K$2,FALSE))*D83)</f>
        <v>3530</v>
      </c>
      <c r="J83" s="1" cm="1">
        <f t="array" ref="J83">INT(INDEX(关卡普通怪!$F:$J,MATCH($C83,关卡普通怪!$A:$A,FALSE),MATCH(J$4,关卡普通怪!$F$2:$K$2,FALSE))*E83)</f>
        <v>282</v>
      </c>
      <c r="K83" s="1" cm="1">
        <f t="array" ref="K83">INT(INDEX(关卡普通怪!$F:$J,MATCH($C83,关卡普通怪!$A:$A,FALSE),MATCH(K$4,关卡普通怪!$F$2:$K$2,FALSE))*F83)</f>
        <v>282</v>
      </c>
      <c r="L83" s="1" cm="1">
        <f t="array" ref="L83">INT(INDEX(关卡普通怪!$F:$J,MATCH($C83,关卡普通怪!$A:$A,FALSE),MATCH(L$4,关卡普通怪!$F$2:$K$2,FALSE))*G83)</f>
        <v>244</v>
      </c>
      <c r="M83" s="1" cm="1">
        <f t="array" ref="M83">INT(INDEX(关卡普通怪!$F:$J,MATCH($C83,关卡普通怪!$A:$A,FALSE),MATCH(M$4,关卡普通怪!$F$2:$K$2,FALSE))*H83)</f>
        <v>244</v>
      </c>
    </row>
    <row r="84" spans="1:13" x14ac:dyDescent="0.15">
      <c r="A84" s="1">
        <v>80</v>
      </c>
      <c r="B84" s="1">
        <f t="shared" si="9"/>
        <v>46</v>
      </c>
      <c r="C84" s="1" cm="1">
        <f t="array" ref="C84">IFERROR(INDEX(关卡普通怪!$A:$A,MATCH($B84,关卡普通怪!$E:$E,FALSE)),MAX(关卡普通怪!A:A))</f>
        <v>167</v>
      </c>
      <c r="D84" s="1">
        <f t="shared" si="10"/>
        <v>1.1185</v>
      </c>
      <c r="E84" s="1">
        <f t="shared" si="11"/>
        <v>1.1185</v>
      </c>
      <c r="F84" s="1">
        <f t="shared" si="12"/>
        <v>1.1185</v>
      </c>
      <c r="G84" s="1">
        <f t="shared" si="13"/>
        <v>1</v>
      </c>
      <c r="H84" s="1">
        <f t="shared" si="14"/>
        <v>1</v>
      </c>
      <c r="I84" s="1" cm="1">
        <f t="array" ref="I84">INT(INDEX(关卡普通怪!$F:$J,MATCH($C84,关卡普通怪!$A:$A,FALSE),MATCH(I$4,关卡普通怪!$F$2:$K$2,FALSE))*D84)</f>
        <v>3535</v>
      </c>
      <c r="J84" s="1" cm="1">
        <f t="array" ref="J84">INT(INDEX(关卡普通怪!$F:$J,MATCH($C84,关卡普通怪!$A:$A,FALSE),MATCH(J$4,关卡普通怪!$F$2:$K$2,FALSE))*E84)</f>
        <v>282</v>
      </c>
      <c r="K84" s="1" cm="1">
        <f t="array" ref="K84">INT(INDEX(关卡普通怪!$F:$J,MATCH($C84,关卡普通怪!$A:$A,FALSE),MATCH(K$4,关卡普通怪!$F$2:$K$2,FALSE))*F84)</f>
        <v>282</v>
      </c>
      <c r="L84" s="1" cm="1">
        <f t="array" ref="L84">INT(INDEX(关卡普通怪!$F:$J,MATCH($C84,关卡普通怪!$A:$A,FALSE),MATCH(L$4,关卡普通怪!$F$2:$K$2,FALSE))*G84)</f>
        <v>244</v>
      </c>
      <c r="M84" s="1" cm="1">
        <f t="array" ref="M84">INT(INDEX(关卡普通怪!$F:$J,MATCH($C84,关卡普通怪!$A:$A,FALSE),MATCH(M$4,关卡普通怪!$F$2:$K$2,FALSE))*H84)</f>
        <v>244</v>
      </c>
    </row>
    <row r="85" spans="1:13" x14ac:dyDescent="0.15">
      <c r="A85" s="1">
        <v>81</v>
      </c>
      <c r="B85" s="1">
        <f t="shared" ref="B85:B116" si="15">B82+1</f>
        <v>46</v>
      </c>
      <c r="C85" s="1" cm="1">
        <f t="array" ref="C85">IFERROR(INDEX(关卡普通怪!$A:$A,MATCH($B85,关卡普通怪!$E:$E,FALSE)),MAX(关卡普通怪!A:A))</f>
        <v>167</v>
      </c>
      <c r="D85" s="1">
        <f t="shared" si="10"/>
        <v>1.1200000000000001</v>
      </c>
      <c r="E85" s="1">
        <f t="shared" si="11"/>
        <v>1.1200000000000001</v>
      </c>
      <c r="F85" s="1">
        <f t="shared" si="12"/>
        <v>1.1200000000000001</v>
      </c>
      <c r="G85" s="1">
        <f t="shared" si="13"/>
        <v>1</v>
      </c>
      <c r="H85" s="1">
        <f t="shared" si="14"/>
        <v>1</v>
      </c>
      <c r="I85" s="1" cm="1">
        <f t="array" ref="I85">INT(INDEX(关卡普通怪!$F:$J,MATCH($C85,关卡普通怪!$A:$A,FALSE),MATCH(I$4,关卡普通怪!$F$2:$K$2,FALSE))*D85)</f>
        <v>3540</v>
      </c>
      <c r="J85" s="1" cm="1">
        <f t="array" ref="J85">INT(INDEX(关卡普通怪!$F:$J,MATCH($C85,关卡普通怪!$A:$A,FALSE),MATCH(J$4,关卡普通怪!$F$2:$K$2,FALSE))*E85)</f>
        <v>283</v>
      </c>
      <c r="K85" s="1" cm="1">
        <f t="array" ref="K85">INT(INDEX(关卡普通怪!$F:$J,MATCH($C85,关卡普通怪!$A:$A,FALSE),MATCH(K$4,关卡普通怪!$F$2:$K$2,FALSE))*F85)</f>
        <v>283</v>
      </c>
      <c r="L85" s="1" cm="1">
        <f t="array" ref="L85">INT(INDEX(关卡普通怪!$F:$J,MATCH($C85,关卡普通怪!$A:$A,FALSE),MATCH(L$4,关卡普通怪!$F$2:$K$2,FALSE))*G85)</f>
        <v>244</v>
      </c>
      <c r="M85" s="1" cm="1">
        <f t="array" ref="M85">INT(INDEX(关卡普通怪!$F:$J,MATCH($C85,关卡普通怪!$A:$A,FALSE),MATCH(M$4,关卡普通怪!$F$2:$K$2,FALSE))*H85)</f>
        <v>244</v>
      </c>
    </row>
    <row r="86" spans="1:13" x14ac:dyDescent="0.15">
      <c r="A86" s="1">
        <v>82</v>
      </c>
      <c r="B86" s="1">
        <f t="shared" si="15"/>
        <v>47</v>
      </c>
      <c r="C86" s="1" cm="1">
        <f t="array" ref="C86">IFERROR(INDEX(关卡普通怪!$A:$A,MATCH($B86,关卡普通怪!$E:$E,FALSE)),MAX(关卡普通怪!A:A))</f>
        <v>172</v>
      </c>
      <c r="D86" s="1">
        <f t="shared" si="10"/>
        <v>1.1214999999999999</v>
      </c>
      <c r="E86" s="1">
        <f t="shared" si="11"/>
        <v>1.1214999999999999</v>
      </c>
      <c r="F86" s="1">
        <f t="shared" si="12"/>
        <v>1.1214999999999999</v>
      </c>
      <c r="G86" s="1">
        <f t="shared" si="13"/>
        <v>1</v>
      </c>
      <c r="H86" s="1">
        <f t="shared" si="14"/>
        <v>1</v>
      </c>
      <c r="I86" s="1" cm="1">
        <f t="array" ref="I86">INT(INDEX(关卡普通怪!$F:$J,MATCH($C86,关卡普通怪!$A:$A,FALSE),MATCH(I$4,关卡普通怪!$F$2:$K$2,FALSE))*D86)</f>
        <v>3852</v>
      </c>
      <c r="J86" s="1" cm="1">
        <f t="array" ref="J86">INT(INDEX(关卡普通怪!$F:$J,MATCH($C86,关卡普通怪!$A:$A,FALSE),MATCH(J$4,关卡普通怪!$F$2:$K$2,FALSE))*E86)</f>
        <v>307</v>
      </c>
      <c r="K86" s="1" cm="1">
        <f t="array" ref="K86">INT(INDEX(关卡普通怪!$F:$J,MATCH($C86,关卡普通怪!$A:$A,FALSE),MATCH(K$4,关卡普通怪!$F$2:$K$2,FALSE))*F86)</f>
        <v>307</v>
      </c>
      <c r="L86" s="1" cm="1">
        <f t="array" ref="L86">INT(INDEX(关卡普通怪!$F:$J,MATCH($C86,关卡普通怪!$A:$A,FALSE),MATCH(L$4,关卡普通怪!$F$2:$K$2,FALSE))*G86)</f>
        <v>245</v>
      </c>
      <c r="M86" s="1" cm="1">
        <f t="array" ref="M86">INT(INDEX(关卡普通怪!$F:$J,MATCH($C86,关卡普通怪!$A:$A,FALSE),MATCH(M$4,关卡普通怪!$F$2:$K$2,FALSE))*H86)</f>
        <v>245</v>
      </c>
    </row>
    <row r="87" spans="1:13" x14ac:dyDescent="0.15">
      <c r="A87" s="1">
        <v>83</v>
      </c>
      <c r="B87" s="1">
        <f t="shared" si="15"/>
        <v>47</v>
      </c>
      <c r="C87" s="1" cm="1">
        <f t="array" ref="C87">IFERROR(INDEX(关卡普通怪!$A:$A,MATCH($B87,关卡普通怪!$E:$E,FALSE)),MAX(关卡普通怪!A:A))</f>
        <v>172</v>
      </c>
      <c r="D87" s="1">
        <f t="shared" si="10"/>
        <v>1.123</v>
      </c>
      <c r="E87" s="1">
        <f t="shared" si="11"/>
        <v>1.123</v>
      </c>
      <c r="F87" s="1">
        <f t="shared" si="12"/>
        <v>1.123</v>
      </c>
      <c r="G87" s="1">
        <f t="shared" si="13"/>
        <v>1</v>
      </c>
      <c r="H87" s="1">
        <f t="shared" si="14"/>
        <v>1</v>
      </c>
      <c r="I87" s="1" cm="1">
        <f t="array" ref="I87">INT(INDEX(关卡普通怪!$F:$J,MATCH($C87,关卡普通怪!$A:$A,FALSE),MATCH(I$4,关卡普通怪!$F$2:$K$2,FALSE))*D87)</f>
        <v>3857</v>
      </c>
      <c r="J87" s="1" cm="1">
        <f t="array" ref="J87">INT(INDEX(关卡普通怪!$F:$J,MATCH($C87,关卡普通怪!$A:$A,FALSE),MATCH(J$4,关卡普通怪!$F$2:$K$2,FALSE))*E87)</f>
        <v>307</v>
      </c>
      <c r="K87" s="1" cm="1">
        <f t="array" ref="K87">INT(INDEX(关卡普通怪!$F:$J,MATCH($C87,关卡普通怪!$A:$A,FALSE),MATCH(K$4,关卡普通怪!$F$2:$K$2,FALSE))*F87)</f>
        <v>307</v>
      </c>
      <c r="L87" s="1" cm="1">
        <f t="array" ref="L87">INT(INDEX(关卡普通怪!$F:$J,MATCH($C87,关卡普通怪!$A:$A,FALSE),MATCH(L$4,关卡普通怪!$F$2:$K$2,FALSE))*G87)</f>
        <v>245</v>
      </c>
      <c r="M87" s="1" cm="1">
        <f t="array" ref="M87">INT(INDEX(关卡普通怪!$F:$J,MATCH($C87,关卡普通怪!$A:$A,FALSE),MATCH(M$4,关卡普通怪!$F$2:$K$2,FALSE))*H87)</f>
        <v>245</v>
      </c>
    </row>
    <row r="88" spans="1:13" x14ac:dyDescent="0.15">
      <c r="A88" s="1">
        <v>84</v>
      </c>
      <c r="B88" s="1">
        <f t="shared" si="15"/>
        <v>47</v>
      </c>
      <c r="C88" s="1" cm="1">
        <f t="array" ref="C88">IFERROR(INDEX(关卡普通怪!$A:$A,MATCH($B88,关卡普通怪!$E:$E,FALSE)),MAX(关卡普通怪!A:A))</f>
        <v>172</v>
      </c>
      <c r="D88" s="1">
        <f t="shared" si="10"/>
        <v>1.1245000000000001</v>
      </c>
      <c r="E88" s="1">
        <f t="shared" si="11"/>
        <v>1.1245000000000001</v>
      </c>
      <c r="F88" s="1">
        <f t="shared" si="12"/>
        <v>1.1245000000000001</v>
      </c>
      <c r="G88" s="1">
        <f t="shared" si="13"/>
        <v>1</v>
      </c>
      <c r="H88" s="1">
        <f t="shared" si="14"/>
        <v>1</v>
      </c>
      <c r="I88" s="1" cm="1">
        <f t="array" ref="I88">INT(INDEX(关卡普通怪!$F:$J,MATCH($C88,关卡普通怪!$A:$A,FALSE),MATCH(I$4,关卡普通怪!$F$2:$K$2,FALSE))*D88)</f>
        <v>3862</v>
      </c>
      <c r="J88" s="1" cm="1">
        <f t="array" ref="J88">INT(INDEX(关卡普通怪!$F:$J,MATCH($C88,关卡普通怪!$A:$A,FALSE),MATCH(J$4,关卡普通怪!$F$2:$K$2,FALSE))*E88)</f>
        <v>308</v>
      </c>
      <c r="K88" s="1" cm="1">
        <f t="array" ref="K88">INT(INDEX(关卡普通怪!$F:$J,MATCH($C88,关卡普通怪!$A:$A,FALSE),MATCH(K$4,关卡普通怪!$F$2:$K$2,FALSE))*F88)</f>
        <v>308</v>
      </c>
      <c r="L88" s="1" cm="1">
        <f t="array" ref="L88">INT(INDEX(关卡普通怪!$F:$J,MATCH($C88,关卡普通怪!$A:$A,FALSE),MATCH(L$4,关卡普通怪!$F$2:$K$2,FALSE))*G88)</f>
        <v>245</v>
      </c>
      <c r="M88" s="1" cm="1">
        <f t="array" ref="M88">INT(INDEX(关卡普通怪!$F:$J,MATCH($C88,关卡普通怪!$A:$A,FALSE),MATCH(M$4,关卡普通怪!$F$2:$K$2,FALSE))*H88)</f>
        <v>245</v>
      </c>
    </row>
    <row r="89" spans="1:13" x14ac:dyDescent="0.15">
      <c r="A89" s="1">
        <v>85</v>
      </c>
      <c r="B89" s="1">
        <f t="shared" si="15"/>
        <v>48</v>
      </c>
      <c r="C89" s="1" cm="1">
        <f t="array" ref="C89">IFERROR(INDEX(关卡普通怪!$A:$A,MATCH($B89,关卡普通怪!$E:$E,FALSE)),MAX(关卡普通怪!A:A))</f>
        <v>177</v>
      </c>
      <c r="D89" s="1">
        <f t="shared" si="10"/>
        <v>1.1259999999999999</v>
      </c>
      <c r="E89" s="1">
        <f t="shared" si="11"/>
        <v>1.1259999999999999</v>
      </c>
      <c r="F89" s="1">
        <f t="shared" si="12"/>
        <v>1.1259999999999999</v>
      </c>
      <c r="G89" s="1">
        <f t="shared" si="13"/>
        <v>1</v>
      </c>
      <c r="H89" s="1">
        <f t="shared" si="14"/>
        <v>1</v>
      </c>
      <c r="I89" s="1" cm="1">
        <f t="array" ref="I89">INT(INDEX(关卡普通怪!$F:$J,MATCH($C89,关卡普通怪!$A:$A,FALSE),MATCH(I$4,关卡普通怪!$F$2:$K$2,FALSE))*D89)</f>
        <v>4176</v>
      </c>
      <c r="J89" s="1" cm="1">
        <f t="array" ref="J89">INT(INDEX(关卡普通怪!$F:$J,MATCH($C89,关卡普通怪!$A:$A,FALSE),MATCH(J$4,关卡普通怪!$F$2:$K$2,FALSE))*E89)</f>
        <v>331</v>
      </c>
      <c r="K89" s="1" cm="1">
        <f t="array" ref="K89">INT(INDEX(关卡普通怪!$F:$J,MATCH($C89,关卡普通怪!$A:$A,FALSE),MATCH(K$4,关卡普通怪!$F$2:$K$2,FALSE))*F89)</f>
        <v>331</v>
      </c>
      <c r="L89" s="1" cm="1">
        <f t="array" ref="L89">INT(INDEX(关卡普通怪!$F:$J,MATCH($C89,关卡普通怪!$A:$A,FALSE),MATCH(L$4,关卡普通怪!$F$2:$K$2,FALSE))*G89)</f>
        <v>296</v>
      </c>
      <c r="M89" s="1" cm="1">
        <f t="array" ref="M89">INT(INDEX(关卡普通怪!$F:$J,MATCH($C89,关卡普通怪!$A:$A,FALSE),MATCH(M$4,关卡普通怪!$F$2:$K$2,FALSE))*H89)</f>
        <v>296</v>
      </c>
    </row>
    <row r="90" spans="1:13" x14ac:dyDescent="0.15">
      <c r="A90" s="1">
        <v>86</v>
      </c>
      <c r="B90" s="1">
        <f t="shared" si="15"/>
        <v>48</v>
      </c>
      <c r="C90" s="1" cm="1">
        <f t="array" ref="C90">IFERROR(INDEX(关卡普通怪!$A:$A,MATCH($B90,关卡普通怪!$E:$E,FALSE)),MAX(关卡普通怪!A:A))</f>
        <v>177</v>
      </c>
      <c r="D90" s="1">
        <f t="shared" si="10"/>
        <v>1.1274999999999999</v>
      </c>
      <c r="E90" s="1">
        <f t="shared" si="11"/>
        <v>1.1274999999999999</v>
      </c>
      <c r="F90" s="1">
        <f t="shared" si="12"/>
        <v>1.1274999999999999</v>
      </c>
      <c r="G90" s="1">
        <f t="shared" si="13"/>
        <v>1</v>
      </c>
      <c r="H90" s="1">
        <f t="shared" si="14"/>
        <v>1</v>
      </c>
      <c r="I90" s="1" cm="1">
        <f t="array" ref="I90">INT(INDEX(关卡普通怪!$F:$J,MATCH($C90,关卡普通怪!$A:$A,FALSE),MATCH(I$4,关卡普通怪!$F$2:$K$2,FALSE))*D90)</f>
        <v>4181</v>
      </c>
      <c r="J90" s="1" cm="1">
        <f t="array" ref="J90">INT(INDEX(关卡普通怪!$F:$J,MATCH($C90,关卡普通怪!$A:$A,FALSE),MATCH(J$4,关卡普通怪!$F$2:$K$2,FALSE))*E90)</f>
        <v>331</v>
      </c>
      <c r="K90" s="1" cm="1">
        <f t="array" ref="K90">INT(INDEX(关卡普通怪!$F:$J,MATCH($C90,关卡普通怪!$A:$A,FALSE),MATCH(K$4,关卡普通怪!$F$2:$K$2,FALSE))*F90)</f>
        <v>331</v>
      </c>
      <c r="L90" s="1" cm="1">
        <f t="array" ref="L90">INT(INDEX(关卡普通怪!$F:$J,MATCH($C90,关卡普通怪!$A:$A,FALSE),MATCH(L$4,关卡普通怪!$F$2:$K$2,FALSE))*G90)</f>
        <v>296</v>
      </c>
      <c r="M90" s="1" cm="1">
        <f t="array" ref="M90">INT(INDEX(关卡普通怪!$F:$J,MATCH($C90,关卡普通怪!$A:$A,FALSE),MATCH(M$4,关卡普通怪!$F$2:$K$2,FALSE))*H90)</f>
        <v>296</v>
      </c>
    </row>
    <row r="91" spans="1:13" x14ac:dyDescent="0.15">
      <c r="A91" s="1">
        <v>87</v>
      </c>
      <c r="B91" s="1">
        <f t="shared" si="15"/>
        <v>48</v>
      </c>
      <c r="C91" s="1" cm="1">
        <f t="array" ref="C91">IFERROR(INDEX(关卡普通怪!$A:$A,MATCH($B91,关卡普通怪!$E:$E,FALSE)),MAX(关卡普通怪!A:A))</f>
        <v>177</v>
      </c>
      <c r="D91" s="1">
        <f t="shared" si="10"/>
        <v>1.129</v>
      </c>
      <c r="E91" s="1">
        <f t="shared" si="11"/>
        <v>1.129</v>
      </c>
      <c r="F91" s="1">
        <f t="shared" si="12"/>
        <v>1.129</v>
      </c>
      <c r="G91" s="1">
        <f t="shared" si="13"/>
        <v>1</v>
      </c>
      <c r="H91" s="1">
        <f t="shared" si="14"/>
        <v>1</v>
      </c>
      <c r="I91" s="1" cm="1">
        <f t="array" ref="I91">INT(INDEX(关卡普通怪!$F:$J,MATCH($C91,关卡普通怪!$A:$A,FALSE),MATCH(I$4,关卡普通怪!$F$2:$K$2,FALSE))*D91)</f>
        <v>4187</v>
      </c>
      <c r="J91" s="1" cm="1">
        <f t="array" ref="J91">INT(INDEX(关卡普通怪!$F:$J,MATCH($C91,关卡普通怪!$A:$A,FALSE),MATCH(J$4,关卡普通怪!$F$2:$K$2,FALSE))*E91)</f>
        <v>331</v>
      </c>
      <c r="K91" s="1" cm="1">
        <f t="array" ref="K91">INT(INDEX(关卡普通怪!$F:$J,MATCH($C91,关卡普通怪!$A:$A,FALSE),MATCH(K$4,关卡普通怪!$F$2:$K$2,FALSE))*F91)</f>
        <v>331</v>
      </c>
      <c r="L91" s="1" cm="1">
        <f t="array" ref="L91">INT(INDEX(关卡普通怪!$F:$J,MATCH($C91,关卡普通怪!$A:$A,FALSE),MATCH(L$4,关卡普通怪!$F$2:$K$2,FALSE))*G91)</f>
        <v>296</v>
      </c>
      <c r="M91" s="1" cm="1">
        <f t="array" ref="M91">INT(INDEX(关卡普通怪!$F:$J,MATCH($C91,关卡普通怪!$A:$A,FALSE),MATCH(M$4,关卡普通怪!$F$2:$K$2,FALSE))*H91)</f>
        <v>296</v>
      </c>
    </row>
    <row r="92" spans="1:13" x14ac:dyDescent="0.15">
      <c r="A92" s="1">
        <v>88</v>
      </c>
      <c r="B92" s="1">
        <f t="shared" si="15"/>
        <v>49</v>
      </c>
      <c r="C92" s="1" cm="1">
        <f t="array" ref="C92">IFERROR(INDEX(关卡普通怪!$A:$A,MATCH($B92,关卡普通怪!$E:$E,FALSE)),MAX(关卡普通怪!A:A))</f>
        <v>182</v>
      </c>
      <c r="D92" s="1">
        <f t="shared" si="10"/>
        <v>1.1305000000000001</v>
      </c>
      <c r="E92" s="1">
        <f t="shared" si="11"/>
        <v>1.1305000000000001</v>
      </c>
      <c r="F92" s="1">
        <f t="shared" si="12"/>
        <v>1.1305000000000001</v>
      </c>
      <c r="G92" s="1">
        <f t="shared" si="13"/>
        <v>1</v>
      </c>
      <c r="H92" s="1">
        <f t="shared" si="14"/>
        <v>1</v>
      </c>
      <c r="I92" s="1" cm="1">
        <f t="array" ref="I92">INT(INDEX(关卡普通怪!$F:$J,MATCH($C92,关卡普通怪!$A:$A,FALSE),MATCH(I$4,关卡普通怪!$F$2:$K$2,FALSE))*D92)</f>
        <v>4502</v>
      </c>
      <c r="J92" s="1" cm="1">
        <f t="array" ref="J92">INT(INDEX(关卡普通怪!$F:$J,MATCH($C92,关卡普通怪!$A:$A,FALSE),MATCH(J$4,关卡普通怪!$F$2:$K$2,FALSE))*E92)</f>
        <v>356</v>
      </c>
      <c r="K92" s="1" cm="1">
        <f t="array" ref="K92">INT(INDEX(关卡普通怪!$F:$J,MATCH($C92,关卡普通怪!$A:$A,FALSE),MATCH(K$4,关卡普通怪!$F$2:$K$2,FALSE))*F92)</f>
        <v>356</v>
      </c>
      <c r="L92" s="1" cm="1">
        <f t="array" ref="L92">INT(INDEX(关卡普通怪!$F:$J,MATCH($C92,关卡普通怪!$A:$A,FALSE),MATCH(L$4,关卡普通怪!$F$2:$K$2,FALSE))*G92)</f>
        <v>305</v>
      </c>
      <c r="M92" s="1" cm="1">
        <f t="array" ref="M92">INT(INDEX(关卡普通怪!$F:$J,MATCH($C92,关卡普通怪!$A:$A,FALSE),MATCH(M$4,关卡普通怪!$F$2:$K$2,FALSE))*H92)</f>
        <v>305</v>
      </c>
    </row>
    <row r="93" spans="1:13" x14ac:dyDescent="0.15">
      <c r="A93" s="1">
        <v>89</v>
      </c>
      <c r="B93" s="1">
        <f t="shared" si="15"/>
        <v>49</v>
      </c>
      <c r="C93" s="1" cm="1">
        <f t="array" ref="C93">IFERROR(INDEX(关卡普通怪!$A:$A,MATCH($B93,关卡普通怪!$E:$E,FALSE)),MAX(关卡普通怪!A:A))</f>
        <v>182</v>
      </c>
      <c r="D93" s="1">
        <f t="shared" si="10"/>
        <v>1.1320000000000101</v>
      </c>
      <c r="E93" s="1">
        <f t="shared" si="11"/>
        <v>1.1320000000000101</v>
      </c>
      <c r="F93" s="1">
        <f t="shared" si="12"/>
        <v>1.1320000000000101</v>
      </c>
      <c r="G93" s="1">
        <f t="shared" si="13"/>
        <v>1</v>
      </c>
      <c r="H93" s="1">
        <f t="shared" si="14"/>
        <v>1</v>
      </c>
      <c r="I93" s="1" cm="1">
        <f t="array" ref="I93">INT(INDEX(关卡普通怪!$F:$J,MATCH($C93,关卡普通怪!$A:$A,FALSE),MATCH(I$4,关卡普通怪!$F$2:$K$2,FALSE))*D93)</f>
        <v>4508</v>
      </c>
      <c r="J93" s="1" cm="1">
        <f t="array" ref="J93">INT(INDEX(关卡普通怪!$F:$J,MATCH($C93,关卡普通怪!$A:$A,FALSE),MATCH(J$4,关卡普通怪!$F$2:$K$2,FALSE))*E93)</f>
        <v>356</v>
      </c>
      <c r="K93" s="1" cm="1">
        <f t="array" ref="K93">INT(INDEX(关卡普通怪!$F:$J,MATCH($C93,关卡普通怪!$A:$A,FALSE),MATCH(K$4,关卡普通怪!$F$2:$K$2,FALSE))*F93)</f>
        <v>356</v>
      </c>
      <c r="L93" s="1" cm="1">
        <f t="array" ref="L93">INT(INDEX(关卡普通怪!$F:$J,MATCH($C93,关卡普通怪!$A:$A,FALSE),MATCH(L$4,关卡普通怪!$F$2:$K$2,FALSE))*G93)</f>
        <v>305</v>
      </c>
      <c r="M93" s="1" cm="1">
        <f t="array" ref="M93">INT(INDEX(关卡普通怪!$F:$J,MATCH($C93,关卡普通怪!$A:$A,FALSE),MATCH(M$4,关卡普通怪!$F$2:$K$2,FALSE))*H93)</f>
        <v>305</v>
      </c>
    </row>
    <row r="94" spans="1:13" x14ac:dyDescent="0.15">
      <c r="A94" s="1">
        <v>90</v>
      </c>
      <c r="B94" s="1">
        <f t="shared" si="15"/>
        <v>49</v>
      </c>
      <c r="C94" s="1" cm="1">
        <f t="array" ref="C94">IFERROR(INDEX(关卡普通怪!$A:$A,MATCH($B94,关卡普通怪!$E:$E,FALSE)),MAX(关卡普通怪!A:A))</f>
        <v>182</v>
      </c>
      <c r="D94" s="1">
        <f t="shared" si="10"/>
        <v>1.1335000000000099</v>
      </c>
      <c r="E94" s="1">
        <f t="shared" si="11"/>
        <v>1.1335000000000099</v>
      </c>
      <c r="F94" s="1">
        <f t="shared" si="12"/>
        <v>1.1335000000000099</v>
      </c>
      <c r="G94" s="1">
        <f t="shared" si="13"/>
        <v>1</v>
      </c>
      <c r="H94" s="1">
        <f t="shared" si="14"/>
        <v>1</v>
      </c>
      <c r="I94" s="1" cm="1">
        <f t="array" ref="I94">INT(INDEX(关卡普通怪!$F:$J,MATCH($C94,关卡普通怪!$A:$A,FALSE),MATCH(I$4,关卡普通怪!$F$2:$K$2,FALSE))*D94)</f>
        <v>4514</v>
      </c>
      <c r="J94" s="1" cm="1">
        <f t="array" ref="J94">INT(INDEX(关卡普通怪!$F:$J,MATCH($C94,关卡普通怪!$A:$A,FALSE),MATCH(J$4,关卡普通怪!$F$2:$K$2,FALSE))*E94)</f>
        <v>357</v>
      </c>
      <c r="K94" s="1" cm="1">
        <f t="array" ref="K94">INT(INDEX(关卡普通怪!$F:$J,MATCH($C94,关卡普通怪!$A:$A,FALSE),MATCH(K$4,关卡普通怪!$F$2:$K$2,FALSE))*F94)</f>
        <v>357</v>
      </c>
      <c r="L94" s="1" cm="1">
        <f t="array" ref="L94">INT(INDEX(关卡普通怪!$F:$J,MATCH($C94,关卡普通怪!$A:$A,FALSE),MATCH(L$4,关卡普通怪!$F$2:$K$2,FALSE))*G94)</f>
        <v>305</v>
      </c>
      <c r="M94" s="1" cm="1">
        <f t="array" ref="M94">INT(INDEX(关卡普通怪!$F:$J,MATCH($C94,关卡普通怪!$A:$A,FALSE),MATCH(M$4,关卡普通怪!$F$2:$K$2,FALSE))*H94)</f>
        <v>305</v>
      </c>
    </row>
    <row r="95" spans="1:13" x14ac:dyDescent="0.15">
      <c r="A95" s="1">
        <v>91</v>
      </c>
      <c r="B95" s="1">
        <f t="shared" si="15"/>
        <v>50</v>
      </c>
      <c r="C95" s="1" cm="1">
        <f t="array" ref="C95">IFERROR(INDEX(关卡普通怪!$A:$A,MATCH($B95,关卡普通怪!$E:$E,FALSE)),MAX(关卡普通怪!A:A))</f>
        <v>187</v>
      </c>
      <c r="D95" s="1">
        <f t="shared" si="10"/>
        <v>1.13500000000001</v>
      </c>
      <c r="E95" s="1">
        <f t="shared" si="11"/>
        <v>1.13500000000001</v>
      </c>
      <c r="F95" s="1">
        <f t="shared" si="12"/>
        <v>1.13500000000001</v>
      </c>
      <c r="G95" s="1">
        <f t="shared" si="13"/>
        <v>1</v>
      </c>
      <c r="H95" s="1">
        <f t="shared" si="14"/>
        <v>1</v>
      </c>
      <c r="I95" s="1" cm="1">
        <f t="array" ref="I95">INT(INDEX(关卡普通怪!$F:$J,MATCH($C95,关卡普通怪!$A:$A,FALSE),MATCH(I$4,关卡普通怪!$F$2:$K$2,FALSE))*D95)</f>
        <v>4831</v>
      </c>
      <c r="J95" s="1" cm="1">
        <f t="array" ref="J95">INT(INDEX(关卡普通怪!$F:$J,MATCH($C95,关卡普通怪!$A:$A,FALSE),MATCH(J$4,关卡普通怪!$F$2:$K$2,FALSE))*E95)</f>
        <v>381</v>
      </c>
      <c r="K95" s="1" cm="1">
        <f t="array" ref="K95">INT(INDEX(关卡普通怪!$F:$J,MATCH($C95,关卡普通怪!$A:$A,FALSE),MATCH(K$4,关卡普通怪!$F$2:$K$2,FALSE))*F95)</f>
        <v>381</v>
      </c>
      <c r="L95" s="1" cm="1">
        <f t="array" ref="L95">INT(INDEX(关卡普通怪!$F:$J,MATCH($C95,关卡普通怪!$A:$A,FALSE),MATCH(L$4,关卡普通怪!$F$2:$K$2,FALSE))*G95)</f>
        <v>306</v>
      </c>
      <c r="M95" s="1" cm="1">
        <f t="array" ref="M95">INT(INDEX(关卡普通怪!$F:$J,MATCH($C95,关卡普通怪!$A:$A,FALSE),MATCH(M$4,关卡普通怪!$F$2:$K$2,FALSE))*H95)</f>
        <v>306</v>
      </c>
    </row>
    <row r="96" spans="1:13" x14ac:dyDescent="0.15">
      <c r="A96" s="1">
        <v>92</v>
      </c>
      <c r="B96" s="1">
        <f t="shared" si="15"/>
        <v>50</v>
      </c>
      <c r="C96" s="1" cm="1">
        <f t="array" ref="C96">IFERROR(INDEX(关卡普通怪!$A:$A,MATCH($B96,关卡普通怪!$E:$E,FALSE)),MAX(关卡普通怪!A:A))</f>
        <v>187</v>
      </c>
      <c r="D96" s="1">
        <f t="shared" si="10"/>
        <v>1.1365000000000101</v>
      </c>
      <c r="E96" s="1">
        <f t="shared" si="11"/>
        <v>1.1365000000000101</v>
      </c>
      <c r="F96" s="1">
        <f t="shared" si="12"/>
        <v>1.1365000000000101</v>
      </c>
      <c r="G96" s="1">
        <f t="shared" si="13"/>
        <v>1</v>
      </c>
      <c r="H96" s="1">
        <f t="shared" si="14"/>
        <v>1</v>
      </c>
      <c r="I96" s="1" cm="1">
        <f t="array" ref="I96">INT(INDEX(关卡普通怪!$F:$J,MATCH($C96,关卡普通怪!$A:$A,FALSE),MATCH(I$4,关卡普通怪!$F$2:$K$2,FALSE))*D96)</f>
        <v>4838</v>
      </c>
      <c r="J96" s="1" cm="1">
        <f t="array" ref="J96">INT(INDEX(关卡普通怪!$F:$J,MATCH($C96,关卡普通怪!$A:$A,FALSE),MATCH(J$4,关卡普通怪!$F$2:$K$2,FALSE))*E96)</f>
        <v>381</v>
      </c>
      <c r="K96" s="1" cm="1">
        <f t="array" ref="K96">INT(INDEX(关卡普通怪!$F:$J,MATCH($C96,关卡普通怪!$A:$A,FALSE),MATCH(K$4,关卡普通怪!$F$2:$K$2,FALSE))*F96)</f>
        <v>381</v>
      </c>
      <c r="L96" s="1" cm="1">
        <f t="array" ref="L96">INT(INDEX(关卡普通怪!$F:$J,MATCH($C96,关卡普通怪!$A:$A,FALSE),MATCH(L$4,关卡普通怪!$F$2:$K$2,FALSE))*G96)</f>
        <v>306</v>
      </c>
      <c r="M96" s="1" cm="1">
        <f t="array" ref="M96">INT(INDEX(关卡普通怪!$F:$J,MATCH($C96,关卡普通怪!$A:$A,FALSE),MATCH(M$4,关卡普通怪!$F$2:$K$2,FALSE))*H96)</f>
        <v>306</v>
      </c>
    </row>
    <row r="97" spans="1:13" x14ac:dyDescent="0.15">
      <c r="A97" s="1">
        <v>93</v>
      </c>
      <c r="B97" s="1">
        <f t="shared" si="15"/>
        <v>50</v>
      </c>
      <c r="C97" s="1" cm="1">
        <f t="array" ref="C97">IFERROR(INDEX(关卡普通怪!$A:$A,MATCH($B97,关卡普通怪!$E:$E,FALSE)),MAX(关卡普通怪!A:A))</f>
        <v>187</v>
      </c>
      <c r="D97" s="1">
        <f t="shared" si="10"/>
        <v>1.1380000000000099</v>
      </c>
      <c r="E97" s="1">
        <f t="shared" si="11"/>
        <v>1.1380000000000099</v>
      </c>
      <c r="F97" s="1">
        <f t="shared" si="12"/>
        <v>1.1380000000000099</v>
      </c>
      <c r="G97" s="1">
        <f t="shared" si="13"/>
        <v>1</v>
      </c>
      <c r="H97" s="1">
        <f t="shared" si="14"/>
        <v>1</v>
      </c>
      <c r="I97" s="1" cm="1">
        <f t="array" ref="I97">INT(INDEX(关卡普通怪!$F:$J,MATCH($C97,关卡普通怪!$A:$A,FALSE),MATCH(I$4,关卡普通怪!$F$2:$K$2,FALSE))*D97)</f>
        <v>4844</v>
      </c>
      <c r="J97" s="1" cm="1">
        <f t="array" ref="J97">INT(INDEX(关卡普通怪!$F:$J,MATCH($C97,关卡普通怪!$A:$A,FALSE),MATCH(J$4,关卡普通怪!$F$2:$K$2,FALSE))*E97)</f>
        <v>382</v>
      </c>
      <c r="K97" s="1" cm="1">
        <f t="array" ref="K97">INT(INDEX(关卡普通怪!$F:$J,MATCH($C97,关卡普通怪!$A:$A,FALSE),MATCH(K$4,关卡普通怪!$F$2:$K$2,FALSE))*F97)</f>
        <v>382</v>
      </c>
      <c r="L97" s="1" cm="1">
        <f t="array" ref="L97">INT(INDEX(关卡普通怪!$F:$J,MATCH($C97,关卡普通怪!$A:$A,FALSE),MATCH(L$4,关卡普通怪!$F$2:$K$2,FALSE))*G97)</f>
        <v>306</v>
      </c>
      <c r="M97" s="1" cm="1">
        <f t="array" ref="M97">INT(INDEX(关卡普通怪!$F:$J,MATCH($C97,关卡普通怪!$A:$A,FALSE),MATCH(M$4,关卡普通怪!$F$2:$K$2,FALSE))*H97)</f>
        <v>306</v>
      </c>
    </row>
    <row r="98" spans="1:13" x14ac:dyDescent="0.15">
      <c r="A98" s="1">
        <v>94</v>
      </c>
      <c r="B98" s="1">
        <f t="shared" si="15"/>
        <v>51</v>
      </c>
      <c r="C98" s="1" cm="1">
        <f t="array" ref="C98">IFERROR(INDEX(关卡普通怪!$A:$A,MATCH($B98,关卡普通怪!$E:$E,FALSE)),MAX(关卡普通怪!A:A))</f>
        <v>192</v>
      </c>
      <c r="D98" s="1">
        <f t="shared" si="10"/>
        <v>1.1395000000000099</v>
      </c>
      <c r="E98" s="1">
        <f t="shared" si="11"/>
        <v>1.1395000000000099</v>
      </c>
      <c r="F98" s="1">
        <f t="shared" si="12"/>
        <v>1.1395000000000099</v>
      </c>
      <c r="G98" s="1">
        <f t="shared" si="13"/>
        <v>1</v>
      </c>
      <c r="H98" s="1">
        <f t="shared" si="14"/>
        <v>1</v>
      </c>
      <c r="I98" s="1" cm="1">
        <f t="array" ref="I98">INT(INDEX(关卡普通怪!$F:$J,MATCH($C98,关卡普通怪!$A:$A,FALSE),MATCH(I$4,关卡普通怪!$F$2:$K$2,FALSE))*D98)</f>
        <v>4994</v>
      </c>
      <c r="J98" s="1" cm="1">
        <f t="array" ref="J98">INT(INDEX(关卡普通怪!$F:$J,MATCH($C98,关卡普通怪!$A:$A,FALSE),MATCH(J$4,关卡普通怪!$F$2:$K$2,FALSE))*E98)</f>
        <v>395</v>
      </c>
      <c r="K98" s="1" cm="1">
        <f t="array" ref="K98">INT(INDEX(关卡普通怪!$F:$J,MATCH($C98,关卡普通怪!$A:$A,FALSE),MATCH(K$4,关卡普通怪!$F$2:$K$2,FALSE))*F98)</f>
        <v>395</v>
      </c>
      <c r="L98" s="1" cm="1">
        <f t="array" ref="L98">INT(INDEX(关卡普通怪!$F:$J,MATCH($C98,关卡普通怪!$A:$A,FALSE),MATCH(L$4,关卡普通怪!$F$2:$K$2,FALSE))*G98)</f>
        <v>308</v>
      </c>
      <c r="M98" s="1" cm="1">
        <f t="array" ref="M98">INT(INDEX(关卡普通怪!$F:$J,MATCH($C98,关卡普通怪!$A:$A,FALSE),MATCH(M$4,关卡普通怪!$F$2:$K$2,FALSE))*H98)</f>
        <v>308</v>
      </c>
    </row>
    <row r="99" spans="1:13" x14ac:dyDescent="0.15">
      <c r="A99" s="1">
        <v>95</v>
      </c>
      <c r="B99" s="1">
        <f t="shared" si="15"/>
        <v>51</v>
      </c>
      <c r="C99" s="1" cm="1">
        <f t="array" ref="C99">IFERROR(INDEX(关卡普通怪!$A:$A,MATCH($B99,关卡普通怪!$E:$E,FALSE)),MAX(关卡普通怪!A:A))</f>
        <v>192</v>
      </c>
      <c r="D99" s="1">
        <f t="shared" si="10"/>
        <v>1.14100000000001</v>
      </c>
      <c r="E99" s="1">
        <f t="shared" si="11"/>
        <v>1.14100000000001</v>
      </c>
      <c r="F99" s="1">
        <f t="shared" si="12"/>
        <v>1.14100000000001</v>
      </c>
      <c r="G99" s="1">
        <f t="shared" si="13"/>
        <v>1</v>
      </c>
      <c r="H99" s="1">
        <f t="shared" si="14"/>
        <v>1</v>
      </c>
      <c r="I99" s="1" cm="1">
        <f t="array" ref="I99">INT(INDEX(关卡普通怪!$F:$J,MATCH($C99,关卡普通怪!$A:$A,FALSE),MATCH(I$4,关卡普通怪!$F$2:$K$2,FALSE))*D99)</f>
        <v>5001</v>
      </c>
      <c r="J99" s="1" cm="1">
        <f t="array" ref="J99">INT(INDEX(关卡普通怪!$F:$J,MATCH($C99,关卡普通怪!$A:$A,FALSE),MATCH(J$4,关卡普通怪!$F$2:$K$2,FALSE))*E99)</f>
        <v>395</v>
      </c>
      <c r="K99" s="1" cm="1">
        <f t="array" ref="K99">INT(INDEX(关卡普通怪!$F:$J,MATCH($C99,关卡普通怪!$A:$A,FALSE),MATCH(K$4,关卡普通怪!$F$2:$K$2,FALSE))*F99)</f>
        <v>395</v>
      </c>
      <c r="L99" s="1" cm="1">
        <f t="array" ref="L99">INT(INDEX(关卡普通怪!$F:$J,MATCH($C99,关卡普通怪!$A:$A,FALSE),MATCH(L$4,关卡普通怪!$F$2:$K$2,FALSE))*G99)</f>
        <v>308</v>
      </c>
      <c r="M99" s="1" cm="1">
        <f t="array" ref="M99">INT(INDEX(关卡普通怪!$F:$J,MATCH($C99,关卡普通怪!$A:$A,FALSE),MATCH(M$4,关卡普通怪!$F$2:$K$2,FALSE))*H99)</f>
        <v>308</v>
      </c>
    </row>
    <row r="100" spans="1:13" x14ac:dyDescent="0.15">
      <c r="A100" s="1">
        <v>96</v>
      </c>
      <c r="B100" s="1">
        <f t="shared" si="15"/>
        <v>51</v>
      </c>
      <c r="C100" s="1" cm="1">
        <f t="array" ref="C100">IFERROR(INDEX(关卡普通怪!$A:$A,MATCH($B100,关卡普通怪!$E:$E,FALSE)),MAX(关卡普通怪!A:A))</f>
        <v>192</v>
      </c>
      <c r="D100" s="1">
        <f t="shared" si="10"/>
        <v>1.1425000000000101</v>
      </c>
      <c r="E100" s="1">
        <f t="shared" si="11"/>
        <v>1.1425000000000101</v>
      </c>
      <c r="F100" s="1">
        <f t="shared" si="12"/>
        <v>1.1425000000000101</v>
      </c>
      <c r="G100" s="1">
        <f t="shared" si="13"/>
        <v>1</v>
      </c>
      <c r="H100" s="1">
        <f t="shared" si="14"/>
        <v>1</v>
      </c>
      <c r="I100" s="1" cm="1">
        <f t="array" ref="I100">INT(INDEX(关卡普通怪!$F:$J,MATCH($C100,关卡普通怪!$A:$A,FALSE),MATCH(I$4,关卡普通怪!$F$2:$K$2,FALSE))*D100)</f>
        <v>5007</v>
      </c>
      <c r="J100" s="1" cm="1">
        <f t="array" ref="J100">INT(INDEX(关卡普通怪!$F:$J,MATCH($C100,关卡普通怪!$A:$A,FALSE),MATCH(J$4,关卡普通怪!$F$2:$K$2,FALSE))*E100)</f>
        <v>396</v>
      </c>
      <c r="K100" s="1" cm="1">
        <f t="array" ref="K100">INT(INDEX(关卡普通怪!$F:$J,MATCH($C100,关卡普通怪!$A:$A,FALSE),MATCH(K$4,关卡普通怪!$F$2:$K$2,FALSE))*F100)</f>
        <v>396</v>
      </c>
      <c r="L100" s="1" cm="1">
        <f t="array" ref="L100">INT(INDEX(关卡普通怪!$F:$J,MATCH($C100,关卡普通怪!$A:$A,FALSE),MATCH(L$4,关卡普通怪!$F$2:$K$2,FALSE))*G100)</f>
        <v>308</v>
      </c>
      <c r="M100" s="1" cm="1">
        <f t="array" ref="M100">INT(INDEX(关卡普通怪!$F:$J,MATCH($C100,关卡普通怪!$A:$A,FALSE),MATCH(M$4,关卡普通怪!$F$2:$K$2,FALSE))*H100)</f>
        <v>308</v>
      </c>
    </row>
    <row r="101" spans="1:13" x14ac:dyDescent="0.15">
      <c r="A101" s="1">
        <v>97</v>
      </c>
      <c r="B101" s="1">
        <f t="shared" si="15"/>
        <v>52</v>
      </c>
      <c r="C101" s="1" cm="1">
        <f t="array" ref="C101">IFERROR(INDEX(关卡普通怪!$A:$A,MATCH($B101,关卡普通怪!$E:$E,FALSE)),MAX(关卡普通怪!A:A))</f>
        <v>197</v>
      </c>
      <c r="D101" s="1">
        <f t="shared" si="10"/>
        <v>1.1440000000000099</v>
      </c>
      <c r="E101" s="1">
        <f t="shared" si="11"/>
        <v>1.1440000000000099</v>
      </c>
      <c r="F101" s="1">
        <f t="shared" si="12"/>
        <v>1.1440000000000099</v>
      </c>
      <c r="G101" s="1">
        <f t="shared" si="13"/>
        <v>1</v>
      </c>
      <c r="H101" s="1">
        <f t="shared" si="14"/>
        <v>1</v>
      </c>
      <c r="I101" s="1" cm="1">
        <f t="array" ref="I101">INT(INDEX(关卡普通怪!$F:$J,MATCH($C101,关卡普通怪!$A:$A,FALSE),MATCH(I$4,关卡普通怪!$F$2:$K$2,FALSE))*D101)</f>
        <v>5157</v>
      </c>
      <c r="J101" s="1" cm="1">
        <f t="array" ref="J101">INT(INDEX(关卡普通怪!$F:$J,MATCH($C101,关卡普通怪!$A:$A,FALSE),MATCH(J$4,关卡普通怪!$F$2:$K$2,FALSE))*E101)</f>
        <v>409</v>
      </c>
      <c r="K101" s="1" cm="1">
        <f t="array" ref="K101">INT(INDEX(关卡普通怪!$F:$J,MATCH($C101,关卡普通怪!$A:$A,FALSE),MATCH(K$4,关卡普通怪!$F$2:$K$2,FALSE))*F101)</f>
        <v>409</v>
      </c>
      <c r="L101" s="1" cm="1">
        <f t="array" ref="L101">INT(INDEX(关卡普通怪!$F:$J,MATCH($C101,关卡普通怪!$A:$A,FALSE),MATCH(L$4,关卡普通怪!$F$2:$K$2,FALSE))*G101)</f>
        <v>318</v>
      </c>
      <c r="M101" s="1" cm="1">
        <f t="array" ref="M101">INT(INDEX(关卡普通怪!$F:$J,MATCH($C101,关卡普通怪!$A:$A,FALSE),MATCH(M$4,关卡普通怪!$F$2:$K$2,FALSE))*H101)</f>
        <v>318</v>
      </c>
    </row>
    <row r="102" spans="1:13" x14ac:dyDescent="0.15">
      <c r="A102" s="1">
        <v>98</v>
      </c>
      <c r="B102" s="1">
        <f t="shared" si="15"/>
        <v>52</v>
      </c>
      <c r="C102" s="1" cm="1">
        <f t="array" ref="C102">IFERROR(INDEX(关卡普通怪!$A:$A,MATCH($B102,关卡普通怪!$E:$E,FALSE)),MAX(关卡普通怪!A:A))</f>
        <v>197</v>
      </c>
      <c r="D102" s="1">
        <f t="shared" si="10"/>
        <v>1.14550000000001</v>
      </c>
      <c r="E102" s="1">
        <f t="shared" si="11"/>
        <v>1.14550000000001</v>
      </c>
      <c r="F102" s="1">
        <f t="shared" si="12"/>
        <v>1.14550000000001</v>
      </c>
      <c r="G102" s="1">
        <f t="shared" si="13"/>
        <v>1</v>
      </c>
      <c r="H102" s="1">
        <f t="shared" si="14"/>
        <v>1</v>
      </c>
      <c r="I102" s="1" cm="1">
        <f t="array" ref="I102">INT(INDEX(关卡普通怪!$F:$J,MATCH($C102,关卡普通怪!$A:$A,FALSE),MATCH(I$4,关卡普通怪!$F$2:$K$2,FALSE))*D102)</f>
        <v>5163</v>
      </c>
      <c r="J102" s="1" cm="1">
        <f t="array" ref="J102">INT(INDEX(关卡普通怪!$F:$J,MATCH($C102,关卡普通怪!$A:$A,FALSE),MATCH(J$4,关卡普通怪!$F$2:$K$2,FALSE))*E102)</f>
        <v>410</v>
      </c>
      <c r="K102" s="1" cm="1">
        <f t="array" ref="K102">INT(INDEX(关卡普通怪!$F:$J,MATCH($C102,关卡普通怪!$A:$A,FALSE),MATCH(K$4,关卡普通怪!$F$2:$K$2,FALSE))*F102)</f>
        <v>410</v>
      </c>
      <c r="L102" s="1" cm="1">
        <f t="array" ref="L102">INT(INDEX(关卡普通怪!$F:$J,MATCH($C102,关卡普通怪!$A:$A,FALSE),MATCH(L$4,关卡普通怪!$F$2:$K$2,FALSE))*G102)</f>
        <v>318</v>
      </c>
      <c r="M102" s="1" cm="1">
        <f t="array" ref="M102">INT(INDEX(关卡普通怪!$F:$J,MATCH($C102,关卡普通怪!$A:$A,FALSE),MATCH(M$4,关卡普通怪!$F$2:$K$2,FALSE))*H102)</f>
        <v>318</v>
      </c>
    </row>
    <row r="103" spans="1:13" x14ac:dyDescent="0.15">
      <c r="A103" s="1">
        <v>99</v>
      </c>
      <c r="B103" s="1">
        <f t="shared" si="15"/>
        <v>52</v>
      </c>
      <c r="C103" s="1" cm="1">
        <f t="array" ref="C103">IFERROR(INDEX(关卡普通怪!$A:$A,MATCH($B103,关卡普通怪!$E:$E,FALSE)),MAX(关卡普通怪!A:A))</f>
        <v>197</v>
      </c>
      <c r="D103" s="1">
        <f t="shared" si="10"/>
        <v>1.14700000000001</v>
      </c>
      <c r="E103" s="1">
        <f t="shared" si="11"/>
        <v>1.14700000000001</v>
      </c>
      <c r="F103" s="1">
        <f t="shared" si="12"/>
        <v>1.14700000000001</v>
      </c>
      <c r="G103" s="1">
        <f t="shared" si="13"/>
        <v>1</v>
      </c>
      <c r="H103" s="1">
        <f t="shared" si="14"/>
        <v>1</v>
      </c>
      <c r="I103" s="1" cm="1">
        <f t="array" ref="I103">INT(INDEX(关卡普通怪!$F:$J,MATCH($C103,关卡普通怪!$A:$A,FALSE),MATCH(I$4,关卡普通怪!$F$2:$K$2,FALSE))*D103)</f>
        <v>5170</v>
      </c>
      <c r="J103" s="1" cm="1">
        <f t="array" ref="J103">INT(INDEX(关卡普通怪!$F:$J,MATCH($C103,关卡普通怪!$A:$A,FALSE),MATCH(J$4,关卡普通怪!$F$2:$K$2,FALSE))*E103)</f>
        <v>410</v>
      </c>
      <c r="K103" s="1" cm="1">
        <f t="array" ref="K103">INT(INDEX(关卡普通怪!$F:$J,MATCH($C103,关卡普通怪!$A:$A,FALSE),MATCH(K$4,关卡普通怪!$F$2:$K$2,FALSE))*F103)</f>
        <v>410</v>
      </c>
      <c r="L103" s="1" cm="1">
        <f t="array" ref="L103">INT(INDEX(关卡普通怪!$F:$J,MATCH($C103,关卡普通怪!$A:$A,FALSE),MATCH(L$4,关卡普通怪!$F$2:$K$2,FALSE))*G103)</f>
        <v>318</v>
      </c>
      <c r="M103" s="1" cm="1">
        <f t="array" ref="M103">INT(INDEX(关卡普通怪!$F:$J,MATCH($C103,关卡普通怪!$A:$A,FALSE),MATCH(M$4,关卡普通怪!$F$2:$K$2,FALSE))*H103)</f>
        <v>318</v>
      </c>
    </row>
    <row r="104" spans="1:13" x14ac:dyDescent="0.15">
      <c r="A104" s="1">
        <v>100</v>
      </c>
      <c r="B104" s="1">
        <f t="shared" si="15"/>
        <v>53</v>
      </c>
      <c r="C104" s="1" cm="1">
        <f t="array" ref="C104">IFERROR(INDEX(关卡普通怪!$A:$A,MATCH($B104,关卡普通怪!$E:$E,FALSE)),MAX(关卡普通怪!A:A))</f>
        <v>202</v>
      </c>
      <c r="D104" s="1">
        <f t="shared" si="10"/>
        <v>1.1485000000000101</v>
      </c>
      <c r="E104" s="1">
        <f t="shared" si="11"/>
        <v>1.1485000000000101</v>
      </c>
      <c r="F104" s="1">
        <f t="shared" si="12"/>
        <v>1.1485000000000101</v>
      </c>
      <c r="G104" s="1">
        <f t="shared" si="13"/>
        <v>1</v>
      </c>
      <c r="H104" s="1">
        <f t="shared" si="14"/>
        <v>1</v>
      </c>
      <c r="I104" s="1" cm="1">
        <f t="array" ref="I104">INT(INDEX(关卡普通怪!$F:$J,MATCH($C104,关卡普通怪!$A:$A,FALSE),MATCH(I$4,关卡普通怪!$F$2:$K$2,FALSE))*D104)</f>
        <v>5321</v>
      </c>
      <c r="J104" s="1" cm="1">
        <f t="array" ref="J104">INT(INDEX(关卡普通怪!$F:$J,MATCH($C104,关卡普通怪!$A:$A,FALSE),MATCH(J$4,关卡普通怪!$F$2:$K$2,FALSE))*E104)</f>
        <v>423</v>
      </c>
      <c r="K104" s="1" cm="1">
        <f t="array" ref="K104">INT(INDEX(关卡普通怪!$F:$J,MATCH($C104,关卡普通怪!$A:$A,FALSE),MATCH(K$4,关卡普通怪!$F$2:$K$2,FALSE))*F104)</f>
        <v>423</v>
      </c>
      <c r="L104" s="1" cm="1">
        <f t="array" ref="L104">INT(INDEX(关卡普通怪!$F:$J,MATCH($C104,关卡普通怪!$A:$A,FALSE),MATCH(L$4,关卡普通怪!$F$2:$K$2,FALSE))*G104)</f>
        <v>319</v>
      </c>
      <c r="M104" s="1" cm="1">
        <f t="array" ref="M104">INT(INDEX(关卡普通怪!$F:$J,MATCH($C104,关卡普通怪!$A:$A,FALSE),MATCH(M$4,关卡普通怪!$F$2:$K$2,FALSE))*H104)</f>
        <v>319</v>
      </c>
    </row>
    <row r="105" spans="1:13" x14ac:dyDescent="0.15">
      <c r="A105" s="1">
        <v>101</v>
      </c>
      <c r="B105" s="1">
        <f t="shared" si="15"/>
        <v>53</v>
      </c>
      <c r="C105" s="1" cm="1">
        <f t="array" ref="C105">IFERROR(INDEX(关卡普通怪!$A:$A,MATCH($B105,关卡普通怪!$E:$E,FALSE)),MAX(关卡普通怪!A:A))</f>
        <v>202</v>
      </c>
      <c r="D105" s="1">
        <f t="shared" si="10"/>
        <v>1.1500000000000099</v>
      </c>
      <c r="E105" s="1">
        <f t="shared" si="11"/>
        <v>1.1500000000000099</v>
      </c>
      <c r="F105" s="1">
        <f t="shared" si="12"/>
        <v>1.1500000000000099</v>
      </c>
      <c r="G105" s="1">
        <f t="shared" si="13"/>
        <v>1</v>
      </c>
      <c r="H105" s="1">
        <f t="shared" si="14"/>
        <v>1</v>
      </c>
      <c r="I105" s="1" cm="1">
        <f t="array" ref="I105">INT(INDEX(关卡普通怪!$F:$J,MATCH($C105,关卡普通怪!$A:$A,FALSE),MATCH(I$4,关卡普通怪!$F$2:$K$2,FALSE))*D105)</f>
        <v>5327</v>
      </c>
      <c r="J105" s="1" cm="1">
        <f t="array" ref="J105">INT(INDEX(关卡普通怪!$F:$J,MATCH($C105,关卡普通怪!$A:$A,FALSE),MATCH(J$4,关卡普通怪!$F$2:$K$2,FALSE))*E105)</f>
        <v>424</v>
      </c>
      <c r="K105" s="1" cm="1">
        <f t="array" ref="K105">INT(INDEX(关卡普通怪!$F:$J,MATCH($C105,关卡普通怪!$A:$A,FALSE),MATCH(K$4,关卡普通怪!$F$2:$K$2,FALSE))*F105)</f>
        <v>424</v>
      </c>
      <c r="L105" s="1" cm="1">
        <f t="array" ref="L105">INT(INDEX(关卡普通怪!$F:$J,MATCH($C105,关卡普通怪!$A:$A,FALSE),MATCH(L$4,关卡普通怪!$F$2:$K$2,FALSE))*G105)</f>
        <v>319</v>
      </c>
      <c r="M105" s="1" cm="1">
        <f t="array" ref="M105">INT(INDEX(关卡普通怪!$F:$J,MATCH($C105,关卡普通怪!$A:$A,FALSE),MATCH(M$4,关卡普通怪!$F$2:$K$2,FALSE))*H105)</f>
        <v>319</v>
      </c>
    </row>
    <row r="106" spans="1:13" x14ac:dyDescent="0.15">
      <c r="A106" s="1">
        <v>102</v>
      </c>
      <c r="B106" s="1">
        <f t="shared" si="15"/>
        <v>53</v>
      </c>
      <c r="C106" s="1" cm="1">
        <f t="array" ref="C106">IFERROR(INDEX(关卡普通怪!$A:$A,MATCH($B106,关卡普通怪!$E:$E,FALSE)),MAX(关卡普通怪!A:A))</f>
        <v>202</v>
      </c>
      <c r="D106" s="1">
        <f t="shared" si="10"/>
        <v>1.15150000000001</v>
      </c>
      <c r="E106" s="1">
        <f t="shared" si="11"/>
        <v>1.15150000000001</v>
      </c>
      <c r="F106" s="1">
        <f t="shared" si="12"/>
        <v>1.15150000000001</v>
      </c>
      <c r="G106" s="1">
        <f t="shared" si="13"/>
        <v>1</v>
      </c>
      <c r="H106" s="1">
        <f t="shared" si="14"/>
        <v>1</v>
      </c>
      <c r="I106" s="1" cm="1">
        <f t="array" ref="I106">INT(INDEX(关卡普通怪!$F:$J,MATCH($C106,关卡普通怪!$A:$A,FALSE),MATCH(I$4,关卡普通怪!$F$2:$K$2,FALSE))*D106)</f>
        <v>5334</v>
      </c>
      <c r="J106" s="1" cm="1">
        <f t="array" ref="J106">INT(INDEX(关卡普通怪!$F:$J,MATCH($C106,关卡普通怪!$A:$A,FALSE),MATCH(J$4,关卡普通怪!$F$2:$K$2,FALSE))*E106)</f>
        <v>424</v>
      </c>
      <c r="K106" s="1" cm="1">
        <f t="array" ref="K106">INT(INDEX(关卡普通怪!$F:$J,MATCH($C106,关卡普通怪!$A:$A,FALSE),MATCH(K$4,关卡普通怪!$F$2:$K$2,FALSE))*F106)</f>
        <v>424</v>
      </c>
      <c r="L106" s="1" cm="1">
        <f t="array" ref="L106">INT(INDEX(关卡普通怪!$F:$J,MATCH($C106,关卡普通怪!$A:$A,FALSE),MATCH(L$4,关卡普通怪!$F$2:$K$2,FALSE))*G106)</f>
        <v>319</v>
      </c>
      <c r="M106" s="1" cm="1">
        <f t="array" ref="M106">INT(INDEX(关卡普通怪!$F:$J,MATCH($C106,关卡普通怪!$A:$A,FALSE),MATCH(M$4,关卡普通怪!$F$2:$K$2,FALSE))*H106)</f>
        <v>319</v>
      </c>
    </row>
    <row r="107" spans="1:13" x14ac:dyDescent="0.15">
      <c r="A107" s="1">
        <v>103</v>
      </c>
      <c r="B107" s="1">
        <f t="shared" si="15"/>
        <v>54</v>
      </c>
      <c r="C107" s="1" cm="1">
        <f t="array" ref="C107">IFERROR(INDEX(关卡普通怪!$A:$A,MATCH($B107,关卡普通怪!$E:$E,FALSE)),MAX(关卡普通怪!A:A))</f>
        <v>207</v>
      </c>
      <c r="D107" s="1">
        <f t="shared" si="10"/>
        <v>1.15300000000001</v>
      </c>
      <c r="E107" s="1">
        <f t="shared" si="11"/>
        <v>1.15300000000001</v>
      </c>
      <c r="F107" s="1">
        <f t="shared" si="12"/>
        <v>1.15300000000001</v>
      </c>
      <c r="G107" s="1">
        <f t="shared" si="13"/>
        <v>1</v>
      </c>
      <c r="H107" s="1">
        <f t="shared" si="14"/>
        <v>1</v>
      </c>
      <c r="I107" s="1" cm="1">
        <f t="array" ref="I107">INT(INDEX(关卡普通怪!$F:$J,MATCH($C107,关卡普通怪!$A:$A,FALSE),MATCH(I$4,关卡普通怪!$F$2:$K$2,FALSE))*D107)</f>
        <v>5485</v>
      </c>
      <c r="J107" s="1" cm="1">
        <f t="array" ref="J107">INT(INDEX(关卡普通怪!$F:$J,MATCH($C107,关卡普通怪!$A:$A,FALSE),MATCH(J$4,关卡普通怪!$F$2:$K$2,FALSE))*E107)</f>
        <v>439</v>
      </c>
      <c r="K107" s="1" cm="1">
        <f t="array" ref="K107">INT(INDEX(关卡普通怪!$F:$J,MATCH($C107,关卡普通怪!$A:$A,FALSE),MATCH(K$4,关卡普通怪!$F$2:$K$2,FALSE))*F107)</f>
        <v>439</v>
      </c>
      <c r="L107" s="1" cm="1">
        <f t="array" ref="L107">INT(INDEX(关卡普通怪!$F:$J,MATCH($C107,关卡普通怪!$A:$A,FALSE),MATCH(L$4,关卡普通怪!$F$2:$K$2,FALSE))*G107)</f>
        <v>321</v>
      </c>
      <c r="M107" s="1" cm="1">
        <f t="array" ref="M107">INT(INDEX(关卡普通怪!$F:$J,MATCH($C107,关卡普通怪!$A:$A,FALSE),MATCH(M$4,关卡普通怪!$F$2:$K$2,FALSE))*H107)</f>
        <v>321</v>
      </c>
    </row>
    <row r="108" spans="1:13" x14ac:dyDescent="0.15">
      <c r="A108" s="1">
        <v>104</v>
      </c>
      <c r="B108" s="1">
        <f t="shared" si="15"/>
        <v>54</v>
      </c>
      <c r="C108" s="1" cm="1">
        <f t="array" ref="C108">IFERROR(INDEX(关卡普通怪!$A:$A,MATCH($B108,关卡普通怪!$E:$E,FALSE)),MAX(关卡普通怪!A:A))</f>
        <v>207</v>
      </c>
      <c r="D108" s="1">
        <f t="shared" si="10"/>
        <v>1.1545000000000101</v>
      </c>
      <c r="E108" s="1">
        <f t="shared" si="11"/>
        <v>1.1545000000000101</v>
      </c>
      <c r="F108" s="1">
        <f t="shared" si="12"/>
        <v>1.1545000000000101</v>
      </c>
      <c r="G108" s="1">
        <f t="shared" si="13"/>
        <v>1</v>
      </c>
      <c r="H108" s="1">
        <f t="shared" si="14"/>
        <v>1</v>
      </c>
      <c r="I108" s="1" cm="1">
        <f t="array" ref="I108">INT(INDEX(关卡普通怪!$F:$J,MATCH($C108,关卡普通怪!$A:$A,FALSE),MATCH(I$4,关卡普通怪!$F$2:$K$2,FALSE))*D108)</f>
        <v>5493</v>
      </c>
      <c r="J108" s="1" cm="1">
        <f t="array" ref="J108">INT(INDEX(关卡普通怪!$F:$J,MATCH($C108,关卡普通怪!$A:$A,FALSE),MATCH(J$4,关卡普通怪!$F$2:$K$2,FALSE))*E108)</f>
        <v>439</v>
      </c>
      <c r="K108" s="1" cm="1">
        <f t="array" ref="K108">INT(INDEX(关卡普通怪!$F:$J,MATCH($C108,关卡普通怪!$A:$A,FALSE),MATCH(K$4,关卡普通怪!$F$2:$K$2,FALSE))*F108)</f>
        <v>439</v>
      </c>
      <c r="L108" s="1" cm="1">
        <f t="array" ref="L108">INT(INDEX(关卡普通怪!$F:$J,MATCH($C108,关卡普通怪!$A:$A,FALSE),MATCH(L$4,关卡普通怪!$F$2:$K$2,FALSE))*G108)</f>
        <v>321</v>
      </c>
      <c r="M108" s="1" cm="1">
        <f t="array" ref="M108">INT(INDEX(关卡普通怪!$F:$J,MATCH($C108,关卡普通怪!$A:$A,FALSE),MATCH(M$4,关卡普通怪!$F$2:$K$2,FALSE))*H108)</f>
        <v>321</v>
      </c>
    </row>
    <row r="109" spans="1:13" x14ac:dyDescent="0.15">
      <c r="A109" s="1">
        <v>105</v>
      </c>
      <c r="B109" s="1">
        <f t="shared" si="15"/>
        <v>54</v>
      </c>
      <c r="C109" s="1" cm="1">
        <f t="array" ref="C109">IFERROR(INDEX(关卡普通怪!$A:$A,MATCH($B109,关卡普通怪!$E:$E,FALSE)),MAX(关卡普通怪!A:A))</f>
        <v>207</v>
      </c>
      <c r="D109" s="1">
        <f t="shared" si="10"/>
        <v>1.1560000000000099</v>
      </c>
      <c r="E109" s="1">
        <f t="shared" si="11"/>
        <v>1.1560000000000099</v>
      </c>
      <c r="F109" s="1">
        <f t="shared" si="12"/>
        <v>1.1560000000000099</v>
      </c>
      <c r="G109" s="1">
        <f t="shared" si="13"/>
        <v>1</v>
      </c>
      <c r="H109" s="1">
        <f t="shared" si="14"/>
        <v>1</v>
      </c>
      <c r="I109" s="1" cm="1">
        <f t="array" ref="I109">INT(INDEX(关卡普通怪!$F:$J,MATCH($C109,关卡普通怪!$A:$A,FALSE),MATCH(I$4,关卡普通怪!$F$2:$K$2,FALSE))*D109)</f>
        <v>5500</v>
      </c>
      <c r="J109" s="1" cm="1">
        <f t="array" ref="J109">INT(INDEX(关卡普通怪!$F:$J,MATCH($C109,关卡普通怪!$A:$A,FALSE),MATCH(J$4,关卡普通怪!$F$2:$K$2,FALSE))*E109)</f>
        <v>440</v>
      </c>
      <c r="K109" s="1" cm="1">
        <f t="array" ref="K109">INT(INDEX(关卡普通怪!$F:$J,MATCH($C109,关卡普通怪!$A:$A,FALSE),MATCH(K$4,关卡普通怪!$F$2:$K$2,FALSE))*F109)</f>
        <v>440</v>
      </c>
      <c r="L109" s="1" cm="1">
        <f t="array" ref="L109">INT(INDEX(关卡普通怪!$F:$J,MATCH($C109,关卡普通怪!$A:$A,FALSE),MATCH(L$4,关卡普通怪!$F$2:$K$2,FALSE))*G109)</f>
        <v>321</v>
      </c>
      <c r="M109" s="1" cm="1">
        <f t="array" ref="M109">INT(INDEX(关卡普通怪!$F:$J,MATCH($C109,关卡普通怪!$A:$A,FALSE),MATCH(M$4,关卡普通怪!$F$2:$K$2,FALSE))*H109)</f>
        <v>321</v>
      </c>
    </row>
    <row r="110" spans="1:13" x14ac:dyDescent="0.15">
      <c r="A110" s="1">
        <v>106</v>
      </c>
      <c r="B110" s="1">
        <f t="shared" si="15"/>
        <v>55</v>
      </c>
      <c r="C110" s="1" cm="1">
        <f t="array" ref="C110">IFERROR(INDEX(关卡普通怪!$A:$A,MATCH($B110,关卡普通怪!$E:$E,FALSE)),MAX(关卡普通怪!A:A))</f>
        <v>212</v>
      </c>
      <c r="D110" s="1">
        <f t="shared" si="10"/>
        <v>1.15750000000001</v>
      </c>
      <c r="E110" s="1">
        <f t="shared" si="11"/>
        <v>1.15750000000001</v>
      </c>
      <c r="F110" s="1">
        <f t="shared" si="12"/>
        <v>1.15750000000001</v>
      </c>
      <c r="G110" s="1">
        <f t="shared" si="13"/>
        <v>1</v>
      </c>
      <c r="H110" s="1">
        <f t="shared" si="14"/>
        <v>1</v>
      </c>
      <c r="I110" s="1" cm="1">
        <f t="array" ref="I110">INT(INDEX(关卡普通怪!$F:$J,MATCH($C110,关卡普通怪!$A:$A,FALSE),MATCH(I$4,关卡普通怪!$F$2:$K$2,FALSE))*D110)</f>
        <v>5653</v>
      </c>
      <c r="J110" s="1" cm="1">
        <f t="array" ref="J110">INT(INDEX(关卡普通怪!$F:$J,MATCH($C110,关卡普通怪!$A:$A,FALSE),MATCH(J$4,关卡普通怪!$F$2:$K$2,FALSE))*E110)</f>
        <v>453</v>
      </c>
      <c r="K110" s="1" cm="1">
        <f t="array" ref="K110">INT(INDEX(关卡普通怪!$F:$J,MATCH($C110,关卡普通怪!$A:$A,FALSE),MATCH(K$4,关卡普通怪!$F$2:$K$2,FALSE))*F110)</f>
        <v>453</v>
      </c>
      <c r="L110" s="1" cm="1">
        <f t="array" ref="L110">INT(INDEX(关卡普通怪!$F:$J,MATCH($C110,关卡普通怪!$A:$A,FALSE),MATCH(L$4,关卡普通怪!$F$2:$K$2,FALSE))*G110)</f>
        <v>329</v>
      </c>
      <c r="M110" s="1" cm="1">
        <f t="array" ref="M110">INT(INDEX(关卡普通怪!$F:$J,MATCH($C110,关卡普通怪!$A:$A,FALSE),MATCH(M$4,关卡普通怪!$F$2:$K$2,FALSE))*H110)</f>
        <v>329</v>
      </c>
    </row>
    <row r="111" spans="1:13" x14ac:dyDescent="0.15">
      <c r="A111" s="1">
        <v>107</v>
      </c>
      <c r="B111" s="1">
        <f t="shared" si="15"/>
        <v>55</v>
      </c>
      <c r="C111" s="1" cm="1">
        <f t="array" ref="C111">IFERROR(INDEX(关卡普通怪!$A:$A,MATCH($B111,关卡普通怪!$E:$E,FALSE)),MAX(关卡普通怪!A:A))</f>
        <v>212</v>
      </c>
      <c r="D111" s="1">
        <f t="shared" si="10"/>
        <v>1.15900000000001</v>
      </c>
      <c r="E111" s="1">
        <f t="shared" si="11"/>
        <v>1.15900000000001</v>
      </c>
      <c r="F111" s="1">
        <f t="shared" si="12"/>
        <v>1.15900000000001</v>
      </c>
      <c r="G111" s="1">
        <f t="shared" si="13"/>
        <v>1</v>
      </c>
      <c r="H111" s="1">
        <f t="shared" si="14"/>
        <v>1</v>
      </c>
      <c r="I111" s="1" cm="1">
        <f t="array" ref="I111">INT(INDEX(关卡普通怪!$F:$J,MATCH($C111,关卡普通怪!$A:$A,FALSE),MATCH(I$4,关卡普通怪!$F$2:$K$2,FALSE))*D111)</f>
        <v>5660</v>
      </c>
      <c r="J111" s="1" cm="1">
        <f t="array" ref="J111">INT(INDEX(关卡普通怪!$F:$J,MATCH($C111,关卡普通怪!$A:$A,FALSE),MATCH(J$4,关卡普通怪!$F$2:$K$2,FALSE))*E111)</f>
        <v>454</v>
      </c>
      <c r="K111" s="1" cm="1">
        <f t="array" ref="K111">INT(INDEX(关卡普通怪!$F:$J,MATCH($C111,关卡普通怪!$A:$A,FALSE),MATCH(K$4,关卡普通怪!$F$2:$K$2,FALSE))*F111)</f>
        <v>454</v>
      </c>
      <c r="L111" s="1" cm="1">
        <f t="array" ref="L111">INT(INDEX(关卡普通怪!$F:$J,MATCH($C111,关卡普通怪!$A:$A,FALSE),MATCH(L$4,关卡普通怪!$F$2:$K$2,FALSE))*G111)</f>
        <v>329</v>
      </c>
      <c r="M111" s="1" cm="1">
        <f t="array" ref="M111">INT(INDEX(关卡普通怪!$F:$J,MATCH($C111,关卡普通怪!$A:$A,FALSE),MATCH(M$4,关卡普通怪!$F$2:$K$2,FALSE))*H111)</f>
        <v>329</v>
      </c>
    </row>
    <row r="112" spans="1:13" x14ac:dyDescent="0.15">
      <c r="A112" s="1">
        <v>108</v>
      </c>
      <c r="B112" s="1">
        <f t="shared" si="15"/>
        <v>55</v>
      </c>
      <c r="C112" s="1" cm="1">
        <f t="array" ref="C112">IFERROR(INDEX(关卡普通怪!$A:$A,MATCH($B112,关卡普通怪!$E:$E,FALSE)),MAX(关卡普通怪!A:A))</f>
        <v>212</v>
      </c>
      <c r="D112" s="1">
        <f t="shared" si="10"/>
        <v>1.1605000000000101</v>
      </c>
      <c r="E112" s="1">
        <f t="shared" si="11"/>
        <v>1.1605000000000101</v>
      </c>
      <c r="F112" s="1">
        <f t="shared" si="12"/>
        <v>1.1605000000000101</v>
      </c>
      <c r="G112" s="1">
        <f t="shared" si="13"/>
        <v>1</v>
      </c>
      <c r="H112" s="1">
        <f t="shared" si="14"/>
        <v>1</v>
      </c>
      <c r="I112" s="1" cm="1">
        <f t="array" ref="I112">INT(INDEX(关卡普通怪!$F:$J,MATCH($C112,关卡普通怪!$A:$A,FALSE),MATCH(I$4,关卡普通怪!$F$2:$K$2,FALSE))*D112)</f>
        <v>5667</v>
      </c>
      <c r="J112" s="1" cm="1">
        <f t="array" ref="J112">INT(INDEX(关卡普通怪!$F:$J,MATCH($C112,关卡普通怪!$A:$A,FALSE),MATCH(J$4,关卡普通怪!$F$2:$K$2,FALSE))*E112)</f>
        <v>454</v>
      </c>
      <c r="K112" s="1" cm="1">
        <f t="array" ref="K112">INT(INDEX(关卡普通怪!$F:$J,MATCH($C112,关卡普通怪!$A:$A,FALSE),MATCH(K$4,关卡普通怪!$F$2:$K$2,FALSE))*F112)</f>
        <v>454</v>
      </c>
      <c r="L112" s="1" cm="1">
        <f t="array" ref="L112">INT(INDEX(关卡普通怪!$F:$J,MATCH($C112,关卡普通怪!$A:$A,FALSE),MATCH(L$4,关卡普通怪!$F$2:$K$2,FALSE))*G112)</f>
        <v>329</v>
      </c>
      <c r="M112" s="1" cm="1">
        <f t="array" ref="M112">INT(INDEX(关卡普通怪!$F:$J,MATCH($C112,关卡普通怪!$A:$A,FALSE),MATCH(M$4,关卡普通怪!$F$2:$K$2,FALSE))*H112)</f>
        <v>329</v>
      </c>
    </row>
    <row r="113" spans="1:13" x14ac:dyDescent="0.15">
      <c r="A113" s="1">
        <v>109</v>
      </c>
      <c r="B113" s="1">
        <f t="shared" si="15"/>
        <v>56</v>
      </c>
      <c r="C113" s="1" cm="1">
        <f t="array" ref="C113">IFERROR(INDEX(关卡普通怪!$A:$A,MATCH($B113,关卡普通怪!$E:$E,FALSE)),MAX(关卡普通怪!A:A))</f>
        <v>217</v>
      </c>
      <c r="D113" s="1">
        <f t="shared" si="10"/>
        <v>1.1620000000000099</v>
      </c>
      <c r="E113" s="1">
        <f t="shared" si="11"/>
        <v>1.1620000000000099</v>
      </c>
      <c r="F113" s="1">
        <f t="shared" si="12"/>
        <v>1.1620000000000099</v>
      </c>
      <c r="G113" s="1">
        <f t="shared" si="13"/>
        <v>1</v>
      </c>
      <c r="H113" s="1">
        <f t="shared" si="14"/>
        <v>1</v>
      </c>
      <c r="I113" s="1" cm="1">
        <f t="array" ref="I113">INT(INDEX(关卡普通怪!$F:$J,MATCH($C113,关卡普通怪!$A:$A,FALSE),MATCH(I$4,关卡普通怪!$F$2:$K$2,FALSE))*D113)</f>
        <v>5829</v>
      </c>
      <c r="J113" s="1" cm="1">
        <f t="array" ref="J113">INT(INDEX(关卡普通怪!$F:$J,MATCH($C113,关卡普通怪!$A:$A,FALSE),MATCH(J$4,关卡普通怪!$F$2:$K$2,FALSE))*E113)</f>
        <v>465</v>
      </c>
      <c r="K113" s="1" cm="1">
        <f t="array" ref="K113">INT(INDEX(关卡普通怪!$F:$J,MATCH($C113,关卡普通怪!$A:$A,FALSE),MATCH(K$4,关卡普通怪!$F$2:$K$2,FALSE))*F113)</f>
        <v>465</v>
      </c>
      <c r="L113" s="1" cm="1">
        <f t="array" ref="L113">INT(INDEX(关卡普通怪!$F:$J,MATCH($C113,关卡普通怪!$A:$A,FALSE),MATCH(L$4,关卡普通怪!$F$2:$K$2,FALSE))*G113)</f>
        <v>331</v>
      </c>
      <c r="M113" s="1" cm="1">
        <f t="array" ref="M113">INT(INDEX(关卡普通怪!$F:$J,MATCH($C113,关卡普通怪!$A:$A,FALSE),MATCH(M$4,关卡普通怪!$F$2:$K$2,FALSE))*H113)</f>
        <v>331</v>
      </c>
    </row>
    <row r="114" spans="1:13" x14ac:dyDescent="0.15">
      <c r="A114" s="1">
        <v>110</v>
      </c>
      <c r="B114" s="1">
        <f t="shared" si="15"/>
        <v>56</v>
      </c>
      <c r="C114" s="1" cm="1">
        <f t="array" ref="C114">IFERROR(INDEX(关卡普通怪!$A:$A,MATCH($B114,关卡普通怪!$E:$E,FALSE)),MAX(关卡普通怪!A:A))</f>
        <v>217</v>
      </c>
      <c r="D114" s="1">
        <f t="shared" si="10"/>
        <v>1.16350000000001</v>
      </c>
      <c r="E114" s="1">
        <f t="shared" si="11"/>
        <v>1.16350000000001</v>
      </c>
      <c r="F114" s="1">
        <f t="shared" si="12"/>
        <v>1.16350000000001</v>
      </c>
      <c r="G114" s="1">
        <f t="shared" si="13"/>
        <v>1</v>
      </c>
      <c r="H114" s="1">
        <f t="shared" si="14"/>
        <v>1</v>
      </c>
      <c r="I114" s="1" cm="1">
        <f t="array" ref="I114">INT(INDEX(关卡普通怪!$F:$J,MATCH($C114,关卡普通怪!$A:$A,FALSE),MATCH(I$4,关卡普通怪!$F$2:$K$2,FALSE))*D114)</f>
        <v>5837</v>
      </c>
      <c r="J114" s="1" cm="1">
        <f t="array" ref="J114">INT(INDEX(关卡普通怪!$F:$J,MATCH($C114,关卡普通怪!$A:$A,FALSE),MATCH(J$4,关卡普通怪!$F$2:$K$2,FALSE))*E114)</f>
        <v>466</v>
      </c>
      <c r="K114" s="1" cm="1">
        <f t="array" ref="K114">INT(INDEX(关卡普通怪!$F:$J,MATCH($C114,关卡普通怪!$A:$A,FALSE),MATCH(K$4,关卡普通怪!$F$2:$K$2,FALSE))*F114)</f>
        <v>466</v>
      </c>
      <c r="L114" s="1" cm="1">
        <f t="array" ref="L114">INT(INDEX(关卡普通怪!$F:$J,MATCH($C114,关卡普通怪!$A:$A,FALSE),MATCH(L$4,关卡普通怪!$F$2:$K$2,FALSE))*G114)</f>
        <v>331</v>
      </c>
      <c r="M114" s="1" cm="1">
        <f t="array" ref="M114">INT(INDEX(关卡普通怪!$F:$J,MATCH($C114,关卡普通怪!$A:$A,FALSE),MATCH(M$4,关卡普通怪!$F$2:$K$2,FALSE))*H114)</f>
        <v>331</v>
      </c>
    </row>
    <row r="115" spans="1:13" x14ac:dyDescent="0.15">
      <c r="A115" s="1">
        <v>111</v>
      </c>
      <c r="B115" s="1">
        <f t="shared" si="15"/>
        <v>56</v>
      </c>
      <c r="C115" s="1" cm="1">
        <f t="array" ref="C115">IFERROR(INDEX(关卡普通怪!$A:$A,MATCH($B115,关卡普通怪!$E:$E,FALSE)),MAX(关卡普通怪!A:A))</f>
        <v>217</v>
      </c>
      <c r="D115" s="1">
        <f t="shared" si="10"/>
        <v>1.16500000000001</v>
      </c>
      <c r="E115" s="1">
        <f t="shared" si="11"/>
        <v>1.16500000000001</v>
      </c>
      <c r="F115" s="1">
        <f t="shared" si="12"/>
        <v>1.16500000000001</v>
      </c>
      <c r="G115" s="1">
        <f t="shared" si="13"/>
        <v>1</v>
      </c>
      <c r="H115" s="1">
        <f t="shared" si="14"/>
        <v>1</v>
      </c>
      <c r="I115" s="1" cm="1">
        <f t="array" ref="I115">INT(INDEX(关卡普通怪!$F:$J,MATCH($C115,关卡普通怪!$A:$A,FALSE),MATCH(I$4,关卡普通怪!$F$2:$K$2,FALSE))*D115)</f>
        <v>5844</v>
      </c>
      <c r="J115" s="1" cm="1">
        <f t="array" ref="J115">INT(INDEX(关卡普通怪!$F:$J,MATCH($C115,关卡普通怪!$A:$A,FALSE),MATCH(J$4,关卡普通怪!$F$2:$K$2,FALSE))*E115)</f>
        <v>467</v>
      </c>
      <c r="K115" s="1" cm="1">
        <f t="array" ref="K115">INT(INDEX(关卡普通怪!$F:$J,MATCH($C115,关卡普通怪!$A:$A,FALSE),MATCH(K$4,关卡普通怪!$F$2:$K$2,FALSE))*F115)</f>
        <v>467</v>
      </c>
      <c r="L115" s="1" cm="1">
        <f t="array" ref="L115">INT(INDEX(关卡普通怪!$F:$J,MATCH($C115,关卡普通怪!$A:$A,FALSE),MATCH(L$4,关卡普通怪!$F$2:$K$2,FALSE))*G115)</f>
        <v>331</v>
      </c>
      <c r="M115" s="1" cm="1">
        <f t="array" ref="M115">INT(INDEX(关卡普通怪!$F:$J,MATCH($C115,关卡普通怪!$A:$A,FALSE),MATCH(M$4,关卡普通怪!$F$2:$K$2,FALSE))*H115)</f>
        <v>331</v>
      </c>
    </row>
    <row r="116" spans="1:13" x14ac:dyDescent="0.15">
      <c r="A116" s="1">
        <v>112</v>
      </c>
      <c r="B116" s="1">
        <f t="shared" si="15"/>
        <v>57</v>
      </c>
      <c r="C116" s="1" cm="1">
        <f t="array" ref="C116">IFERROR(INDEX(关卡普通怪!$A:$A,MATCH($B116,关卡普通怪!$E:$E,FALSE)),MAX(关卡普通怪!A:A))</f>
        <v>222</v>
      </c>
      <c r="D116" s="1">
        <f t="shared" si="10"/>
        <v>1.1665000000000101</v>
      </c>
      <c r="E116" s="1">
        <f t="shared" si="11"/>
        <v>1.1665000000000101</v>
      </c>
      <c r="F116" s="1">
        <f t="shared" si="12"/>
        <v>1.1665000000000101</v>
      </c>
      <c r="G116" s="1">
        <f t="shared" si="13"/>
        <v>1</v>
      </c>
      <c r="H116" s="1">
        <f t="shared" si="14"/>
        <v>1</v>
      </c>
      <c r="I116" s="1" cm="1">
        <f t="array" ref="I116">INT(INDEX(关卡普通怪!$F:$J,MATCH($C116,关卡普通怪!$A:$A,FALSE),MATCH(I$4,关卡普通怪!$F$2:$K$2,FALSE))*D116)</f>
        <v>6008</v>
      </c>
      <c r="J116" s="1" cm="1">
        <f t="array" ref="J116">INT(INDEX(关卡普通怪!$F:$J,MATCH($C116,关卡普通怪!$A:$A,FALSE),MATCH(J$4,关卡普通怪!$F$2:$K$2,FALSE))*E116)</f>
        <v>478</v>
      </c>
      <c r="K116" s="1" cm="1">
        <f t="array" ref="K116">INT(INDEX(关卡普通怪!$F:$J,MATCH($C116,关卡普通怪!$A:$A,FALSE),MATCH(K$4,关卡普通怪!$F$2:$K$2,FALSE))*F116)</f>
        <v>478</v>
      </c>
      <c r="L116" s="1" cm="1">
        <f t="array" ref="L116">INT(INDEX(关卡普通怪!$F:$J,MATCH($C116,关卡普通怪!$A:$A,FALSE),MATCH(L$4,关卡普通怪!$F$2:$K$2,FALSE))*G116)</f>
        <v>340</v>
      </c>
      <c r="M116" s="1" cm="1">
        <f t="array" ref="M116">INT(INDEX(关卡普通怪!$F:$J,MATCH($C116,关卡普通怪!$A:$A,FALSE),MATCH(M$4,关卡普通怪!$F$2:$K$2,FALSE))*H116)</f>
        <v>340</v>
      </c>
    </row>
    <row r="117" spans="1:13" x14ac:dyDescent="0.15">
      <c r="A117" s="1">
        <v>113</v>
      </c>
      <c r="B117" s="1">
        <f t="shared" ref="B117:B154" si="16">B114+1</f>
        <v>57</v>
      </c>
      <c r="C117" s="1" cm="1">
        <f t="array" ref="C117">IFERROR(INDEX(关卡普通怪!$A:$A,MATCH($B117,关卡普通怪!$E:$E,FALSE)),MAX(关卡普通怪!A:A))</f>
        <v>222</v>
      </c>
      <c r="D117" s="1">
        <f t="shared" si="10"/>
        <v>1.1680000000000099</v>
      </c>
      <c r="E117" s="1">
        <f t="shared" si="11"/>
        <v>1.1680000000000099</v>
      </c>
      <c r="F117" s="1">
        <f t="shared" si="12"/>
        <v>1.1680000000000099</v>
      </c>
      <c r="G117" s="1">
        <f t="shared" si="13"/>
        <v>1</v>
      </c>
      <c r="H117" s="1">
        <f t="shared" si="14"/>
        <v>1</v>
      </c>
      <c r="I117" s="1" cm="1">
        <f t="array" ref="I117">INT(INDEX(关卡普通怪!$F:$J,MATCH($C117,关卡普通怪!$A:$A,FALSE),MATCH(I$4,关卡普通怪!$F$2:$K$2,FALSE))*D117)</f>
        <v>6016</v>
      </c>
      <c r="J117" s="1" cm="1">
        <f t="array" ref="J117">INT(INDEX(关卡普通怪!$F:$J,MATCH($C117,关卡普通怪!$A:$A,FALSE),MATCH(J$4,关卡普通怪!$F$2:$K$2,FALSE))*E117)</f>
        <v>478</v>
      </c>
      <c r="K117" s="1" cm="1">
        <f t="array" ref="K117">INT(INDEX(关卡普通怪!$F:$J,MATCH($C117,关卡普通怪!$A:$A,FALSE),MATCH(K$4,关卡普通怪!$F$2:$K$2,FALSE))*F117)</f>
        <v>478</v>
      </c>
      <c r="L117" s="1" cm="1">
        <f t="array" ref="L117">INT(INDEX(关卡普通怪!$F:$J,MATCH($C117,关卡普通怪!$A:$A,FALSE),MATCH(L$4,关卡普通怪!$F$2:$K$2,FALSE))*G117)</f>
        <v>340</v>
      </c>
      <c r="M117" s="1" cm="1">
        <f t="array" ref="M117">INT(INDEX(关卡普通怪!$F:$J,MATCH($C117,关卡普通怪!$A:$A,FALSE),MATCH(M$4,关卡普通怪!$F$2:$K$2,FALSE))*H117)</f>
        <v>340</v>
      </c>
    </row>
    <row r="118" spans="1:13" x14ac:dyDescent="0.15">
      <c r="A118" s="1">
        <v>114</v>
      </c>
      <c r="B118" s="1">
        <f t="shared" si="16"/>
        <v>57</v>
      </c>
      <c r="C118" s="1" cm="1">
        <f t="array" ref="C118">IFERROR(INDEX(关卡普通怪!$A:$A,MATCH($B118,关卡普通怪!$E:$E,FALSE)),MAX(关卡普通怪!A:A))</f>
        <v>222</v>
      </c>
      <c r="D118" s="1">
        <f t="shared" si="10"/>
        <v>1.16950000000001</v>
      </c>
      <c r="E118" s="1">
        <f t="shared" si="11"/>
        <v>1.16950000000001</v>
      </c>
      <c r="F118" s="1">
        <f t="shared" si="12"/>
        <v>1.16950000000001</v>
      </c>
      <c r="G118" s="1">
        <f t="shared" si="13"/>
        <v>1</v>
      </c>
      <c r="H118" s="1">
        <f t="shared" si="14"/>
        <v>1</v>
      </c>
      <c r="I118" s="1" cm="1">
        <f t="array" ref="I118">INT(INDEX(关卡普通怪!$F:$J,MATCH($C118,关卡普通怪!$A:$A,FALSE),MATCH(I$4,关卡普通怪!$F$2:$K$2,FALSE))*D118)</f>
        <v>6024</v>
      </c>
      <c r="J118" s="1" cm="1">
        <f t="array" ref="J118">INT(INDEX(关卡普通怪!$F:$J,MATCH($C118,关卡普通怪!$A:$A,FALSE),MATCH(J$4,关卡普通怪!$F$2:$K$2,FALSE))*E118)</f>
        <v>479</v>
      </c>
      <c r="K118" s="1" cm="1">
        <f t="array" ref="K118">INT(INDEX(关卡普通怪!$F:$J,MATCH($C118,关卡普通怪!$A:$A,FALSE),MATCH(K$4,关卡普通怪!$F$2:$K$2,FALSE))*F118)</f>
        <v>479</v>
      </c>
      <c r="L118" s="1" cm="1">
        <f t="array" ref="L118">INT(INDEX(关卡普通怪!$F:$J,MATCH($C118,关卡普通怪!$A:$A,FALSE),MATCH(L$4,关卡普通怪!$F$2:$K$2,FALSE))*G118)</f>
        <v>340</v>
      </c>
      <c r="M118" s="1" cm="1">
        <f t="array" ref="M118">INT(INDEX(关卡普通怪!$F:$J,MATCH($C118,关卡普通怪!$A:$A,FALSE),MATCH(M$4,关卡普通怪!$F$2:$K$2,FALSE))*H118)</f>
        <v>340</v>
      </c>
    </row>
    <row r="119" spans="1:13" x14ac:dyDescent="0.15">
      <c r="A119" s="1">
        <v>115</v>
      </c>
      <c r="B119" s="1">
        <f t="shared" si="16"/>
        <v>58</v>
      </c>
      <c r="C119" s="1" cm="1">
        <f t="array" ref="C119">IFERROR(INDEX(关卡普通怪!$A:$A,MATCH($B119,关卡普通怪!$E:$E,FALSE)),MAX(关卡普通怪!A:A))</f>
        <v>227</v>
      </c>
      <c r="D119" s="1">
        <f t="shared" si="10"/>
        <v>1.17100000000001</v>
      </c>
      <c r="E119" s="1">
        <f t="shared" si="11"/>
        <v>1.17100000000001</v>
      </c>
      <c r="F119" s="1">
        <f t="shared" si="12"/>
        <v>1.17100000000001</v>
      </c>
      <c r="G119" s="1">
        <f t="shared" si="13"/>
        <v>1</v>
      </c>
      <c r="H119" s="1">
        <f t="shared" si="14"/>
        <v>1</v>
      </c>
      <c r="I119" s="1" cm="1">
        <f t="array" ref="I119">INT(INDEX(关卡普通怪!$F:$J,MATCH($C119,关卡普通怪!$A:$A,FALSE),MATCH(I$4,关卡普通怪!$F$2:$K$2,FALSE))*D119)</f>
        <v>6188</v>
      </c>
      <c r="J119" s="1" cm="1">
        <f t="array" ref="J119">INT(INDEX(关卡普通怪!$F:$J,MATCH($C119,关卡普通怪!$A:$A,FALSE),MATCH(J$4,关卡普通怪!$F$2:$K$2,FALSE))*E119)</f>
        <v>491</v>
      </c>
      <c r="K119" s="1" cm="1">
        <f t="array" ref="K119">INT(INDEX(关卡普通怪!$F:$J,MATCH($C119,关卡普通怪!$A:$A,FALSE),MATCH(K$4,关卡普通怪!$F$2:$K$2,FALSE))*F119)</f>
        <v>491</v>
      </c>
      <c r="L119" s="1" cm="1">
        <f t="array" ref="L119">INT(INDEX(关卡普通怪!$F:$J,MATCH($C119,关卡普通怪!$A:$A,FALSE),MATCH(L$4,关卡普通怪!$F$2:$K$2,FALSE))*G119)</f>
        <v>342</v>
      </c>
      <c r="M119" s="1" cm="1">
        <f t="array" ref="M119">INT(INDEX(关卡普通怪!$F:$J,MATCH($C119,关卡普通怪!$A:$A,FALSE),MATCH(M$4,关卡普通怪!$F$2:$K$2,FALSE))*H119)</f>
        <v>342</v>
      </c>
    </row>
    <row r="120" spans="1:13" x14ac:dyDescent="0.15">
      <c r="A120" s="1">
        <v>116</v>
      </c>
      <c r="B120" s="1">
        <f t="shared" si="16"/>
        <v>58</v>
      </c>
      <c r="C120" s="1" cm="1">
        <f t="array" ref="C120">IFERROR(INDEX(关卡普通怪!$A:$A,MATCH($B120,关卡普通怪!$E:$E,FALSE)),MAX(关卡普通怪!A:A))</f>
        <v>227</v>
      </c>
      <c r="D120" s="1">
        <f t="shared" si="10"/>
        <v>1.1725000000000101</v>
      </c>
      <c r="E120" s="1">
        <f t="shared" si="11"/>
        <v>1.1725000000000101</v>
      </c>
      <c r="F120" s="1">
        <f t="shared" si="12"/>
        <v>1.1725000000000101</v>
      </c>
      <c r="G120" s="1">
        <f t="shared" si="13"/>
        <v>1</v>
      </c>
      <c r="H120" s="1">
        <f t="shared" si="14"/>
        <v>1</v>
      </c>
      <c r="I120" s="1" cm="1">
        <f t="array" ref="I120">INT(INDEX(关卡普通怪!$F:$J,MATCH($C120,关卡普通怪!$A:$A,FALSE),MATCH(I$4,关卡普通怪!$F$2:$K$2,FALSE))*D120)</f>
        <v>6196</v>
      </c>
      <c r="J120" s="1" cm="1">
        <f t="array" ref="J120">INT(INDEX(关卡普通怪!$F:$J,MATCH($C120,关卡普通怪!$A:$A,FALSE),MATCH(J$4,关卡普通怪!$F$2:$K$2,FALSE))*E120)</f>
        <v>492</v>
      </c>
      <c r="K120" s="1" cm="1">
        <f t="array" ref="K120">INT(INDEX(关卡普通怪!$F:$J,MATCH($C120,关卡普通怪!$A:$A,FALSE),MATCH(K$4,关卡普通怪!$F$2:$K$2,FALSE))*F120)</f>
        <v>492</v>
      </c>
      <c r="L120" s="1" cm="1">
        <f t="array" ref="L120">INT(INDEX(关卡普通怪!$F:$J,MATCH($C120,关卡普通怪!$A:$A,FALSE),MATCH(L$4,关卡普通怪!$F$2:$K$2,FALSE))*G120)</f>
        <v>342</v>
      </c>
      <c r="M120" s="1" cm="1">
        <f t="array" ref="M120">INT(INDEX(关卡普通怪!$F:$J,MATCH($C120,关卡普通怪!$A:$A,FALSE),MATCH(M$4,关卡普通怪!$F$2:$K$2,FALSE))*H120)</f>
        <v>342</v>
      </c>
    </row>
    <row r="121" spans="1:13" x14ac:dyDescent="0.15">
      <c r="A121" s="1">
        <v>117</v>
      </c>
      <c r="B121" s="1">
        <f t="shared" si="16"/>
        <v>58</v>
      </c>
      <c r="C121" s="1" cm="1">
        <f t="array" ref="C121">IFERROR(INDEX(关卡普通怪!$A:$A,MATCH($B121,关卡普通怪!$E:$E,FALSE)),MAX(关卡普通怪!A:A))</f>
        <v>227</v>
      </c>
      <c r="D121" s="1">
        <f t="shared" si="10"/>
        <v>1.1740000000000099</v>
      </c>
      <c r="E121" s="1">
        <f t="shared" si="11"/>
        <v>1.1740000000000099</v>
      </c>
      <c r="F121" s="1">
        <f t="shared" si="12"/>
        <v>1.1740000000000099</v>
      </c>
      <c r="G121" s="1">
        <f t="shared" si="13"/>
        <v>1</v>
      </c>
      <c r="H121" s="1">
        <f t="shared" si="14"/>
        <v>1</v>
      </c>
      <c r="I121" s="1" cm="1">
        <f t="array" ref="I121">INT(INDEX(关卡普通怪!$F:$J,MATCH($C121,关卡普通怪!$A:$A,FALSE),MATCH(I$4,关卡普通怪!$F$2:$K$2,FALSE))*D121)</f>
        <v>6204</v>
      </c>
      <c r="J121" s="1" cm="1">
        <f t="array" ref="J121">INT(INDEX(关卡普通怪!$F:$J,MATCH($C121,关卡普通怪!$A:$A,FALSE),MATCH(J$4,关卡普通怪!$F$2:$K$2,FALSE))*E121)</f>
        <v>493</v>
      </c>
      <c r="K121" s="1" cm="1">
        <f t="array" ref="K121">INT(INDEX(关卡普通怪!$F:$J,MATCH($C121,关卡普通怪!$A:$A,FALSE),MATCH(K$4,关卡普通怪!$F$2:$K$2,FALSE))*F121)</f>
        <v>493</v>
      </c>
      <c r="L121" s="1" cm="1">
        <f t="array" ref="L121">INT(INDEX(关卡普通怪!$F:$J,MATCH($C121,关卡普通怪!$A:$A,FALSE),MATCH(L$4,关卡普通怪!$F$2:$K$2,FALSE))*G121)</f>
        <v>342</v>
      </c>
      <c r="M121" s="1" cm="1">
        <f t="array" ref="M121">INT(INDEX(关卡普通怪!$F:$J,MATCH($C121,关卡普通怪!$A:$A,FALSE),MATCH(M$4,关卡普通怪!$F$2:$K$2,FALSE))*H121)</f>
        <v>342</v>
      </c>
    </row>
    <row r="122" spans="1:13" x14ac:dyDescent="0.15">
      <c r="A122" s="1">
        <v>118</v>
      </c>
      <c r="B122" s="1">
        <f t="shared" si="16"/>
        <v>59</v>
      </c>
      <c r="C122" s="1" cm="1">
        <f t="array" ref="C122">IFERROR(INDEX(关卡普通怪!$A:$A,MATCH($B122,关卡普通怪!$E:$E,FALSE)),MAX(关卡普通怪!A:A))</f>
        <v>232</v>
      </c>
      <c r="D122" s="1">
        <f t="shared" si="10"/>
        <v>1.17550000000001</v>
      </c>
      <c r="E122" s="1">
        <f t="shared" si="11"/>
        <v>1.17550000000001</v>
      </c>
      <c r="F122" s="1">
        <f t="shared" si="12"/>
        <v>1.17550000000001</v>
      </c>
      <c r="G122" s="1">
        <f t="shared" si="13"/>
        <v>1</v>
      </c>
      <c r="H122" s="1">
        <f t="shared" si="14"/>
        <v>1</v>
      </c>
      <c r="I122" s="1" cm="1">
        <f t="array" ref="I122">INT(INDEX(关卡普通怪!$F:$J,MATCH($C122,关卡普通怪!$A:$A,FALSE),MATCH(I$4,关卡普通怪!$F$2:$K$2,FALSE))*D122)</f>
        <v>6368</v>
      </c>
      <c r="J122" s="1" cm="1">
        <f t="array" ref="J122">INT(INDEX(关卡普通怪!$F:$J,MATCH($C122,关卡普通怪!$A:$A,FALSE),MATCH(J$4,关卡普通怪!$F$2:$K$2,FALSE))*E122)</f>
        <v>504</v>
      </c>
      <c r="K122" s="1" cm="1">
        <f t="array" ref="K122">INT(INDEX(关卡普通怪!$F:$J,MATCH($C122,关卡普通怪!$A:$A,FALSE),MATCH(K$4,关卡普通怪!$F$2:$K$2,FALSE))*F122)</f>
        <v>504</v>
      </c>
      <c r="L122" s="1" cm="1">
        <f t="array" ref="L122">INT(INDEX(关卡普通怪!$F:$J,MATCH($C122,关卡普通怪!$A:$A,FALSE),MATCH(L$4,关卡普通怪!$F$2:$K$2,FALSE))*G122)</f>
        <v>343</v>
      </c>
      <c r="M122" s="1" cm="1">
        <f t="array" ref="M122">INT(INDEX(关卡普通怪!$F:$J,MATCH($C122,关卡普通怪!$A:$A,FALSE),MATCH(M$4,关卡普通怪!$F$2:$K$2,FALSE))*H122)</f>
        <v>343</v>
      </c>
    </row>
    <row r="123" spans="1:13" x14ac:dyDescent="0.15">
      <c r="A123" s="1">
        <v>119</v>
      </c>
      <c r="B123" s="1">
        <f t="shared" si="16"/>
        <v>59</v>
      </c>
      <c r="C123" s="1" cm="1">
        <f t="array" ref="C123">IFERROR(INDEX(关卡普通怪!$A:$A,MATCH($B123,关卡普通怪!$E:$E,FALSE)),MAX(关卡普通怪!A:A))</f>
        <v>232</v>
      </c>
      <c r="D123" s="1">
        <f t="shared" si="10"/>
        <v>1.17700000000001</v>
      </c>
      <c r="E123" s="1">
        <f t="shared" si="11"/>
        <v>1.17700000000001</v>
      </c>
      <c r="F123" s="1">
        <f t="shared" si="12"/>
        <v>1.17700000000001</v>
      </c>
      <c r="G123" s="1">
        <f t="shared" si="13"/>
        <v>1</v>
      </c>
      <c r="H123" s="1">
        <f t="shared" si="14"/>
        <v>1</v>
      </c>
      <c r="I123" s="1" cm="1">
        <f t="array" ref="I123">INT(INDEX(关卡普通怪!$F:$J,MATCH($C123,关卡普通怪!$A:$A,FALSE),MATCH(I$4,关卡普通怪!$F$2:$K$2,FALSE))*D123)</f>
        <v>6376</v>
      </c>
      <c r="J123" s="1" cm="1">
        <f t="array" ref="J123">INT(INDEX(关卡普通怪!$F:$J,MATCH($C123,关卡普通怪!$A:$A,FALSE),MATCH(J$4,关卡普通怪!$F$2:$K$2,FALSE))*E123)</f>
        <v>504</v>
      </c>
      <c r="K123" s="1" cm="1">
        <f t="array" ref="K123">INT(INDEX(关卡普通怪!$F:$J,MATCH($C123,关卡普通怪!$A:$A,FALSE),MATCH(K$4,关卡普通怪!$F$2:$K$2,FALSE))*F123)</f>
        <v>504</v>
      </c>
      <c r="L123" s="1" cm="1">
        <f t="array" ref="L123">INT(INDEX(关卡普通怪!$F:$J,MATCH($C123,关卡普通怪!$A:$A,FALSE),MATCH(L$4,关卡普通怪!$F$2:$K$2,FALSE))*G123)</f>
        <v>343</v>
      </c>
      <c r="M123" s="1" cm="1">
        <f t="array" ref="M123">INT(INDEX(关卡普通怪!$F:$J,MATCH($C123,关卡普通怪!$A:$A,FALSE),MATCH(M$4,关卡普通怪!$F$2:$K$2,FALSE))*H123)</f>
        <v>343</v>
      </c>
    </row>
    <row r="124" spans="1:13" x14ac:dyDescent="0.15">
      <c r="A124" s="1">
        <v>120</v>
      </c>
      <c r="B124" s="1">
        <f t="shared" si="16"/>
        <v>59</v>
      </c>
      <c r="C124" s="1" cm="1">
        <f t="array" ref="C124">IFERROR(INDEX(关卡普通怪!$A:$A,MATCH($B124,关卡普通怪!$E:$E,FALSE)),MAX(关卡普通怪!A:A))</f>
        <v>232</v>
      </c>
      <c r="D124" s="1">
        <f t="shared" si="10"/>
        <v>1.1785000000000101</v>
      </c>
      <c r="E124" s="1">
        <f t="shared" si="11"/>
        <v>1.1785000000000101</v>
      </c>
      <c r="F124" s="1">
        <f t="shared" si="12"/>
        <v>1.1785000000000101</v>
      </c>
      <c r="G124" s="1">
        <f t="shared" si="13"/>
        <v>1</v>
      </c>
      <c r="H124" s="1">
        <f t="shared" si="14"/>
        <v>1</v>
      </c>
      <c r="I124" s="1" cm="1">
        <f t="array" ref="I124">INT(INDEX(关卡普通怪!$F:$J,MATCH($C124,关卡普通怪!$A:$A,FALSE),MATCH(I$4,关卡普通怪!$F$2:$K$2,FALSE))*D124)</f>
        <v>6385</v>
      </c>
      <c r="J124" s="1" cm="1">
        <f t="array" ref="J124">INT(INDEX(关卡普通怪!$F:$J,MATCH($C124,关卡普通怪!$A:$A,FALSE),MATCH(J$4,关卡普通怪!$F$2:$K$2,FALSE))*E124)</f>
        <v>505</v>
      </c>
      <c r="K124" s="1" cm="1">
        <f t="array" ref="K124">INT(INDEX(关卡普通怪!$F:$J,MATCH($C124,关卡普通怪!$A:$A,FALSE),MATCH(K$4,关卡普通怪!$F$2:$K$2,FALSE))*F124)</f>
        <v>505</v>
      </c>
      <c r="L124" s="1" cm="1">
        <f t="array" ref="L124">INT(INDEX(关卡普通怪!$F:$J,MATCH($C124,关卡普通怪!$A:$A,FALSE),MATCH(L$4,关卡普通怪!$F$2:$K$2,FALSE))*G124)</f>
        <v>343</v>
      </c>
      <c r="M124" s="1" cm="1">
        <f t="array" ref="M124">INT(INDEX(关卡普通怪!$F:$J,MATCH($C124,关卡普通怪!$A:$A,FALSE),MATCH(M$4,关卡普通怪!$F$2:$K$2,FALSE))*H124)</f>
        <v>343</v>
      </c>
    </row>
    <row r="125" spans="1:13" x14ac:dyDescent="0.15">
      <c r="A125" s="1">
        <v>121</v>
      </c>
      <c r="B125" s="1">
        <f t="shared" si="16"/>
        <v>60</v>
      </c>
      <c r="C125" s="1" cm="1">
        <f t="array" ref="C125">IFERROR(INDEX(关卡普通怪!$A:$A,MATCH($B125,关卡普通怪!$E:$E,FALSE)),MAX(关卡普通怪!A:A))</f>
        <v>237</v>
      </c>
      <c r="D125" s="1">
        <f t="shared" si="10"/>
        <v>1.1800000000000099</v>
      </c>
      <c r="E125" s="1">
        <f t="shared" si="11"/>
        <v>1.1800000000000099</v>
      </c>
      <c r="F125" s="1">
        <f t="shared" si="12"/>
        <v>1.1800000000000099</v>
      </c>
      <c r="G125" s="1">
        <f t="shared" si="13"/>
        <v>1.002</v>
      </c>
      <c r="H125" s="1">
        <f t="shared" si="14"/>
        <v>1.002</v>
      </c>
      <c r="I125" s="1" cm="1">
        <f t="array" ref="I125">INT(INDEX(关卡普通怪!$F:$J,MATCH($C125,关卡普通怪!$A:$A,FALSE),MATCH(I$4,关卡普通怪!$F$2:$K$2,FALSE))*D125)</f>
        <v>6551</v>
      </c>
      <c r="J125" s="1" cm="1">
        <f t="array" ref="J125">INT(INDEX(关卡普通怪!$F:$J,MATCH($C125,关卡普通怪!$A:$A,FALSE),MATCH(J$4,关卡普通怪!$F$2:$K$2,FALSE))*E125)</f>
        <v>516</v>
      </c>
      <c r="K125" s="1" cm="1">
        <f t="array" ref="K125">INT(INDEX(关卡普通怪!$F:$J,MATCH($C125,关卡普通怪!$A:$A,FALSE),MATCH(K$4,关卡普通怪!$F$2:$K$2,FALSE))*F125)</f>
        <v>516</v>
      </c>
      <c r="L125" s="1" cm="1">
        <f t="array" ref="L125">INT(INDEX(关卡普通怪!$F:$J,MATCH($C125,关卡普通怪!$A:$A,FALSE),MATCH(L$4,关卡普通怪!$F$2:$K$2,FALSE))*G125)</f>
        <v>352</v>
      </c>
      <c r="M125" s="1" cm="1">
        <f t="array" ref="M125">INT(INDEX(关卡普通怪!$F:$J,MATCH($C125,关卡普通怪!$A:$A,FALSE),MATCH(M$4,关卡普通怪!$F$2:$K$2,FALSE))*H125)</f>
        <v>352</v>
      </c>
    </row>
    <row r="126" spans="1:13" x14ac:dyDescent="0.15">
      <c r="A126" s="1">
        <v>122</v>
      </c>
      <c r="B126" s="1">
        <f t="shared" si="16"/>
        <v>60</v>
      </c>
      <c r="C126" s="1" cm="1">
        <f t="array" ref="C126">IFERROR(INDEX(关卡普通怪!$A:$A,MATCH($B126,关卡普通怪!$E:$E,FALSE)),MAX(关卡普通怪!A:A))</f>
        <v>237</v>
      </c>
      <c r="D126" s="1">
        <f t="shared" si="10"/>
        <v>1.18150000000001</v>
      </c>
      <c r="E126" s="1">
        <f t="shared" si="11"/>
        <v>1.18150000000001</v>
      </c>
      <c r="F126" s="1">
        <f t="shared" si="12"/>
        <v>1.18150000000001</v>
      </c>
      <c r="G126" s="1">
        <f t="shared" si="13"/>
        <v>1.004</v>
      </c>
      <c r="H126" s="1">
        <f t="shared" si="14"/>
        <v>1.004</v>
      </c>
      <c r="I126" s="1" cm="1">
        <f t="array" ref="I126">INT(INDEX(关卡普通怪!$F:$J,MATCH($C126,关卡普通怪!$A:$A,FALSE),MATCH(I$4,关卡普通怪!$F$2:$K$2,FALSE))*D126)</f>
        <v>6559</v>
      </c>
      <c r="J126" s="1" cm="1">
        <f t="array" ref="J126">INT(INDEX(关卡普通怪!$F:$J,MATCH($C126,关卡普通怪!$A:$A,FALSE),MATCH(J$4,关卡普通怪!$F$2:$K$2,FALSE))*E126)</f>
        <v>517</v>
      </c>
      <c r="K126" s="1" cm="1">
        <f t="array" ref="K126">INT(INDEX(关卡普通怪!$F:$J,MATCH($C126,关卡普通怪!$A:$A,FALSE),MATCH(K$4,关卡普通怪!$F$2:$K$2,FALSE))*F126)</f>
        <v>517</v>
      </c>
      <c r="L126" s="1" cm="1">
        <f t="array" ref="L126">INT(INDEX(关卡普通怪!$F:$J,MATCH($C126,关卡普通怪!$A:$A,FALSE),MATCH(L$4,关卡普通怪!$F$2:$K$2,FALSE))*G126)</f>
        <v>353</v>
      </c>
      <c r="M126" s="1" cm="1">
        <f t="array" ref="M126">INT(INDEX(关卡普通怪!$F:$J,MATCH($C126,关卡普通怪!$A:$A,FALSE),MATCH(M$4,关卡普通怪!$F$2:$K$2,FALSE))*H126)</f>
        <v>353</v>
      </c>
    </row>
    <row r="127" spans="1:13" x14ac:dyDescent="0.15">
      <c r="A127" s="1">
        <v>123</v>
      </c>
      <c r="B127" s="1">
        <f t="shared" si="16"/>
        <v>60</v>
      </c>
      <c r="C127" s="1" cm="1">
        <f t="array" ref="C127">IFERROR(INDEX(关卡普通怪!$A:$A,MATCH($B127,关卡普通怪!$E:$E,FALSE)),MAX(关卡普通怪!A:A))</f>
        <v>237</v>
      </c>
      <c r="D127" s="1">
        <f t="shared" si="10"/>
        <v>1.18300000000001</v>
      </c>
      <c r="E127" s="1">
        <f t="shared" si="11"/>
        <v>1.18300000000001</v>
      </c>
      <c r="F127" s="1">
        <f t="shared" si="12"/>
        <v>1.18300000000001</v>
      </c>
      <c r="G127" s="1">
        <f t="shared" si="13"/>
        <v>1.006</v>
      </c>
      <c r="H127" s="1">
        <f t="shared" si="14"/>
        <v>1.006</v>
      </c>
      <c r="I127" s="1" cm="1">
        <f t="array" ref="I127">INT(INDEX(关卡普通怪!$F:$J,MATCH($C127,关卡普通怪!$A:$A,FALSE),MATCH(I$4,关卡普通怪!$F$2:$K$2,FALSE))*D127)</f>
        <v>6568</v>
      </c>
      <c r="J127" s="1" cm="1">
        <f t="array" ref="J127">INT(INDEX(关卡普通怪!$F:$J,MATCH($C127,关卡普通怪!$A:$A,FALSE),MATCH(J$4,关卡普通怪!$F$2:$K$2,FALSE))*E127)</f>
        <v>518</v>
      </c>
      <c r="K127" s="1" cm="1">
        <f t="array" ref="K127">INT(INDEX(关卡普通怪!$F:$J,MATCH($C127,关卡普通怪!$A:$A,FALSE),MATCH(K$4,关卡普通怪!$F$2:$K$2,FALSE))*F127)</f>
        <v>518</v>
      </c>
      <c r="L127" s="1" cm="1">
        <f t="array" ref="L127">INT(INDEX(关卡普通怪!$F:$J,MATCH($C127,关卡普通怪!$A:$A,FALSE),MATCH(L$4,关卡普通怪!$F$2:$K$2,FALSE))*G127)</f>
        <v>354</v>
      </c>
      <c r="M127" s="1" cm="1">
        <f t="array" ref="M127">INT(INDEX(关卡普通怪!$F:$J,MATCH($C127,关卡普通怪!$A:$A,FALSE),MATCH(M$4,关卡普通怪!$F$2:$K$2,FALSE))*H127)</f>
        <v>354</v>
      </c>
    </row>
    <row r="128" spans="1:13" x14ac:dyDescent="0.15">
      <c r="A128" s="1">
        <v>124</v>
      </c>
      <c r="B128" s="1">
        <f t="shared" si="16"/>
        <v>61</v>
      </c>
      <c r="C128" s="1" cm="1">
        <f t="array" ref="C128">IFERROR(INDEX(关卡普通怪!$A:$A,MATCH($B128,关卡普通怪!$E:$E,FALSE)),MAX(关卡普通怪!A:A))</f>
        <v>242</v>
      </c>
      <c r="D128" s="1">
        <f t="shared" si="10"/>
        <v>1.1845000000000101</v>
      </c>
      <c r="E128" s="1">
        <f t="shared" si="11"/>
        <v>1.1845000000000101</v>
      </c>
      <c r="F128" s="1">
        <f t="shared" si="12"/>
        <v>1.1845000000000101</v>
      </c>
      <c r="G128" s="1">
        <f t="shared" si="13"/>
        <v>1.008</v>
      </c>
      <c r="H128" s="1">
        <f t="shared" si="14"/>
        <v>1.008</v>
      </c>
      <c r="I128" s="1" cm="1">
        <f t="array" ref="I128">INT(INDEX(关卡普通怪!$F:$J,MATCH($C128,关卡普通怪!$A:$A,FALSE),MATCH(I$4,关卡普通怪!$F$2:$K$2,FALSE))*D128)</f>
        <v>6663</v>
      </c>
      <c r="J128" s="1" cm="1">
        <f t="array" ref="J128">INT(INDEX(关卡普通怪!$F:$J,MATCH($C128,关卡普通怪!$A:$A,FALSE),MATCH(J$4,关卡普通怪!$F$2:$K$2,FALSE))*E128)</f>
        <v>523</v>
      </c>
      <c r="K128" s="1" cm="1">
        <f t="array" ref="K128">INT(INDEX(关卡普通怪!$F:$J,MATCH($C128,关卡普通怪!$A:$A,FALSE),MATCH(K$4,关卡普通怪!$F$2:$K$2,FALSE))*F128)</f>
        <v>523</v>
      </c>
      <c r="L128" s="1" cm="1">
        <f t="array" ref="L128">INT(INDEX(关卡普通怪!$F:$J,MATCH($C128,关卡普通怪!$A:$A,FALSE),MATCH(L$4,关卡普通怪!$F$2:$K$2,FALSE))*G128)</f>
        <v>356</v>
      </c>
      <c r="M128" s="1" cm="1">
        <f t="array" ref="M128">INT(INDEX(关卡普通怪!$F:$J,MATCH($C128,关卡普通怪!$A:$A,FALSE),MATCH(M$4,关卡普通怪!$F$2:$K$2,FALSE))*H128)</f>
        <v>356</v>
      </c>
    </row>
    <row r="129" spans="1:13" x14ac:dyDescent="0.15">
      <c r="A129" s="1">
        <v>125</v>
      </c>
      <c r="B129" s="1">
        <f t="shared" si="16"/>
        <v>61</v>
      </c>
      <c r="C129" s="1" cm="1">
        <f t="array" ref="C129">IFERROR(INDEX(关卡普通怪!$A:$A,MATCH($B129,关卡普通怪!$E:$E,FALSE)),MAX(关卡普通怪!A:A))</f>
        <v>242</v>
      </c>
      <c r="D129" s="1">
        <f t="shared" si="10"/>
        <v>1.1860000000000099</v>
      </c>
      <c r="E129" s="1">
        <f t="shared" si="11"/>
        <v>1.1860000000000099</v>
      </c>
      <c r="F129" s="1">
        <f t="shared" si="12"/>
        <v>1.1860000000000099</v>
      </c>
      <c r="G129" s="1">
        <f t="shared" si="13"/>
        <v>1.01</v>
      </c>
      <c r="H129" s="1">
        <f t="shared" si="14"/>
        <v>1.01</v>
      </c>
      <c r="I129" s="1" cm="1">
        <f t="array" ref="I129">INT(INDEX(关卡普通怪!$F:$J,MATCH($C129,关卡普通怪!$A:$A,FALSE),MATCH(I$4,关卡普通怪!$F$2:$K$2,FALSE))*D129)</f>
        <v>6672</v>
      </c>
      <c r="J129" s="1" cm="1">
        <f t="array" ref="J129">INT(INDEX(关卡普通怪!$F:$J,MATCH($C129,关卡普通怪!$A:$A,FALSE),MATCH(J$4,关卡普通怪!$F$2:$K$2,FALSE))*E129)</f>
        <v>524</v>
      </c>
      <c r="K129" s="1" cm="1">
        <f t="array" ref="K129">INT(INDEX(关卡普通怪!$F:$J,MATCH($C129,关卡普通怪!$A:$A,FALSE),MATCH(K$4,关卡普通怪!$F$2:$K$2,FALSE))*F129)</f>
        <v>524</v>
      </c>
      <c r="L129" s="1" cm="1">
        <f t="array" ref="L129">INT(INDEX(关卡普通怪!$F:$J,MATCH($C129,关卡普通怪!$A:$A,FALSE),MATCH(L$4,关卡普通怪!$F$2:$K$2,FALSE))*G129)</f>
        <v>357</v>
      </c>
      <c r="M129" s="1" cm="1">
        <f t="array" ref="M129">INT(INDEX(关卡普通怪!$F:$J,MATCH($C129,关卡普通怪!$A:$A,FALSE),MATCH(M$4,关卡普通怪!$F$2:$K$2,FALSE))*H129)</f>
        <v>357</v>
      </c>
    </row>
    <row r="130" spans="1:13" x14ac:dyDescent="0.15">
      <c r="A130" s="1">
        <v>126</v>
      </c>
      <c r="B130" s="1">
        <f t="shared" si="16"/>
        <v>61</v>
      </c>
      <c r="C130" s="1" cm="1">
        <f t="array" ref="C130">IFERROR(INDEX(关卡普通怪!$A:$A,MATCH($B130,关卡普通怪!$E:$E,FALSE)),MAX(关卡普通怪!A:A))</f>
        <v>242</v>
      </c>
      <c r="D130" s="1">
        <f t="shared" si="10"/>
        <v>1.18750000000001</v>
      </c>
      <c r="E130" s="1">
        <f t="shared" si="11"/>
        <v>1.18750000000001</v>
      </c>
      <c r="F130" s="1">
        <f t="shared" si="12"/>
        <v>1.18750000000001</v>
      </c>
      <c r="G130" s="1">
        <f t="shared" si="13"/>
        <v>1.012</v>
      </c>
      <c r="H130" s="1">
        <f t="shared" si="14"/>
        <v>1.012</v>
      </c>
      <c r="I130" s="1" cm="1">
        <f t="array" ref="I130">INT(INDEX(关卡普通怪!$F:$J,MATCH($C130,关卡普通怪!$A:$A,FALSE),MATCH(I$4,关卡普通怪!$F$2:$K$2,FALSE))*D130)</f>
        <v>6680</v>
      </c>
      <c r="J130" s="1" cm="1">
        <f t="array" ref="J130">INT(INDEX(关卡普通怪!$F:$J,MATCH($C130,关卡普通怪!$A:$A,FALSE),MATCH(J$4,关卡普通怪!$F$2:$K$2,FALSE))*E130)</f>
        <v>524</v>
      </c>
      <c r="K130" s="1" cm="1">
        <f t="array" ref="K130">INT(INDEX(关卡普通怪!$F:$J,MATCH($C130,关卡普通怪!$A:$A,FALSE),MATCH(K$4,关卡普通怪!$F$2:$K$2,FALSE))*F130)</f>
        <v>524</v>
      </c>
      <c r="L130" s="1" cm="1">
        <f t="array" ref="L130">INT(INDEX(关卡普通怪!$F:$J,MATCH($C130,关卡普通怪!$A:$A,FALSE),MATCH(L$4,关卡普通怪!$F$2:$K$2,FALSE))*G130)</f>
        <v>358</v>
      </c>
      <c r="M130" s="1" cm="1">
        <f t="array" ref="M130">INT(INDEX(关卡普通怪!$F:$J,MATCH($C130,关卡普通怪!$A:$A,FALSE),MATCH(M$4,关卡普通怪!$F$2:$K$2,FALSE))*H130)</f>
        <v>358</v>
      </c>
    </row>
    <row r="131" spans="1:13" x14ac:dyDescent="0.15">
      <c r="A131" s="1">
        <v>127</v>
      </c>
      <c r="B131" s="1">
        <f t="shared" si="16"/>
        <v>62</v>
      </c>
      <c r="C131" s="1" cm="1">
        <f t="array" ref="C131">IFERROR(INDEX(关卡普通怪!$A:$A,MATCH($B131,关卡普通怪!$E:$E,FALSE)),MAX(关卡普通怪!A:A))</f>
        <v>247</v>
      </c>
      <c r="D131" s="1">
        <f t="shared" si="10"/>
        <v>1.18900000000001</v>
      </c>
      <c r="E131" s="1">
        <f t="shared" si="11"/>
        <v>1.18900000000001</v>
      </c>
      <c r="F131" s="1">
        <f t="shared" si="12"/>
        <v>1.18900000000001</v>
      </c>
      <c r="G131" s="1">
        <f t="shared" si="13"/>
        <v>1.014</v>
      </c>
      <c r="H131" s="1">
        <f t="shared" si="14"/>
        <v>1.014</v>
      </c>
      <c r="I131" s="1" cm="1">
        <f t="array" ref="I131">INT(INDEX(关卡普通怪!$F:$J,MATCH($C131,关卡普通怪!$A:$A,FALSE),MATCH(I$4,关卡普通怪!$F$2:$K$2,FALSE))*D131)</f>
        <v>6776</v>
      </c>
      <c r="J131" s="1" cm="1">
        <f t="array" ref="J131">INT(INDEX(关卡普通怪!$F:$J,MATCH($C131,关卡普通怪!$A:$A,FALSE),MATCH(J$4,关卡普通怪!$F$2:$K$2,FALSE))*E131)</f>
        <v>529</v>
      </c>
      <c r="K131" s="1" cm="1">
        <f t="array" ref="K131">INT(INDEX(关卡普通怪!$F:$J,MATCH($C131,关卡普通怪!$A:$A,FALSE),MATCH(K$4,关卡普通怪!$F$2:$K$2,FALSE))*F131)</f>
        <v>529</v>
      </c>
      <c r="L131" s="1" cm="1">
        <f t="array" ref="L131">INT(INDEX(关卡普通怪!$F:$J,MATCH($C131,关卡普通怪!$A:$A,FALSE),MATCH(L$4,关卡普通怪!$F$2:$K$2,FALSE))*G131)</f>
        <v>359</v>
      </c>
      <c r="M131" s="1" cm="1">
        <f t="array" ref="M131">INT(INDEX(关卡普通怪!$F:$J,MATCH($C131,关卡普通怪!$A:$A,FALSE),MATCH(M$4,关卡普通怪!$F$2:$K$2,FALSE))*H131)</f>
        <v>359</v>
      </c>
    </row>
    <row r="132" spans="1:13" x14ac:dyDescent="0.15">
      <c r="A132" s="1">
        <v>128</v>
      </c>
      <c r="B132" s="1">
        <f t="shared" si="16"/>
        <v>62</v>
      </c>
      <c r="C132" s="1" cm="1">
        <f t="array" ref="C132">IFERROR(INDEX(关卡普通怪!$A:$A,MATCH($B132,关卡普通怪!$E:$E,FALSE)),MAX(关卡普通怪!A:A))</f>
        <v>247</v>
      </c>
      <c r="D132" s="1">
        <f t="shared" si="10"/>
        <v>1.1905000000000101</v>
      </c>
      <c r="E132" s="1">
        <f t="shared" si="11"/>
        <v>1.1905000000000101</v>
      </c>
      <c r="F132" s="1">
        <f t="shared" si="12"/>
        <v>1.1905000000000101</v>
      </c>
      <c r="G132" s="1">
        <f t="shared" si="13"/>
        <v>1.016</v>
      </c>
      <c r="H132" s="1">
        <f t="shared" si="14"/>
        <v>1.016</v>
      </c>
      <c r="I132" s="1" cm="1">
        <f t="array" ref="I132">INT(INDEX(关卡普通怪!$F:$J,MATCH($C132,关卡普通怪!$A:$A,FALSE),MATCH(I$4,关卡普通怪!$F$2:$K$2,FALSE))*D132)</f>
        <v>6784</v>
      </c>
      <c r="J132" s="1" cm="1">
        <f t="array" ref="J132">INT(INDEX(关卡普通怪!$F:$J,MATCH($C132,关卡普通怪!$A:$A,FALSE),MATCH(J$4,关卡普通怪!$F$2:$K$2,FALSE))*E132)</f>
        <v>529</v>
      </c>
      <c r="K132" s="1" cm="1">
        <f t="array" ref="K132">INT(INDEX(关卡普通怪!$F:$J,MATCH($C132,关卡普通怪!$A:$A,FALSE),MATCH(K$4,关卡普通怪!$F$2:$K$2,FALSE))*F132)</f>
        <v>529</v>
      </c>
      <c r="L132" s="1" cm="1">
        <f t="array" ref="L132">INT(INDEX(关卡普通怪!$F:$J,MATCH($C132,关卡普通怪!$A:$A,FALSE),MATCH(L$4,关卡普通怪!$F$2:$K$2,FALSE))*G132)</f>
        <v>360</v>
      </c>
      <c r="M132" s="1" cm="1">
        <f t="array" ref="M132">INT(INDEX(关卡普通怪!$F:$J,MATCH($C132,关卡普通怪!$A:$A,FALSE),MATCH(M$4,关卡普通怪!$F$2:$K$2,FALSE))*H132)</f>
        <v>360</v>
      </c>
    </row>
    <row r="133" spans="1:13" x14ac:dyDescent="0.15">
      <c r="A133" s="1">
        <v>129</v>
      </c>
      <c r="B133" s="1">
        <f t="shared" si="16"/>
        <v>62</v>
      </c>
      <c r="C133" s="1" cm="1">
        <f t="array" ref="C133">IFERROR(INDEX(关卡普通怪!$A:$A,MATCH($B133,关卡普通怪!$E:$E,FALSE)),MAX(关卡普通怪!A:A))</f>
        <v>247</v>
      </c>
      <c r="D133" s="1">
        <f t="shared" si="10"/>
        <v>1.1920000000000099</v>
      </c>
      <c r="E133" s="1">
        <f t="shared" si="11"/>
        <v>1.1920000000000099</v>
      </c>
      <c r="F133" s="1">
        <f t="shared" si="12"/>
        <v>1.1920000000000099</v>
      </c>
      <c r="G133" s="1">
        <f t="shared" si="13"/>
        <v>1.018</v>
      </c>
      <c r="H133" s="1">
        <f t="shared" si="14"/>
        <v>1.018</v>
      </c>
      <c r="I133" s="1" cm="1">
        <f t="array" ref="I133">INT(INDEX(关卡普通怪!$F:$J,MATCH($C133,关卡普通怪!$A:$A,FALSE),MATCH(I$4,关卡普通怪!$F$2:$K$2,FALSE))*D133)</f>
        <v>6793</v>
      </c>
      <c r="J133" s="1" cm="1">
        <f t="array" ref="J133">INT(INDEX(关卡普通怪!$F:$J,MATCH($C133,关卡普通怪!$A:$A,FALSE),MATCH(J$4,关卡普通怪!$F$2:$K$2,FALSE))*E133)</f>
        <v>530</v>
      </c>
      <c r="K133" s="1" cm="1">
        <f t="array" ref="K133">INT(INDEX(关卡普通怪!$F:$J,MATCH($C133,关卡普通怪!$A:$A,FALSE),MATCH(K$4,关卡普通怪!$F$2:$K$2,FALSE))*F133)</f>
        <v>530</v>
      </c>
      <c r="L133" s="1" cm="1">
        <f t="array" ref="L133">INT(INDEX(关卡普通怪!$F:$J,MATCH($C133,关卡普通怪!$A:$A,FALSE),MATCH(L$4,关卡普通怪!$F$2:$K$2,FALSE))*G133)</f>
        <v>361</v>
      </c>
      <c r="M133" s="1" cm="1">
        <f t="array" ref="M133">INT(INDEX(关卡普通怪!$F:$J,MATCH($C133,关卡普通怪!$A:$A,FALSE),MATCH(M$4,关卡普通怪!$F$2:$K$2,FALSE))*H133)</f>
        <v>361</v>
      </c>
    </row>
    <row r="134" spans="1:13" x14ac:dyDescent="0.15">
      <c r="A134" s="1">
        <v>130</v>
      </c>
      <c r="B134" s="1">
        <f t="shared" si="16"/>
        <v>63</v>
      </c>
      <c r="C134" s="1" cm="1">
        <f t="array" ref="C134">IFERROR(INDEX(关卡普通怪!$A:$A,MATCH($B134,关卡普通怪!$E:$E,FALSE)),MAX(关卡普通怪!A:A))</f>
        <v>252</v>
      </c>
      <c r="D134" s="1">
        <f t="shared" si="10"/>
        <v>1.19350000000001</v>
      </c>
      <c r="E134" s="1">
        <f t="shared" si="11"/>
        <v>1.19350000000001</v>
      </c>
      <c r="F134" s="1">
        <f t="shared" si="12"/>
        <v>1.19350000000001</v>
      </c>
      <c r="G134" s="1">
        <f t="shared" si="13"/>
        <v>1.02</v>
      </c>
      <c r="H134" s="1">
        <f t="shared" si="14"/>
        <v>1.02</v>
      </c>
      <c r="I134" s="1" cm="1">
        <f t="array" ref="I134">INT(INDEX(关卡普通怪!$F:$J,MATCH($C134,关卡普通怪!$A:$A,FALSE),MATCH(I$4,关卡普通怪!$F$2:$K$2,FALSE))*D134)</f>
        <v>6890</v>
      </c>
      <c r="J134" s="1" cm="1">
        <f t="array" ref="J134">INT(INDEX(关卡普通怪!$F:$J,MATCH($C134,关卡普通怪!$A:$A,FALSE),MATCH(J$4,关卡普通怪!$F$2:$K$2,FALSE))*E134)</f>
        <v>535</v>
      </c>
      <c r="K134" s="1" cm="1">
        <f t="array" ref="K134">INT(INDEX(关卡普通怪!$F:$J,MATCH($C134,关卡普通怪!$A:$A,FALSE),MATCH(K$4,关卡普通怪!$F$2:$K$2,FALSE))*F134)</f>
        <v>535</v>
      </c>
      <c r="L134" s="1" cm="1">
        <f t="array" ref="L134">INT(INDEX(关卡普通怪!$F:$J,MATCH($C134,关卡普通怪!$A:$A,FALSE),MATCH(L$4,关卡普通怪!$F$2:$K$2,FALSE))*G134)</f>
        <v>364</v>
      </c>
      <c r="M134" s="1" cm="1">
        <f t="array" ref="M134">INT(INDEX(关卡普通怪!$F:$J,MATCH($C134,关卡普通怪!$A:$A,FALSE),MATCH(M$4,关卡普通怪!$F$2:$K$2,FALSE))*H134)</f>
        <v>364</v>
      </c>
    </row>
    <row r="135" spans="1:13" x14ac:dyDescent="0.15">
      <c r="A135" s="1">
        <v>131</v>
      </c>
      <c r="B135" s="1">
        <f t="shared" si="16"/>
        <v>63</v>
      </c>
      <c r="C135" s="1" cm="1">
        <f t="array" ref="C135">IFERROR(INDEX(关卡普通怪!$A:$A,MATCH($B135,关卡普通怪!$E:$E,FALSE)),MAX(关卡普通怪!A:A))</f>
        <v>252</v>
      </c>
      <c r="D135" s="1">
        <f t="shared" ref="D135:D198" si="17">D134+$D$3</f>
        <v>1.1950000000000101</v>
      </c>
      <c r="E135" s="1">
        <f t="shared" ref="E135:E198" si="18">E134+$D$3</f>
        <v>1.1950000000000101</v>
      </c>
      <c r="F135" s="1">
        <f t="shared" ref="F135:F198" si="19">F134+$D$3</f>
        <v>1.1950000000000101</v>
      </c>
      <c r="G135" s="1">
        <f t="shared" ref="G135:G198" si="20">G134+IF($B135&gt;=60,$G$3,0)</f>
        <v>1.022</v>
      </c>
      <c r="H135" s="1">
        <f t="shared" ref="H135:H198" si="21">H134+IF($B135&gt;=60,$G$3,0)</f>
        <v>1.022</v>
      </c>
      <c r="I135" s="1" cm="1">
        <f t="array" ref="I135">INT(INDEX(关卡普通怪!$F:$J,MATCH($C135,关卡普通怪!$A:$A,FALSE),MATCH(I$4,关卡普通怪!$F$2:$K$2,FALSE))*D135)</f>
        <v>6898</v>
      </c>
      <c r="J135" s="1" cm="1">
        <f t="array" ref="J135">INT(INDEX(关卡普通怪!$F:$J,MATCH($C135,关卡普通怪!$A:$A,FALSE),MATCH(J$4,关卡普通怪!$F$2:$K$2,FALSE))*E135)</f>
        <v>536</v>
      </c>
      <c r="K135" s="1" cm="1">
        <f t="array" ref="K135">INT(INDEX(关卡普通怪!$F:$J,MATCH($C135,关卡普通怪!$A:$A,FALSE),MATCH(K$4,关卡普通怪!$F$2:$K$2,FALSE))*F135)</f>
        <v>536</v>
      </c>
      <c r="L135" s="1" cm="1">
        <f t="array" ref="L135">INT(INDEX(关卡普通怪!$F:$J,MATCH($C135,关卡普通怪!$A:$A,FALSE),MATCH(L$4,关卡普通怪!$F$2:$K$2,FALSE))*G135)</f>
        <v>364</v>
      </c>
      <c r="M135" s="1" cm="1">
        <f t="array" ref="M135">INT(INDEX(关卡普通怪!$F:$J,MATCH($C135,关卡普通怪!$A:$A,FALSE),MATCH(M$4,关卡普通怪!$F$2:$K$2,FALSE))*H135)</f>
        <v>364</v>
      </c>
    </row>
    <row r="136" spans="1:13" x14ac:dyDescent="0.15">
      <c r="A136" s="1">
        <v>132</v>
      </c>
      <c r="B136" s="1">
        <f t="shared" si="16"/>
        <v>63</v>
      </c>
      <c r="C136" s="1" cm="1">
        <f t="array" ref="C136">IFERROR(INDEX(关卡普通怪!$A:$A,MATCH($B136,关卡普通怪!$E:$E,FALSE)),MAX(关卡普通怪!A:A))</f>
        <v>252</v>
      </c>
      <c r="D136" s="1">
        <f t="shared" si="17"/>
        <v>1.1965000000000099</v>
      </c>
      <c r="E136" s="1">
        <f t="shared" si="18"/>
        <v>1.1965000000000099</v>
      </c>
      <c r="F136" s="1">
        <f t="shared" si="19"/>
        <v>1.1965000000000099</v>
      </c>
      <c r="G136" s="1">
        <f t="shared" si="20"/>
        <v>1.024</v>
      </c>
      <c r="H136" s="1">
        <f t="shared" si="21"/>
        <v>1.024</v>
      </c>
      <c r="I136" s="1" cm="1">
        <f t="array" ref="I136">INT(INDEX(关卡普通怪!$F:$J,MATCH($C136,关卡普通怪!$A:$A,FALSE),MATCH(I$4,关卡普通怪!$F$2:$K$2,FALSE))*D136)</f>
        <v>6907</v>
      </c>
      <c r="J136" s="1" cm="1">
        <f t="array" ref="J136">INT(INDEX(关卡普通怪!$F:$J,MATCH($C136,关卡普通怪!$A:$A,FALSE),MATCH(J$4,关卡普通怪!$F$2:$K$2,FALSE))*E136)</f>
        <v>537</v>
      </c>
      <c r="K136" s="1" cm="1">
        <f t="array" ref="K136">INT(INDEX(关卡普通怪!$F:$J,MATCH($C136,关卡普通怪!$A:$A,FALSE),MATCH(K$4,关卡普通怪!$F$2:$K$2,FALSE))*F136)</f>
        <v>537</v>
      </c>
      <c r="L136" s="1" cm="1">
        <f t="array" ref="L136">INT(INDEX(关卡普通怪!$F:$J,MATCH($C136,关卡普通怪!$A:$A,FALSE),MATCH(L$4,关卡普通怪!$F$2:$K$2,FALSE))*G136)</f>
        <v>365</v>
      </c>
      <c r="M136" s="1" cm="1">
        <f t="array" ref="M136">INT(INDEX(关卡普通怪!$F:$J,MATCH($C136,关卡普通怪!$A:$A,FALSE),MATCH(M$4,关卡普通怪!$F$2:$K$2,FALSE))*H136)</f>
        <v>365</v>
      </c>
    </row>
    <row r="137" spans="1:13" x14ac:dyDescent="0.15">
      <c r="A137" s="1">
        <v>133</v>
      </c>
      <c r="B137" s="1">
        <f t="shared" si="16"/>
        <v>64</v>
      </c>
      <c r="C137" s="1" cm="1">
        <f t="array" ref="C137">IFERROR(INDEX(关卡普通怪!$A:$A,MATCH($B137,关卡普通怪!$E:$E,FALSE)),MAX(关卡普通怪!A:A))</f>
        <v>257</v>
      </c>
      <c r="D137" s="1">
        <f t="shared" si="17"/>
        <v>1.1980000000000099</v>
      </c>
      <c r="E137" s="1">
        <f t="shared" si="18"/>
        <v>1.1980000000000099</v>
      </c>
      <c r="F137" s="1">
        <f t="shared" si="19"/>
        <v>1.1980000000000099</v>
      </c>
      <c r="G137" s="1">
        <f t="shared" si="20"/>
        <v>1.026</v>
      </c>
      <c r="H137" s="1">
        <f t="shared" si="21"/>
        <v>1.026</v>
      </c>
      <c r="I137" s="1" cm="1">
        <f t="array" ref="I137">INT(INDEX(关卡普通怪!$F:$J,MATCH($C137,关卡普通怪!$A:$A,FALSE),MATCH(I$4,关卡普通怪!$F$2:$K$2,FALSE))*D137)</f>
        <v>7003</v>
      </c>
      <c r="J137" s="1" cm="1">
        <f t="array" ref="J137">INT(INDEX(关卡普通怪!$F:$J,MATCH($C137,关卡普通怪!$A:$A,FALSE),MATCH(J$4,关卡普通怪!$F$2:$K$2,FALSE))*E137)</f>
        <v>541</v>
      </c>
      <c r="K137" s="1" cm="1">
        <f t="array" ref="K137">INT(INDEX(关卡普通怪!$F:$J,MATCH($C137,关卡普通怪!$A:$A,FALSE),MATCH(K$4,关卡普通怪!$F$2:$K$2,FALSE))*F137)</f>
        <v>541</v>
      </c>
      <c r="L137" s="1" cm="1">
        <f t="array" ref="L137">INT(INDEX(关卡普通怪!$F:$J,MATCH($C137,关卡普通怪!$A:$A,FALSE),MATCH(L$4,关卡普通怪!$F$2:$K$2,FALSE))*G137)</f>
        <v>374</v>
      </c>
      <c r="M137" s="1" cm="1">
        <f t="array" ref="M137">INT(INDEX(关卡普通怪!$F:$J,MATCH($C137,关卡普通怪!$A:$A,FALSE),MATCH(M$4,关卡普通怪!$F$2:$K$2,FALSE))*H137)</f>
        <v>374</v>
      </c>
    </row>
    <row r="138" spans="1:13" x14ac:dyDescent="0.15">
      <c r="A138" s="1">
        <v>134</v>
      </c>
      <c r="B138" s="1">
        <f t="shared" si="16"/>
        <v>64</v>
      </c>
      <c r="C138" s="1" cm="1">
        <f t="array" ref="C138">IFERROR(INDEX(关卡普通怪!$A:$A,MATCH($B138,关卡普通怪!$E:$E,FALSE)),MAX(关卡普通怪!A:A))</f>
        <v>257</v>
      </c>
      <c r="D138" s="1">
        <f t="shared" si="17"/>
        <v>1.19950000000001</v>
      </c>
      <c r="E138" s="1">
        <f t="shared" si="18"/>
        <v>1.19950000000001</v>
      </c>
      <c r="F138" s="1">
        <f t="shared" si="19"/>
        <v>1.19950000000001</v>
      </c>
      <c r="G138" s="1">
        <f t="shared" si="20"/>
        <v>1.028</v>
      </c>
      <c r="H138" s="1">
        <f t="shared" si="21"/>
        <v>1.028</v>
      </c>
      <c r="I138" s="1" cm="1">
        <f t="array" ref="I138">INT(INDEX(关卡普通怪!$F:$J,MATCH($C138,关卡普通怪!$A:$A,FALSE),MATCH(I$4,关卡普通怪!$F$2:$K$2,FALSE))*D138)</f>
        <v>7012</v>
      </c>
      <c r="J138" s="1" cm="1">
        <f t="array" ref="J138">INT(INDEX(关卡普通怪!$F:$J,MATCH($C138,关卡普通怪!$A:$A,FALSE),MATCH(J$4,关卡普通怪!$F$2:$K$2,FALSE))*E138)</f>
        <v>542</v>
      </c>
      <c r="K138" s="1" cm="1">
        <f t="array" ref="K138">INT(INDEX(关卡普通怪!$F:$J,MATCH($C138,关卡普通怪!$A:$A,FALSE),MATCH(K$4,关卡普通怪!$F$2:$K$2,FALSE))*F138)</f>
        <v>542</v>
      </c>
      <c r="L138" s="1" cm="1">
        <f t="array" ref="L138">INT(INDEX(关卡普通怪!$F:$J,MATCH($C138,关卡普通怪!$A:$A,FALSE),MATCH(L$4,关卡普通怪!$F$2:$K$2,FALSE))*G138)</f>
        <v>375</v>
      </c>
      <c r="M138" s="1" cm="1">
        <f t="array" ref="M138">INT(INDEX(关卡普通怪!$F:$J,MATCH($C138,关卡普通怪!$A:$A,FALSE),MATCH(M$4,关卡普通怪!$F$2:$K$2,FALSE))*H138)</f>
        <v>375</v>
      </c>
    </row>
    <row r="139" spans="1:13" x14ac:dyDescent="0.15">
      <c r="A139" s="1">
        <v>135</v>
      </c>
      <c r="B139" s="1">
        <f t="shared" si="16"/>
        <v>64</v>
      </c>
      <c r="C139" s="1" cm="1">
        <f t="array" ref="C139">IFERROR(INDEX(关卡普通怪!$A:$A,MATCH($B139,关卡普通怪!$E:$E,FALSE)),MAX(关卡普通怪!A:A))</f>
        <v>257</v>
      </c>
      <c r="D139" s="1">
        <f t="shared" si="17"/>
        <v>1.2010000000000101</v>
      </c>
      <c r="E139" s="1">
        <f t="shared" si="18"/>
        <v>1.2010000000000101</v>
      </c>
      <c r="F139" s="1">
        <f t="shared" si="19"/>
        <v>1.2010000000000101</v>
      </c>
      <c r="G139" s="1">
        <f t="shared" si="20"/>
        <v>1.03</v>
      </c>
      <c r="H139" s="1">
        <f t="shared" si="21"/>
        <v>1.03</v>
      </c>
      <c r="I139" s="1" cm="1">
        <f t="array" ref="I139">INT(INDEX(关卡普通怪!$F:$J,MATCH($C139,关卡普通怪!$A:$A,FALSE),MATCH(I$4,关卡普通怪!$F$2:$K$2,FALSE))*D139)</f>
        <v>7021</v>
      </c>
      <c r="J139" s="1" cm="1">
        <f t="array" ref="J139">INT(INDEX(关卡普通怪!$F:$J,MATCH($C139,关卡普通怪!$A:$A,FALSE),MATCH(J$4,关卡普通怪!$F$2:$K$2,FALSE))*E139)</f>
        <v>542</v>
      </c>
      <c r="K139" s="1" cm="1">
        <f t="array" ref="K139">INT(INDEX(关卡普通怪!$F:$J,MATCH($C139,关卡普通怪!$A:$A,FALSE),MATCH(K$4,关卡普通怪!$F$2:$K$2,FALSE))*F139)</f>
        <v>542</v>
      </c>
      <c r="L139" s="1" cm="1">
        <f t="array" ref="L139">INT(INDEX(关卡普通怪!$F:$J,MATCH($C139,关卡普通怪!$A:$A,FALSE),MATCH(L$4,关卡普通怪!$F$2:$K$2,FALSE))*G139)</f>
        <v>375</v>
      </c>
      <c r="M139" s="1" cm="1">
        <f t="array" ref="M139">INT(INDEX(关卡普通怪!$F:$J,MATCH($C139,关卡普通怪!$A:$A,FALSE),MATCH(M$4,关卡普通怪!$F$2:$K$2,FALSE))*H139)</f>
        <v>375</v>
      </c>
    </row>
    <row r="140" spans="1:13" x14ac:dyDescent="0.15">
      <c r="A140" s="1">
        <v>136</v>
      </c>
      <c r="B140" s="1">
        <f t="shared" si="16"/>
        <v>65</v>
      </c>
      <c r="C140" s="1" cm="1">
        <f t="array" ref="C140">IFERROR(INDEX(关卡普通怪!$A:$A,MATCH($B140,关卡普通怪!$E:$E,FALSE)),MAX(关卡普通怪!A:A))</f>
        <v>262</v>
      </c>
      <c r="D140" s="1">
        <f t="shared" si="17"/>
        <v>1.2025000000000099</v>
      </c>
      <c r="E140" s="1">
        <f t="shared" si="18"/>
        <v>1.2025000000000099</v>
      </c>
      <c r="F140" s="1">
        <f t="shared" si="19"/>
        <v>1.2025000000000099</v>
      </c>
      <c r="G140" s="1">
        <f t="shared" si="20"/>
        <v>1.032</v>
      </c>
      <c r="H140" s="1">
        <f t="shared" si="21"/>
        <v>1.032</v>
      </c>
      <c r="I140" s="1" cm="1">
        <f t="array" ref="I140">INT(INDEX(关卡普通怪!$F:$J,MATCH($C140,关卡普通怪!$A:$A,FALSE),MATCH(I$4,关卡普通怪!$F$2:$K$2,FALSE))*D140)</f>
        <v>7118</v>
      </c>
      <c r="J140" s="1" cm="1">
        <f t="array" ref="J140">INT(INDEX(关卡普通怪!$F:$J,MATCH($C140,关卡普通怪!$A:$A,FALSE),MATCH(J$4,关卡普通怪!$F$2:$K$2,FALSE))*E140)</f>
        <v>548</v>
      </c>
      <c r="K140" s="1" cm="1">
        <f t="array" ref="K140">INT(INDEX(关卡普通怪!$F:$J,MATCH($C140,关卡普通怪!$A:$A,FALSE),MATCH(K$4,关卡普通怪!$F$2:$K$2,FALSE))*F140)</f>
        <v>548</v>
      </c>
      <c r="L140" s="1" cm="1">
        <f t="array" ref="L140">INT(INDEX(关卡普通怪!$F:$J,MATCH($C140,关卡普通怪!$A:$A,FALSE),MATCH(L$4,关卡普通怪!$F$2:$K$2,FALSE))*G140)</f>
        <v>378</v>
      </c>
      <c r="M140" s="1" cm="1">
        <f t="array" ref="M140">INT(INDEX(关卡普通怪!$F:$J,MATCH($C140,关卡普通怪!$A:$A,FALSE),MATCH(M$4,关卡普通怪!$F$2:$K$2,FALSE))*H140)</f>
        <v>378</v>
      </c>
    </row>
    <row r="141" spans="1:13" x14ac:dyDescent="0.15">
      <c r="A141" s="1">
        <v>137</v>
      </c>
      <c r="B141" s="1">
        <f t="shared" si="16"/>
        <v>65</v>
      </c>
      <c r="C141" s="1" cm="1">
        <f t="array" ref="C141">IFERROR(INDEX(关卡普通怪!$A:$A,MATCH($B141,关卡普通怪!$E:$E,FALSE)),MAX(关卡普通怪!A:A))</f>
        <v>262</v>
      </c>
      <c r="D141" s="1">
        <f t="shared" si="17"/>
        <v>1.20400000000001</v>
      </c>
      <c r="E141" s="1">
        <f t="shared" si="18"/>
        <v>1.20400000000001</v>
      </c>
      <c r="F141" s="1">
        <f t="shared" si="19"/>
        <v>1.20400000000001</v>
      </c>
      <c r="G141" s="1">
        <f t="shared" si="20"/>
        <v>1.034</v>
      </c>
      <c r="H141" s="1">
        <f t="shared" si="21"/>
        <v>1.034</v>
      </c>
      <c r="I141" s="1" cm="1">
        <f t="array" ref="I141">INT(INDEX(关卡普通怪!$F:$J,MATCH($C141,关卡普通怪!$A:$A,FALSE),MATCH(I$4,关卡普通怪!$F$2:$K$2,FALSE))*D141)</f>
        <v>7127</v>
      </c>
      <c r="J141" s="1" cm="1">
        <f t="array" ref="J141">INT(INDEX(关卡普通怪!$F:$J,MATCH($C141,关卡普通怪!$A:$A,FALSE),MATCH(J$4,关卡普通怪!$F$2:$K$2,FALSE))*E141)</f>
        <v>549</v>
      </c>
      <c r="K141" s="1" cm="1">
        <f t="array" ref="K141">INT(INDEX(关卡普通怪!$F:$J,MATCH($C141,关卡普通怪!$A:$A,FALSE),MATCH(K$4,关卡普通怪!$F$2:$K$2,FALSE))*F141)</f>
        <v>549</v>
      </c>
      <c r="L141" s="1" cm="1">
        <f t="array" ref="L141">INT(INDEX(关卡普通怪!$F:$J,MATCH($C141,关卡普通怪!$A:$A,FALSE),MATCH(L$4,关卡普通怪!$F$2:$K$2,FALSE))*G141)</f>
        <v>379</v>
      </c>
      <c r="M141" s="1" cm="1">
        <f t="array" ref="M141">INT(INDEX(关卡普通怪!$F:$J,MATCH($C141,关卡普通怪!$A:$A,FALSE),MATCH(M$4,关卡普通怪!$F$2:$K$2,FALSE))*H141)</f>
        <v>379</v>
      </c>
    </row>
    <row r="142" spans="1:13" x14ac:dyDescent="0.15">
      <c r="A142" s="1">
        <v>138</v>
      </c>
      <c r="B142" s="1">
        <f t="shared" si="16"/>
        <v>65</v>
      </c>
      <c r="C142" s="1" cm="1">
        <f t="array" ref="C142">IFERROR(INDEX(关卡普通怪!$A:$A,MATCH($B142,关卡普通怪!$E:$E,FALSE)),MAX(关卡普通怪!A:A))</f>
        <v>262</v>
      </c>
      <c r="D142" s="1">
        <f t="shared" si="17"/>
        <v>1.20550000000001</v>
      </c>
      <c r="E142" s="1">
        <f t="shared" si="18"/>
        <v>1.20550000000001</v>
      </c>
      <c r="F142" s="1">
        <f t="shared" si="19"/>
        <v>1.20550000000001</v>
      </c>
      <c r="G142" s="1">
        <f t="shared" si="20"/>
        <v>1.036</v>
      </c>
      <c r="H142" s="1">
        <f t="shared" si="21"/>
        <v>1.036</v>
      </c>
      <c r="I142" s="1" cm="1">
        <f t="array" ref="I142">INT(INDEX(关卡普通怪!$F:$J,MATCH($C142,关卡普通怪!$A:$A,FALSE),MATCH(I$4,关卡普通怪!$F$2:$K$2,FALSE))*D142)</f>
        <v>7136</v>
      </c>
      <c r="J142" s="1" cm="1">
        <f t="array" ref="J142">INT(INDEX(关卡普通怪!$F:$J,MATCH($C142,关卡普通怪!$A:$A,FALSE),MATCH(J$4,关卡普通怪!$F$2:$K$2,FALSE))*E142)</f>
        <v>549</v>
      </c>
      <c r="K142" s="1" cm="1">
        <f t="array" ref="K142">INT(INDEX(关卡普通怪!$F:$J,MATCH($C142,关卡普通怪!$A:$A,FALSE),MATCH(K$4,关卡普通怪!$F$2:$K$2,FALSE))*F142)</f>
        <v>549</v>
      </c>
      <c r="L142" s="1" cm="1">
        <f t="array" ref="L142">INT(INDEX(关卡普通怪!$F:$J,MATCH($C142,关卡普通怪!$A:$A,FALSE),MATCH(L$4,关卡普通怪!$F$2:$K$2,FALSE))*G142)</f>
        <v>380</v>
      </c>
      <c r="M142" s="1" cm="1">
        <f t="array" ref="M142">INT(INDEX(关卡普通怪!$F:$J,MATCH($C142,关卡普通怪!$A:$A,FALSE),MATCH(M$4,关卡普通怪!$F$2:$K$2,FALSE))*H142)</f>
        <v>380</v>
      </c>
    </row>
    <row r="143" spans="1:13" x14ac:dyDescent="0.15">
      <c r="A143" s="1">
        <v>139</v>
      </c>
      <c r="B143" s="1">
        <f t="shared" si="16"/>
        <v>66</v>
      </c>
      <c r="C143" s="1" cm="1">
        <f t="array" ref="C143">IFERROR(INDEX(关卡普通怪!$A:$A,MATCH($B143,关卡普通怪!$E:$E,FALSE)),MAX(关卡普通怪!A:A))</f>
        <v>267</v>
      </c>
      <c r="D143" s="1">
        <f t="shared" si="17"/>
        <v>1.2070000000000101</v>
      </c>
      <c r="E143" s="1">
        <f t="shared" si="18"/>
        <v>1.2070000000000101</v>
      </c>
      <c r="F143" s="1">
        <f t="shared" si="19"/>
        <v>1.2070000000000101</v>
      </c>
      <c r="G143" s="1">
        <f t="shared" si="20"/>
        <v>1.038</v>
      </c>
      <c r="H143" s="1">
        <f t="shared" si="21"/>
        <v>1.038</v>
      </c>
      <c r="I143" s="1" cm="1">
        <f t="array" ref="I143">INT(INDEX(关卡普通怪!$F:$J,MATCH($C143,关卡普通怪!$A:$A,FALSE),MATCH(I$4,关卡普通怪!$F$2:$K$2,FALSE))*D143)</f>
        <v>7648</v>
      </c>
      <c r="J143" s="1" cm="1">
        <f t="array" ref="J143">INT(INDEX(关卡普通怪!$F:$J,MATCH($C143,关卡普通怪!$A:$A,FALSE),MATCH(J$4,关卡普通怪!$F$2:$K$2,FALSE))*E143)</f>
        <v>584</v>
      </c>
      <c r="K143" s="1" cm="1">
        <f t="array" ref="K143">INT(INDEX(关卡普通怪!$F:$J,MATCH($C143,关卡普通怪!$A:$A,FALSE),MATCH(K$4,关卡普通怪!$F$2:$K$2,FALSE))*F143)</f>
        <v>584</v>
      </c>
      <c r="L143" s="1" cm="1">
        <f t="array" ref="L143">INT(INDEX(关卡普通怪!$F:$J,MATCH($C143,关卡普通怪!$A:$A,FALSE),MATCH(L$4,关卡普通怪!$F$2:$K$2,FALSE))*G143)</f>
        <v>391</v>
      </c>
      <c r="M143" s="1" cm="1">
        <f t="array" ref="M143">INT(INDEX(关卡普通怪!$F:$J,MATCH($C143,关卡普通怪!$A:$A,FALSE),MATCH(M$4,关卡普通怪!$F$2:$K$2,FALSE))*H143)</f>
        <v>391</v>
      </c>
    </row>
    <row r="144" spans="1:13" x14ac:dyDescent="0.15">
      <c r="A144" s="1">
        <v>140</v>
      </c>
      <c r="B144" s="1">
        <f t="shared" si="16"/>
        <v>66</v>
      </c>
      <c r="C144" s="1" cm="1">
        <f t="array" ref="C144">IFERROR(INDEX(关卡普通怪!$A:$A,MATCH($B144,关卡普通怪!$E:$E,FALSE)),MAX(关卡普通怪!A:A))</f>
        <v>267</v>
      </c>
      <c r="D144" s="1">
        <f t="shared" si="17"/>
        <v>1.2085000000000099</v>
      </c>
      <c r="E144" s="1">
        <f t="shared" si="18"/>
        <v>1.2085000000000099</v>
      </c>
      <c r="F144" s="1">
        <f t="shared" si="19"/>
        <v>1.2085000000000099</v>
      </c>
      <c r="G144" s="1">
        <f t="shared" si="20"/>
        <v>1.04</v>
      </c>
      <c r="H144" s="1">
        <f t="shared" si="21"/>
        <v>1.04</v>
      </c>
      <c r="I144" s="1" cm="1">
        <f t="array" ref="I144">INT(INDEX(关卡普通怪!$F:$J,MATCH($C144,关卡普通怪!$A:$A,FALSE),MATCH(I$4,关卡普通怪!$F$2:$K$2,FALSE))*D144)</f>
        <v>7658</v>
      </c>
      <c r="J144" s="1" cm="1">
        <f t="array" ref="J144">INT(INDEX(关卡普通怪!$F:$J,MATCH($C144,关卡普通怪!$A:$A,FALSE),MATCH(J$4,关卡普通怪!$F$2:$K$2,FALSE))*E144)</f>
        <v>584</v>
      </c>
      <c r="K144" s="1" cm="1">
        <f t="array" ref="K144">INT(INDEX(关卡普通怪!$F:$J,MATCH($C144,关卡普通怪!$A:$A,FALSE),MATCH(K$4,关卡普通怪!$F$2:$K$2,FALSE))*F144)</f>
        <v>584</v>
      </c>
      <c r="L144" s="1" cm="1">
        <f t="array" ref="L144">INT(INDEX(关卡普通怪!$F:$J,MATCH($C144,关卡普通怪!$A:$A,FALSE),MATCH(L$4,关卡普通怪!$F$2:$K$2,FALSE))*G144)</f>
        <v>392</v>
      </c>
      <c r="M144" s="1" cm="1">
        <f t="array" ref="M144">INT(INDEX(关卡普通怪!$F:$J,MATCH($C144,关卡普通怪!$A:$A,FALSE),MATCH(M$4,关卡普通怪!$F$2:$K$2,FALSE))*H144)</f>
        <v>392</v>
      </c>
    </row>
    <row r="145" spans="1:13" x14ac:dyDescent="0.15">
      <c r="A145" s="1">
        <v>141</v>
      </c>
      <c r="B145" s="1">
        <f t="shared" si="16"/>
        <v>66</v>
      </c>
      <c r="C145" s="1" cm="1">
        <f t="array" ref="C145">IFERROR(INDEX(关卡普通怪!$A:$A,MATCH($B145,关卡普通怪!$E:$E,FALSE)),MAX(关卡普通怪!A:A))</f>
        <v>267</v>
      </c>
      <c r="D145" s="1">
        <f t="shared" si="17"/>
        <v>1.21000000000001</v>
      </c>
      <c r="E145" s="1">
        <f t="shared" si="18"/>
        <v>1.21000000000001</v>
      </c>
      <c r="F145" s="1">
        <f t="shared" si="19"/>
        <v>1.21000000000001</v>
      </c>
      <c r="G145" s="1">
        <f t="shared" si="20"/>
        <v>1.042</v>
      </c>
      <c r="H145" s="1">
        <f t="shared" si="21"/>
        <v>1.042</v>
      </c>
      <c r="I145" s="1" cm="1">
        <f t="array" ref="I145">INT(INDEX(关卡普通怪!$F:$J,MATCH($C145,关卡普通怪!$A:$A,FALSE),MATCH(I$4,关卡普通怪!$F$2:$K$2,FALSE))*D145)</f>
        <v>7667</v>
      </c>
      <c r="J145" s="1" cm="1">
        <f t="array" ref="J145">INT(INDEX(关卡普通怪!$F:$J,MATCH($C145,关卡普通怪!$A:$A,FALSE),MATCH(J$4,关卡普通怪!$F$2:$K$2,FALSE))*E145)</f>
        <v>585</v>
      </c>
      <c r="K145" s="1" cm="1">
        <f t="array" ref="K145">INT(INDEX(关卡普通怪!$F:$J,MATCH($C145,关卡普通怪!$A:$A,FALSE),MATCH(K$4,关卡普通怪!$F$2:$K$2,FALSE))*F145)</f>
        <v>585</v>
      </c>
      <c r="L145" s="1" cm="1">
        <f t="array" ref="L145">INT(INDEX(关卡普通怪!$F:$J,MATCH($C145,关卡普通怪!$A:$A,FALSE),MATCH(L$4,关卡普通怪!$F$2:$K$2,FALSE))*G145)</f>
        <v>392</v>
      </c>
      <c r="M145" s="1" cm="1">
        <f t="array" ref="M145">INT(INDEX(关卡普通怪!$F:$J,MATCH($C145,关卡普通怪!$A:$A,FALSE),MATCH(M$4,关卡普通怪!$F$2:$K$2,FALSE))*H145)</f>
        <v>392</v>
      </c>
    </row>
    <row r="146" spans="1:13" x14ac:dyDescent="0.15">
      <c r="A146" s="1">
        <v>142</v>
      </c>
      <c r="B146" s="1">
        <f t="shared" si="16"/>
        <v>67</v>
      </c>
      <c r="C146" s="1" cm="1">
        <f t="array" ref="C146">IFERROR(INDEX(关卡普通怪!$A:$A,MATCH($B146,关卡普通怪!$E:$E,FALSE)),MAX(关卡普通怪!A:A))</f>
        <v>272</v>
      </c>
      <c r="D146" s="1">
        <f t="shared" si="17"/>
        <v>1.21150000000001</v>
      </c>
      <c r="E146" s="1">
        <f t="shared" si="18"/>
        <v>1.21150000000001</v>
      </c>
      <c r="F146" s="1">
        <f t="shared" si="19"/>
        <v>1.21150000000001</v>
      </c>
      <c r="G146" s="1">
        <f t="shared" si="20"/>
        <v>1.044</v>
      </c>
      <c r="H146" s="1">
        <f t="shared" si="21"/>
        <v>1.044</v>
      </c>
      <c r="I146" s="1" cm="1">
        <f t="array" ref="I146">INT(INDEX(关卡普通怪!$F:$J,MATCH($C146,关卡普通怪!$A:$A,FALSE),MATCH(I$4,关卡普通怪!$F$2:$K$2,FALSE))*D146)</f>
        <v>8181</v>
      </c>
      <c r="J146" s="1" cm="1">
        <f t="array" ref="J146">INT(INDEX(关卡普通怪!$F:$J,MATCH($C146,关卡普通怪!$A:$A,FALSE),MATCH(J$4,关卡普通怪!$F$2:$K$2,FALSE))*E146)</f>
        <v>620</v>
      </c>
      <c r="K146" s="1" cm="1">
        <f t="array" ref="K146">INT(INDEX(关卡普通怪!$F:$J,MATCH($C146,关卡普通怪!$A:$A,FALSE),MATCH(K$4,关卡普通怪!$F$2:$K$2,FALSE))*F146)</f>
        <v>620</v>
      </c>
      <c r="L146" s="1" cm="1">
        <f t="array" ref="L146">INT(INDEX(关卡普通怪!$F:$J,MATCH($C146,关卡普通怪!$A:$A,FALSE),MATCH(L$4,关卡普通怪!$F$2:$K$2,FALSE))*G146)</f>
        <v>447</v>
      </c>
      <c r="M146" s="1" cm="1">
        <f t="array" ref="M146">INT(INDEX(关卡普通怪!$F:$J,MATCH($C146,关卡普通怪!$A:$A,FALSE),MATCH(M$4,关卡普通怪!$F$2:$K$2,FALSE))*H146)</f>
        <v>447</v>
      </c>
    </row>
    <row r="147" spans="1:13" x14ac:dyDescent="0.15">
      <c r="A147" s="1">
        <v>143</v>
      </c>
      <c r="B147" s="1">
        <f t="shared" si="16"/>
        <v>67</v>
      </c>
      <c r="C147" s="1" cm="1">
        <f t="array" ref="C147">IFERROR(INDEX(关卡普通怪!$A:$A,MATCH($B147,关卡普通怪!$E:$E,FALSE)),MAX(关卡普通怪!A:A))</f>
        <v>272</v>
      </c>
      <c r="D147" s="1">
        <f t="shared" si="17"/>
        <v>1.2130000000000101</v>
      </c>
      <c r="E147" s="1">
        <f t="shared" si="18"/>
        <v>1.2130000000000101</v>
      </c>
      <c r="F147" s="1">
        <f t="shared" si="19"/>
        <v>1.2130000000000101</v>
      </c>
      <c r="G147" s="1">
        <f t="shared" si="20"/>
        <v>1.046</v>
      </c>
      <c r="H147" s="1">
        <f t="shared" si="21"/>
        <v>1.046</v>
      </c>
      <c r="I147" s="1" cm="1">
        <f t="array" ref="I147">INT(INDEX(关卡普通怪!$F:$J,MATCH($C147,关卡普通怪!$A:$A,FALSE),MATCH(I$4,关卡普通怪!$F$2:$K$2,FALSE))*D147)</f>
        <v>8191</v>
      </c>
      <c r="J147" s="1" cm="1">
        <f t="array" ref="J147">INT(INDEX(关卡普通怪!$F:$J,MATCH($C147,关卡普通怪!$A:$A,FALSE),MATCH(J$4,关卡普通怪!$F$2:$K$2,FALSE))*E147)</f>
        <v>621</v>
      </c>
      <c r="K147" s="1" cm="1">
        <f t="array" ref="K147">INT(INDEX(关卡普通怪!$F:$J,MATCH($C147,关卡普通怪!$A:$A,FALSE),MATCH(K$4,关卡普通怪!$F$2:$K$2,FALSE))*F147)</f>
        <v>621</v>
      </c>
      <c r="L147" s="1" cm="1">
        <f t="array" ref="L147">INT(INDEX(关卡普通怪!$F:$J,MATCH($C147,关卡普通怪!$A:$A,FALSE),MATCH(L$4,关卡普通怪!$F$2:$K$2,FALSE))*G147)</f>
        <v>448</v>
      </c>
      <c r="M147" s="1" cm="1">
        <f t="array" ref="M147">INT(INDEX(关卡普通怪!$F:$J,MATCH($C147,关卡普通怪!$A:$A,FALSE),MATCH(M$4,关卡普通怪!$F$2:$K$2,FALSE))*H147)</f>
        <v>448</v>
      </c>
    </row>
    <row r="148" spans="1:13" x14ac:dyDescent="0.15">
      <c r="A148" s="1">
        <v>144</v>
      </c>
      <c r="B148" s="1">
        <f t="shared" si="16"/>
        <v>67</v>
      </c>
      <c r="C148" s="1" cm="1">
        <f t="array" ref="C148">IFERROR(INDEX(关卡普通怪!$A:$A,MATCH($B148,关卡普通怪!$E:$E,FALSE)),MAX(关卡普通怪!A:A))</f>
        <v>272</v>
      </c>
      <c r="D148" s="1">
        <f t="shared" si="17"/>
        <v>1.2145000000000099</v>
      </c>
      <c r="E148" s="1">
        <f t="shared" si="18"/>
        <v>1.2145000000000099</v>
      </c>
      <c r="F148" s="1">
        <f t="shared" si="19"/>
        <v>1.2145000000000099</v>
      </c>
      <c r="G148" s="1">
        <f t="shared" si="20"/>
        <v>1.048</v>
      </c>
      <c r="H148" s="1">
        <f t="shared" si="21"/>
        <v>1.048</v>
      </c>
      <c r="I148" s="1" cm="1">
        <f t="array" ref="I148">INT(INDEX(关卡普通怪!$F:$J,MATCH($C148,关卡普通怪!$A:$A,FALSE),MATCH(I$4,关卡普通怪!$F$2:$K$2,FALSE))*D148)</f>
        <v>8201</v>
      </c>
      <c r="J148" s="1" cm="1">
        <f t="array" ref="J148">INT(INDEX(关卡普通怪!$F:$J,MATCH($C148,关卡普通怪!$A:$A,FALSE),MATCH(J$4,关卡普通怪!$F$2:$K$2,FALSE))*E148)</f>
        <v>621</v>
      </c>
      <c r="K148" s="1" cm="1">
        <f t="array" ref="K148">INT(INDEX(关卡普通怪!$F:$J,MATCH($C148,关卡普通怪!$A:$A,FALSE),MATCH(K$4,关卡普通怪!$F$2:$K$2,FALSE))*F148)</f>
        <v>621</v>
      </c>
      <c r="L148" s="1" cm="1">
        <f t="array" ref="L148">INT(INDEX(关卡普通怪!$F:$J,MATCH($C148,关卡普通怪!$A:$A,FALSE),MATCH(L$4,关卡普通怪!$F$2:$K$2,FALSE))*G148)</f>
        <v>449</v>
      </c>
      <c r="M148" s="1" cm="1">
        <f t="array" ref="M148">INT(INDEX(关卡普通怪!$F:$J,MATCH($C148,关卡普通怪!$A:$A,FALSE),MATCH(M$4,关卡普通怪!$F$2:$K$2,FALSE))*H148)</f>
        <v>449</v>
      </c>
    </row>
    <row r="149" spans="1:13" x14ac:dyDescent="0.15">
      <c r="A149" s="1">
        <v>145</v>
      </c>
      <c r="B149" s="1">
        <f t="shared" si="16"/>
        <v>68</v>
      </c>
      <c r="C149" s="1" cm="1">
        <f t="array" ref="C149">IFERROR(INDEX(关卡普通怪!$A:$A,MATCH($B149,关卡普通怪!$E:$E,FALSE)),MAX(关卡普通怪!A:A))</f>
        <v>277</v>
      </c>
      <c r="D149" s="1">
        <f t="shared" si="17"/>
        <v>1.21600000000001</v>
      </c>
      <c r="E149" s="1">
        <f t="shared" si="18"/>
        <v>1.21600000000001</v>
      </c>
      <c r="F149" s="1">
        <f t="shared" si="19"/>
        <v>1.21600000000001</v>
      </c>
      <c r="G149" s="1">
        <f t="shared" si="20"/>
        <v>1.05</v>
      </c>
      <c r="H149" s="1">
        <f t="shared" si="21"/>
        <v>1.05</v>
      </c>
      <c r="I149" s="1" cm="1">
        <f t="array" ref="I149">INT(INDEX(关卡普通怪!$F:$J,MATCH($C149,关卡普通怪!$A:$A,FALSE),MATCH(I$4,关卡普通怪!$F$2:$K$2,FALSE))*D149)</f>
        <v>8718</v>
      </c>
      <c r="J149" s="1" cm="1">
        <f t="array" ref="J149">INT(INDEX(关卡普通怪!$F:$J,MATCH($C149,关卡普通怪!$A:$A,FALSE),MATCH(J$4,关卡普通怪!$F$2:$K$2,FALSE))*E149)</f>
        <v>656</v>
      </c>
      <c r="K149" s="1" cm="1">
        <f t="array" ref="K149">INT(INDEX(关卡普通怪!$F:$J,MATCH($C149,关卡普通怪!$A:$A,FALSE),MATCH(K$4,关卡普通怪!$F$2:$K$2,FALSE))*F149)</f>
        <v>656</v>
      </c>
      <c r="L149" s="1" cm="1">
        <f t="array" ref="L149">INT(INDEX(关卡普通怪!$F:$J,MATCH($C149,关卡普通怪!$A:$A,FALSE),MATCH(L$4,关卡普通怪!$F$2:$K$2,FALSE))*G149)</f>
        <v>459</v>
      </c>
      <c r="M149" s="1" cm="1">
        <f t="array" ref="M149">INT(INDEX(关卡普通怪!$F:$J,MATCH($C149,关卡普通怪!$A:$A,FALSE),MATCH(M$4,关卡普通怪!$F$2:$K$2,FALSE))*H149)</f>
        <v>459</v>
      </c>
    </row>
    <row r="150" spans="1:13" x14ac:dyDescent="0.15">
      <c r="A150" s="1">
        <v>146</v>
      </c>
      <c r="B150" s="1">
        <f t="shared" si="16"/>
        <v>68</v>
      </c>
      <c r="C150" s="1" cm="1">
        <f t="array" ref="C150">IFERROR(INDEX(关卡普通怪!$A:$A,MATCH($B150,关卡普通怪!$E:$E,FALSE)),MAX(关卡普通怪!A:A))</f>
        <v>277</v>
      </c>
      <c r="D150" s="1">
        <f t="shared" si="17"/>
        <v>1.21750000000001</v>
      </c>
      <c r="E150" s="1">
        <f t="shared" si="18"/>
        <v>1.21750000000001</v>
      </c>
      <c r="F150" s="1">
        <f t="shared" si="19"/>
        <v>1.21750000000001</v>
      </c>
      <c r="G150" s="1">
        <f t="shared" si="20"/>
        <v>1.052</v>
      </c>
      <c r="H150" s="1">
        <f t="shared" si="21"/>
        <v>1.052</v>
      </c>
      <c r="I150" s="1" cm="1">
        <f t="array" ref="I150">INT(INDEX(关卡普通怪!$F:$J,MATCH($C150,关卡普通怪!$A:$A,FALSE),MATCH(I$4,关卡普通怪!$F$2:$K$2,FALSE))*D150)</f>
        <v>8729</v>
      </c>
      <c r="J150" s="1" cm="1">
        <f t="array" ref="J150">INT(INDEX(关卡普通怪!$F:$J,MATCH($C150,关卡普通怪!$A:$A,FALSE),MATCH(J$4,关卡普通怪!$F$2:$K$2,FALSE))*E150)</f>
        <v>657</v>
      </c>
      <c r="K150" s="1" cm="1">
        <f t="array" ref="K150">INT(INDEX(关卡普通怪!$F:$J,MATCH($C150,关卡普通怪!$A:$A,FALSE),MATCH(K$4,关卡普通怪!$F$2:$K$2,FALSE))*F150)</f>
        <v>657</v>
      </c>
      <c r="L150" s="1" cm="1">
        <f t="array" ref="L150">INT(INDEX(关卡普通怪!$F:$J,MATCH($C150,关卡普通怪!$A:$A,FALSE),MATCH(L$4,关卡普通怪!$F$2:$K$2,FALSE))*G150)</f>
        <v>460</v>
      </c>
      <c r="M150" s="1" cm="1">
        <f t="array" ref="M150">INT(INDEX(关卡普通怪!$F:$J,MATCH($C150,关卡普通怪!$A:$A,FALSE),MATCH(M$4,关卡普通怪!$F$2:$K$2,FALSE))*H150)</f>
        <v>460</v>
      </c>
    </row>
    <row r="151" spans="1:13" x14ac:dyDescent="0.15">
      <c r="A151" s="1">
        <v>147</v>
      </c>
      <c r="B151" s="1">
        <f t="shared" si="16"/>
        <v>68</v>
      </c>
      <c r="C151" s="1" cm="1">
        <f t="array" ref="C151">IFERROR(INDEX(关卡普通怪!$A:$A,MATCH($B151,关卡普通怪!$E:$E,FALSE)),MAX(关卡普通怪!A:A))</f>
        <v>277</v>
      </c>
      <c r="D151" s="1">
        <f t="shared" si="17"/>
        <v>1.2190000000000101</v>
      </c>
      <c r="E151" s="1">
        <f t="shared" si="18"/>
        <v>1.2190000000000101</v>
      </c>
      <c r="F151" s="1">
        <f t="shared" si="19"/>
        <v>1.2190000000000101</v>
      </c>
      <c r="G151" s="1">
        <f t="shared" si="20"/>
        <v>1.054</v>
      </c>
      <c r="H151" s="1">
        <f t="shared" si="21"/>
        <v>1.054</v>
      </c>
      <c r="I151" s="1" cm="1">
        <f t="array" ref="I151">INT(INDEX(关卡普通怪!$F:$J,MATCH($C151,关卡普通怪!$A:$A,FALSE),MATCH(I$4,关卡普通怪!$F$2:$K$2,FALSE))*D151)</f>
        <v>8740</v>
      </c>
      <c r="J151" s="1" cm="1">
        <f t="array" ref="J151">INT(INDEX(关卡普通怪!$F:$J,MATCH($C151,关卡普通怪!$A:$A,FALSE),MATCH(J$4,关卡普通怪!$F$2:$K$2,FALSE))*E151)</f>
        <v>658</v>
      </c>
      <c r="K151" s="1" cm="1">
        <f t="array" ref="K151">INT(INDEX(关卡普通怪!$F:$J,MATCH($C151,关卡普通怪!$A:$A,FALSE),MATCH(K$4,关卡普通怪!$F$2:$K$2,FALSE))*F151)</f>
        <v>658</v>
      </c>
      <c r="L151" s="1" cm="1">
        <f t="array" ref="L151">INT(INDEX(关卡普通怪!$F:$J,MATCH($C151,关卡普通怪!$A:$A,FALSE),MATCH(L$4,关卡普通怪!$F$2:$K$2,FALSE))*G151)</f>
        <v>461</v>
      </c>
      <c r="M151" s="1" cm="1">
        <f t="array" ref="M151">INT(INDEX(关卡普通怪!$F:$J,MATCH($C151,关卡普通怪!$A:$A,FALSE),MATCH(M$4,关卡普通怪!$F$2:$K$2,FALSE))*H151)</f>
        <v>461</v>
      </c>
    </row>
    <row r="152" spans="1:13" x14ac:dyDescent="0.15">
      <c r="A152" s="1">
        <v>148</v>
      </c>
      <c r="B152" s="1">
        <f t="shared" si="16"/>
        <v>69</v>
      </c>
      <c r="C152" s="1" cm="1">
        <f t="array" ref="C152">IFERROR(INDEX(关卡普通怪!$A:$A,MATCH($B152,关卡普通怪!$E:$E,FALSE)),MAX(关卡普通怪!A:A))</f>
        <v>282</v>
      </c>
      <c r="D152" s="1">
        <f t="shared" si="17"/>
        <v>1.2205000000000099</v>
      </c>
      <c r="E152" s="1">
        <f t="shared" si="18"/>
        <v>1.2205000000000099</v>
      </c>
      <c r="F152" s="1">
        <f t="shared" si="19"/>
        <v>1.2205000000000099</v>
      </c>
      <c r="G152" s="1">
        <f t="shared" si="20"/>
        <v>1.056</v>
      </c>
      <c r="H152" s="1">
        <f t="shared" si="21"/>
        <v>1.056</v>
      </c>
      <c r="I152" s="1" cm="1">
        <f t="array" ref="I152">INT(INDEX(关卡普通怪!$F:$J,MATCH($C152,关卡普通怪!$A:$A,FALSE),MATCH(I$4,关卡普通怪!$F$2:$K$2,FALSE))*D152)</f>
        <v>9259</v>
      </c>
      <c r="J152" s="1" cm="1">
        <f t="array" ref="J152">INT(INDEX(关卡普通怪!$F:$J,MATCH($C152,关卡普通怪!$A:$A,FALSE),MATCH(J$4,关卡普通怪!$F$2:$K$2,FALSE))*E152)</f>
        <v>693</v>
      </c>
      <c r="K152" s="1" cm="1">
        <f t="array" ref="K152">INT(INDEX(关卡普通怪!$F:$J,MATCH($C152,关卡普通怪!$A:$A,FALSE),MATCH(K$4,关卡普通怪!$F$2:$K$2,FALSE))*F152)</f>
        <v>693</v>
      </c>
      <c r="L152" s="1" cm="1">
        <f t="array" ref="L152">INT(INDEX(关卡普通怪!$F:$J,MATCH($C152,关卡普通怪!$A:$A,FALSE),MATCH(L$4,关卡普通怪!$F$2:$K$2,FALSE))*G152)</f>
        <v>495</v>
      </c>
      <c r="M152" s="1" cm="1">
        <f t="array" ref="M152">INT(INDEX(关卡普通怪!$F:$J,MATCH($C152,关卡普通怪!$A:$A,FALSE),MATCH(M$4,关卡普通怪!$F$2:$K$2,FALSE))*H152)</f>
        <v>495</v>
      </c>
    </row>
    <row r="153" spans="1:13" x14ac:dyDescent="0.15">
      <c r="A153" s="1">
        <v>149</v>
      </c>
      <c r="B153" s="1">
        <f t="shared" si="16"/>
        <v>69</v>
      </c>
      <c r="C153" s="1" cm="1">
        <f t="array" ref="C153">IFERROR(INDEX(关卡普通怪!$A:$A,MATCH($B153,关卡普通怪!$E:$E,FALSE)),MAX(关卡普通怪!A:A))</f>
        <v>282</v>
      </c>
      <c r="D153" s="1">
        <f t="shared" si="17"/>
        <v>1.22200000000001</v>
      </c>
      <c r="E153" s="1">
        <f t="shared" si="18"/>
        <v>1.22200000000001</v>
      </c>
      <c r="F153" s="1">
        <f t="shared" si="19"/>
        <v>1.22200000000001</v>
      </c>
      <c r="G153" s="1">
        <f t="shared" si="20"/>
        <v>1.0580000000000001</v>
      </c>
      <c r="H153" s="1">
        <f t="shared" si="21"/>
        <v>1.0580000000000001</v>
      </c>
      <c r="I153" s="1" cm="1">
        <f t="array" ref="I153">INT(INDEX(关卡普通怪!$F:$J,MATCH($C153,关卡普通怪!$A:$A,FALSE),MATCH(I$4,关卡普通怪!$F$2:$K$2,FALSE))*D153)</f>
        <v>9271</v>
      </c>
      <c r="J153" s="1" cm="1">
        <f t="array" ref="J153">INT(INDEX(关卡普通怪!$F:$J,MATCH($C153,关卡普通怪!$A:$A,FALSE),MATCH(J$4,关卡普通怪!$F$2:$K$2,FALSE))*E153)</f>
        <v>694</v>
      </c>
      <c r="K153" s="1" cm="1">
        <f t="array" ref="K153">INT(INDEX(关卡普通怪!$F:$J,MATCH($C153,关卡普通怪!$A:$A,FALSE),MATCH(K$4,关卡普通怪!$F$2:$K$2,FALSE))*F153)</f>
        <v>694</v>
      </c>
      <c r="L153" s="1" cm="1">
        <f t="array" ref="L153">INT(INDEX(关卡普通怪!$F:$J,MATCH($C153,关卡普通怪!$A:$A,FALSE),MATCH(L$4,关卡普通怪!$F$2:$K$2,FALSE))*G153)</f>
        <v>496</v>
      </c>
      <c r="M153" s="1" cm="1">
        <f t="array" ref="M153">INT(INDEX(关卡普通怪!$F:$J,MATCH($C153,关卡普通怪!$A:$A,FALSE),MATCH(M$4,关卡普通怪!$F$2:$K$2,FALSE))*H153)</f>
        <v>496</v>
      </c>
    </row>
    <row r="154" spans="1:13" x14ac:dyDescent="0.15">
      <c r="A154" s="1">
        <v>150</v>
      </c>
      <c r="B154" s="1">
        <f t="shared" si="16"/>
        <v>69</v>
      </c>
      <c r="C154" s="1" cm="1">
        <f t="array" ref="C154">IFERROR(INDEX(关卡普通怪!$A:$A,MATCH($B154,关卡普通怪!$E:$E,FALSE)),MAX(关卡普通怪!A:A))</f>
        <v>282</v>
      </c>
      <c r="D154" s="1">
        <f t="shared" si="17"/>
        <v>1.22350000000001</v>
      </c>
      <c r="E154" s="1">
        <f t="shared" si="18"/>
        <v>1.22350000000001</v>
      </c>
      <c r="F154" s="1">
        <f t="shared" si="19"/>
        <v>1.22350000000001</v>
      </c>
      <c r="G154" s="1">
        <f t="shared" si="20"/>
        <v>1.06</v>
      </c>
      <c r="H154" s="1">
        <f t="shared" si="21"/>
        <v>1.06</v>
      </c>
      <c r="I154" s="1" cm="1">
        <f t="array" ref="I154">INT(INDEX(关卡普通怪!$F:$J,MATCH($C154,关卡普通怪!$A:$A,FALSE),MATCH(I$4,关卡普通怪!$F$2:$K$2,FALSE))*D154)</f>
        <v>9282</v>
      </c>
      <c r="J154" s="1" cm="1">
        <f t="array" ref="J154">INT(INDEX(关卡普通怪!$F:$J,MATCH($C154,关卡普通怪!$A:$A,FALSE),MATCH(J$4,关卡普通怪!$F$2:$K$2,FALSE))*E154)</f>
        <v>694</v>
      </c>
      <c r="K154" s="1" cm="1">
        <f t="array" ref="K154">INT(INDEX(关卡普通怪!$F:$J,MATCH($C154,关卡普通怪!$A:$A,FALSE),MATCH(K$4,关卡普通怪!$F$2:$K$2,FALSE))*F154)</f>
        <v>694</v>
      </c>
      <c r="L154" s="1" cm="1">
        <f t="array" ref="L154">INT(INDEX(关卡普通怪!$F:$J,MATCH($C154,关卡普通怪!$A:$A,FALSE),MATCH(L$4,关卡普通怪!$F$2:$K$2,FALSE))*G154)</f>
        <v>497</v>
      </c>
      <c r="M154" s="1" cm="1">
        <f t="array" ref="M154">INT(INDEX(关卡普通怪!$F:$J,MATCH($C154,关卡普通怪!$A:$A,FALSE),MATCH(M$4,关卡普通怪!$F$2:$K$2,FALSE))*H154)</f>
        <v>497</v>
      </c>
    </row>
    <row r="155" spans="1:13" x14ac:dyDescent="0.15">
      <c r="A155" s="1">
        <v>151</v>
      </c>
      <c r="B155" s="1">
        <f t="shared" ref="B155:B202" si="22">B152+1</f>
        <v>70</v>
      </c>
      <c r="C155" s="1" cm="1">
        <f t="array" ref="C155">IFERROR(INDEX(关卡普通怪!$A:$A,MATCH($B155,关卡普通怪!$E:$E,FALSE)),MAX(关卡普通怪!A:A))</f>
        <v>287</v>
      </c>
      <c r="D155" s="1">
        <f t="shared" si="17"/>
        <v>1.2250000000000101</v>
      </c>
      <c r="E155" s="1">
        <f t="shared" si="18"/>
        <v>1.2250000000000101</v>
      </c>
      <c r="F155" s="1">
        <f t="shared" si="19"/>
        <v>1.2250000000000101</v>
      </c>
      <c r="G155" s="1">
        <f t="shared" si="20"/>
        <v>1.0620000000000001</v>
      </c>
      <c r="H155" s="1">
        <f t="shared" si="21"/>
        <v>1.0620000000000001</v>
      </c>
      <c r="I155" s="1" cm="1">
        <f t="array" ref="I155">INT(INDEX(关卡普通怪!$F:$J,MATCH($C155,关卡普通怪!$A:$A,FALSE),MATCH(I$4,关卡普通怪!$F$2:$K$2,FALSE))*D155)</f>
        <v>9804</v>
      </c>
      <c r="J155" s="1" cm="1">
        <f t="array" ref="J155">INT(INDEX(关卡普通怪!$F:$J,MATCH($C155,关卡普通怪!$A:$A,FALSE),MATCH(J$4,关卡普通怪!$F$2:$K$2,FALSE))*E155)</f>
        <v>730</v>
      </c>
      <c r="K155" s="1" cm="1">
        <f t="array" ref="K155">INT(INDEX(关卡普通怪!$F:$J,MATCH($C155,关卡普通怪!$A:$A,FALSE),MATCH(K$4,关卡普通怪!$F$2:$K$2,FALSE))*F155)</f>
        <v>730</v>
      </c>
      <c r="L155" s="1" cm="1">
        <f t="array" ref="L155">INT(INDEX(关卡普通怪!$F:$J,MATCH($C155,关卡普通怪!$A:$A,FALSE),MATCH(L$4,关卡普通怪!$F$2:$K$2,FALSE))*G155)</f>
        <v>500</v>
      </c>
      <c r="M155" s="1" cm="1">
        <f t="array" ref="M155">INT(INDEX(关卡普通怪!$F:$J,MATCH($C155,关卡普通怪!$A:$A,FALSE),MATCH(M$4,关卡普通怪!$F$2:$K$2,FALSE))*H155)</f>
        <v>500</v>
      </c>
    </row>
    <row r="156" spans="1:13" x14ac:dyDescent="0.15">
      <c r="A156" s="1">
        <v>152</v>
      </c>
      <c r="B156" s="1">
        <f t="shared" si="22"/>
        <v>70</v>
      </c>
      <c r="C156" s="1" cm="1">
        <f t="array" ref="C156">IFERROR(INDEX(关卡普通怪!$A:$A,MATCH($B156,关卡普通怪!$E:$E,FALSE)),MAX(关卡普通怪!A:A))</f>
        <v>287</v>
      </c>
      <c r="D156" s="1">
        <f t="shared" si="17"/>
        <v>1.2265000000000099</v>
      </c>
      <c r="E156" s="1">
        <f t="shared" si="18"/>
        <v>1.2265000000000099</v>
      </c>
      <c r="F156" s="1">
        <f t="shared" si="19"/>
        <v>1.2265000000000099</v>
      </c>
      <c r="G156" s="1">
        <f t="shared" si="20"/>
        <v>1.0640000000000001</v>
      </c>
      <c r="H156" s="1">
        <f t="shared" si="21"/>
        <v>1.0640000000000001</v>
      </c>
      <c r="I156" s="1" cm="1">
        <f t="array" ref="I156">INT(INDEX(关卡普通怪!$F:$J,MATCH($C156,关卡普通怪!$A:$A,FALSE),MATCH(I$4,关卡普通怪!$F$2:$K$2,FALSE))*D156)</f>
        <v>9816</v>
      </c>
      <c r="J156" s="1" cm="1">
        <f t="array" ref="J156">INT(INDEX(关卡普通怪!$F:$J,MATCH($C156,关卡普通怪!$A:$A,FALSE),MATCH(J$4,关卡普通怪!$F$2:$K$2,FALSE))*E156)</f>
        <v>730</v>
      </c>
      <c r="K156" s="1" cm="1">
        <f t="array" ref="K156">INT(INDEX(关卡普通怪!$F:$J,MATCH($C156,关卡普通怪!$A:$A,FALSE),MATCH(K$4,关卡普通怪!$F$2:$K$2,FALSE))*F156)</f>
        <v>730</v>
      </c>
      <c r="L156" s="1" cm="1">
        <f t="array" ref="L156">INT(INDEX(关卡普通怪!$F:$J,MATCH($C156,关卡普通怪!$A:$A,FALSE),MATCH(L$4,关卡普通怪!$F$2:$K$2,FALSE))*G156)</f>
        <v>501</v>
      </c>
      <c r="M156" s="1" cm="1">
        <f t="array" ref="M156">INT(INDEX(关卡普通怪!$F:$J,MATCH($C156,关卡普通怪!$A:$A,FALSE),MATCH(M$4,关卡普通怪!$F$2:$K$2,FALSE))*H156)</f>
        <v>501</v>
      </c>
    </row>
    <row r="157" spans="1:13" x14ac:dyDescent="0.15">
      <c r="A157" s="1">
        <v>153</v>
      </c>
      <c r="B157" s="1">
        <f t="shared" si="22"/>
        <v>70</v>
      </c>
      <c r="C157" s="1" cm="1">
        <f t="array" ref="C157">IFERROR(INDEX(关卡普通怪!$A:$A,MATCH($B157,关卡普通怪!$E:$E,FALSE)),MAX(关卡普通怪!A:A))</f>
        <v>287</v>
      </c>
      <c r="D157" s="1">
        <f t="shared" si="17"/>
        <v>1.22800000000001</v>
      </c>
      <c r="E157" s="1">
        <f t="shared" si="18"/>
        <v>1.22800000000001</v>
      </c>
      <c r="F157" s="1">
        <f t="shared" si="19"/>
        <v>1.22800000000001</v>
      </c>
      <c r="G157" s="1">
        <f t="shared" si="20"/>
        <v>1.0660000000000001</v>
      </c>
      <c r="H157" s="1">
        <f t="shared" si="21"/>
        <v>1.0660000000000001</v>
      </c>
      <c r="I157" s="1" cm="1">
        <f t="array" ref="I157">INT(INDEX(关卡普通怪!$F:$J,MATCH($C157,关卡普通怪!$A:$A,FALSE),MATCH(I$4,关卡普通怪!$F$2:$K$2,FALSE))*D157)</f>
        <v>9828</v>
      </c>
      <c r="J157" s="1" cm="1">
        <f t="array" ref="J157">INT(INDEX(关卡普通怪!$F:$J,MATCH($C157,关卡普通怪!$A:$A,FALSE),MATCH(J$4,关卡普通怪!$F$2:$K$2,FALSE))*E157)</f>
        <v>731</v>
      </c>
      <c r="K157" s="1" cm="1">
        <f t="array" ref="K157">INT(INDEX(关卡普通怪!$F:$J,MATCH($C157,关卡普通怪!$A:$A,FALSE),MATCH(K$4,关卡普通怪!$F$2:$K$2,FALSE))*F157)</f>
        <v>731</v>
      </c>
      <c r="L157" s="1" cm="1">
        <f t="array" ref="L157">INT(INDEX(关卡普通怪!$F:$J,MATCH($C157,关卡普通怪!$A:$A,FALSE),MATCH(L$4,关卡普通怪!$F$2:$K$2,FALSE))*G157)</f>
        <v>502</v>
      </c>
      <c r="M157" s="1" cm="1">
        <f t="array" ref="M157">INT(INDEX(关卡普通怪!$F:$J,MATCH($C157,关卡普通怪!$A:$A,FALSE),MATCH(M$4,关卡普通怪!$F$2:$K$2,FALSE))*H157)</f>
        <v>502</v>
      </c>
    </row>
    <row r="158" spans="1:13" x14ac:dyDescent="0.15">
      <c r="A158" s="1">
        <v>154</v>
      </c>
      <c r="B158" s="1">
        <f t="shared" si="22"/>
        <v>71</v>
      </c>
      <c r="C158" s="1" cm="1">
        <f t="array" ref="C158">IFERROR(INDEX(关卡普通怪!$A:$A,MATCH($B158,关卡普通怪!$E:$E,FALSE)),MAX(关卡普通怪!A:A))</f>
        <v>292</v>
      </c>
      <c r="D158" s="1">
        <f t="shared" si="17"/>
        <v>1.22950000000001</v>
      </c>
      <c r="E158" s="1">
        <f t="shared" si="18"/>
        <v>1.22950000000001</v>
      </c>
      <c r="F158" s="1">
        <f t="shared" si="19"/>
        <v>1.22950000000001</v>
      </c>
      <c r="G158" s="1">
        <f t="shared" si="20"/>
        <v>1.0680000000000001</v>
      </c>
      <c r="H158" s="1">
        <f t="shared" si="21"/>
        <v>1.0680000000000001</v>
      </c>
      <c r="I158" s="1" cm="1">
        <f t="array" ref="I158">INT(INDEX(关卡普通怪!$F:$J,MATCH($C158,关卡普通怪!$A:$A,FALSE),MATCH(I$4,关卡普通怪!$F$2:$K$2,FALSE))*D158)</f>
        <v>9990</v>
      </c>
      <c r="J158" s="1" cm="1">
        <f t="array" ref="J158">INT(INDEX(关卡普通怪!$F:$J,MATCH($C158,关卡普通怪!$A:$A,FALSE),MATCH(J$4,关卡普通怪!$F$2:$K$2,FALSE))*E158)</f>
        <v>743</v>
      </c>
      <c r="K158" s="1" cm="1">
        <f t="array" ref="K158">INT(INDEX(关卡普通怪!$F:$J,MATCH($C158,关卡普通怪!$A:$A,FALSE),MATCH(K$4,关卡普通怪!$F$2:$K$2,FALSE))*F158)</f>
        <v>743</v>
      </c>
      <c r="L158" s="1" cm="1">
        <f t="array" ref="L158">INT(INDEX(关卡普通怪!$F:$J,MATCH($C158,关卡普通怪!$A:$A,FALSE),MATCH(L$4,关卡普通怪!$F$2:$K$2,FALSE))*G158)</f>
        <v>504</v>
      </c>
      <c r="M158" s="1" cm="1">
        <f t="array" ref="M158">INT(INDEX(关卡普通怪!$F:$J,MATCH($C158,关卡普通怪!$A:$A,FALSE),MATCH(M$4,关卡普通怪!$F$2:$K$2,FALSE))*H158)</f>
        <v>504</v>
      </c>
    </row>
    <row r="159" spans="1:13" x14ac:dyDescent="0.15">
      <c r="A159" s="1">
        <v>155</v>
      </c>
      <c r="B159" s="1">
        <f t="shared" si="22"/>
        <v>71</v>
      </c>
      <c r="C159" s="1" cm="1">
        <f t="array" ref="C159">IFERROR(INDEX(关卡普通怪!$A:$A,MATCH($B159,关卡普通怪!$E:$E,FALSE)),MAX(关卡普通怪!A:A))</f>
        <v>292</v>
      </c>
      <c r="D159" s="1">
        <f t="shared" si="17"/>
        <v>1.2310000000000101</v>
      </c>
      <c r="E159" s="1">
        <f t="shared" si="18"/>
        <v>1.2310000000000101</v>
      </c>
      <c r="F159" s="1">
        <f t="shared" si="19"/>
        <v>1.2310000000000101</v>
      </c>
      <c r="G159" s="1">
        <f t="shared" si="20"/>
        <v>1.07</v>
      </c>
      <c r="H159" s="1">
        <f t="shared" si="21"/>
        <v>1.07</v>
      </c>
      <c r="I159" s="1" cm="1">
        <f t="array" ref="I159">INT(INDEX(关卡普通怪!$F:$J,MATCH($C159,关卡普通怪!$A:$A,FALSE),MATCH(I$4,关卡普通怪!$F$2:$K$2,FALSE))*D159)</f>
        <v>10003</v>
      </c>
      <c r="J159" s="1" cm="1">
        <f t="array" ref="J159">INT(INDEX(关卡普通怪!$F:$J,MATCH($C159,关卡普通怪!$A:$A,FALSE),MATCH(J$4,关卡普通怪!$F$2:$K$2,FALSE))*E159)</f>
        <v>744</v>
      </c>
      <c r="K159" s="1" cm="1">
        <f t="array" ref="K159">INT(INDEX(关卡普通怪!$F:$J,MATCH($C159,关卡普通怪!$A:$A,FALSE),MATCH(K$4,关卡普通怪!$F$2:$K$2,FALSE))*F159)</f>
        <v>744</v>
      </c>
      <c r="L159" s="1" cm="1">
        <f t="array" ref="L159">INT(INDEX(关卡普通怪!$F:$J,MATCH($C159,关卡普通怪!$A:$A,FALSE),MATCH(L$4,关卡普通怪!$F$2:$K$2,FALSE))*G159)</f>
        <v>505</v>
      </c>
      <c r="M159" s="1" cm="1">
        <f t="array" ref="M159">INT(INDEX(关卡普通怪!$F:$J,MATCH($C159,关卡普通怪!$A:$A,FALSE),MATCH(M$4,关卡普通怪!$F$2:$K$2,FALSE))*H159)</f>
        <v>505</v>
      </c>
    </row>
    <row r="160" spans="1:13" x14ac:dyDescent="0.15">
      <c r="A160" s="1">
        <v>156</v>
      </c>
      <c r="B160" s="1">
        <f t="shared" si="22"/>
        <v>71</v>
      </c>
      <c r="C160" s="1" cm="1">
        <f t="array" ref="C160">IFERROR(INDEX(关卡普通怪!$A:$A,MATCH($B160,关卡普通怪!$E:$E,FALSE)),MAX(关卡普通怪!A:A))</f>
        <v>292</v>
      </c>
      <c r="D160" s="1">
        <f t="shared" si="17"/>
        <v>1.2325000000000099</v>
      </c>
      <c r="E160" s="1">
        <f t="shared" si="18"/>
        <v>1.2325000000000099</v>
      </c>
      <c r="F160" s="1">
        <f t="shared" si="19"/>
        <v>1.2325000000000099</v>
      </c>
      <c r="G160" s="1">
        <f t="shared" si="20"/>
        <v>1.0720000000000001</v>
      </c>
      <c r="H160" s="1">
        <f t="shared" si="21"/>
        <v>1.0720000000000001</v>
      </c>
      <c r="I160" s="1" cm="1">
        <f t="array" ref="I160">INT(INDEX(关卡普通怪!$F:$J,MATCH($C160,关卡普通怪!$A:$A,FALSE),MATCH(I$4,关卡普通怪!$F$2:$K$2,FALSE))*D160)</f>
        <v>10015</v>
      </c>
      <c r="J160" s="1" cm="1">
        <f t="array" ref="J160">INT(INDEX(关卡普通怪!$F:$J,MATCH($C160,关卡普通怪!$A:$A,FALSE),MATCH(J$4,关卡普通怪!$F$2:$K$2,FALSE))*E160)</f>
        <v>745</v>
      </c>
      <c r="K160" s="1" cm="1">
        <f t="array" ref="K160">INT(INDEX(关卡普通怪!$F:$J,MATCH($C160,关卡普通怪!$A:$A,FALSE),MATCH(K$4,关卡普通怪!$F$2:$K$2,FALSE))*F160)</f>
        <v>745</v>
      </c>
      <c r="L160" s="1" cm="1">
        <f t="array" ref="L160">INT(INDEX(关卡普通怪!$F:$J,MATCH($C160,关卡普通怪!$A:$A,FALSE),MATCH(L$4,关卡普通怪!$F$2:$K$2,FALSE))*G160)</f>
        <v>505</v>
      </c>
      <c r="M160" s="1" cm="1">
        <f t="array" ref="M160">INT(INDEX(关卡普通怪!$F:$J,MATCH($C160,关卡普通怪!$A:$A,FALSE),MATCH(M$4,关卡普通怪!$F$2:$K$2,FALSE))*H160)</f>
        <v>505</v>
      </c>
    </row>
    <row r="161" spans="1:13" x14ac:dyDescent="0.15">
      <c r="A161" s="1">
        <v>157</v>
      </c>
      <c r="B161" s="1">
        <f t="shared" si="22"/>
        <v>72</v>
      </c>
      <c r="C161" s="1" cm="1">
        <f t="array" ref="C161">IFERROR(INDEX(关卡普通怪!$A:$A,MATCH($B161,关卡普通怪!$E:$E,FALSE)),MAX(关卡普通怪!A:A))</f>
        <v>297</v>
      </c>
      <c r="D161" s="1">
        <f t="shared" si="17"/>
        <v>1.23400000000001</v>
      </c>
      <c r="E161" s="1">
        <f t="shared" si="18"/>
        <v>1.23400000000001</v>
      </c>
      <c r="F161" s="1">
        <f t="shared" si="19"/>
        <v>1.23400000000001</v>
      </c>
      <c r="G161" s="1">
        <f t="shared" si="20"/>
        <v>1.0740000000000001</v>
      </c>
      <c r="H161" s="1">
        <f t="shared" si="21"/>
        <v>1.0740000000000001</v>
      </c>
      <c r="I161" s="1" cm="1">
        <f t="array" ref="I161">INT(INDEX(关卡普通怪!$F:$J,MATCH($C161,关卡普通怪!$A:$A,FALSE),MATCH(I$4,关卡普通怪!$F$2:$K$2,FALSE))*D161)</f>
        <v>10178</v>
      </c>
      <c r="J161" s="1" cm="1">
        <f t="array" ref="J161">INT(INDEX(关卡普通怪!$F:$J,MATCH($C161,关卡普通怪!$A:$A,FALSE),MATCH(J$4,关卡普通怪!$F$2:$K$2,FALSE))*E161)</f>
        <v>757</v>
      </c>
      <c r="K161" s="1" cm="1">
        <f t="array" ref="K161">INT(INDEX(关卡普通怪!$F:$J,MATCH($C161,关卡普通怪!$A:$A,FALSE),MATCH(K$4,关卡普通怪!$F$2:$K$2,FALSE))*F161)</f>
        <v>757</v>
      </c>
      <c r="L161" s="1" cm="1">
        <f t="array" ref="L161">INT(INDEX(关卡普通怪!$F:$J,MATCH($C161,关卡普通怪!$A:$A,FALSE),MATCH(L$4,关卡普通怪!$F$2:$K$2,FALSE))*G161)</f>
        <v>519</v>
      </c>
      <c r="M161" s="1" cm="1">
        <f t="array" ref="M161">INT(INDEX(关卡普通怪!$F:$J,MATCH($C161,关卡普通怪!$A:$A,FALSE),MATCH(M$4,关卡普通怪!$F$2:$K$2,FALSE))*H161)</f>
        <v>519</v>
      </c>
    </row>
    <row r="162" spans="1:13" x14ac:dyDescent="0.15">
      <c r="A162" s="1">
        <v>158</v>
      </c>
      <c r="B162" s="1">
        <f t="shared" si="22"/>
        <v>72</v>
      </c>
      <c r="C162" s="1" cm="1">
        <f t="array" ref="C162">IFERROR(INDEX(关卡普通怪!$A:$A,MATCH($B162,关卡普通怪!$E:$E,FALSE)),MAX(关卡普通怪!A:A))</f>
        <v>297</v>
      </c>
      <c r="D162" s="1">
        <f t="shared" si="17"/>
        <v>1.23550000000001</v>
      </c>
      <c r="E162" s="1">
        <f t="shared" si="18"/>
        <v>1.23550000000001</v>
      </c>
      <c r="F162" s="1">
        <f t="shared" si="19"/>
        <v>1.23550000000001</v>
      </c>
      <c r="G162" s="1">
        <f t="shared" si="20"/>
        <v>1.0760000000000001</v>
      </c>
      <c r="H162" s="1">
        <f t="shared" si="21"/>
        <v>1.0760000000000001</v>
      </c>
      <c r="I162" s="1" cm="1">
        <f t="array" ref="I162">INT(INDEX(关卡普通怪!$F:$J,MATCH($C162,关卡普通怪!$A:$A,FALSE),MATCH(I$4,关卡普通怪!$F$2:$K$2,FALSE))*D162)</f>
        <v>10190</v>
      </c>
      <c r="J162" s="1" cm="1">
        <f t="array" ref="J162">INT(INDEX(关卡普通怪!$F:$J,MATCH($C162,关卡普通怪!$A:$A,FALSE),MATCH(J$4,关卡普通怪!$F$2:$K$2,FALSE))*E162)</f>
        <v>758</v>
      </c>
      <c r="K162" s="1" cm="1">
        <f t="array" ref="K162">INT(INDEX(关卡普通怪!$F:$J,MATCH($C162,关卡普通怪!$A:$A,FALSE),MATCH(K$4,关卡普通怪!$F$2:$K$2,FALSE))*F162)</f>
        <v>758</v>
      </c>
      <c r="L162" s="1" cm="1">
        <f t="array" ref="L162">INT(INDEX(关卡普通怪!$F:$J,MATCH($C162,关卡普通怪!$A:$A,FALSE),MATCH(L$4,关卡普通怪!$F$2:$K$2,FALSE))*G162)</f>
        <v>520</v>
      </c>
      <c r="M162" s="1" cm="1">
        <f t="array" ref="M162">INT(INDEX(关卡普通怪!$F:$J,MATCH($C162,关卡普通怪!$A:$A,FALSE),MATCH(M$4,关卡普通怪!$F$2:$K$2,FALSE))*H162)</f>
        <v>520</v>
      </c>
    </row>
    <row r="163" spans="1:13" x14ac:dyDescent="0.15">
      <c r="A163" s="1">
        <v>159</v>
      </c>
      <c r="B163" s="1">
        <f t="shared" si="22"/>
        <v>72</v>
      </c>
      <c r="C163" s="1" cm="1">
        <f t="array" ref="C163">IFERROR(INDEX(关卡普通怪!$A:$A,MATCH($B163,关卡普通怪!$E:$E,FALSE)),MAX(关卡普通怪!A:A))</f>
        <v>297</v>
      </c>
      <c r="D163" s="1">
        <f t="shared" si="17"/>
        <v>1.2370000000000101</v>
      </c>
      <c r="E163" s="1">
        <f t="shared" si="18"/>
        <v>1.2370000000000101</v>
      </c>
      <c r="F163" s="1">
        <f t="shared" si="19"/>
        <v>1.2370000000000101</v>
      </c>
      <c r="G163" s="1">
        <f t="shared" si="20"/>
        <v>1.0780000000000001</v>
      </c>
      <c r="H163" s="1">
        <f t="shared" si="21"/>
        <v>1.0780000000000001</v>
      </c>
      <c r="I163" s="1" cm="1">
        <f t="array" ref="I163">INT(INDEX(关卡普通怪!$F:$J,MATCH($C163,关卡普通怪!$A:$A,FALSE),MATCH(I$4,关卡普通怪!$F$2:$K$2,FALSE))*D163)</f>
        <v>10202</v>
      </c>
      <c r="J163" s="1" cm="1">
        <f t="array" ref="J163">INT(INDEX(关卡普通怪!$F:$J,MATCH($C163,关卡普通怪!$A:$A,FALSE),MATCH(J$4,关卡普通怪!$F$2:$K$2,FALSE))*E163)</f>
        <v>759</v>
      </c>
      <c r="K163" s="1" cm="1">
        <f t="array" ref="K163">INT(INDEX(关卡普通怪!$F:$J,MATCH($C163,关卡普通怪!$A:$A,FALSE),MATCH(K$4,关卡普通怪!$F$2:$K$2,FALSE))*F163)</f>
        <v>759</v>
      </c>
      <c r="L163" s="1" cm="1">
        <f t="array" ref="L163">INT(INDEX(关卡普通怪!$F:$J,MATCH($C163,关卡普通怪!$A:$A,FALSE),MATCH(L$4,关卡普通怪!$F$2:$K$2,FALSE))*G163)</f>
        <v>521</v>
      </c>
      <c r="M163" s="1" cm="1">
        <f t="array" ref="M163">INT(INDEX(关卡普通怪!$F:$J,MATCH($C163,关卡普通怪!$A:$A,FALSE),MATCH(M$4,关卡普通怪!$F$2:$K$2,FALSE))*H163)</f>
        <v>521</v>
      </c>
    </row>
    <row r="164" spans="1:13" x14ac:dyDescent="0.15">
      <c r="A164" s="1">
        <v>160</v>
      </c>
      <c r="B164" s="1">
        <f t="shared" si="22"/>
        <v>73</v>
      </c>
      <c r="C164" s="1" cm="1">
        <f t="array" ref="C164">IFERROR(INDEX(关卡普通怪!$A:$A,MATCH($B164,关卡普通怪!$E:$E,FALSE)),MAX(关卡普通怪!A:A))</f>
        <v>302</v>
      </c>
      <c r="D164" s="1">
        <f t="shared" si="17"/>
        <v>1.2385000000000099</v>
      </c>
      <c r="E164" s="1">
        <f t="shared" si="18"/>
        <v>1.2385000000000099</v>
      </c>
      <c r="F164" s="1">
        <f t="shared" si="19"/>
        <v>1.2385000000000099</v>
      </c>
      <c r="G164" s="1">
        <f t="shared" si="20"/>
        <v>1.08</v>
      </c>
      <c r="H164" s="1">
        <f t="shared" si="21"/>
        <v>1.08</v>
      </c>
      <c r="I164" s="1" cm="1">
        <f t="array" ref="I164">INT(INDEX(关卡普通怪!$F:$J,MATCH($C164,关卡普通怪!$A:$A,FALSE),MATCH(I$4,关卡普通怪!$F$2:$K$2,FALSE))*D164)</f>
        <v>10366</v>
      </c>
      <c r="J164" s="1" cm="1">
        <f t="array" ref="J164">INT(INDEX(关卡普通怪!$F:$J,MATCH($C164,关卡普通怪!$A:$A,FALSE),MATCH(J$4,关卡普通怪!$F$2:$K$2,FALSE))*E164)</f>
        <v>771</v>
      </c>
      <c r="K164" s="1" cm="1">
        <f t="array" ref="K164">INT(INDEX(关卡普通怪!$F:$J,MATCH($C164,关卡普通怪!$A:$A,FALSE),MATCH(K$4,关卡普通怪!$F$2:$K$2,FALSE))*F164)</f>
        <v>771</v>
      </c>
      <c r="L164" s="1" cm="1">
        <f t="array" ref="L164">INT(INDEX(关卡普通怪!$F:$J,MATCH($C164,关卡普通怪!$A:$A,FALSE),MATCH(L$4,关卡普通怪!$F$2:$K$2,FALSE))*G164)</f>
        <v>523</v>
      </c>
      <c r="M164" s="1" cm="1">
        <f t="array" ref="M164">INT(INDEX(关卡普通怪!$F:$J,MATCH($C164,关卡普通怪!$A:$A,FALSE),MATCH(M$4,关卡普通怪!$F$2:$K$2,FALSE))*H164)</f>
        <v>523</v>
      </c>
    </row>
    <row r="165" spans="1:13" x14ac:dyDescent="0.15">
      <c r="A165" s="1">
        <v>161</v>
      </c>
      <c r="B165" s="1">
        <f t="shared" si="22"/>
        <v>73</v>
      </c>
      <c r="C165" s="1" cm="1">
        <f t="array" ref="C165">IFERROR(INDEX(关卡普通怪!$A:$A,MATCH($B165,关卡普通怪!$E:$E,FALSE)),MAX(关卡普通怪!A:A))</f>
        <v>302</v>
      </c>
      <c r="D165" s="1">
        <f t="shared" si="17"/>
        <v>1.24000000000001</v>
      </c>
      <c r="E165" s="1">
        <f t="shared" si="18"/>
        <v>1.24000000000001</v>
      </c>
      <c r="F165" s="1">
        <f t="shared" si="19"/>
        <v>1.24000000000001</v>
      </c>
      <c r="G165" s="1">
        <f t="shared" si="20"/>
        <v>1.0820000000000001</v>
      </c>
      <c r="H165" s="1">
        <f t="shared" si="21"/>
        <v>1.0820000000000001</v>
      </c>
      <c r="I165" s="1" cm="1">
        <f t="array" ref="I165">INT(INDEX(关卡普通怪!$F:$J,MATCH($C165,关卡普通怪!$A:$A,FALSE),MATCH(I$4,关卡普通怪!$F$2:$K$2,FALSE))*D165)</f>
        <v>10378</v>
      </c>
      <c r="J165" s="1" cm="1">
        <f t="array" ref="J165">INT(INDEX(关卡普通怪!$F:$J,MATCH($C165,关卡普通怪!$A:$A,FALSE),MATCH(J$4,关卡普通怪!$F$2:$K$2,FALSE))*E165)</f>
        <v>772</v>
      </c>
      <c r="K165" s="1" cm="1">
        <f t="array" ref="K165">INT(INDEX(关卡普通怪!$F:$J,MATCH($C165,关卡普通怪!$A:$A,FALSE),MATCH(K$4,关卡普通怪!$F$2:$K$2,FALSE))*F165)</f>
        <v>772</v>
      </c>
      <c r="L165" s="1" cm="1">
        <f t="array" ref="L165">INT(INDEX(关卡普通怪!$F:$J,MATCH($C165,关卡普通怪!$A:$A,FALSE),MATCH(L$4,关卡普通怪!$F$2:$K$2,FALSE))*G165)</f>
        <v>524</v>
      </c>
      <c r="M165" s="1" cm="1">
        <f t="array" ref="M165">INT(INDEX(关卡普通怪!$F:$J,MATCH($C165,关卡普通怪!$A:$A,FALSE),MATCH(M$4,关卡普通怪!$F$2:$K$2,FALSE))*H165)</f>
        <v>524</v>
      </c>
    </row>
    <row r="166" spans="1:13" x14ac:dyDescent="0.15">
      <c r="A166" s="1">
        <v>162</v>
      </c>
      <c r="B166" s="1">
        <f t="shared" si="22"/>
        <v>73</v>
      </c>
      <c r="C166" s="1" cm="1">
        <f t="array" ref="C166">IFERROR(INDEX(关卡普通怪!$A:$A,MATCH($B166,关卡普通怪!$E:$E,FALSE)),MAX(关卡普通怪!A:A))</f>
        <v>302</v>
      </c>
      <c r="D166" s="1">
        <f t="shared" si="17"/>
        <v>1.24150000000001</v>
      </c>
      <c r="E166" s="1">
        <f t="shared" si="18"/>
        <v>1.24150000000001</v>
      </c>
      <c r="F166" s="1">
        <f t="shared" si="19"/>
        <v>1.24150000000001</v>
      </c>
      <c r="G166" s="1">
        <f t="shared" si="20"/>
        <v>1.0840000000000001</v>
      </c>
      <c r="H166" s="1">
        <f t="shared" si="21"/>
        <v>1.0840000000000001</v>
      </c>
      <c r="I166" s="1" cm="1">
        <f t="array" ref="I166">INT(INDEX(关卡普通怪!$F:$J,MATCH($C166,关卡普通怪!$A:$A,FALSE),MATCH(I$4,关卡普通怪!$F$2:$K$2,FALSE))*D166)</f>
        <v>10391</v>
      </c>
      <c r="J166" s="1" cm="1">
        <f t="array" ref="J166">INT(INDEX(关卡普通怪!$F:$J,MATCH($C166,关卡普通怪!$A:$A,FALSE),MATCH(J$4,关卡普通怪!$F$2:$K$2,FALSE))*E166)</f>
        <v>773</v>
      </c>
      <c r="K166" s="1" cm="1">
        <f t="array" ref="K166">INT(INDEX(关卡普通怪!$F:$J,MATCH($C166,关卡普通怪!$A:$A,FALSE),MATCH(K$4,关卡普通怪!$F$2:$K$2,FALSE))*F166)</f>
        <v>773</v>
      </c>
      <c r="L166" s="1" cm="1">
        <f t="array" ref="L166">INT(INDEX(关卡普通怪!$F:$J,MATCH($C166,关卡普通怪!$A:$A,FALSE),MATCH(L$4,关卡普通怪!$F$2:$K$2,FALSE))*G166)</f>
        <v>525</v>
      </c>
      <c r="M166" s="1" cm="1">
        <f t="array" ref="M166">INT(INDEX(关卡普通怪!$F:$J,MATCH($C166,关卡普通怪!$A:$A,FALSE),MATCH(M$4,关卡普通怪!$F$2:$K$2,FALSE))*H166)</f>
        <v>525</v>
      </c>
    </row>
    <row r="167" spans="1:13" x14ac:dyDescent="0.15">
      <c r="A167" s="1">
        <v>163</v>
      </c>
      <c r="B167" s="1">
        <f t="shared" si="22"/>
        <v>74</v>
      </c>
      <c r="C167" s="1" cm="1">
        <f t="array" ref="C167">IFERROR(INDEX(关卡普通怪!$A:$A,MATCH($B167,关卡普通怪!$E:$E,FALSE)),MAX(关卡普通怪!A:A))</f>
        <v>307</v>
      </c>
      <c r="D167" s="1">
        <f t="shared" si="17"/>
        <v>1.2430000000000101</v>
      </c>
      <c r="E167" s="1">
        <f t="shared" si="18"/>
        <v>1.2430000000000101</v>
      </c>
      <c r="F167" s="1">
        <f t="shared" si="19"/>
        <v>1.2430000000000101</v>
      </c>
      <c r="G167" s="1">
        <f t="shared" si="20"/>
        <v>1.0860000000000001</v>
      </c>
      <c r="H167" s="1">
        <f t="shared" si="21"/>
        <v>1.0860000000000001</v>
      </c>
      <c r="I167" s="1" cm="1">
        <f t="array" ref="I167">INT(INDEX(关卡普通怪!$F:$J,MATCH($C167,关卡普通怪!$A:$A,FALSE),MATCH(I$4,关卡普通怪!$F$2:$K$2,FALSE))*D167)</f>
        <v>10556</v>
      </c>
      <c r="J167" s="1" cm="1">
        <f t="array" ref="J167">INT(INDEX(关卡普通怪!$F:$J,MATCH($C167,关卡普通怪!$A:$A,FALSE),MATCH(J$4,关卡普通怪!$F$2:$K$2,FALSE))*E167)</f>
        <v>785</v>
      </c>
      <c r="K167" s="1" cm="1">
        <f t="array" ref="K167">INT(INDEX(关卡普通怪!$F:$J,MATCH($C167,关卡普通怪!$A:$A,FALSE),MATCH(K$4,关卡普通怪!$F$2:$K$2,FALSE))*F167)</f>
        <v>785</v>
      </c>
      <c r="L167" s="1" cm="1">
        <f t="array" ref="L167">INT(INDEX(关卡普通怪!$F:$J,MATCH($C167,关卡普通怪!$A:$A,FALSE),MATCH(L$4,关卡普通怪!$F$2:$K$2,FALSE))*G167)</f>
        <v>528</v>
      </c>
      <c r="M167" s="1" cm="1">
        <f t="array" ref="M167">INT(INDEX(关卡普通怪!$F:$J,MATCH($C167,关卡普通怪!$A:$A,FALSE),MATCH(M$4,关卡普通怪!$F$2:$K$2,FALSE))*H167)</f>
        <v>528</v>
      </c>
    </row>
    <row r="168" spans="1:13" x14ac:dyDescent="0.15">
      <c r="A168" s="1">
        <v>164</v>
      </c>
      <c r="B168" s="1">
        <f t="shared" si="22"/>
        <v>74</v>
      </c>
      <c r="C168" s="1" cm="1">
        <f t="array" ref="C168">IFERROR(INDEX(关卡普通怪!$A:$A,MATCH($B168,关卡普通怪!$E:$E,FALSE)),MAX(关卡普通怪!A:A))</f>
        <v>307</v>
      </c>
      <c r="D168" s="1">
        <f t="shared" si="17"/>
        <v>1.2445000000000099</v>
      </c>
      <c r="E168" s="1">
        <f t="shared" si="18"/>
        <v>1.2445000000000099</v>
      </c>
      <c r="F168" s="1">
        <f t="shared" si="19"/>
        <v>1.2445000000000099</v>
      </c>
      <c r="G168" s="1">
        <f t="shared" si="20"/>
        <v>1.0880000000000001</v>
      </c>
      <c r="H168" s="1">
        <f t="shared" si="21"/>
        <v>1.0880000000000001</v>
      </c>
      <c r="I168" s="1" cm="1">
        <f t="array" ref="I168">INT(INDEX(关卡普通怪!$F:$J,MATCH($C168,关卡普通怪!$A:$A,FALSE),MATCH(I$4,关卡普通怪!$F$2:$K$2,FALSE))*D168)</f>
        <v>10569</v>
      </c>
      <c r="J168" s="1" cm="1">
        <f t="array" ref="J168">INT(INDEX(关卡普通怪!$F:$J,MATCH($C168,关卡普通怪!$A:$A,FALSE),MATCH(J$4,关卡普通怪!$F$2:$K$2,FALSE))*E168)</f>
        <v>786</v>
      </c>
      <c r="K168" s="1" cm="1">
        <f t="array" ref="K168">INT(INDEX(关卡普通怪!$F:$J,MATCH($C168,关卡普通怪!$A:$A,FALSE),MATCH(K$4,关卡普通怪!$F$2:$K$2,FALSE))*F168)</f>
        <v>786</v>
      </c>
      <c r="L168" s="1" cm="1">
        <f t="array" ref="L168">INT(INDEX(关卡普通怪!$F:$J,MATCH($C168,关卡普通怪!$A:$A,FALSE),MATCH(L$4,关卡普通怪!$F$2:$K$2,FALSE))*G168)</f>
        <v>529</v>
      </c>
      <c r="M168" s="1" cm="1">
        <f t="array" ref="M168">INT(INDEX(关卡普通怪!$F:$J,MATCH($C168,关卡普通怪!$A:$A,FALSE),MATCH(M$4,关卡普通怪!$F$2:$K$2,FALSE))*H168)</f>
        <v>529</v>
      </c>
    </row>
    <row r="169" spans="1:13" x14ac:dyDescent="0.15">
      <c r="A169" s="1">
        <v>165</v>
      </c>
      <c r="B169" s="1">
        <f t="shared" si="22"/>
        <v>74</v>
      </c>
      <c r="C169" s="1" cm="1">
        <f t="array" ref="C169">IFERROR(INDEX(关卡普通怪!$A:$A,MATCH($B169,关卡普通怪!$E:$E,FALSE)),MAX(关卡普通怪!A:A))</f>
        <v>307</v>
      </c>
      <c r="D169" s="1">
        <f t="shared" si="17"/>
        <v>1.24600000000001</v>
      </c>
      <c r="E169" s="1">
        <f t="shared" si="18"/>
        <v>1.24600000000001</v>
      </c>
      <c r="F169" s="1">
        <f t="shared" si="19"/>
        <v>1.24600000000001</v>
      </c>
      <c r="G169" s="1">
        <f t="shared" si="20"/>
        <v>1.0900000000000001</v>
      </c>
      <c r="H169" s="1">
        <f t="shared" si="21"/>
        <v>1.0900000000000001</v>
      </c>
      <c r="I169" s="1" cm="1">
        <f t="array" ref="I169">INT(INDEX(关卡普通怪!$F:$J,MATCH($C169,关卡普通怪!$A:$A,FALSE),MATCH(I$4,关卡普通怪!$F$2:$K$2,FALSE))*D169)</f>
        <v>10582</v>
      </c>
      <c r="J169" s="1" cm="1">
        <f t="array" ref="J169">INT(INDEX(关卡普通怪!$F:$J,MATCH($C169,关卡普通怪!$A:$A,FALSE),MATCH(J$4,关卡普通怪!$F$2:$K$2,FALSE))*E169)</f>
        <v>787</v>
      </c>
      <c r="K169" s="1" cm="1">
        <f t="array" ref="K169">INT(INDEX(关卡普通怪!$F:$J,MATCH($C169,关卡普通怪!$A:$A,FALSE),MATCH(K$4,关卡普通怪!$F$2:$K$2,FALSE))*F169)</f>
        <v>787</v>
      </c>
      <c r="L169" s="1" cm="1">
        <f t="array" ref="L169">INT(INDEX(关卡普通怪!$F:$J,MATCH($C169,关卡普通怪!$A:$A,FALSE),MATCH(L$4,关卡普通怪!$F$2:$K$2,FALSE))*G169)</f>
        <v>530</v>
      </c>
      <c r="M169" s="1" cm="1">
        <f t="array" ref="M169">INT(INDEX(关卡普通怪!$F:$J,MATCH($C169,关卡普通怪!$A:$A,FALSE),MATCH(M$4,关卡普通怪!$F$2:$K$2,FALSE))*H169)</f>
        <v>530</v>
      </c>
    </row>
    <row r="170" spans="1:13" x14ac:dyDescent="0.15">
      <c r="A170" s="1">
        <v>166</v>
      </c>
      <c r="B170" s="1">
        <f t="shared" si="22"/>
        <v>75</v>
      </c>
      <c r="C170" s="1" cm="1">
        <f t="array" ref="C170">IFERROR(INDEX(关卡普通怪!$A:$A,MATCH($B170,关卡普通怪!$E:$E,FALSE)),MAX(关卡普通怪!A:A))</f>
        <v>312</v>
      </c>
      <c r="D170" s="1">
        <f t="shared" si="17"/>
        <v>1.24750000000001</v>
      </c>
      <c r="E170" s="1">
        <f t="shared" si="18"/>
        <v>1.24750000000001</v>
      </c>
      <c r="F170" s="1">
        <f t="shared" si="19"/>
        <v>1.24750000000001</v>
      </c>
      <c r="G170" s="1">
        <f t="shared" si="20"/>
        <v>1.0920000000000001</v>
      </c>
      <c r="H170" s="1">
        <f t="shared" si="21"/>
        <v>1.0920000000000001</v>
      </c>
      <c r="I170" s="1" cm="1">
        <f t="array" ref="I170">INT(INDEX(关卡普通怪!$F:$J,MATCH($C170,关卡普通怪!$A:$A,FALSE),MATCH(I$4,关卡普通怪!$F$2:$K$2,FALSE))*D170)</f>
        <v>10747</v>
      </c>
      <c r="J170" s="1" cm="1">
        <f t="array" ref="J170">INT(INDEX(关卡普通怪!$F:$J,MATCH($C170,关卡普通怪!$A:$A,FALSE),MATCH(J$4,关卡普通怪!$F$2:$K$2,FALSE))*E170)</f>
        <v>800</v>
      </c>
      <c r="K170" s="1" cm="1">
        <f t="array" ref="K170">INT(INDEX(关卡普通怪!$F:$J,MATCH($C170,关卡普通怪!$A:$A,FALSE),MATCH(K$4,关卡普通怪!$F$2:$K$2,FALSE))*F170)</f>
        <v>800</v>
      </c>
      <c r="L170" s="1" cm="1">
        <f t="array" ref="L170">INT(INDEX(关卡普通怪!$F:$J,MATCH($C170,关卡普通怪!$A:$A,FALSE),MATCH(L$4,关卡普通怪!$F$2:$K$2,FALSE))*G170)</f>
        <v>550</v>
      </c>
      <c r="M170" s="1" cm="1">
        <f t="array" ref="M170">INT(INDEX(关卡普通怪!$F:$J,MATCH($C170,关卡普通怪!$A:$A,FALSE),MATCH(M$4,关卡普通怪!$F$2:$K$2,FALSE))*H170)</f>
        <v>550</v>
      </c>
    </row>
    <row r="171" spans="1:13" x14ac:dyDescent="0.15">
      <c r="A171" s="1">
        <v>167</v>
      </c>
      <c r="B171" s="1">
        <f t="shared" si="22"/>
        <v>75</v>
      </c>
      <c r="C171" s="1" cm="1">
        <f t="array" ref="C171">IFERROR(INDEX(关卡普通怪!$A:$A,MATCH($B171,关卡普通怪!$E:$E,FALSE)),MAX(关卡普通怪!A:A))</f>
        <v>312</v>
      </c>
      <c r="D171" s="1">
        <f t="shared" si="17"/>
        <v>1.2490000000000101</v>
      </c>
      <c r="E171" s="1">
        <f t="shared" si="18"/>
        <v>1.2490000000000101</v>
      </c>
      <c r="F171" s="1">
        <f t="shared" si="19"/>
        <v>1.2490000000000101</v>
      </c>
      <c r="G171" s="1">
        <f t="shared" si="20"/>
        <v>1.0940000000000001</v>
      </c>
      <c r="H171" s="1">
        <f t="shared" si="21"/>
        <v>1.0940000000000001</v>
      </c>
      <c r="I171" s="1" cm="1">
        <f t="array" ref="I171">INT(INDEX(关卡普通怪!$F:$J,MATCH($C171,关卡普通怪!$A:$A,FALSE),MATCH(I$4,关卡普通怪!$F$2:$K$2,FALSE))*D171)</f>
        <v>10760</v>
      </c>
      <c r="J171" s="1" cm="1">
        <f t="array" ref="J171">INT(INDEX(关卡普通怪!$F:$J,MATCH($C171,关卡普通怪!$A:$A,FALSE),MATCH(J$4,关卡普通怪!$F$2:$K$2,FALSE))*E171)</f>
        <v>801</v>
      </c>
      <c r="K171" s="1" cm="1">
        <f t="array" ref="K171">INT(INDEX(关卡普通怪!$F:$J,MATCH($C171,关卡普通怪!$A:$A,FALSE),MATCH(K$4,关卡普通怪!$F$2:$K$2,FALSE))*F171)</f>
        <v>801</v>
      </c>
      <c r="L171" s="1" cm="1">
        <f t="array" ref="L171">INT(INDEX(关卡普通怪!$F:$J,MATCH($C171,关卡普通怪!$A:$A,FALSE),MATCH(L$4,关卡普通怪!$F$2:$K$2,FALSE))*G171)</f>
        <v>551</v>
      </c>
      <c r="M171" s="1" cm="1">
        <f t="array" ref="M171">INT(INDEX(关卡普通怪!$F:$J,MATCH($C171,关卡普通怪!$A:$A,FALSE),MATCH(M$4,关卡普通怪!$F$2:$K$2,FALSE))*H171)</f>
        <v>551</v>
      </c>
    </row>
    <row r="172" spans="1:13" x14ac:dyDescent="0.15">
      <c r="A172" s="1">
        <v>168</v>
      </c>
      <c r="B172" s="1">
        <f t="shared" si="22"/>
        <v>75</v>
      </c>
      <c r="C172" s="1" cm="1">
        <f t="array" ref="C172">IFERROR(INDEX(关卡普通怪!$A:$A,MATCH($B172,关卡普通怪!$E:$E,FALSE)),MAX(关卡普通怪!A:A))</f>
        <v>312</v>
      </c>
      <c r="D172" s="1">
        <f t="shared" si="17"/>
        <v>1.2505000000000099</v>
      </c>
      <c r="E172" s="1">
        <f t="shared" si="18"/>
        <v>1.2505000000000099</v>
      </c>
      <c r="F172" s="1">
        <f t="shared" si="19"/>
        <v>1.2505000000000099</v>
      </c>
      <c r="G172" s="1">
        <f t="shared" si="20"/>
        <v>1.0960000000000001</v>
      </c>
      <c r="H172" s="1">
        <f t="shared" si="21"/>
        <v>1.0960000000000001</v>
      </c>
      <c r="I172" s="1" cm="1">
        <f t="array" ref="I172">INT(INDEX(关卡普通怪!$F:$J,MATCH($C172,关卡普通怪!$A:$A,FALSE),MATCH(I$4,关卡普通怪!$F$2:$K$2,FALSE))*D172)</f>
        <v>10773</v>
      </c>
      <c r="J172" s="1" cm="1">
        <f t="array" ref="J172">INT(INDEX(关卡普通怪!$F:$J,MATCH($C172,关卡普通怪!$A:$A,FALSE),MATCH(J$4,关卡普通怪!$F$2:$K$2,FALSE))*E172)</f>
        <v>802</v>
      </c>
      <c r="K172" s="1" cm="1">
        <f t="array" ref="K172">INT(INDEX(关卡普通怪!$F:$J,MATCH($C172,关卡普通怪!$A:$A,FALSE),MATCH(K$4,关卡普通怪!$F$2:$K$2,FALSE))*F172)</f>
        <v>802</v>
      </c>
      <c r="L172" s="1" cm="1">
        <f t="array" ref="L172">INT(INDEX(关卡普通怪!$F:$J,MATCH($C172,关卡普通怪!$A:$A,FALSE),MATCH(L$4,关卡普通怪!$F$2:$K$2,FALSE))*G172)</f>
        <v>552</v>
      </c>
      <c r="M172" s="1" cm="1">
        <f t="array" ref="M172">INT(INDEX(关卡普通怪!$F:$J,MATCH($C172,关卡普通怪!$A:$A,FALSE),MATCH(M$4,关卡普通怪!$F$2:$K$2,FALSE))*H172)</f>
        <v>552</v>
      </c>
    </row>
    <row r="173" spans="1:13" x14ac:dyDescent="0.15">
      <c r="A173" s="1">
        <v>169</v>
      </c>
      <c r="B173" s="1">
        <f t="shared" si="22"/>
        <v>76</v>
      </c>
      <c r="C173" s="1" cm="1">
        <f t="array" ref="C173">IFERROR(INDEX(关卡普通怪!$A:$A,MATCH($B173,关卡普通怪!$E:$E,FALSE)),MAX(关卡普通怪!A:A))</f>
        <v>317</v>
      </c>
      <c r="D173" s="1">
        <f t="shared" si="17"/>
        <v>1.25200000000001</v>
      </c>
      <c r="E173" s="1">
        <f t="shared" si="18"/>
        <v>1.25200000000001</v>
      </c>
      <c r="F173" s="1">
        <f t="shared" si="19"/>
        <v>1.25200000000001</v>
      </c>
      <c r="G173" s="1">
        <f t="shared" si="20"/>
        <v>1.0980000000000001</v>
      </c>
      <c r="H173" s="1">
        <f t="shared" si="21"/>
        <v>1.0980000000000001</v>
      </c>
      <c r="I173" s="1" cm="1">
        <f t="array" ref="I173">INT(INDEX(关卡普通怪!$F:$J,MATCH($C173,关卡普通怪!$A:$A,FALSE),MATCH(I$4,关卡普通怪!$F$2:$K$2,FALSE))*D173)</f>
        <v>10879</v>
      </c>
      <c r="J173" s="1" cm="1">
        <f t="array" ref="J173">INT(INDEX(关卡普通怪!$F:$J,MATCH($C173,关卡普通怪!$A:$A,FALSE),MATCH(J$4,关卡普通怪!$F$2:$K$2,FALSE))*E173)</f>
        <v>811</v>
      </c>
      <c r="K173" s="1" cm="1">
        <f t="array" ref="K173">INT(INDEX(关卡普通怪!$F:$J,MATCH($C173,关卡普通怪!$A:$A,FALSE),MATCH(K$4,关卡普通怪!$F$2:$K$2,FALSE))*F173)</f>
        <v>811</v>
      </c>
      <c r="L173" s="1" cm="1">
        <f t="array" ref="L173">INT(INDEX(关卡普通怪!$F:$J,MATCH($C173,关卡普通怪!$A:$A,FALSE),MATCH(L$4,关卡普通怪!$F$2:$K$2,FALSE))*G173)</f>
        <v>566</v>
      </c>
      <c r="M173" s="1" cm="1">
        <f t="array" ref="M173">INT(INDEX(关卡普通怪!$F:$J,MATCH($C173,关卡普通怪!$A:$A,FALSE),MATCH(M$4,关卡普通怪!$F$2:$K$2,FALSE))*H173)</f>
        <v>566</v>
      </c>
    </row>
    <row r="174" spans="1:13" x14ac:dyDescent="0.15">
      <c r="A174" s="1">
        <v>170</v>
      </c>
      <c r="B174" s="1">
        <f t="shared" si="22"/>
        <v>76</v>
      </c>
      <c r="C174" s="1" cm="1">
        <f t="array" ref="C174">IFERROR(INDEX(关卡普通怪!$A:$A,MATCH($B174,关卡普通怪!$E:$E,FALSE)),MAX(关卡普通怪!A:A))</f>
        <v>317</v>
      </c>
      <c r="D174" s="1">
        <f t="shared" si="17"/>
        <v>1.2535000000000101</v>
      </c>
      <c r="E174" s="1">
        <f t="shared" si="18"/>
        <v>1.2535000000000101</v>
      </c>
      <c r="F174" s="1">
        <f t="shared" si="19"/>
        <v>1.2535000000000101</v>
      </c>
      <c r="G174" s="1">
        <f t="shared" si="20"/>
        <v>1.1000000000000001</v>
      </c>
      <c r="H174" s="1">
        <f t="shared" si="21"/>
        <v>1.1000000000000001</v>
      </c>
      <c r="I174" s="1" cm="1">
        <f t="array" ref="I174">INT(INDEX(关卡普通怪!$F:$J,MATCH($C174,关卡普通怪!$A:$A,FALSE),MATCH(I$4,关卡普通怪!$F$2:$K$2,FALSE))*D174)</f>
        <v>10892</v>
      </c>
      <c r="J174" s="1" cm="1">
        <f t="array" ref="J174">INT(INDEX(关卡普通怪!$F:$J,MATCH($C174,关卡普通怪!$A:$A,FALSE),MATCH(J$4,关卡普通怪!$F$2:$K$2,FALSE))*E174)</f>
        <v>812</v>
      </c>
      <c r="K174" s="1" cm="1">
        <f t="array" ref="K174">INT(INDEX(关卡普通怪!$F:$J,MATCH($C174,关卡普通怪!$A:$A,FALSE),MATCH(K$4,关卡普通怪!$F$2:$K$2,FALSE))*F174)</f>
        <v>812</v>
      </c>
      <c r="L174" s="1" cm="1">
        <f t="array" ref="L174">INT(INDEX(关卡普通怪!$F:$J,MATCH($C174,关卡普通怪!$A:$A,FALSE),MATCH(L$4,关卡普通怪!$F$2:$K$2,FALSE))*G174)</f>
        <v>567</v>
      </c>
      <c r="M174" s="1" cm="1">
        <f t="array" ref="M174">INT(INDEX(关卡普通怪!$F:$J,MATCH($C174,关卡普通怪!$A:$A,FALSE),MATCH(M$4,关卡普通怪!$F$2:$K$2,FALSE))*H174)</f>
        <v>567</v>
      </c>
    </row>
    <row r="175" spans="1:13" x14ac:dyDescent="0.15">
      <c r="A175" s="1">
        <v>171</v>
      </c>
      <c r="B175" s="1">
        <f t="shared" si="22"/>
        <v>76</v>
      </c>
      <c r="C175" s="1" cm="1">
        <f t="array" ref="C175">IFERROR(INDEX(关卡普通怪!$A:$A,MATCH($B175,关卡普通怪!$E:$E,FALSE)),MAX(关卡普通怪!A:A))</f>
        <v>317</v>
      </c>
      <c r="D175" s="1">
        <f t="shared" si="17"/>
        <v>1.2550000000000101</v>
      </c>
      <c r="E175" s="1">
        <f t="shared" si="18"/>
        <v>1.2550000000000101</v>
      </c>
      <c r="F175" s="1">
        <f t="shared" si="19"/>
        <v>1.2550000000000101</v>
      </c>
      <c r="G175" s="1">
        <f t="shared" si="20"/>
        <v>1.1020000000000001</v>
      </c>
      <c r="H175" s="1">
        <f t="shared" si="21"/>
        <v>1.1020000000000001</v>
      </c>
      <c r="I175" s="1" cm="1">
        <f t="array" ref="I175">INT(INDEX(关卡普通怪!$F:$J,MATCH($C175,关卡普通怪!$A:$A,FALSE),MATCH(I$4,关卡普通怪!$F$2:$K$2,FALSE))*D175)</f>
        <v>10905</v>
      </c>
      <c r="J175" s="1" cm="1">
        <f t="array" ref="J175">INT(INDEX(关卡普通怪!$F:$J,MATCH($C175,关卡普通怪!$A:$A,FALSE),MATCH(J$4,关卡普通怪!$F$2:$K$2,FALSE))*E175)</f>
        <v>813</v>
      </c>
      <c r="K175" s="1" cm="1">
        <f t="array" ref="K175">INT(INDEX(关卡普通怪!$F:$J,MATCH($C175,关卡普通怪!$A:$A,FALSE),MATCH(K$4,关卡普通怪!$F$2:$K$2,FALSE))*F175)</f>
        <v>813</v>
      </c>
      <c r="L175" s="1" cm="1">
        <f t="array" ref="L175">INT(INDEX(关卡普通怪!$F:$J,MATCH($C175,关卡普通怪!$A:$A,FALSE),MATCH(L$4,关卡普通怪!$F$2:$K$2,FALSE))*G175)</f>
        <v>568</v>
      </c>
      <c r="M175" s="1" cm="1">
        <f t="array" ref="M175">INT(INDEX(关卡普通怪!$F:$J,MATCH($C175,关卡普通怪!$A:$A,FALSE),MATCH(M$4,关卡普通怪!$F$2:$K$2,FALSE))*H175)</f>
        <v>568</v>
      </c>
    </row>
    <row r="176" spans="1:13" x14ac:dyDescent="0.15">
      <c r="A176" s="1">
        <v>172</v>
      </c>
      <c r="B176" s="1">
        <f t="shared" si="22"/>
        <v>77</v>
      </c>
      <c r="C176" s="1" cm="1">
        <f t="array" ref="C176">IFERROR(INDEX(关卡普通怪!$A:$A,MATCH($B176,关卡普通怪!$E:$E,FALSE)),MAX(关卡普通怪!A:A))</f>
        <v>322</v>
      </c>
      <c r="D176" s="1">
        <f t="shared" si="17"/>
        <v>1.2565000000000099</v>
      </c>
      <c r="E176" s="1">
        <f t="shared" si="18"/>
        <v>1.2565000000000099</v>
      </c>
      <c r="F176" s="1">
        <f t="shared" si="19"/>
        <v>1.2565000000000099</v>
      </c>
      <c r="G176" s="1">
        <f t="shared" si="20"/>
        <v>1.1040000000000001</v>
      </c>
      <c r="H176" s="1">
        <f t="shared" si="21"/>
        <v>1.1040000000000001</v>
      </c>
      <c r="I176" s="1" cm="1">
        <f t="array" ref="I176">INT(INDEX(关卡普通怪!$F:$J,MATCH($C176,关卡普通怪!$A:$A,FALSE),MATCH(I$4,关卡普通怪!$F$2:$K$2,FALSE))*D176)</f>
        <v>11014</v>
      </c>
      <c r="J176" s="1" cm="1">
        <f t="array" ref="J176">INT(INDEX(关卡普通怪!$F:$J,MATCH($C176,关卡普通怪!$A:$A,FALSE),MATCH(J$4,关卡普通怪!$F$2:$K$2,FALSE))*E176)</f>
        <v>823</v>
      </c>
      <c r="K176" s="1" cm="1">
        <f t="array" ref="K176">INT(INDEX(关卡普通怪!$F:$J,MATCH($C176,关卡普通怪!$A:$A,FALSE),MATCH(K$4,关卡普通怪!$F$2:$K$2,FALSE))*F176)</f>
        <v>823</v>
      </c>
      <c r="L176" s="1" cm="1">
        <f t="array" ref="L176">INT(INDEX(关卡普通怪!$F:$J,MATCH($C176,关卡普通怪!$A:$A,FALSE),MATCH(L$4,关卡普通怪!$F$2:$K$2,FALSE))*G176)</f>
        <v>570</v>
      </c>
      <c r="M176" s="1" cm="1">
        <f t="array" ref="M176">INT(INDEX(关卡普通怪!$F:$J,MATCH($C176,关卡普通怪!$A:$A,FALSE),MATCH(M$4,关卡普通怪!$F$2:$K$2,FALSE))*H176)</f>
        <v>570</v>
      </c>
    </row>
    <row r="177" spans="1:13" x14ac:dyDescent="0.15">
      <c r="A177" s="1">
        <v>173</v>
      </c>
      <c r="B177" s="1">
        <f t="shared" si="22"/>
        <v>77</v>
      </c>
      <c r="C177" s="1" cm="1">
        <f t="array" ref="C177">IFERROR(INDEX(关卡普通怪!$A:$A,MATCH($B177,关卡普通怪!$E:$E,FALSE)),MAX(关卡普通怪!A:A))</f>
        <v>322</v>
      </c>
      <c r="D177" s="1">
        <f t="shared" si="17"/>
        <v>1.25800000000001</v>
      </c>
      <c r="E177" s="1">
        <f t="shared" si="18"/>
        <v>1.25800000000001</v>
      </c>
      <c r="F177" s="1">
        <f t="shared" si="19"/>
        <v>1.25800000000001</v>
      </c>
      <c r="G177" s="1">
        <f t="shared" si="20"/>
        <v>1.1060000000000001</v>
      </c>
      <c r="H177" s="1">
        <f t="shared" si="21"/>
        <v>1.1060000000000001</v>
      </c>
      <c r="I177" s="1" cm="1">
        <f t="array" ref="I177">INT(INDEX(关卡普通怪!$F:$J,MATCH($C177,关卡普通怪!$A:$A,FALSE),MATCH(I$4,关卡普通怪!$F$2:$K$2,FALSE))*D177)</f>
        <v>11027</v>
      </c>
      <c r="J177" s="1" cm="1">
        <f t="array" ref="J177">INT(INDEX(关卡普通怪!$F:$J,MATCH($C177,关卡普通怪!$A:$A,FALSE),MATCH(J$4,关卡普通怪!$F$2:$K$2,FALSE))*E177)</f>
        <v>823</v>
      </c>
      <c r="K177" s="1" cm="1">
        <f t="array" ref="K177">INT(INDEX(关卡普通怪!$F:$J,MATCH($C177,关卡普通怪!$A:$A,FALSE),MATCH(K$4,关卡普通怪!$F$2:$K$2,FALSE))*F177)</f>
        <v>823</v>
      </c>
      <c r="L177" s="1" cm="1">
        <f t="array" ref="L177">INT(INDEX(关卡普通怪!$F:$J,MATCH($C177,关卡普通怪!$A:$A,FALSE),MATCH(L$4,关卡普通怪!$F$2:$K$2,FALSE))*G177)</f>
        <v>571</v>
      </c>
      <c r="M177" s="1" cm="1">
        <f t="array" ref="M177">INT(INDEX(关卡普通怪!$F:$J,MATCH($C177,关卡普通怪!$A:$A,FALSE),MATCH(M$4,关卡普通怪!$F$2:$K$2,FALSE))*H177)</f>
        <v>571</v>
      </c>
    </row>
    <row r="178" spans="1:13" x14ac:dyDescent="0.15">
      <c r="A178" s="1">
        <v>174</v>
      </c>
      <c r="B178" s="1">
        <f t="shared" si="22"/>
        <v>77</v>
      </c>
      <c r="C178" s="1" cm="1">
        <f t="array" ref="C178">IFERROR(INDEX(关卡普通怪!$A:$A,MATCH($B178,关卡普通怪!$E:$E,FALSE)),MAX(关卡普通怪!A:A))</f>
        <v>322</v>
      </c>
      <c r="D178" s="1">
        <f t="shared" si="17"/>
        <v>1.2595000000000101</v>
      </c>
      <c r="E178" s="1">
        <f t="shared" si="18"/>
        <v>1.2595000000000101</v>
      </c>
      <c r="F178" s="1">
        <f t="shared" si="19"/>
        <v>1.2595000000000101</v>
      </c>
      <c r="G178" s="1">
        <f t="shared" si="20"/>
        <v>1.1080000000000001</v>
      </c>
      <c r="H178" s="1">
        <f t="shared" si="21"/>
        <v>1.1080000000000001</v>
      </c>
      <c r="I178" s="1" cm="1">
        <f t="array" ref="I178">INT(INDEX(关卡普通怪!$F:$J,MATCH($C178,关卡普通怪!$A:$A,FALSE),MATCH(I$4,关卡普通怪!$F$2:$K$2,FALSE))*D178)</f>
        <v>11040</v>
      </c>
      <c r="J178" s="1" cm="1">
        <f t="array" ref="J178">INT(INDEX(关卡普通怪!$F:$J,MATCH($C178,关卡普通怪!$A:$A,FALSE),MATCH(J$4,关卡普通怪!$F$2:$K$2,FALSE))*E178)</f>
        <v>824</v>
      </c>
      <c r="K178" s="1" cm="1">
        <f t="array" ref="K178">INT(INDEX(关卡普通怪!$F:$J,MATCH($C178,关卡普通怪!$A:$A,FALSE),MATCH(K$4,关卡普通怪!$F$2:$K$2,FALSE))*F178)</f>
        <v>824</v>
      </c>
      <c r="L178" s="1" cm="1">
        <f t="array" ref="L178">INT(INDEX(关卡普通怪!$F:$J,MATCH($C178,关卡普通怪!$A:$A,FALSE),MATCH(L$4,关卡普通怪!$F$2:$K$2,FALSE))*G178)</f>
        <v>572</v>
      </c>
      <c r="M178" s="1" cm="1">
        <f t="array" ref="M178">INT(INDEX(关卡普通怪!$F:$J,MATCH($C178,关卡普通怪!$A:$A,FALSE),MATCH(M$4,关卡普通怪!$F$2:$K$2,FALSE))*H178)</f>
        <v>572</v>
      </c>
    </row>
    <row r="179" spans="1:13" x14ac:dyDescent="0.15">
      <c r="A179" s="1">
        <v>175</v>
      </c>
      <c r="B179" s="1">
        <f t="shared" si="22"/>
        <v>78</v>
      </c>
      <c r="C179" s="1" cm="1">
        <f t="array" ref="C179">IFERROR(INDEX(关卡普通怪!$A:$A,MATCH($B179,关卡普通怪!$E:$E,FALSE)),MAX(关卡普通怪!A:A))</f>
        <v>327</v>
      </c>
      <c r="D179" s="1">
        <f t="shared" si="17"/>
        <v>1.2610000000000099</v>
      </c>
      <c r="E179" s="1">
        <f t="shared" si="18"/>
        <v>1.2610000000000099</v>
      </c>
      <c r="F179" s="1">
        <f t="shared" si="19"/>
        <v>1.2610000000000099</v>
      </c>
      <c r="G179" s="1">
        <f t="shared" si="20"/>
        <v>1.1100000000000001</v>
      </c>
      <c r="H179" s="1">
        <f t="shared" si="21"/>
        <v>1.1100000000000001</v>
      </c>
      <c r="I179" s="1" cm="1">
        <f t="array" ref="I179">INT(INDEX(关卡普通怪!$F:$J,MATCH($C179,关卡普通怪!$A:$A,FALSE),MATCH(I$4,关卡普通怪!$F$2:$K$2,FALSE))*D179)</f>
        <v>11148</v>
      </c>
      <c r="J179" s="1" cm="1">
        <f t="array" ref="J179">INT(INDEX(关卡普通怪!$F:$J,MATCH($C179,关卡普通怪!$A:$A,FALSE),MATCH(J$4,关卡普通怪!$F$2:$K$2,FALSE))*E179)</f>
        <v>834</v>
      </c>
      <c r="K179" s="1" cm="1">
        <f t="array" ref="K179">INT(INDEX(关卡普通怪!$F:$J,MATCH($C179,关卡普通怪!$A:$A,FALSE),MATCH(K$4,关卡普通怪!$F$2:$K$2,FALSE))*F179)</f>
        <v>834</v>
      </c>
      <c r="L179" s="1" cm="1">
        <f t="array" ref="L179">INT(INDEX(关卡普通怪!$F:$J,MATCH($C179,关卡普通怪!$A:$A,FALSE),MATCH(L$4,关卡普通怪!$F$2:$K$2,FALSE))*G179)</f>
        <v>576</v>
      </c>
      <c r="M179" s="1" cm="1">
        <f t="array" ref="M179">INT(INDEX(关卡普通怪!$F:$J,MATCH($C179,关卡普通怪!$A:$A,FALSE),MATCH(M$4,关卡普通怪!$F$2:$K$2,FALSE))*H179)</f>
        <v>576</v>
      </c>
    </row>
    <row r="180" spans="1:13" x14ac:dyDescent="0.15">
      <c r="A180" s="1">
        <v>176</v>
      </c>
      <c r="B180" s="1">
        <f t="shared" si="22"/>
        <v>78</v>
      </c>
      <c r="C180" s="1" cm="1">
        <f t="array" ref="C180">IFERROR(INDEX(关卡普通怪!$A:$A,MATCH($B180,关卡普通怪!$E:$E,FALSE)),MAX(关卡普通怪!A:A))</f>
        <v>327</v>
      </c>
      <c r="D180" s="1">
        <f t="shared" si="17"/>
        <v>1.2625000000000099</v>
      </c>
      <c r="E180" s="1">
        <f t="shared" si="18"/>
        <v>1.2625000000000099</v>
      </c>
      <c r="F180" s="1">
        <f t="shared" si="19"/>
        <v>1.2625000000000099</v>
      </c>
      <c r="G180" s="1">
        <f t="shared" si="20"/>
        <v>1.1120000000000001</v>
      </c>
      <c r="H180" s="1">
        <f t="shared" si="21"/>
        <v>1.1120000000000001</v>
      </c>
      <c r="I180" s="1" cm="1">
        <f t="array" ref="I180">INT(INDEX(关卡普通怪!$F:$J,MATCH($C180,关卡普通怪!$A:$A,FALSE),MATCH(I$4,关卡普通怪!$F$2:$K$2,FALSE))*D180)</f>
        <v>11161</v>
      </c>
      <c r="J180" s="1" cm="1">
        <f t="array" ref="J180">INT(INDEX(关卡普通怪!$F:$J,MATCH($C180,关卡普通怪!$A:$A,FALSE),MATCH(J$4,关卡普通怪!$F$2:$K$2,FALSE))*E180)</f>
        <v>835</v>
      </c>
      <c r="K180" s="1" cm="1">
        <f t="array" ref="K180">INT(INDEX(关卡普通怪!$F:$J,MATCH($C180,关卡普通怪!$A:$A,FALSE),MATCH(K$4,关卡普通怪!$F$2:$K$2,FALSE))*F180)</f>
        <v>835</v>
      </c>
      <c r="L180" s="1" cm="1">
        <f t="array" ref="L180">INT(INDEX(关卡普通怪!$F:$J,MATCH($C180,关卡普通怪!$A:$A,FALSE),MATCH(L$4,关卡普通怪!$F$2:$K$2,FALSE))*G180)</f>
        <v>577</v>
      </c>
      <c r="M180" s="1" cm="1">
        <f t="array" ref="M180">INT(INDEX(关卡普通怪!$F:$J,MATCH($C180,关卡普通怪!$A:$A,FALSE),MATCH(M$4,关卡普通怪!$F$2:$K$2,FALSE))*H180)</f>
        <v>577</v>
      </c>
    </row>
    <row r="181" spans="1:13" x14ac:dyDescent="0.15">
      <c r="A181" s="1">
        <v>177</v>
      </c>
      <c r="B181" s="1">
        <f t="shared" si="22"/>
        <v>78</v>
      </c>
      <c r="C181" s="1" cm="1">
        <f t="array" ref="C181">IFERROR(INDEX(关卡普通怪!$A:$A,MATCH($B181,关卡普通怪!$E:$E,FALSE)),MAX(关卡普通怪!A:A))</f>
        <v>327</v>
      </c>
      <c r="D181" s="1">
        <f t="shared" si="17"/>
        <v>1.26400000000001</v>
      </c>
      <c r="E181" s="1">
        <f t="shared" si="18"/>
        <v>1.26400000000001</v>
      </c>
      <c r="F181" s="1">
        <f t="shared" si="19"/>
        <v>1.26400000000001</v>
      </c>
      <c r="G181" s="1">
        <f t="shared" si="20"/>
        <v>1.1140000000000001</v>
      </c>
      <c r="H181" s="1">
        <f t="shared" si="21"/>
        <v>1.1140000000000001</v>
      </c>
      <c r="I181" s="1" cm="1">
        <f t="array" ref="I181">INT(INDEX(关卡普通怪!$F:$J,MATCH($C181,关卡普通怪!$A:$A,FALSE),MATCH(I$4,关卡普通怪!$F$2:$K$2,FALSE))*D181)</f>
        <v>11175</v>
      </c>
      <c r="J181" s="1" cm="1">
        <f t="array" ref="J181">INT(INDEX(关卡普通怪!$F:$J,MATCH($C181,关卡普通怪!$A:$A,FALSE),MATCH(J$4,关卡普通怪!$F$2:$K$2,FALSE))*E181)</f>
        <v>836</v>
      </c>
      <c r="K181" s="1" cm="1">
        <f t="array" ref="K181">INT(INDEX(关卡普通怪!$F:$J,MATCH($C181,关卡普通怪!$A:$A,FALSE),MATCH(K$4,关卡普通怪!$F$2:$K$2,FALSE))*F181)</f>
        <v>836</v>
      </c>
      <c r="L181" s="1" cm="1">
        <f t="array" ref="L181">INT(INDEX(关卡普通怪!$F:$J,MATCH($C181,关卡普通怪!$A:$A,FALSE),MATCH(L$4,关卡普通怪!$F$2:$K$2,FALSE))*G181)</f>
        <v>578</v>
      </c>
      <c r="M181" s="1" cm="1">
        <f t="array" ref="M181">INT(INDEX(关卡普通怪!$F:$J,MATCH($C181,关卡普通怪!$A:$A,FALSE),MATCH(M$4,关卡普通怪!$F$2:$K$2,FALSE))*H181)</f>
        <v>578</v>
      </c>
    </row>
    <row r="182" spans="1:13" x14ac:dyDescent="0.15">
      <c r="A182" s="1">
        <v>178</v>
      </c>
      <c r="B182" s="1">
        <f t="shared" si="22"/>
        <v>79</v>
      </c>
      <c r="C182" s="1" cm="1">
        <f t="array" ref="C182">IFERROR(INDEX(关卡普通怪!$A:$A,MATCH($B182,关卡普通怪!$E:$E,FALSE)),MAX(关卡普通怪!A:A))</f>
        <v>332</v>
      </c>
      <c r="D182" s="1">
        <f t="shared" si="17"/>
        <v>1.2655000000000101</v>
      </c>
      <c r="E182" s="1">
        <f t="shared" si="18"/>
        <v>1.2655000000000101</v>
      </c>
      <c r="F182" s="1">
        <f t="shared" si="19"/>
        <v>1.2655000000000101</v>
      </c>
      <c r="G182" s="1">
        <f t="shared" si="20"/>
        <v>1.1160000000000001</v>
      </c>
      <c r="H182" s="1">
        <f t="shared" si="21"/>
        <v>1.1160000000000001</v>
      </c>
      <c r="I182" s="1" cm="1">
        <f t="array" ref="I182">INT(INDEX(关卡普通怪!$F:$J,MATCH($C182,关卡普通怪!$A:$A,FALSE),MATCH(I$4,关卡普通怪!$F$2:$K$2,FALSE))*D182)</f>
        <v>11284</v>
      </c>
      <c r="J182" s="1" cm="1">
        <f t="array" ref="J182">INT(INDEX(关卡普通怪!$F:$J,MATCH($C182,关卡普通怪!$A:$A,FALSE),MATCH(J$4,关卡普通怪!$F$2:$K$2,FALSE))*E182)</f>
        <v>845</v>
      </c>
      <c r="K182" s="1" cm="1">
        <f t="array" ref="K182">INT(INDEX(关卡普通怪!$F:$J,MATCH($C182,关卡普通怪!$A:$A,FALSE),MATCH(K$4,关卡普通怪!$F$2:$K$2,FALSE))*F182)</f>
        <v>845</v>
      </c>
      <c r="L182" s="1" cm="1">
        <f t="array" ref="L182">INT(INDEX(关卡普通怪!$F:$J,MATCH($C182,关卡普通怪!$A:$A,FALSE),MATCH(L$4,关卡普通怪!$F$2:$K$2,FALSE))*G182)</f>
        <v>581</v>
      </c>
      <c r="M182" s="1" cm="1">
        <f t="array" ref="M182">INT(INDEX(关卡普通怪!$F:$J,MATCH($C182,关卡普通怪!$A:$A,FALSE),MATCH(M$4,关卡普通怪!$F$2:$K$2,FALSE))*H182)</f>
        <v>581</v>
      </c>
    </row>
    <row r="183" spans="1:13" x14ac:dyDescent="0.15">
      <c r="A183" s="1">
        <v>179</v>
      </c>
      <c r="B183" s="1">
        <f t="shared" si="22"/>
        <v>79</v>
      </c>
      <c r="C183" s="1" cm="1">
        <f t="array" ref="C183">IFERROR(INDEX(关卡普通怪!$A:$A,MATCH($B183,关卡普通怪!$E:$E,FALSE)),MAX(关卡普通怪!A:A))</f>
        <v>332</v>
      </c>
      <c r="D183" s="1">
        <f t="shared" si="17"/>
        <v>1.2670000000000099</v>
      </c>
      <c r="E183" s="1">
        <f t="shared" si="18"/>
        <v>1.2670000000000099</v>
      </c>
      <c r="F183" s="1">
        <f t="shared" si="19"/>
        <v>1.2670000000000099</v>
      </c>
      <c r="G183" s="1">
        <f t="shared" si="20"/>
        <v>1.1180000000000001</v>
      </c>
      <c r="H183" s="1">
        <f t="shared" si="21"/>
        <v>1.1180000000000001</v>
      </c>
      <c r="I183" s="1" cm="1">
        <f t="array" ref="I183">INT(INDEX(关卡普通怪!$F:$J,MATCH($C183,关卡普通怪!$A:$A,FALSE),MATCH(I$4,关卡普通怪!$F$2:$K$2,FALSE))*D183)</f>
        <v>11297</v>
      </c>
      <c r="J183" s="1" cm="1">
        <f t="array" ref="J183">INT(INDEX(关卡普通怪!$F:$J,MATCH($C183,关卡普通怪!$A:$A,FALSE),MATCH(J$4,关卡普通怪!$F$2:$K$2,FALSE))*E183)</f>
        <v>846</v>
      </c>
      <c r="K183" s="1" cm="1">
        <f t="array" ref="K183">INT(INDEX(关卡普通怪!$F:$J,MATCH($C183,关卡普通怪!$A:$A,FALSE),MATCH(K$4,关卡普通怪!$F$2:$K$2,FALSE))*F183)</f>
        <v>846</v>
      </c>
      <c r="L183" s="1" cm="1">
        <f t="array" ref="L183">INT(INDEX(关卡普通怪!$F:$J,MATCH($C183,关卡普通怪!$A:$A,FALSE),MATCH(L$4,关卡普通怪!$F$2:$K$2,FALSE))*G183)</f>
        <v>582</v>
      </c>
      <c r="M183" s="1" cm="1">
        <f t="array" ref="M183">INT(INDEX(关卡普通怪!$F:$J,MATCH($C183,关卡普通怪!$A:$A,FALSE),MATCH(M$4,关卡普通怪!$F$2:$K$2,FALSE))*H183)</f>
        <v>582</v>
      </c>
    </row>
    <row r="184" spans="1:13" x14ac:dyDescent="0.15">
      <c r="A184" s="1">
        <v>180</v>
      </c>
      <c r="B184" s="1">
        <f t="shared" si="22"/>
        <v>79</v>
      </c>
      <c r="C184" s="1" cm="1">
        <f t="array" ref="C184">IFERROR(INDEX(关卡普通怪!$A:$A,MATCH($B184,关卡普通怪!$E:$E,FALSE)),MAX(关卡普通怪!A:A))</f>
        <v>332</v>
      </c>
      <c r="D184" s="1">
        <f t="shared" si="17"/>
        <v>1.26850000000001</v>
      </c>
      <c r="E184" s="1">
        <f t="shared" si="18"/>
        <v>1.26850000000001</v>
      </c>
      <c r="F184" s="1">
        <f t="shared" si="19"/>
        <v>1.26850000000001</v>
      </c>
      <c r="G184" s="1">
        <f t="shared" si="20"/>
        <v>1.1200000000000001</v>
      </c>
      <c r="H184" s="1">
        <f t="shared" si="21"/>
        <v>1.1200000000000001</v>
      </c>
      <c r="I184" s="1" cm="1">
        <f t="array" ref="I184">INT(INDEX(关卡普通怪!$F:$J,MATCH($C184,关卡普通怪!$A:$A,FALSE),MATCH(I$4,关卡普通怪!$F$2:$K$2,FALSE))*D184)</f>
        <v>11311</v>
      </c>
      <c r="J184" s="1" cm="1">
        <f t="array" ref="J184">INT(INDEX(关卡普通怪!$F:$J,MATCH($C184,关卡普通怪!$A:$A,FALSE),MATCH(J$4,关卡普通怪!$F$2:$K$2,FALSE))*E184)</f>
        <v>847</v>
      </c>
      <c r="K184" s="1" cm="1">
        <f t="array" ref="K184">INT(INDEX(关卡普通怪!$F:$J,MATCH($C184,关卡普通怪!$A:$A,FALSE),MATCH(K$4,关卡普通怪!$F$2:$K$2,FALSE))*F184)</f>
        <v>847</v>
      </c>
      <c r="L184" s="1" cm="1">
        <f t="array" ref="L184">INT(INDEX(关卡普通怪!$F:$J,MATCH($C184,关卡普通怪!$A:$A,FALSE),MATCH(L$4,关卡普通怪!$F$2:$K$2,FALSE))*G184)</f>
        <v>583</v>
      </c>
      <c r="M184" s="1" cm="1">
        <f t="array" ref="M184">INT(INDEX(关卡普通怪!$F:$J,MATCH($C184,关卡普通怪!$A:$A,FALSE),MATCH(M$4,关卡普通怪!$F$2:$K$2,FALSE))*H184)</f>
        <v>583</v>
      </c>
    </row>
    <row r="185" spans="1:13" x14ac:dyDescent="0.15">
      <c r="A185" s="1">
        <v>181</v>
      </c>
      <c r="B185" s="1">
        <f t="shared" si="22"/>
        <v>80</v>
      </c>
      <c r="C185" s="1" cm="1">
        <f t="array" ref="C185">IFERROR(INDEX(关卡普通怪!$A:$A,MATCH($B185,关卡普通怪!$E:$E,FALSE)),MAX(关卡普通怪!A:A))</f>
        <v>337</v>
      </c>
      <c r="D185" s="1">
        <f t="shared" si="17"/>
        <v>1.27000000000001</v>
      </c>
      <c r="E185" s="1">
        <f t="shared" si="18"/>
        <v>1.27000000000001</v>
      </c>
      <c r="F185" s="1">
        <f t="shared" si="19"/>
        <v>1.27000000000001</v>
      </c>
      <c r="G185" s="1">
        <f t="shared" si="20"/>
        <v>1.1220000000000001</v>
      </c>
      <c r="H185" s="1">
        <f t="shared" si="21"/>
        <v>1.1220000000000001</v>
      </c>
      <c r="I185" s="1" cm="1">
        <f t="array" ref="I185">INT(INDEX(关卡普通怪!$F:$J,MATCH($C185,关卡普通怪!$A:$A,FALSE),MATCH(I$4,关卡普通怪!$F$2:$K$2,FALSE))*D185)</f>
        <v>11419</v>
      </c>
      <c r="J185" s="1" cm="1">
        <f t="array" ref="J185">INT(INDEX(关卡普通怪!$F:$J,MATCH($C185,关卡普通怪!$A:$A,FALSE),MATCH(J$4,关卡普通怪!$F$2:$K$2,FALSE))*E185)</f>
        <v>857</v>
      </c>
      <c r="K185" s="1" cm="1">
        <f t="array" ref="K185">INT(INDEX(关卡普通怪!$F:$J,MATCH($C185,关卡普通怪!$A:$A,FALSE),MATCH(K$4,关卡普通怪!$F$2:$K$2,FALSE))*F185)</f>
        <v>857</v>
      </c>
      <c r="L185" s="1" cm="1">
        <f t="array" ref="L185">INT(INDEX(关卡普通怪!$F:$J,MATCH($C185,关卡普通怪!$A:$A,FALSE),MATCH(L$4,关卡普通怪!$F$2:$K$2,FALSE))*G185)</f>
        <v>596</v>
      </c>
      <c r="M185" s="1" cm="1">
        <f t="array" ref="M185">INT(INDEX(关卡普通怪!$F:$J,MATCH($C185,关卡普通怪!$A:$A,FALSE),MATCH(M$4,关卡普通怪!$F$2:$K$2,FALSE))*H185)</f>
        <v>596</v>
      </c>
    </row>
    <row r="186" spans="1:13" x14ac:dyDescent="0.15">
      <c r="A186" s="1">
        <v>182</v>
      </c>
      <c r="B186" s="1">
        <f t="shared" si="22"/>
        <v>80</v>
      </c>
      <c r="C186" s="1" cm="1">
        <f t="array" ref="C186">IFERROR(INDEX(关卡普通怪!$A:$A,MATCH($B186,关卡普通怪!$E:$E,FALSE)),MAX(关卡普通怪!A:A))</f>
        <v>337</v>
      </c>
      <c r="D186" s="1">
        <f t="shared" si="17"/>
        <v>1.2715000000000101</v>
      </c>
      <c r="E186" s="1">
        <f t="shared" si="18"/>
        <v>1.2715000000000101</v>
      </c>
      <c r="F186" s="1">
        <f t="shared" si="19"/>
        <v>1.2715000000000101</v>
      </c>
      <c r="G186" s="1">
        <f t="shared" si="20"/>
        <v>1.1240000000000001</v>
      </c>
      <c r="H186" s="1">
        <f t="shared" si="21"/>
        <v>1.1240000000000001</v>
      </c>
      <c r="I186" s="1" cm="1">
        <f t="array" ref="I186">INT(INDEX(关卡普通怪!$F:$J,MATCH($C186,关卡普通怪!$A:$A,FALSE),MATCH(I$4,关卡普通怪!$F$2:$K$2,FALSE))*D186)</f>
        <v>11433</v>
      </c>
      <c r="J186" s="1" cm="1">
        <f t="array" ref="J186">INT(INDEX(关卡普通怪!$F:$J,MATCH($C186,关卡普通怪!$A:$A,FALSE),MATCH(J$4,关卡普通怪!$F$2:$K$2,FALSE))*E186)</f>
        <v>858</v>
      </c>
      <c r="K186" s="1" cm="1">
        <f t="array" ref="K186">INT(INDEX(关卡普通怪!$F:$J,MATCH($C186,关卡普通怪!$A:$A,FALSE),MATCH(K$4,关卡普通怪!$F$2:$K$2,FALSE))*F186)</f>
        <v>858</v>
      </c>
      <c r="L186" s="1" cm="1">
        <f t="array" ref="L186">INT(INDEX(关卡普通怪!$F:$J,MATCH($C186,关卡普通怪!$A:$A,FALSE),MATCH(L$4,关卡普通怪!$F$2:$K$2,FALSE))*G186)</f>
        <v>597</v>
      </c>
      <c r="M186" s="1" cm="1">
        <f t="array" ref="M186">INT(INDEX(关卡普通怪!$F:$J,MATCH($C186,关卡普通怪!$A:$A,FALSE),MATCH(M$4,关卡普通怪!$F$2:$K$2,FALSE))*H186)</f>
        <v>597</v>
      </c>
    </row>
    <row r="187" spans="1:13" x14ac:dyDescent="0.15">
      <c r="A187" s="1">
        <v>183</v>
      </c>
      <c r="B187" s="1">
        <f t="shared" si="22"/>
        <v>80</v>
      </c>
      <c r="C187" s="1" cm="1">
        <f t="array" ref="C187">IFERROR(INDEX(关卡普通怪!$A:$A,MATCH($B187,关卡普通怪!$E:$E,FALSE)),MAX(关卡普通怪!A:A))</f>
        <v>337</v>
      </c>
      <c r="D187" s="1">
        <f t="shared" si="17"/>
        <v>1.2730000000000099</v>
      </c>
      <c r="E187" s="1">
        <f t="shared" si="18"/>
        <v>1.2730000000000099</v>
      </c>
      <c r="F187" s="1">
        <f t="shared" si="19"/>
        <v>1.2730000000000099</v>
      </c>
      <c r="G187" s="1">
        <f t="shared" si="20"/>
        <v>1.1259999999999999</v>
      </c>
      <c r="H187" s="1">
        <f t="shared" si="21"/>
        <v>1.1259999999999999</v>
      </c>
      <c r="I187" s="1" cm="1">
        <f t="array" ref="I187">INT(INDEX(关卡普通怪!$F:$J,MATCH($C187,关卡普通怪!$A:$A,FALSE),MATCH(I$4,关卡普通怪!$F$2:$K$2,FALSE))*D187)</f>
        <v>11446</v>
      </c>
      <c r="J187" s="1" cm="1">
        <f t="array" ref="J187">INT(INDEX(关卡普通怪!$F:$J,MATCH($C187,关卡普通怪!$A:$A,FALSE),MATCH(J$4,关卡普通怪!$F$2:$K$2,FALSE))*E187)</f>
        <v>859</v>
      </c>
      <c r="K187" s="1" cm="1">
        <f t="array" ref="K187">INT(INDEX(关卡普通怪!$F:$J,MATCH($C187,关卡普通怪!$A:$A,FALSE),MATCH(K$4,关卡普通怪!$F$2:$K$2,FALSE))*F187)</f>
        <v>859</v>
      </c>
      <c r="L187" s="1" cm="1">
        <f t="array" ref="L187">INT(INDEX(关卡普通怪!$F:$J,MATCH($C187,关卡普通怪!$A:$A,FALSE),MATCH(L$4,关卡普通怪!$F$2:$K$2,FALSE))*G187)</f>
        <v>599</v>
      </c>
      <c r="M187" s="1" cm="1">
        <f t="array" ref="M187">INT(INDEX(关卡普通怪!$F:$J,MATCH($C187,关卡普通怪!$A:$A,FALSE),MATCH(M$4,关卡普通怪!$F$2:$K$2,FALSE))*H187)</f>
        <v>599</v>
      </c>
    </row>
    <row r="188" spans="1:13" x14ac:dyDescent="0.15">
      <c r="A188" s="1">
        <v>184</v>
      </c>
      <c r="B188" s="1">
        <f t="shared" si="22"/>
        <v>81</v>
      </c>
      <c r="C188" s="1" cm="1">
        <f t="array" ref="C188">IFERROR(INDEX(关卡普通怪!$A:$A,MATCH($B188,关卡普通怪!$E:$E,FALSE)),MAX(关卡普通怪!A:A))</f>
        <v>342</v>
      </c>
      <c r="D188" s="1">
        <f t="shared" si="17"/>
        <v>1.27450000000001</v>
      </c>
      <c r="E188" s="1">
        <f t="shared" si="18"/>
        <v>1.27450000000001</v>
      </c>
      <c r="F188" s="1">
        <f t="shared" si="19"/>
        <v>1.27450000000001</v>
      </c>
      <c r="G188" s="1">
        <f t="shared" si="20"/>
        <v>1.1279999999999999</v>
      </c>
      <c r="H188" s="1">
        <f t="shared" si="21"/>
        <v>1.1279999999999999</v>
      </c>
      <c r="I188" s="1" cm="1">
        <f t="array" ref="I188">INT(INDEX(关卡普通怪!$F:$J,MATCH($C188,关卡普通怪!$A:$A,FALSE),MATCH(I$4,关卡普通怪!$F$2:$K$2,FALSE))*D188)</f>
        <v>11530</v>
      </c>
      <c r="J188" s="1" cm="1">
        <f t="array" ref="J188">INT(INDEX(关卡普通怪!$F:$J,MATCH($C188,关卡普通怪!$A:$A,FALSE),MATCH(J$4,关卡普通怪!$F$2:$K$2,FALSE))*E188)</f>
        <v>866</v>
      </c>
      <c r="K188" s="1" cm="1">
        <f t="array" ref="K188">INT(INDEX(关卡普通怪!$F:$J,MATCH($C188,关卡普通怪!$A:$A,FALSE),MATCH(K$4,关卡普通怪!$F$2:$K$2,FALSE))*F188)</f>
        <v>866</v>
      </c>
      <c r="L188" s="1" cm="1">
        <f t="array" ref="L188">INT(INDEX(关卡普通怪!$F:$J,MATCH($C188,关卡普通怪!$A:$A,FALSE),MATCH(L$4,关卡普通怪!$F$2:$K$2,FALSE))*G188)</f>
        <v>602</v>
      </c>
      <c r="M188" s="1" cm="1">
        <f t="array" ref="M188">INT(INDEX(关卡普通怪!$F:$J,MATCH($C188,关卡普通怪!$A:$A,FALSE),MATCH(M$4,关卡普通怪!$F$2:$K$2,FALSE))*H188)</f>
        <v>602</v>
      </c>
    </row>
    <row r="189" spans="1:13" x14ac:dyDescent="0.15">
      <c r="A189" s="1">
        <v>185</v>
      </c>
      <c r="B189" s="1">
        <f t="shared" si="22"/>
        <v>81</v>
      </c>
      <c r="C189" s="1" cm="1">
        <f t="array" ref="C189">IFERROR(INDEX(关卡普通怪!$A:$A,MATCH($B189,关卡普通怪!$E:$E,FALSE)),MAX(关卡普通怪!A:A))</f>
        <v>342</v>
      </c>
      <c r="D189" s="1">
        <f t="shared" si="17"/>
        <v>1.27600000000001</v>
      </c>
      <c r="E189" s="1">
        <f t="shared" si="18"/>
        <v>1.27600000000001</v>
      </c>
      <c r="F189" s="1">
        <f t="shared" si="19"/>
        <v>1.27600000000001</v>
      </c>
      <c r="G189" s="1">
        <f t="shared" si="20"/>
        <v>1.1299999999999999</v>
      </c>
      <c r="H189" s="1">
        <f t="shared" si="21"/>
        <v>1.1299999999999999</v>
      </c>
      <c r="I189" s="1" cm="1">
        <f t="array" ref="I189">INT(INDEX(关卡普通怪!$F:$J,MATCH($C189,关卡普通怪!$A:$A,FALSE),MATCH(I$4,关卡普通怪!$F$2:$K$2,FALSE))*D189)</f>
        <v>11543</v>
      </c>
      <c r="J189" s="1" cm="1">
        <f t="array" ref="J189">INT(INDEX(关卡普通怪!$F:$J,MATCH($C189,关卡普通怪!$A:$A,FALSE),MATCH(J$4,关卡普通怪!$F$2:$K$2,FALSE))*E189)</f>
        <v>867</v>
      </c>
      <c r="K189" s="1" cm="1">
        <f t="array" ref="K189">INT(INDEX(关卡普通怪!$F:$J,MATCH($C189,关卡普通怪!$A:$A,FALSE),MATCH(K$4,关卡普通怪!$F$2:$K$2,FALSE))*F189)</f>
        <v>867</v>
      </c>
      <c r="L189" s="1" cm="1">
        <f t="array" ref="L189">INT(INDEX(关卡普通怪!$F:$J,MATCH($C189,关卡普通怪!$A:$A,FALSE),MATCH(L$4,关卡普通怪!$F$2:$K$2,FALSE))*G189)</f>
        <v>603</v>
      </c>
      <c r="M189" s="1" cm="1">
        <f t="array" ref="M189">INT(INDEX(关卡普通怪!$F:$J,MATCH($C189,关卡普通怪!$A:$A,FALSE),MATCH(M$4,关卡普通怪!$F$2:$K$2,FALSE))*H189)</f>
        <v>603</v>
      </c>
    </row>
    <row r="190" spans="1:13" x14ac:dyDescent="0.15">
      <c r="A190" s="1">
        <v>186</v>
      </c>
      <c r="B190" s="1">
        <f t="shared" si="22"/>
        <v>81</v>
      </c>
      <c r="C190" s="1" cm="1">
        <f t="array" ref="C190">IFERROR(INDEX(关卡普通怪!$A:$A,MATCH($B190,关卡普通怪!$E:$E,FALSE)),MAX(关卡普通怪!A:A))</f>
        <v>342</v>
      </c>
      <c r="D190" s="1">
        <f t="shared" si="17"/>
        <v>1.2775000000000101</v>
      </c>
      <c r="E190" s="1">
        <f t="shared" si="18"/>
        <v>1.2775000000000101</v>
      </c>
      <c r="F190" s="1">
        <f t="shared" si="19"/>
        <v>1.2775000000000101</v>
      </c>
      <c r="G190" s="1">
        <f t="shared" si="20"/>
        <v>1.1319999999999999</v>
      </c>
      <c r="H190" s="1">
        <f t="shared" si="21"/>
        <v>1.1319999999999999</v>
      </c>
      <c r="I190" s="1" cm="1">
        <f t="array" ref="I190">INT(INDEX(关卡普通怪!$F:$J,MATCH($C190,关卡普通怪!$A:$A,FALSE),MATCH(I$4,关卡普通怪!$F$2:$K$2,FALSE))*D190)</f>
        <v>11557</v>
      </c>
      <c r="J190" s="1" cm="1">
        <f t="array" ref="J190">INT(INDEX(关卡普通怪!$F:$J,MATCH($C190,关卡普通怪!$A:$A,FALSE),MATCH(J$4,关卡普通怪!$F$2:$K$2,FALSE))*E190)</f>
        <v>868</v>
      </c>
      <c r="K190" s="1" cm="1">
        <f t="array" ref="K190">INT(INDEX(关卡普通怪!$F:$J,MATCH($C190,关卡普通怪!$A:$A,FALSE),MATCH(K$4,关卡普通怪!$F$2:$K$2,FALSE))*F190)</f>
        <v>868</v>
      </c>
      <c r="L190" s="1" cm="1">
        <f t="array" ref="L190">INT(INDEX(关卡普通怪!$F:$J,MATCH($C190,关卡普通怪!$A:$A,FALSE),MATCH(L$4,关卡普通怪!$F$2:$K$2,FALSE))*G190)</f>
        <v>604</v>
      </c>
      <c r="M190" s="1" cm="1">
        <f t="array" ref="M190">INT(INDEX(关卡普通怪!$F:$J,MATCH($C190,关卡普通怪!$A:$A,FALSE),MATCH(M$4,关卡普通怪!$F$2:$K$2,FALSE))*H190)</f>
        <v>604</v>
      </c>
    </row>
    <row r="191" spans="1:13" x14ac:dyDescent="0.15">
      <c r="A191" s="1">
        <v>187</v>
      </c>
      <c r="B191" s="1">
        <f t="shared" si="22"/>
        <v>82</v>
      </c>
      <c r="C191" s="1" cm="1">
        <f t="array" ref="C191">IFERROR(INDEX(关卡普通怪!$A:$A,MATCH($B191,关卡普通怪!$E:$E,FALSE)),MAX(关卡普通怪!A:A))</f>
        <v>347</v>
      </c>
      <c r="D191" s="1">
        <f t="shared" si="17"/>
        <v>1.2790000000000099</v>
      </c>
      <c r="E191" s="1">
        <f t="shared" si="18"/>
        <v>1.2790000000000099</v>
      </c>
      <c r="F191" s="1">
        <f t="shared" si="19"/>
        <v>1.2790000000000099</v>
      </c>
      <c r="G191" s="1">
        <f t="shared" si="20"/>
        <v>1.1339999999999999</v>
      </c>
      <c r="H191" s="1">
        <f t="shared" si="21"/>
        <v>1.1339999999999999</v>
      </c>
      <c r="I191" s="1" cm="1">
        <f t="array" ref="I191">INT(INDEX(关卡普通怪!$F:$J,MATCH($C191,关卡普通怪!$A:$A,FALSE),MATCH(I$4,关卡普通怪!$F$2:$K$2,FALSE))*D191)</f>
        <v>11640</v>
      </c>
      <c r="J191" s="1" cm="1">
        <f t="array" ref="J191">INT(INDEX(关卡普通怪!$F:$J,MATCH($C191,关卡普通怪!$A:$A,FALSE),MATCH(J$4,关卡普通怪!$F$2:$K$2,FALSE))*E191)</f>
        <v>876</v>
      </c>
      <c r="K191" s="1" cm="1">
        <f t="array" ref="K191">INT(INDEX(关卡普通怪!$F:$J,MATCH($C191,关卡普通怪!$A:$A,FALSE),MATCH(K$4,关卡普通怪!$F$2:$K$2,FALSE))*F191)</f>
        <v>876</v>
      </c>
      <c r="L191" s="1" cm="1">
        <f t="array" ref="L191">INT(INDEX(关卡普通怪!$F:$J,MATCH($C191,关卡普通怪!$A:$A,FALSE),MATCH(L$4,关卡普通怪!$F$2:$K$2,FALSE))*G191)</f>
        <v>607</v>
      </c>
      <c r="M191" s="1" cm="1">
        <f t="array" ref="M191">INT(INDEX(关卡普通怪!$F:$J,MATCH($C191,关卡普通怪!$A:$A,FALSE),MATCH(M$4,关卡普通怪!$F$2:$K$2,FALSE))*H191)</f>
        <v>607</v>
      </c>
    </row>
    <row r="192" spans="1:13" x14ac:dyDescent="0.15">
      <c r="A192" s="1">
        <v>188</v>
      </c>
      <c r="B192" s="1">
        <f t="shared" si="22"/>
        <v>82</v>
      </c>
      <c r="C192" s="1" cm="1">
        <f t="array" ref="C192">IFERROR(INDEX(关卡普通怪!$A:$A,MATCH($B192,关卡普通怪!$E:$E,FALSE)),MAX(关卡普通怪!A:A))</f>
        <v>347</v>
      </c>
      <c r="D192" s="1">
        <f t="shared" si="17"/>
        <v>1.28050000000001</v>
      </c>
      <c r="E192" s="1">
        <f t="shared" si="18"/>
        <v>1.28050000000001</v>
      </c>
      <c r="F192" s="1">
        <f t="shared" si="19"/>
        <v>1.28050000000001</v>
      </c>
      <c r="G192" s="1">
        <f t="shared" si="20"/>
        <v>1.1359999999999999</v>
      </c>
      <c r="H192" s="1">
        <f t="shared" si="21"/>
        <v>1.1359999999999999</v>
      </c>
      <c r="I192" s="1" cm="1">
        <f t="array" ref="I192">INT(INDEX(关卡普通怪!$F:$J,MATCH($C192,关卡普通怪!$A:$A,FALSE),MATCH(I$4,关卡普通怪!$F$2:$K$2,FALSE))*D192)</f>
        <v>11653</v>
      </c>
      <c r="J192" s="1" cm="1">
        <f t="array" ref="J192">INT(INDEX(关卡普通怪!$F:$J,MATCH($C192,关卡普通怪!$A:$A,FALSE),MATCH(J$4,关卡普通怪!$F$2:$K$2,FALSE))*E192)</f>
        <v>877</v>
      </c>
      <c r="K192" s="1" cm="1">
        <f t="array" ref="K192">INT(INDEX(关卡普通怪!$F:$J,MATCH($C192,关卡普通怪!$A:$A,FALSE),MATCH(K$4,关卡普通怪!$F$2:$K$2,FALSE))*F192)</f>
        <v>877</v>
      </c>
      <c r="L192" s="1" cm="1">
        <f t="array" ref="L192">INT(INDEX(关卡普通怪!$F:$J,MATCH($C192,关卡普通怪!$A:$A,FALSE),MATCH(L$4,关卡普通怪!$F$2:$K$2,FALSE))*G192)</f>
        <v>608</v>
      </c>
      <c r="M192" s="1" cm="1">
        <f t="array" ref="M192">INT(INDEX(关卡普通怪!$F:$J,MATCH($C192,关卡普通怪!$A:$A,FALSE),MATCH(M$4,关卡普通怪!$F$2:$K$2,FALSE))*H192)</f>
        <v>608</v>
      </c>
    </row>
    <row r="193" spans="1:13" x14ac:dyDescent="0.15">
      <c r="A193" s="1">
        <v>189</v>
      </c>
      <c r="B193" s="1">
        <f t="shared" si="22"/>
        <v>82</v>
      </c>
      <c r="C193" s="1" cm="1">
        <f t="array" ref="C193">IFERROR(INDEX(关卡普通怪!$A:$A,MATCH($B193,关卡普通怪!$E:$E,FALSE)),MAX(关卡普通怪!A:A))</f>
        <v>347</v>
      </c>
      <c r="D193" s="1">
        <f t="shared" si="17"/>
        <v>1.28200000000001</v>
      </c>
      <c r="E193" s="1">
        <f t="shared" si="18"/>
        <v>1.28200000000001</v>
      </c>
      <c r="F193" s="1">
        <f t="shared" si="19"/>
        <v>1.28200000000001</v>
      </c>
      <c r="G193" s="1">
        <f t="shared" si="20"/>
        <v>1.1379999999999999</v>
      </c>
      <c r="H193" s="1">
        <f t="shared" si="21"/>
        <v>1.1379999999999999</v>
      </c>
      <c r="I193" s="1" cm="1">
        <f t="array" ref="I193">INT(INDEX(关卡普通怪!$F:$J,MATCH($C193,关卡普通怪!$A:$A,FALSE),MATCH(I$4,关卡普通怪!$F$2:$K$2,FALSE))*D193)</f>
        <v>11667</v>
      </c>
      <c r="J193" s="1" cm="1">
        <f t="array" ref="J193">INT(INDEX(关卡普通怪!$F:$J,MATCH($C193,关卡普通怪!$A:$A,FALSE),MATCH(J$4,关卡普通怪!$F$2:$K$2,FALSE))*E193)</f>
        <v>878</v>
      </c>
      <c r="K193" s="1" cm="1">
        <f t="array" ref="K193">INT(INDEX(关卡普通怪!$F:$J,MATCH($C193,关卡普通怪!$A:$A,FALSE),MATCH(K$4,关卡普通怪!$F$2:$K$2,FALSE))*F193)</f>
        <v>878</v>
      </c>
      <c r="L193" s="1" cm="1">
        <f t="array" ref="L193">INT(INDEX(关卡普通怪!$F:$J,MATCH($C193,关卡普通怪!$A:$A,FALSE),MATCH(L$4,关卡普通怪!$F$2:$K$2,FALSE))*G193)</f>
        <v>609</v>
      </c>
      <c r="M193" s="1" cm="1">
        <f t="array" ref="M193">INT(INDEX(关卡普通怪!$F:$J,MATCH($C193,关卡普通怪!$A:$A,FALSE),MATCH(M$4,关卡普通怪!$F$2:$K$2,FALSE))*H193)</f>
        <v>609</v>
      </c>
    </row>
    <row r="194" spans="1:13" x14ac:dyDescent="0.15">
      <c r="A194" s="1">
        <v>190</v>
      </c>
      <c r="B194" s="1">
        <f t="shared" si="22"/>
        <v>83</v>
      </c>
      <c r="C194" s="1" cm="1">
        <f t="array" ref="C194">IFERROR(INDEX(关卡普通怪!$A:$A,MATCH($B194,关卡普通怪!$E:$E,FALSE)),MAX(关卡普通怪!A:A))</f>
        <v>352</v>
      </c>
      <c r="D194" s="1">
        <f t="shared" si="17"/>
        <v>1.2835000000000101</v>
      </c>
      <c r="E194" s="1">
        <f t="shared" si="18"/>
        <v>1.2835000000000101</v>
      </c>
      <c r="F194" s="1">
        <f t="shared" si="19"/>
        <v>1.2835000000000101</v>
      </c>
      <c r="G194" s="1">
        <f t="shared" si="20"/>
        <v>1.1399999999999999</v>
      </c>
      <c r="H194" s="1">
        <f t="shared" si="21"/>
        <v>1.1399999999999999</v>
      </c>
      <c r="I194" s="1" cm="1">
        <f t="array" ref="I194">INT(INDEX(关卡普通怪!$F:$J,MATCH($C194,关卡普通怪!$A:$A,FALSE),MATCH(I$4,关卡普通怪!$F$2:$K$2,FALSE))*D194)</f>
        <v>11750</v>
      </c>
      <c r="J194" s="1" cm="1">
        <f t="array" ref="J194">INT(INDEX(关卡普通怪!$F:$J,MATCH($C194,关卡普通怪!$A:$A,FALSE),MATCH(J$4,关卡普通怪!$F$2:$K$2,FALSE))*E194)</f>
        <v>884</v>
      </c>
      <c r="K194" s="1" cm="1">
        <f t="array" ref="K194">INT(INDEX(关卡普通怪!$F:$J,MATCH($C194,关卡普通怪!$A:$A,FALSE),MATCH(K$4,关卡普通怪!$F$2:$K$2,FALSE))*F194)</f>
        <v>884</v>
      </c>
      <c r="L194" s="1" cm="1">
        <f t="array" ref="L194">INT(INDEX(关卡普通怪!$F:$J,MATCH($C194,关卡普通怪!$A:$A,FALSE),MATCH(L$4,关卡普通怪!$F$2:$K$2,FALSE))*G194)</f>
        <v>613</v>
      </c>
      <c r="M194" s="1" cm="1">
        <f t="array" ref="M194">INT(INDEX(关卡普通怪!$F:$J,MATCH($C194,关卡普通怪!$A:$A,FALSE),MATCH(M$4,关卡普通怪!$F$2:$K$2,FALSE))*H194)</f>
        <v>613</v>
      </c>
    </row>
    <row r="195" spans="1:13" x14ac:dyDescent="0.15">
      <c r="A195" s="1">
        <v>191</v>
      </c>
      <c r="B195" s="1">
        <f t="shared" si="22"/>
        <v>83</v>
      </c>
      <c r="C195" s="1" cm="1">
        <f t="array" ref="C195">IFERROR(INDEX(关卡普通怪!$A:$A,MATCH($B195,关卡普通怪!$E:$E,FALSE)),MAX(关卡普通怪!A:A))</f>
        <v>352</v>
      </c>
      <c r="D195" s="1">
        <f t="shared" si="17"/>
        <v>1.2850000000000099</v>
      </c>
      <c r="E195" s="1">
        <f t="shared" si="18"/>
        <v>1.2850000000000099</v>
      </c>
      <c r="F195" s="1">
        <f t="shared" si="19"/>
        <v>1.2850000000000099</v>
      </c>
      <c r="G195" s="1">
        <f t="shared" si="20"/>
        <v>1.1419999999999999</v>
      </c>
      <c r="H195" s="1">
        <f t="shared" si="21"/>
        <v>1.1419999999999999</v>
      </c>
      <c r="I195" s="1" cm="1">
        <f t="array" ref="I195">INT(INDEX(关卡普通怪!$F:$J,MATCH($C195,关卡普通怪!$A:$A,FALSE),MATCH(I$4,关卡普通怪!$F$2:$K$2,FALSE))*D195)</f>
        <v>11764</v>
      </c>
      <c r="J195" s="1" cm="1">
        <f t="array" ref="J195">INT(INDEX(关卡普通怪!$F:$J,MATCH($C195,关卡普通怪!$A:$A,FALSE),MATCH(J$4,关卡普通怪!$F$2:$K$2,FALSE))*E195)</f>
        <v>885</v>
      </c>
      <c r="K195" s="1" cm="1">
        <f t="array" ref="K195">INT(INDEX(关卡普通怪!$F:$J,MATCH($C195,关卡普通怪!$A:$A,FALSE),MATCH(K$4,关卡普通怪!$F$2:$K$2,FALSE))*F195)</f>
        <v>885</v>
      </c>
      <c r="L195" s="1" cm="1">
        <f t="array" ref="L195">INT(INDEX(关卡普通怪!$F:$J,MATCH($C195,关卡普通怪!$A:$A,FALSE),MATCH(L$4,关卡普通怪!$F$2:$K$2,FALSE))*G195)</f>
        <v>614</v>
      </c>
      <c r="M195" s="1" cm="1">
        <f t="array" ref="M195">INT(INDEX(关卡普通怪!$F:$J,MATCH($C195,关卡普通怪!$A:$A,FALSE),MATCH(M$4,关卡普通怪!$F$2:$K$2,FALSE))*H195)</f>
        <v>614</v>
      </c>
    </row>
    <row r="196" spans="1:13" x14ac:dyDescent="0.15">
      <c r="A196" s="1">
        <v>192</v>
      </c>
      <c r="B196" s="1">
        <f t="shared" si="22"/>
        <v>83</v>
      </c>
      <c r="C196" s="1" cm="1">
        <f t="array" ref="C196">IFERROR(INDEX(关卡普通怪!$A:$A,MATCH($B196,关卡普通怪!$E:$E,FALSE)),MAX(关卡普通怪!A:A))</f>
        <v>352</v>
      </c>
      <c r="D196" s="1">
        <f t="shared" si="17"/>
        <v>1.28650000000001</v>
      </c>
      <c r="E196" s="1">
        <f t="shared" si="18"/>
        <v>1.28650000000001</v>
      </c>
      <c r="F196" s="1">
        <f t="shared" si="19"/>
        <v>1.28650000000001</v>
      </c>
      <c r="G196" s="1">
        <f t="shared" si="20"/>
        <v>1.1439999999999999</v>
      </c>
      <c r="H196" s="1">
        <f t="shared" si="21"/>
        <v>1.1439999999999999</v>
      </c>
      <c r="I196" s="1" cm="1">
        <f t="array" ref="I196">INT(INDEX(关卡普通怪!$F:$J,MATCH($C196,关卡普通怪!$A:$A,FALSE),MATCH(I$4,关卡普通怪!$F$2:$K$2,FALSE))*D196)</f>
        <v>11777</v>
      </c>
      <c r="J196" s="1" cm="1">
        <f t="array" ref="J196">INT(INDEX(关卡普通怪!$F:$J,MATCH($C196,关卡普通怪!$A:$A,FALSE),MATCH(J$4,关卡普通怪!$F$2:$K$2,FALSE))*E196)</f>
        <v>886</v>
      </c>
      <c r="K196" s="1" cm="1">
        <f t="array" ref="K196">INT(INDEX(关卡普通怪!$F:$J,MATCH($C196,关卡普通怪!$A:$A,FALSE),MATCH(K$4,关卡普通怪!$F$2:$K$2,FALSE))*F196)</f>
        <v>886</v>
      </c>
      <c r="L196" s="1" cm="1">
        <f t="array" ref="L196">INT(INDEX(关卡普通怪!$F:$J,MATCH($C196,关卡普通怪!$A:$A,FALSE),MATCH(L$4,关卡普通怪!$F$2:$K$2,FALSE))*G196)</f>
        <v>615</v>
      </c>
      <c r="M196" s="1" cm="1">
        <f t="array" ref="M196">INT(INDEX(关卡普通怪!$F:$J,MATCH($C196,关卡普通怪!$A:$A,FALSE),MATCH(M$4,关卡普通怪!$F$2:$K$2,FALSE))*H196)</f>
        <v>615</v>
      </c>
    </row>
    <row r="197" spans="1:13" x14ac:dyDescent="0.15">
      <c r="A197" s="1">
        <v>193</v>
      </c>
      <c r="B197" s="1">
        <f t="shared" si="22"/>
        <v>84</v>
      </c>
      <c r="C197" s="1" cm="1">
        <f t="array" ref="C197">IFERROR(INDEX(关卡普通怪!$A:$A,MATCH($B197,关卡普通怪!$E:$E,FALSE)),MAX(关卡普通怪!A:A))</f>
        <v>357</v>
      </c>
      <c r="D197" s="1">
        <f t="shared" si="17"/>
        <v>1.28800000000001</v>
      </c>
      <c r="E197" s="1">
        <f t="shared" si="18"/>
        <v>1.28800000000001</v>
      </c>
      <c r="F197" s="1">
        <f t="shared" si="19"/>
        <v>1.28800000000001</v>
      </c>
      <c r="G197" s="1">
        <f t="shared" si="20"/>
        <v>1.1459999999999999</v>
      </c>
      <c r="H197" s="1">
        <f t="shared" si="21"/>
        <v>1.1459999999999999</v>
      </c>
      <c r="I197" s="1" cm="1">
        <f t="array" ref="I197">INT(INDEX(关卡普通怪!$F:$J,MATCH($C197,关卡普通怪!$A:$A,FALSE),MATCH(I$4,关卡普通怪!$F$2:$K$2,FALSE))*D197)</f>
        <v>11862</v>
      </c>
      <c r="J197" s="1" cm="1">
        <f t="array" ref="J197">INT(INDEX(关卡普通怪!$F:$J,MATCH($C197,关卡普通怪!$A:$A,FALSE),MATCH(J$4,关卡普通怪!$F$2:$K$2,FALSE))*E197)</f>
        <v>893</v>
      </c>
      <c r="K197" s="1" cm="1">
        <f t="array" ref="K197">INT(INDEX(关卡普通怪!$F:$J,MATCH($C197,关卡普通怪!$A:$A,FALSE),MATCH(K$4,关卡普通怪!$F$2:$K$2,FALSE))*F197)</f>
        <v>893</v>
      </c>
      <c r="L197" s="1" cm="1">
        <f t="array" ref="L197">INT(INDEX(关卡普通怪!$F:$J,MATCH($C197,关卡普通怪!$A:$A,FALSE),MATCH(L$4,关卡普通怪!$F$2:$K$2,FALSE))*G197)</f>
        <v>631</v>
      </c>
      <c r="M197" s="1" cm="1">
        <f t="array" ref="M197">INT(INDEX(关卡普通怪!$F:$J,MATCH($C197,关卡普通怪!$A:$A,FALSE),MATCH(M$4,关卡普通怪!$F$2:$K$2,FALSE))*H197)</f>
        <v>631</v>
      </c>
    </row>
    <row r="198" spans="1:13" x14ac:dyDescent="0.15">
      <c r="A198" s="1">
        <v>194</v>
      </c>
      <c r="B198" s="1">
        <f t="shared" si="22"/>
        <v>84</v>
      </c>
      <c r="C198" s="1" cm="1">
        <f t="array" ref="C198">IFERROR(INDEX(关卡普通怪!$A:$A,MATCH($B198,关卡普通怪!$E:$E,FALSE)),MAX(关卡普通怪!A:A))</f>
        <v>357</v>
      </c>
      <c r="D198" s="1">
        <f t="shared" si="17"/>
        <v>1.2895000000000101</v>
      </c>
      <c r="E198" s="1">
        <f t="shared" si="18"/>
        <v>1.2895000000000101</v>
      </c>
      <c r="F198" s="1">
        <f t="shared" si="19"/>
        <v>1.2895000000000101</v>
      </c>
      <c r="G198" s="1">
        <f t="shared" si="20"/>
        <v>1.1479999999999999</v>
      </c>
      <c r="H198" s="1">
        <f t="shared" si="21"/>
        <v>1.1479999999999999</v>
      </c>
      <c r="I198" s="1" cm="1">
        <f t="array" ref="I198">INT(INDEX(关卡普通怪!$F:$J,MATCH($C198,关卡普通怪!$A:$A,FALSE),MATCH(I$4,关卡普通怪!$F$2:$K$2,FALSE))*D198)</f>
        <v>11876</v>
      </c>
      <c r="J198" s="1" cm="1">
        <f t="array" ref="J198">INT(INDEX(关卡普通怪!$F:$J,MATCH($C198,关卡普通怪!$A:$A,FALSE),MATCH(J$4,关卡普通怪!$F$2:$K$2,FALSE))*E198)</f>
        <v>894</v>
      </c>
      <c r="K198" s="1" cm="1">
        <f t="array" ref="K198">INT(INDEX(关卡普通怪!$F:$J,MATCH($C198,关卡普通怪!$A:$A,FALSE),MATCH(K$4,关卡普通怪!$F$2:$K$2,FALSE))*F198)</f>
        <v>894</v>
      </c>
      <c r="L198" s="1" cm="1">
        <f t="array" ref="L198">INT(INDEX(关卡普通怪!$F:$J,MATCH($C198,关卡普通怪!$A:$A,FALSE),MATCH(L$4,关卡普通怪!$F$2:$K$2,FALSE))*G198)</f>
        <v>632</v>
      </c>
      <c r="M198" s="1" cm="1">
        <f t="array" ref="M198">INT(INDEX(关卡普通怪!$F:$J,MATCH($C198,关卡普通怪!$A:$A,FALSE),MATCH(M$4,关卡普通怪!$F$2:$K$2,FALSE))*H198)</f>
        <v>632</v>
      </c>
    </row>
    <row r="199" spans="1:13" x14ac:dyDescent="0.15">
      <c r="A199" s="1">
        <v>195</v>
      </c>
      <c r="B199" s="1">
        <f t="shared" si="22"/>
        <v>84</v>
      </c>
      <c r="C199" s="1" cm="1">
        <f t="array" ref="C199">IFERROR(INDEX(关卡普通怪!$A:$A,MATCH($B199,关卡普通怪!$E:$E,FALSE)),MAX(关卡普通怪!A:A))</f>
        <v>357</v>
      </c>
      <c r="D199" s="1">
        <f t="shared" ref="D199:D262" si="23">D198+$D$3</f>
        <v>1.2910000000000099</v>
      </c>
      <c r="E199" s="1">
        <f t="shared" ref="E199:E262" si="24">E198+$D$3</f>
        <v>1.2910000000000099</v>
      </c>
      <c r="F199" s="1">
        <f t="shared" ref="F199:F262" si="25">F198+$D$3</f>
        <v>1.2910000000000099</v>
      </c>
      <c r="G199" s="1">
        <f t="shared" ref="G199:G262" si="26">G198+IF($B199&gt;=60,$G$3,0)</f>
        <v>1.1499999999999999</v>
      </c>
      <c r="H199" s="1">
        <f t="shared" ref="H199:H262" si="27">H198+IF($B199&gt;=60,$G$3,0)</f>
        <v>1.1499999999999999</v>
      </c>
      <c r="I199" s="1" cm="1">
        <f t="array" ref="I199">INT(INDEX(关卡普通怪!$F:$J,MATCH($C199,关卡普通怪!$A:$A,FALSE),MATCH(I$4,关卡普通怪!$F$2:$K$2,FALSE))*D199)</f>
        <v>11890</v>
      </c>
      <c r="J199" s="1" cm="1">
        <f t="array" ref="J199">INT(INDEX(关卡普通怪!$F:$J,MATCH($C199,关卡普通怪!$A:$A,FALSE),MATCH(J$4,关卡普通怪!$F$2:$K$2,FALSE))*E199)</f>
        <v>895</v>
      </c>
      <c r="K199" s="1" cm="1">
        <f t="array" ref="K199">INT(INDEX(关卡普通怪!$F:$J,MATCH($C199,关卡普通怪!$A:$A,FALSE),MATCH(K$4,关卡普通怪!$F$2:$K$2,FALSE))*F199)</f>
        <v>895</v>
      </c>
      <c r="L199" s="1" cm="1">
        <f t="array" ref="L199">INT(INDEX(关卡普通怪!$F:$J,MATCH($C199,关卡普通怪!$A:$A,FALSE),MATCH(L$4,关卡普通怪!$F$2:$K$2,FALSE))*G199)</f>
        <v>633</v>
      </c>
      <c r="M199" s="1" cm="1">
        <f t="array" ref="M199">INT(INDEX(关卡普通怪!$F:$J,MATCH($C199,关卡普通怪!$A:$A,FALSE),MATCH(M$4,关卡普通怪!$F$2:$K$2,FALSE))*H199)</f>
        <v>633</v>
      </c>
    </row>
    <row r="200" spans="1:13" x14ac:dyDescent="0.15">
      <c r="A200" s="1">
        <v>196</v>
      </c>
      <c r="B200" s="1">
        <f t="shared" si="22"/>
        <v>85</v>
      </c>
      <c r="C200" s="1" cm="1">
        <f t="array" ref="C200">IFERROR(INDEX(关卡普通怪!$A:$A,MATCH($B200,关卡普通怪!$E:$E,FALSE)),MAX(关卡普通怪!A:A))</f>
        <v>362</v>
      </c>
      <c r="D200" s="1">
        <f t="shared" si="23"/>
        <v>1.29250000000001</v>
      </c>
      <c r="E200" s="1">
        <f t="shared" si="24"/>
        <v>1.29250000000001</v>
      </c>
      <c r="F200" s="1">
        <f t="shared" si="25"/>
        <v>1.29250000000001</v>
      </c>
      <c r="G200" s="1">
        <f t="shared" si="26"/>
        <v>1.1519999999999999</v>
      </c>
      <c r="H200" s="1">
        <f t="shared" si="27"/>
        <v>1.1519999999999999</v>
      </c>
      <c r="I200" s="1" cm="1">
        <f t="array" ref="I200">INT(INDEX(关卡普通怪!$F:$J,MATCH($C200,关卡普通怪!$A:$A,FALSE),MATCH(I$4,关卡普通怪!$F$2:$K$2,FALSE))*D200)</f>
        <v>11973</v>
      </c>
      <c r="J200" s="1" cm="1">
        <f t="array" ref="J200">INT(INDEX(关卡普通怪!$F:$J,MATCH($C200,关卡普通怪!$A:$A,FALSE),MATCH(J$4,关卡普通怪!$F$2:$K$2,FALSE))*E200)</f>
        <v>903</v>
      </c>
      <c r="K200" s="1" cm="1">
        <f t="array" ref="K200">INT(INDEX(关卡普通怪!$F:$J,MATCH($C200,关卡普通怪!$A:$A,FALSE),MATCH(K$4,关卡普通怪!$F$2:$K$2,FALSE))*F200)</f>
        <v>903</v>
      </c>
      <c r="L200" s="1" cm="1">
        <f t="array" ref="L200">INT(INDEX(关卡普通怪!$F:$J,MATCH($C200,关卡普通怪!$A:$A,FALSE),MATCH(L$4,关卡普通怪!$F$2:$K$2,FALSE))*G200)</f>
        <v>637</v>
      </c>
      <c r="M200" s="1" cm="1">
        <f t="array" ref="M200">INT(INDEX(关卡普通怪!$F:$J,MATCH($C200,关卡普通怪!$A:$A,FALSE),MATCH(M$4,关卡普通怪!$F$2:$K$2,FALSE))*H200)</f>
        <v>637</v>
      </c>
    </row>
    <row r="201" spans="1:13" x14ac:dyDescent="0.15">
      <c r="A201" s="1">
        <v>197</v>
      </c>
      <c r="B201" s="1">
        <f t="shared" si="22"/>
        <v>85</v>
      </c>
      <c r="C201" s="1" cm="1">
        <f t="array" ref="C201">IFERROR(INDEX(关卡普通怪!$A:$A,MATCH($B201,关卡普通怪!$E:$E,FALSE)),MAX(关卡普通怪!A:A))</f>
        <v>362</v>
      </c>
      <c r="D201" s="1">
        <f t="shared" si="23"/>
        <v>1.29400000000001</v>
      </c>
      <c r="E201" s="1">
        <f t="shared" si="24"/>
        <v>1.29400000000001</v>
      </c>
      <c r="F201" s="1">
        <f t="shared" si="25"/>
        <v>1.29400000000001</v>
      </c>
      <c r="G201" s="1">
        <f t="shared" si="26"/>
        <v>1.1539999999999999</v>
      </c>
      <c r="H201" s="1">
        <f t="shared" si="27"/>
        <v>1.1539999999999999</v>
      </c>
      <c r="I201" s="1" cm="1">
        <f t="array" ref="I201">INT(INDEX(关卡普通怪!$F:$J,MATCH($C201,关卡普通怪!$A:$A,FALSE),MATCH(I$4,关卡普通怪!$F$2:$K$2,FALSE))*D201)</f>
        <v>11987</v>
      </c>
      <c r="J201" s="1" cm="1">
        <f t="array" ref="J201">INT(INDEX(关卡普通怪!$F:$J,MATCH($C201,关卡普通怪!$A:$A,FALSE),MATCH(J$4,关卡普通怪!$F$2:$K$2,FALSE))*E201)</f>
        <v>904</v>
      </c>
      <c r="K201" s="1" cm="1">
        <f t="array" ref="K201">INT(INDEX(关卡普通怪!$F:$J,MATCH($C201,关卡普通怪!$A:$A,FALSE),MATCH(K$4,关卡普通怪!$F$2:$K$2,FALSE))*F201)</f>
        <v>904</v>
      </c>
      <c r="L201" s="1" cm="1">
        <f t="array" ref="L201">INT(INDEX(关卡普通怪!$F:$J,MATCH($C201,关卡普通怪!$A:$A,FALSE),MATCH(L$4,关卡普通怪!$F$2:$K$2,FALSE))*G201)</f>
        <v>638</v>
      </c>
      <c r="M201" s="1" cm="1">
        <f t="array" ref="M201">INT(INDEX(关卡普通怪!$F:$J,MATCH($C201,关卡普通怪!$A:$A,FALSE),MATCH(M$4,关卡普通怪!$F$2:$K$2,FALSE))*H201)</f>
        <v>638</v>
      </c>
    </row>
    <row r="202" spans="1:13" x14ac:dyDescent="0.15">
      <c r="A202" s="1">
        <v>198</v>
      </c>
      <c r="B202" s="1">
        <f t="shared" si="22"/>
        <v>85</v>
      </c>
      <c r="C202" s="1" cm="1">
        <f t="array" ref="C202">IFERROR(INDEX(关卡普通怪!$A:$A,MATCH($B202,关卡普通怪!$E:$E,FALSE)),MAX(关卡普通怪!A:A))</f>
        <v>362</v>
      </c>
      <c r="D202" s="1">
        <f t="shared" si="23"/>
        <v>1.2955000000000101</v>
      </c>
      <c r="E202" s="1">
        <f t="shared" si="24"/>
        <v>1.2955000000000101</v>
      </c>
      <c r="F202" s="1">
        <f t="shared" si="25"/>
        <v>1.2955000000000101</v>
      </c>
      <c r="G202" s="1">
        <f t="shared" si="26"/>
        <v>1.1559999999999999</v>
      </c>
      <c r="H202" s="1">
        <f t="shared" si="27"/>
        <v>1.1559999999999999</v>
      </c>
      <c r="I202" s="1" cm="1">
        <f t="array" ref="I202">INT(INDEX(关卡普通怪!$F:$J,MATCH($C202,关卡普通怪!$A:$A,FALSE),MATCH(I$4,关卡普通怪!$F$2:$K$2,FALSE))*D202)</f>
        <v>12001</v>
      </c>
      <c r="J202" s="1" cm="1">
        <f t="array" ref="J202">INT(INDEX(关卡普通怪!$F:$J,MATCH($C202,关卡普通怪!$A:$A,FALSE),MATCH(J$4,关卡普通怪!$F$2:$K$2,FALSE))*E202)</f>
        <v>905</v>
      </c>
      <c r="K202" s="1" cm="1">
        <f t="array" ref="K202">INT(INDEX(关卡普通怪!$F:$J,MATCH($C202,关卡普通怪!$A:$A,FALSE),MATCH(K$4,关卡普通怪!$F$2:$K$2,FALSE))*F202)</f>
        <v>905</v>
      </c>
      <c r="L202" s="1" cm="1">
        <f t="array" ref="L202">INT(INDEX(关卡普通怪!$F:$J,MATCH($C202,关卡普通怪!$A:$A,FALSE),MATCH(L$4,关卡普通怪!$F$2:$K$2,FALSE))*G202)</f>
        <v>639</v>
      </c>
      <c r="M202" s="1" cm="1">
        <f t="array" ref="M202">INT(INDEX(关卡普通怪!$F:$J,MATCH($C202,关卡普通怪!$A:$A,FALSE),MATCH(M$4,关卡普通怪!$F$2:$K$2,FALSE))*H202)</f>
        <v>639</v>
      </c>
    </row>
    <row r="203" spans="1:13" x14ac:dyDescent="0.15">
      <c r="A203" s="1">
        <v>199</v>
      </c>
      <c r="B203" s="1">
        <f t="shared" ref="B203:B223" si="28">B200+1</f>
        <v>86</v>
      </c>
      <c r="C203" s="1" cm="1">
        <f t="array" ref="C203">IFERROR(INDEX(关卡普通怪!$A:$A,MATCH($B203,关卡普通怪!$E:$E,FALSE)),MAX(关卡普通怪!A:A))</f>
        <v>367</v>
      </c>
      <c r="D203" s="1">
        <f t="shared" si="23"/>
        <v>1.2970000000000099</v>
      </c>
      <c r="E203" s="1">
        <f t="shared" si="24"/>
        <v>1.2970000000000099</v>
      </c>
      <c r="F203" s="1">
        <f t="shared" si="25"/>
        <v>1.2970000000000099</v>
      </c>
      <c r="G203" s="1">
        <f t="shared" si="26"/>
        <v>1.1579999999999999</v>
      </c>
      <c r="H203" s="1">
        <f t="shared" si="27"/>
        <v>1.1579999999999999</v>
      </c>
      <c r="I203" s="1" cm="1">
        <f t="array" ref="I203">INT(INDEX(关卡普通怪!$F:$J,MATCH($C203,关卡普通怪!$A:$A,FALSE),MATCH(I$4,关卡普通怪!$F$2:$K$2,FALSE))*D203)</f>
        <v>12154</v>
      </c>
      <c r="J203" s="1" cm="1">
        <f t="array" ref="J203">INT(INDEX(关卡普通怪!$F:$J,MATCH($C203,关卡普通怪!$A:$A,FALSE),MATCH(J$4,关卡普通怪!$F$2:$K$2,FALSE))*E203)</f>
        <v>916</v>
      </c>
      <c r="K203" s="1" cm="1">
        <f t="array" ref="K203">INT(INDEX(关卡普通怪!$F:$J,MATCH($C203,关卡普通怪!$A:$A,FALSE),MATCH(K$4,关卡普通怪!$F$2:$K$2,FALSE))*F203)</f>
        <v>916</v>
      </c>
      <c r="L203" s="1" cm="1">
        <f t="array" ref="L203">INT(INDEX(关卡普通怪!$F:$J,MATCH($C203,关卡普通怪!$A:$A,FALSE),MATCH(L$4,关卡普通怪!$F$2:$K$2,FALSE))*G203)</f>
        <v>641</v>
      </c>
      <c r="M203" s="1" cm="1">
        <f t="array" ref="M203">INT(INDEX(关卡普通怪!$F:$J,MATCH($C203,关卡普通怪!$A:$A,FALSE),MATCH(M$4,关卡普通怪!$F$2:$K$2,FALSE))*H203)</f>
        <v>641</v>
      </c>
    </row>
    <row r="204" spans="1:13" x14ac:dyDescent="0.15">
      <c r="A204" s="1">
        <v>200</v>
      </c>
      <c r="B204" s="1">
        <f t="shared" si="28"/>
        <v>86</v>
      </c>
      <c r="C204" s="1" cm="1">
        <f t="array" ref="C204">IFERROR(INDEX(关卡普通怪!$A:$A,MATCH($B204,关卡普通怪!$E:$E,FALSE)),MAX(关卡普通怪!A:A))</f>
        <v>367</v>
      </c>
      <c r="D204" s="1">
        <f t="shared" si="23"/>
        <v>1.29850000000001</v>
      </c>
      <c r="E204" s="1">
        <f t="shared" si="24"/>
        <v>1.29850000000001</v>
      </c>
      <c r="F204" s="1">
        <f t="shared" si="25"/>
        <v>1.29850000000001</v>
      </c>
      <c r="G204" s="1">
        <f t="shared" si="26"/>
        <v>1.1599999999999999</v>
      </c>
      <c r="H204" s="1">
        <f t="shared" si="27"/>
        <v>1.1599999999999999</v>
      </c>
      <c r="I204" s="1" cm="1">
        <f t="array" ref="I204">INT(INDEX(关卡普通怪!$F:$J,MATCH($C204,关卡普通怪!$A:$A,FALSE),MATCH(I$4,关卡普通怪!$F$2:$K$2,FALSE))*D204)</f>
        <v>12168</v>
      </c>
      <c r="J204" s="1" cm="1">
        <f t="array" ref="J204">INT(INDEX(关卡普通怪!$F:$J,MATCH($C204,关卡普通怪!$A:$A,FALSE),MATCH(J$4,关卡普通怪!$F$2:$K$2,FALSE))*E204)</f>
        <v>918</v>
      </c>
      <c r="K204" s="1" cm="1">
        <f t="array" ref="K204">INT(INDEX(关卡普通怪!$F:$J,MATCH($C204,关卡普通怪!$A:$A,FALSE),MATCH(K$4,关卡普通怪!$F$2:$K$2,FALSE))*F204)</f>
        <v>918</v>
      </c>
      <c r="L204" s="1" cm="1">
        <f t="array" ref="L204">INT(INDEX(关卡普通怪!$F:$J,MATCH($C204,关卡普通怪!$A:$A,FALSE),MATCH(L$4,关卡普通怪!$F$2:$K$2,FALSE))*G204)</f>
        <v>642</v>
      </c>
      <c r="M204" s="1" cm="1">
        <f t="array" ref="M204">INT(INDEX(关卡普通怪!$F:$J,MATCH($C204,关卡普通怪!$A:$A,FALSE),MATCH(M$4,关卡普通怪!$F$2:$K$2,FALSE))*H204)</f>
        <v>642</v>
      </c>
    </row>
    <row r="205" spans="1:13" x14ac:dyDescent="0.15">
      <c r="A205" s="1">
        <v>201</v>
      </c>
      <c r="B205" s="1">
        <f t="shared" si="28"/>
        <v>86</v>
      </c>
      <c r="C205" s="1" cm="1">
        <f t="array" ref="C205">IFERROR(INDEX(关卡普通怪!$A:$A,MATCH($B205,关卡普通怪!$E:$E,FALSE)),MAX(关卡普通怪!A:A))</f>
        <v>367</v>
      </c>
      <c r="D205" s="1">
        <f t="shared" si="23"/>
        <v>1.30000000000001</v>
      </c>
      <c r="E205" s="1">
        <f t="shared" si="24"/>
        <v>1.30000000000001</v>
      </c>
      <c r="F205" s="1">
        <f t="shared" si="25"/>
        <v>1.30000000000001</v>
      </c>
      <c r="G205" s="1">
        <f t="shared" si="26"/>
        <v>1.1619999999999999</v>
      </c>
      <c r="H205" s="1">
        <f t="shared" si="27"/>
        <v>1.1619999999999999</v>
      </c>
      <c r="I205" s="1" cm="1">
        <f t="array" ref="I205">INT(INDEX(关卡普通怪!$F:$J,MATCH($C205,关卡普通怪!$A:$A,FALSE),MATCH(I$4,关卡普通怪!$F$2:$K$2,FALSE))*D205)</f>
        <v>12182</v>
      </c>
      <c r="J205" s="1" cm="1">
        <f t="array" ref="J205">INT(INDEX(关卡普通怪!$F:$J,MATCH($C205,关卡普通怪!$A:$A,FALSE),MATCH(J$4,关卡普通怪!$F$2:$K$2,FALSE))*E205)</f>
        <v>919</v>
      </c>
      <c r="K205" s="1" cm="1">
        <f t="array" ref="K205">INT(INDEX(关卡普通怪!$F:$J,MATCH($C205,关卡普通怪!$A:$A,FALSE),MATCH(K$4,关卡普通怪!$F$2:$K$2,FALSE))*F205)</f>
        <v>919</v>
      </c>
      <c r="L205" s="1" cm="1">
        <f t="array" ref="L205">INT(INDEX(关卡普通怪!$F:$J,MATCH($C205,关卡普通怪!$A:$A,FALSE),MATCH(L$4,关卡普通怪!$F$2:$K$2,FALSE))*G205)</f>
        <v>643</v>
      </c>
      <c r="M205" s="1" cm="1">
        <f t="array" ref="M205">INT(INDEX(关卡普通怪!$F:$J,MATCH($C205,关卡普通怪!$A:$A,FALSE),MATCH(M$4,关卡普通怪!$F$2:$K$2,FALSE))*H205)</f>
        <v>643</v>
      </c>
    </row>
    <row r="206" spans="1:13" x14ac:dyDescent="0.15">
      <c r="A206" s="1">
        <v>202</v>
      </c>
      <c r="B206" s="1">
        <f t="shared" si="28"/>
        <v>87</v>
      </c>
      <c r="C206" s="1" cm="1">
        <f t="array" ref="C206">IFERROR(INDEX(关卡普通怪!$A:$A,MATCH($B206,关卡普通怪!$E:$E,FALSE)),MAX(关卡普通怪!A:A))</f>
        <v>372</v>
      </c>
      <c r="D206" s="1">
        <f t="shared" si="23"/>
        <v>1.3015000000000101</v>
      </c>
      <c r="E206" s="1">
        <f t="shared" si="24"/>
        <v>1.3015000000000101</v>
      </c>
      <c r="F206" s="1">
        <f t="shared" si="25"/>
        <v>1.3015000000000101</v>
      </c>
      <c r="G206" s="1">
        <f t="shared" si="26"/>
        <v>1.1639999999999999</v>
      </c>
      <c r="H206" s="1">
        <f t="shared" si="27"/>
        <v>1.1639999999999999</v>
      </c>
      <c r="I206" s="1" cm="1">
        <f t="array" ref="I206">INT(INDEX(关卡普通怪!$F:$J,MATCH($C206,关卡普通怪!$A:$A,FALSE),MATCH(I$4,关卡普通怪!$F$2:$K$2,FALSE))*D206)</f>
        <v>12334</v>
      </c>
      <c r="J206" s="1" cm="1">
        <f t="array" ref="J206">INT(INDEX(关卡普通怪!$F:$J,MATCH($C206,关卡普通怪!$A:$A,FALSE),MATCH(J$4,关卡普通怪!$F$2:$K$2,FALSE))*E206)</f>
        <v>930</v>
      </c>
      <c r="K206" s="1" cm="1">
        <f t="array" ref="K206">INT(INDEX(关卡普通怪!$F:$J,MATCH($C206,关卡普通怪!$A:$A,FALSE),MATCH(K$4,关卡普通怪!$F$2:$K$2,FALSE))*F206)</f>
        <v>930</v>
      </c>
      <c r="L206" s="1" cm="1">
        <f t="array" ref="L206">INT(INDEX(关卡普通怪!$F:$J,MATCH($C206,关卡普通怪!$A:$A,FALSE),MATCH(L$4,关卡普通怪!$F$2:$K$2,FALSE))*G206)</f>
        <v>647</v>
      </c>
      <c r="M206" s="1" cm="1">
        <f t="array" ref="M206">INT(INDEX(关卡普通怪!$F:$J,MATCH($C206,关卡普通怪!$A:$A,FALSE),MATCH(M$4,关卡普通怪!$F$2:$K$2,FALSE))*H206)</f>
        <v>647</v>
      </c>
    </row>
    <row r="207" spans="1:13" x14ac:dyDescent="0.15">
      <c r="A207" s="1">
        <v>203</v>
      </c>
      <c r="B207" s="1">
        <f t="shared" si="28"/>
        <v>87</v>
      </c>
      <c r="C207" s="1" cm="1">
        <f t="array" ref="C207">IFERROR(INDEX(关卡普通怪!$A:$A,MATCH($B207,关卡普通怪!$E:$E,FALSE)),MAX(关卡普通怪!A:A))</f>
        <v>372</v>
      </c>
      <c r="D207" s="1">
        <f t="shared" si="23"/>
        <v>1.3030000000000099</v>
      </c>
      <c r="E207" s="1">
        <f t="shared" si="24"/>
        <v>1.3030000000000099</v>
      </c>
      <c r="F207" s="1">
        <f t="shared" si="25"/>
        <v>1.3030000000000099</v>
      </c>
      <c r="G207" s="1">
        <f t="shared" si="26"/>
        <v>1.1659999999999999</v>
      </c>
      <c r="H207" s="1">
        <f t="shared" si="27"/>
        <v>1.1659999999999999</v>
      </c>
      <c r="I207" s="1" cm="1">
        <f t="array" ref="I207">INT(INDEX(关卡普通怪!$F:$J,MATCH($C207,关卡普通怪!$A:$A,FALSE),MATCH(I$4,关卡普通怪!$F$2:$K$2,FALSE))*D207)</f>
        <v>12348</v>
      </c>
      <c r="J207" s="1" cm="1">
        <f t="array" ref="J207">INT(INDEX(关卡普通怪!$F:$J,MATCH($C207,关卡普通怪!$A:$A,FALSE),MATCH(J$4,关卡普通怪!$F$2:$K$2,FALSE))*E207)</f>
        <v>931</v>
      </c>
      <c r="K207" s="1" cm="1">
        <f t="array" ref="K207">INT(INDEX(关卡普通怪!$F:$J,MATCH($C207,关卡普通怪!$A:$A,FALSE),MATCH(K$4,关卡普通怪!$F$2:$K$2,FALSE))*F207)</f>
        <v>931</v>
      </c>
      <c r="L207" s="1" cm="1">
        <f t="array" ref="L207">INT(INDEX(关卡普通怪!$F:$J,MATCH($C207,关卡普通怪!$A:$A,FALSE),MATCH(L$4,关卡普通怪!$F$2:$K$2,FALSE))*G207)</f>
        <v>648</v>
      </c>
      <c r="M207" s="1" cm="1">
        <f t="array" ref="M207">INT(INDEX(关卡普通怪!$F:$J,MATCH($C207,关卡普通怪!$A:$A,FALSE),MATCH(M$4,关卡普通怪!$F$2:$K$2,FALSE))*H207)</f>
        <v>648</v>
      </c>
    </row>
    <row r="208" spans="1:13" x14ac:dyDescent="0.15">
      <c r="A208" s="1">
        <v>204</v>
      </c>
      <c r="B208" s="1">
        <f t="shared" si="28"/>
        <v>87</v>
      </c>
      <c r="C208" s="1" cm="1">
        <f t="array" ref="C208">IFERROR(INDEX(关卡普通怪!$A:$A,MATCH($B208,关卡普通怪!$E:$E,FALSE)),MAX(关卡普通怪!A:A))</f>
        <v>372</v>
      </c>
      <c r="D208" s="1">
        <f t="shared" si="23"/>
        <v>1.30450000000001</v>
      </c>
      <c r="E208" s="1">
        <f t="shared" si="24"/>
        <v>1.30450000000001</v>
      </c>
      <c r="F208" s="1">
        <f t="shared" si="25"/>
        <v>1.30450000000001</v>
      </c>
      <c r="G208" s="1">
        <f t="shared" si="26"/>
        <v>1.1679999999999999</v>
      </c>
      <c r="H208" s="1">
        <f t="shared" si="27"/>
        <v>1.1679999999999999</v>
      </c>
      <c r="I208" s="1" cm="1">
        <f t="array" ref="I208">INT(INDEX(关卡普通怪!$F:$J,MATCH($C208,关卡普通怪!$A:$A,FALSE),MATCH(I$4,关卡普通怪!$F$2:$K$2,FALSE))*D208)</f>
        <v>12362</v>
      </c>
      <c r="J208" s="1" cm="1">
        <f t="array" ref="J208">INT(INDEX(关卡普通怪!$F:$J,MATCH($C208,关卡普通怪!$A:$A,FALSE),MATCH(J$4,关卡普通怪!$F$2:$K$2,FALSE))*E208)</f>
        <v>932</v>
      </c>
      <c r="K208" s="1" cm="1">
        <f t="array" ref="K208">INT(INDEX(关卡普通怪!$F:$J,MATCH($C208,关卡普通怪!$A:$A,FALSE),MATCH(K$4,关卡普通怪!$F$2:$K$2,FALSE))*F208)</f>
        <v>932</v>
      </c>
      <c r="L208" s="1" cm="1">
        <f t="array" ref="L208">INT(INDEX(关卡普通怪!$F:$J,MATCH($C208,关卡普通怪!$A:$A,FALSE),MATCH(L$4,关卡普通怪!$F$2:$K$2,FALSE))*G208)</f>
        <v>649</v>
      </c>
      <c r="M208" s="1" cm="1">
        <f t="array" ref="M208">INT(INDEX(关卡普通怪!$F:$J,MATCH($C208,关卡普通怪!$A:$A,FALSE),MATCH(M$4,关卡普通怪!$F$2:$K$2,FALSE))*H208)</f>
        <v>649</v>
      </c>
    </row>
    <row r="209" spans="1:13" x14ac:dyDescent="0.15">
      <c r="A209" s="1">
        <v>205</v>
      </c>
      <c r="B209" s="1">
        <f t="shared" si="28"/>
        <v>88</v>
      </c>
      <c r="C209" s="1" cm="1">
        <f t="array" ref="C209">IFERROR(INDEX(关卡普通怪!$A:$A,MATCH($B209,关卡普通怪!$E:$E,FALSE)),MAX(关卡普通怪!A:A))</f>
        <v>377</v>
      </c>
      <c r="D209" s="1">
        <f t="shared" si="23"/>
        <v>1.30600000000001</v>
      </c>
      <c r="E209" s="1">
        <f t="shared" si="24"/>
        <v>1.30600000000001</v>
      </c>
      <c r="F209" s="1">
        <f t="shared" si="25"/>
        <v>1.30600000000001</v>
      </c>
      <c r="G209" s="1">
        <f t="shared" si="26"/>
        <v>1.17</v>
      </c>
      <c r="H209" s="1">
        <f t="shared" si="27"/>
        <v>1.17</v>
      </c>
      <c r="I209" s="1" cm="1">
        <f t="array" ref="I209">INT(INDEX(关卡普通怪!$F:$J,MATCH($C209,关卡普通怪!$A:$A,FALSE),MATCH(I$4,关卡普通怪!$F$2:$K$2,FALSE))*D209)</f>
        <v>12515</v>
      </c>
      <c r="J209" s="1" cm="1">
        <f t="array" ref="J209">INT(INDEX(关卡普通怪!$F:$J,MATCH($C209,关卡普通怪!$A:$A,FALSE),MATCH(J$4,关卡普通怪!$F$2:$K$2,FALSE))*E209)</f>
        <v>944</v>
      </c>
      <c r="K209" s="1" cm="1">
        <f t="array" ref="K209">INT(INDEX(关卡普通怪!$F:$J,MATCH($C209,关卡普通怪!$A:$A,FALSE),MATCH(K$4,关卡普通怪!$F$2:$K$2,FALSE))*F209)</f>
        <v>944</v>
      </c>
      <c r="L209" s="1" cm="1">
        <f t="array" ref="L209">INT(INDEX(关卡普通怪!$F:$J,MATCH($C209,关卡普通怪!$A:$A,FALSE),MATCH(L$4,关卡普通怪!$F$2:$K$2,FALSE))*G209)</f>
        <v>665</v>
      </c>
      <c r="M209" s="1" cm="1">
        <f t="array" ref="M209">INT(INDEX(关卡普通怪!$F:$J,MATCH($C209,关卡普通怪!$A:$A,FALSE),MATCH(M$4,关卡普通怪!$F$2:$K$2,FALSE))*H209)</f>
        <v>665</v>
      </c>
    </row>
    <row r="210" spans="1:13" x14ac:dyDescent="0.15">
      <c r="A210" s="1">
        <v>206</v>
      </c>
      <c r="B210" s="1">
        <f t="shared" si="28"/>
        <v>88</v>
      </c>
      <c r="C210" s="1" cm="1">
        <f t="array" ref="C210">IFERROR(INDEX(关卡普通怪!$A:$A,MATCH($B210,关卡普通怪!$E:$E,FALSE)),MAX(关卡普通怪!A:A))</f>
        <v>377</v>
      </c>
      <c r="D210" s="1">
        <f t="shared" si="23"/>
        <v>1.3075000000000101</v>
      </c>
      <c r="E210" s="1">
        <f t="shared" si="24"/>
        <v>1.3075000000000101</v>
      </c>
      <c r="F210" s="1">
        <f t="shared" si="25"/>
        <v>1.3075000000000101</v>
      </c>
      <c r="G210" s="1">
        <f t="shared" si="26"/>
        <v>1.1719999999999999</v>
      </c>
      <c r="H210" s="1">
        <f t="shared" si="27"/>
        <v>1.1719999999999999</v>
      </c>
      <c r="I210" s="1" cm="1">
        <f t="array" ref="I210">INT(INDEX(关卡普通怪!$F:$J,MATCH($C210,关卡普通怪!$A:$A,FALSE),MATCH(I$4,关卡普通怪!$F$2:$K$2,FALSE))*D210)</f>
        <v>12529</v>
      </c>
      <c r="J210" s="1" cm="1">
        <f t="array" ref="J210">INT(INDEX(关卡普通怪!$F:$J,MATCH($C210,关卡普通怪!$A:$A,FALSE),MATCH(J$4,关卡普通怪!$F$2:$K$2,FALSE))*E210)</f>
        <v>945</v>
      </c>
      <c r="K210" s="1" cm="1">
        <f t="array" ref="K210">INT(INDEX(关卡普通怪!$F:$J,MATCH($C210,关卡普通怪!$A:$A,FALSE),MATCH(K$4,关卡普通怪!$F$2:$K$2,FALSE))*F210)</f>
        <v>945</v>
      </c>
      <c r="L210" s="1" cm="1">
        <f t="array" ref="L210">INT(INDEX(关卡普通怪!$F:$J,MATCH($C210,关卡普通怪!$A:$A,FALSE),MATCH(L$4,关卡普通怪!$F$2:$K$2,FALSE))*G210)</f>
        <v>666</v>
      </c>
      <c r="M210" s="1" cm="1">
        <f t="array" ref="M210">INT(INDEX(关卡普通怪!$F:$J,MATCH($C210,关卡普通怪!$A:$A,FALSE),MATCH(M$4,关卡普通怪!$F$2:$K$2,FALSE))*H210)</f>
        <v>666</v>
      </c>
    </row>
    <row r="211" spans="1:13" x14ac:dyDescent="0.15">
      <c r="A211" s="1">
        <v>207</v>
      </c>
      <c r="B211" s="1">
        <f t="shared" si="28"/>
        <v>88</v>
      </c>
      <c r="C211" s="1" cm="1">
        <f t="array" ref="C211">IFERROR(INDEX(关卡普通怪!$A:$A,MATCH($B211,关卡普通怪!$E:$E,FALSE)),MAX(关卡普通怪!A:A))</f>
        <v>377</v>
      </c>
      <c r="D211" s="1">
        <f t="shared" si="23"/>
        <v>1.3090000000000099</v>
      </c>
      <c r="E211" s="1">
        <f t="shared" si="24"/>
        <v>1.3090000000000099</v>
      </c>
      <c r="F211" s="1">
        <f t="shared" si="25"/>
        <v>1.3090000000000099</v>
      </c>
      <c r="G211" s="1">
        <f t="shared" si="26"/>
        <v>1.1739999999999999</v>
      </c>
      <c r="H211" s="1">
        <f t="shared" si="27"/>
        <v>1.1739999999999999</v>
      </c>
      <c r="I211" s="1" cm="1">
        <f t="array" ref="I211">INT(INDEX(关卡普通怪!$F:$J,MATCH($C211,关卡普通怪!$A:$A,FALSE),MATCH(I$4,关卡普通怪!$F$2:$K$2,FALSE))*D211)</f>
        <v>12544</v>
      </c>
      <c r="J211" s="1" cm="1">
        <f t="array" ref="J211">INT(INDEX(关卡普通怪!$F:$J,MATCH($C211,关卡普通怪!$A:$A,FALSE),MATCH(J$4,关卡普通怪!$F$2:$K$2,FALSE))*E211)</f>
        <v>946</v>
      </c>
      <c r="K211" s="1" cm="1">
        <f t="array" ref="K211">INT(INDEX(关卡普通怪!$F:$J,MATCH($C211,关卡普通怪!$A:$A,FALSE),MATCH(K$4,关卡普通怪!$F$2:$K$2,FALSE))*F211)</f>
        <v>946</v>
      </c>
      <c r="L211" s="1" cm="1">
        <f t="array" ref="L211">INT(INDEX(关卡普通怪!$F:$J,MATCH($C211,关卡普通怪!$A:$A,FALSE),MATCH(L$4,关卡普通怪!$F$2:$K$2,FALSE))*G211)</f>
        <v>668</v>
      </c>
      <c r="M211" s="1" cm="1">
        <f t="array" ref="M211">INT(INDEX(关卡普通怪!$F:$J,MATCH($C211,关卡普通怪!$A:$A,FALSE),MATCH(M$4,关卡普通怪!$F$2:$K$2,FALSE))*H211)</f>
        <v>668</v>
      </c>
    </row>
    <row r="212" spans="1:13" x14ac:dyDescent="0.15">
      <c r="A212" s="1">
        <v>208</v>
      </c>
      <c r="B212" s="1">
        <f t="shared" si="28"/>
        <v>89</v>
      </c>
      <c r="C212" s="1" cm="1">
        <f t="array" ref="C212">IFERROR(INDEX(关卡普通怪!$A:$A,MATCH($B212,关卡普通怪!$E:$E,FALSE)),MAX(关卡普通怪!A:A))</f>
        <v>382</v>
      </c>
      <c r="D212" s="1">
        <f t="shared" si="23"/>
        <v>1.31050000000001</v>
      </c>
      <c r="E212" s="1">
        <f t="shared" si="24"/>
        <v>1.31050000000001</v>
      </c>
      <c r="F212" s="1">
        <f t="shared" si="25"/>
        <v>1.31050000000001</v>
      </c>
      <c r="G212" s="1">
        <f t="shared" si="26"/>
        <v>1.1759999999999999</v>
      </c>
      <c r="H212" s="1">
        <f t="shared" si="27"/>
        <v>1.1759999999999999</v>
      </c>
      <c r="I212" s="1" cm="1">
        <f t="array" ref="I212">INT(INDEX(关卡普通怪!$F:$J,MATCH($C212,关卡普通怪!$A:$A,FALSE),MATCH(I$4,关卡普通怪!$F$2:$K$2,FALSE))*D212)</f>
        <v>12697</v>
      </c>
      <c r="J212" s="1" cm="1">
        <f t="array" ref="J212">INT(INDEX(关卡普通怪!$F:$J,MATCH($C212,关卡普通怪!$A:$A,FALSE),MATCH(J$4,关卡普通怪!$F$2:$K$2,FALSE))*E212)</f>
        <v>957</v>
      </c>
      <c r="K212" s="1" cm="1">
        <f t="array" ref="K212">INT(INDEX(关卡普通怪!$F:$J,MATCH($C212,关卡普通怪!$A:$A,FALSE),MATCH(K$4,关卡普通怪!$F$2:$K$2,FALSE))*F212)</f>
        <v>957</v>
      </c>
      <c r="L212" s="1" cm="1">
        <f t="array" ref="L212">INT(INDEX(关卡普通怪!$F:$J,MATCH($C212,关卡普通怪!$A:$A,FALSE),MATCH(L$4,关卡普通怪!$F$2:$K$2,FALSE))*G212)</f>
        <v>684</v>
      </c>
      <c r="M212" s="1" cm="1">
        <f t="array" ref="M212">INT(INDEX(关卡普通怪!$F:$J,MATCH($C212,关卡普通怪!$A:$A,FALSE),MATCH(M$4,关卡普通怪!$F$2:$K$2,FALSE))*H212)</f>
        <v>684</v>
      </c>
    </row>
    <row r="213" spans="1:13" x14ac:dyDescent="0.15">
      <c r="A213" s="1">
        <v>209</v>
      </c>
      <c r="B213" s="1">
        <f t="shared" si="28"/>
        <v>89</v>
      </c>
      <c r="C213" s="1" cm="1">
        <f t="array" ref="C213">IFERROR(INDEX(关卡普通怪!$A:$A,MATCH($B213,关卡普通怪!$E:$E,FALSE)),MAX(关卡普通怪!A:A))</f>
        <v>382</v>
      </c>
      <c r="D213" s="1">
        <f t="shared" si="23"/>
        <v>1.31200000000001</v>
      </c>
      <c r="E213" s="1">
        <f t="shared" si="24"/>
        <v>1.31200000000001</v>
      </c>
      <c r="F213" s="1">
        <f t="shared" si="25"/>
        <v>1.31200000000001</v>
      </c>
      <c r="G213" s="1">
        <f t="shared" si="26"/>
        <v>1.1779999999999999</v>
      </c>
      <c r="H213" s="1">
        <f t="shared" si="27"/>
        <v>1.1779999999999999</v>
      </c>
      <c r="I213" s="1" cm="1">
        <f t="array" ref="I213">INT(INDEX(关卡普通怪!$F:$J,MATCH($C213,关卡普通怪!$A:$A,FALSE),MATCH(I$4,关卡普通怪!$F$2:$K$2,FALSE))*D213)</f>
        <v>12711</v>
      </c>
      <c r="J213" s="1" cm="1">
        <f t="array" ref="J213">INT(INDEX(关卡普通怪!$F:$J,MATCH($C213,关卡普通怪!$A:$A,FALSE),MATCH(J$4,关卡普通怪!$F$2:$K$2,FALSE))*E213)</f>
        <v>959</v>
      </c>
      <c r="K213" s="1" cm="1">
        <f t="array" ref="K213">INT(INDEX(关卡普通怪!$F:$J,MATCH($C213,关卡普通怪!$A:$A,FALSE),MATCH(K$4,关卡普通怪!$F$2:$K$2,FALSE))*F213)</f>
        <v>959</v>
      </c>
      <c r="L213" s="1" cm="1">
        <f t="array" ref="L213">INT(INDEX(关卡普通怪!$F:$J,MATCH($C213,关卡普通怪!$A:$A,FALSE),MATCH(L$4,关卡普通怪!$F$2:$K$2,FALSE))*G213)</f>
        <v>685</v>
      </c>
      <c r="M213" s="1" cm="1">
        <f t="array" ref="M213">INT(INDEX(关卡普通怪!$F:$J,MATCH($C213,关卡普通怪!$A:$A,FALSE),MATCH(M$4,关卡普通怪!$F$2:$K$2,FALSE))*H213)</f>
        <v>685</v>
      </c>
    </row>
    <row r="214" spans="1:13" x14ac:dyDescent="0.15">
      <c r="A214" s="1">
        <v>210</v>
      </c>
      <c r="B214" s="1">
        <f t="shared" si="28"/>
        <v>89</v>
      </c>
      <c r="C214" s="1" cm="1">
        <f t="array" ref="C214">IFERROR(INDEX(关卡普通怪!$A:$A,MATCH($B214,关卡普通怪!$E:$E,FALSE)),MAX(关卡普通怪!A:A))</f>
        <v>382</v>
      </c>
      <c r="D214" s="1">
        <f t="shared" si="23"/>
        <v>1.3135000000000101</v>
      </c>
      <c r="E214" s="1">
        <f t="shared" si="24"/>
        <v>1.3135000000000101</v>
      </c>
      <c r="F214" s="1">
        <f t="shared" si="25"/>
        <v>1.3135000000000101</v>
      </c>
      <c r="G214" s="1">
        <f t="shared" si="26"/>
        <v>1.18</v>
      </c>
      <c r="H214" s="1">
        <f t="shared" si="27"/>
        <v>1.18</v>
      </c>
      <c r="I214" s="1" cm="1">
        <f t="array" ref="I214">INT(INDEX(关卡普通怪!$F:$J,MATCH($C214,关卡普通怪!$A:$A,FALSE),MATCH(I$4,关卡普通怪!$F$2:$K$2,FALSE))*D214)</f>
        <v>12726</v>
      </c>
      <c r="J214" s="1" cm="1">
        <f t="array" ref="J214">INT(INDEX(关卡普通怪!$F:$J,MATCH($C214,关卡普通怪!$A:$A,FALSE),MATCH(J$4,关卡普通怪!$F$2:$K$2,FALSE))*E214)</f>
        <v>960</v>
      </c>
      <c r="K214" s="1" cm="1">
        <f t="array" ref="K214">INT(INDEX(关卡普通怪!$F:$J,MATCH($C214,关卡普通怪!$A:$A,FALSE),MATCH(K$4,关卡普通怪!$F$2:$K$2,FALSE))*F214)</f>
        <v>960</v>
      </c>
      <c r="L214" s="1" cm="1">
        <f t="array" ref="L214">INT(INDEX(关卡普通怪!$F:$J,MATCH($C214,关卡普通怪!$A:$A,FALSE),MATCH(L$4,关卡普通怪!$F$2:$K$2,FALSE))*G214)</f>
        <v>686</v>
      </c>
      <c r="M214" s="1" cm="1">
        <f t="array" ref="M214">INT(INDEX(关卡普通怪!$F:$J,MATCH($C214,关卡普通怪!$A:$A,FALSE),MATCH(M$4,关卡普通怪!$F$2:$K$2,FALSE))*H214)</f>
        <v>686</v>
      </c>
    </row>
    <row r="215" spans="1:13" x14ac:dyDescent="0.15">
      <c r="A215" s="1">
        <v>211</v>
      </c>
      <c r="B215" s="1">
        <f t="shared" si="28"/>
        <v>90</v>
      </c>
      <c r="C215" s="1" cm="1">
        <f t="array" ref="C215">IFERROR(INDEX(关卡普通怪!$A:$A,MATCH($B215,关卡普通怪!$E:$E,FALSE)),MAX(关卡普通怪!A:A))</f>
        <v>387</v>
      </c>
      <c r="D215" s="1">
        <f t="shared" si="23"/>
        <v>1.3150000000000099</v>
      </c>
      <c r="E215" s="1">
        <f t="shared" si="24"/>
        <v>1.3150000000000099</v>
      </c>
      <c r="F215" s="1">
        <f t="shared" si="25"/>
        <v>1.3150000000000099</v>
      </c>
      <c r="G215" s="1">
        <f t="shared" si="26"/>
        <v>1.1819999999999999</v>
      </c>
      <c r="H215" s="1">
        <f t="shared" si="27"/>
        <v>1.1819999999999999</v>
      </c>
      <c r="I215" s="1" cm="1">
        <f t="array" ref="I215">INT(INDEX(关卡普通怪!$F:$J,MATCH($C215,关卡普通怪!$A:$A,FALSE),MATCH(I$4,关卡普通怪!$F$2:$K$2,FALSE))*D215)</f>
        <v>12881</v>
      </c>
      <c r="J215" s="1" cm="1">
        <f t="array" ref="J215">INT(INDEX(关卡普通怪!$F:$J,MATCH($C215,关卡普通怪!$A:$A,FALSE),MATCH(J$4,关卡普通怪!$F$2:$K$2,FALSE))*E215)</f>
        <v>973</v>
      </c>
      <c r="K215" s="1" cm="1">
        <f t="array" ref="K215">INT(INDEX(关卡普通怪!$F:$J,MATCH($C215,关卡普通怪!$A:$A,FALSE),MATCH(K$4,关卡普通怪!$F$2:$K$2,FALSE))*F215)</f>
        <v>973</v>
      </c>
      <c r="L215" s="1" cm="1">
        <f t="array" ref="L215">INT(INDEX(关卡普通怪!$F:$J,MATCH($C215,关卡普通怪!$A:$A,FALSE),MATCH(L$4,关卡普通怪!$F$2:$K$2,FALSE))*G215)</f>
        <v>690</v>
      </c>
      <c r="M215" s="1" cm="1">
        <f t="array" ref="M215">INT(INDEX(关卡普通怪!$F:$J,MATCH($C215,关卡普通怪!$A:$A,FALSE),MATCH(M$4,关卡普通怪!$F$2:$K$2,FALSE))*H215)</f>
        <v>690</v>
      </c>
    </row>
    <row r="216" spans="1:13" x14ac:dyDescent="0.15">
      <c r="A216" s="1">
        <v>212</v>
      </c>
      <c r="B216" s="1">
        <f t="shared" si="28"/>
        <v>90</v>
      </c>
      <c r="C216" s="1" cm="1">
        <f t="array" ref="C216">IFERROR(INDEX(关卡普通怪!$A:$A,MATCH($B216,关卡普通怪!$E:$E,FALSE)),MAX(关卡普通怪!A:A))</f>
        <v>387</v>
      </c>
      <c r="D216" s="1">
        <f t="shared" si="23"/>
        <v>1.31650000000001</v>
      </c>
      <c r="E216" s="1">
        <f t="shared" si="24"/>
        <v>1.31650000000001</v>
      </c>
      <c r="F216" s="1">
        <f t="shared" si="25"/>
        <v>1.31650000000001</v>
      </c>
      <c r="G216" s="1">
        <f t="shared" si="26"/>
        <v>1.1839999999999999</v>
      </c>
      <c r="H216" s="1">
        <f t="shared" si="27"/>
        <v>1.1839999999999999</v>
      </c>
      <c r="I216" s="1" cm="1">
        <f t="array" ref="I216">INT(INDEX(关卡普通怪!$F:$J,MATCH($C216,关卡普通怪!$A:$A,FALSE),MATCH(I$4,关卡普通怪!$F$2:$K$2,FALSE))*D216)</f>
        <v>12896</v>
      </c>
      <c r="J216" s="1" cm="1">
        <f t="array" ref="J216">INT(INDEX(关卡普通怪!$F:$J,MATCH($C216,关卡普通怪!$A:$A,FALSE),MATCH(J$4,关卡普通怪!$F$2:$K$2,FALSE))*E216)</f>
        <v>974</v>
      </c>
      <c r="K216" s="1" cm="1">
        <f t="array" ref="K216">INT(INDEX(关卡普通怪!$F:$J,MATCH($C216,关卡普通怪!$A:$A,FALSE),MATCH(K$4,关卡普通怪!$F$2:$K$2,FALSE))*F216)</f>
        <v>974</v>
      </c>
      <c r="L216" s="1" cm="1">
        <f t="array" ref="L216">INT(INDEX(关卡普通怪!$F:$J,MATCH($C216,关卡普通怪!$A:$A,FALSE),MATCH(L$4,关卡普通怪!$F$2:$K$2,FALSE))*G216)</f>
        <v>691</v>
      </c>
      <c r="M216" s="1" cm="1">
        <f t="array" ref="M216">INT(INDEX(关卡普通怪!$F:$J,MATCH($C216,关卡普通怪!$A:$A,FALSE),MATCH(M$4,关卡普通怪!$F$2:$K$2,FALSE))*H216)</f>
        <v>691</v>
      </c>
    </row>
    <row r="217" spans="1:13" x14ac:dyDescent="0.15">
      <c r="A217" s="1">
        <v>213</v>
      </c>
      <c r="B217" s="1">
        <f t="shared" si="28"/>
        <v>90</v>
      </c>
      <c r="C217" s="1" cm="1">
        <f t="array" ref="C217">IFERROR(INDEX(关卡普通怪!$A:$A,MATCH($B217,关卡普通怪!$E:$E,FALSE)),MAX(关卡普通怪!A:A))</f>
        <v>387</v>
      </c>
      <c r="D217" s="1">
        <f t="shared" si="23"/>
        <v>1.3180000000000101</v>
      </c>
      <c r="E217" s="1">
        <f t="shared" si="24"/>
        <v>1.3180000000000101</v>
      </c>
      <c r="F217" s="1">
        <f t="shared" si="25"/>
        <v>1.3180000000000101</v>
      </c>
      <c r="G217" s="1">
        <f t="shared" si="26"/>
        <v>1.1859999999999999</v>
      </c>
      <c r="H217" s="1">
        <f t="shared" si="27"/>
        <v>1.1859999999999999</v>
      </c>
      <c r="I217" s="1" cm="1">
        <f t="array" ref="I217">INT(INDEX(关卡普通怪!$F:$J,MATCH($C217,关卡普通怪!$A:$A,FALSE),MATCH(I$4,关卡普通怪!$F$2:$K$2,FALSE))*D217)</f>
        <v>12911</v>
      </c>
      <c r="J217" s="1" cm="1">
        <f t="array" ref="J217">INT(INDEX(关卡普通怪!$F:$J,MATCH($C217,关卡普通怪!$A:$A,FALSE),MATCH(J$4,关卡普通怪!$F$2:$K$2,FALSE))*E217)</f>
        <v>975</v>
      </c>
      <c r="K217" s="1" cm="1">
        <f t="array" ref="K217">INT(INDEX(关卡普通怪!$F:$J,MATCH($C217,关卡普通怪!$A:$A,FALSE),MATCH(K$4,关卡普通怪!$F$2:$K$2,FALSE))*F217)</f>
        <v>975</v>
      </c>
      <c r="L217" s="1" cm="1">
        <f t="array" ref="L217">INT(INDEX(关卡普通怪!$F:$J,MATCH($C217,关卡普通怪!$A:$A,FALSE),MATCH(L$4,关卡普通怪!$F$2:$K$2,FALSE))*G217)</f>
        <v>692</v>
      </c>
      <c r="M217" s="1" cm="1">
        <f t="array" ref="M217">INT(INDEX(关卡普通怪!$F:$J,MATCH($C217,关卡普通怪!$A:$A,FALSE),MATCH(M$4,关卡普通怪!$F$2:$K$2,FALSE))*H217)</f>
        <v>692</v>
      </c>
    </row>
    <row r="218" spans="1:13" x14ac:dyDescent="0.15">
      <c r="A218" s="1">
        <v>214</v>
      </c>
      <c r="B218" s="1">
        <f t="shared" si="28"/>
        <v>91</v>
      </c>
      <c r="C218" s="1" cm="1">
        <f t="array" ref="C218">IFERROR(INDEX(关卡普通怪!$A:$A,MATCH($B218,关卡普通怪!$E:$E,FALSE)),MAX(关卡普通怪!A:A))</f>
        <v>392</v>
      </c>
      <c r="D218" s="1">
        <f t="shared" si="23"/>
        <v>1.3195000000000101</v>
      </c>
      <c r="E218" s="1">
        <f t="shared" si="24"/>
        <v>1.3195000000000101</v>
      </c>
      <c r="F218" s="1">
        <f t="shared" si="25"/>
        <v>1.3195000000000101</v>
      </c>
      <c r="G218" s="1">
        <f t="shared" si="26"/>
        <v>1.1879999999999999</v>
      </c>
      <c r="H218" s="1">
        <f t="shared" si="27"/>
        <v>1.1879999999999999</v>
      </c>
      <c r="I218" s="1" cm="1">
        <f t="array" ref="I218">INT(INDEX(关卡普通怪!$F:$J,MATCH($C218,关卡普通怪!$A:$A,FALSE),MATCH(I$4,关卡普通怪!$F$2:$K$2,FALSE))*D218)</f>
        <v>13247</v>
      </c>
      <c r="J218" s="1" cm="1">
        <f t="array" ref="J218">INT(INDEX(关卡普通怪!$F:$J,MATCH($C218,关卡普通怪!$A:$A,FALSE),MATCH(J$4,关卡普通怪!$F$2:$K$2,FALSE))*E218)</f>
        <v>998</v>
      </c>
      <c r="K218" s="1" cm="1">
        <f t="array" ref="K218">INT(INDEX(关卡普通怪!$F:$J,MATCH($C218,关卡普通怪!$A:$A,FALSE),MATCH(K$4,关卡普通怪!$F$2:$K$2,FALSE))*F218)</f>
        <v>998</v>
      </c>
      <c r="L218" s="1" cm="1">
        <f t="array" ref="L218">INT(INDEX(关卡普通怪!$F:$J,MATCH($C218,关卡普通怪!$A:$A,FALSE),MATCH(L$4,关卡普通怪!$F$2:$K$2,FALSE))*G218)</f>
        <v>742</v>
      </c>
      <c r="M218" s="1" cm="1">
        <f t="array" ref="M218">INT(INDEX(关卡普通怪!$F:$J,MATCH($C218,关卡普通怪!$A:$A,FALSE),MATCH(M$4,关卡普通怪!$F$2:$K$2,FALSE))*H218)</f>
        <v>742</v>
      </c>
    </row>
    <row r="219" spans="1:13" x14ac:dyDescent="0.15">
      <c r="A219" s="1">
        <v>215</v>
      </c>
      <c r="B219" s="1">
        <f t="shared" si="28"/>
        <v>91</v>
      </c>
      <c r="C219" s="1" cm="1">
        <f t="array" ref="C219">IFERROR(INDEX(关卡普通怪!$A:$A,MATCH($B219,关卡普通怪!$E:$E,FALSE)),MAX(关卡普通怪!A:A))</f>
        <v>392</v>
      </c>
      <c r="D219" s="1">
        <f t="shared" si="23"/>
        <v>1.3210000000000099</v>
      </c>
      <c r="E219" s="1">
        <f t="shared" si="24"/>
        <v>1.3210000000000099</v>
      </c>
      <c r="F219" s="1">
        <f t="shared" si="25"/>
        <v>1.3210000000000099</v>
      </c>
      <c r="G219" s="1">
        <f t="shared" si="26"/>
        <v>1.19</v>
      </c>
      <c r="H219" s="1">
        <f t="shared" si="27"/>
        <v>1.19</v>
      </c>
      <c r="I219" s="1" cm="1">
        <f t="array" ref="I219">INT(INDEX(关卡普通怪!$F:$J,MATCH($C219,关卡普通怪!$A:$A,FALSE),MATCH(I$4,关卡普通怪!$F$2:$K$2,FALSE))*D219)</f>
        <v>13262</v>
      </c>
      <c r="J219" s="1" cm="1">
        <f t="array" ref="J219">INT(INDEX(关卡普通怪!$F:$J,MATCH($C219,关卡普通怪!$A:$A,FALSE),MATCH(J$4,关卡普通怪!$F$2:$K$2,FALSE))*E219)</f>
        <v>999</v>
      </c>
      <c r="K219" s="1" cm="1">
        <f t="array" ref="K219">INT(INDEX(关卡普通怪!$F:$J,MATCH($C219,关卡普通怪!$A:$A,FALSE),MATCH(K$4,关卡普通怪!$F$2:$K$2,FALSE))*F219)</f>
        <v>999</v>
      </c>
      <c r="L219" s="1" cm="1">
        <f t="array" ref="L219">INT(INDEX(关卡普通怪!$F:$J,MATCH($C219,关卡普通怪!$A:$A,FALSE),MATCH(L$4,关卡普通怪!$F$2:$K$2,FALSE))*G219)</f>
        <v>743</v>
      </c>
      <c r="M219" s="1" cm="1">
        <f t="array" ref="M219">INT(INDEX(关卡普通怪!$F:$J,MATCH($C219,关卡普通怪!$A:$A,FALSE),MATCH(M$4,关卡普通怪!$F$2:$K$2,FALSE))*H219)</f>
        <v>743</v>
      </c>
    </row>
    <row r="220" spans="1:13" x14ac:dyDescent="0.15">
      <c r="A220" s="1">
        <v>216</v>
      </c>
      <c r="B220" s="1">
        <f t="shared" si="28"/>
        <v>91</v>
      </c>
      <c r="C220" s="1" cm="1">
        <f t="array" ref="C220">IFERROR(INDEX(关卡普通怪!$A:$A,MATCH($B220,关卡普通怪!$E:$E,FALSE)),MAX(关卡普通怪!A:A))</f>
        <v>392</v>
      </c>
      <c r="D220" s="1">
        <f t="shared" si="23"/>
        <v>1.32250000000001</v>
      </c>
      <c r="E220" s="1">
        <f t="shared" si="24"/>
        <v>1.32250000000001</v>
      </c>
      <c r="F220" s="1">
        <f t="shared" si="25"/>
        <v>1.32250000000001</v>
      </c>
      <c r="G220" s="1">
        <f t="shared" si="26"/>
        <v>1.1919999999999999</v>
      </c>
      <c r="H220" s="1">
        <f t="shared" si="27"/>
        <v>1.1919999999999999</v>
      </c>
      <c r="I220" s="1" cm="1">
        <f t="array" ref="I220">INT(INDEX(关卡普通怪!$F:$J,MATCH($C220,关卡普通怪!$A:$A,FALSE),MATCH(I$4,关卡普通怪!$F$2:$K$2,FALSE))*D220)</f>
        <v>13277</v>
      </c>
      <c r="J220" s="1" cm="1">
        <f t="array" ref="J220">INT(INDEX(关卡普通怪!$F:$J,MATCH($C220,关卡普通怪!$A:$A,FALSE),MATCH(J$4,关卡普通怪!$F$2:$K$2,FALSE))*E220)</f>
        <v>1001</v>
      </c>
      <c r="K220" s="1" cm="1">
        <f t="array" ref="K220">INT(INDEX(关卡普通怪!$F:$J,MATCH($C220,关卡普通怪!$A:$A,FALSE),MATCH(K$4,关卡普通怪!$F$2:$K$2,FALSE))*F220)</f>
        <v>1001</v>
      </c>
      <c r="L220" s="1" cm="1">
        <f t="array" ref="L220">INT(INDEX(关卡普通怪!$F:$J,MATCH($C220,关卡普通怪!$A:$A,FALSE),MATCH(L$4,关卡普通怪!$F$2:$K$2,FALSE))*G220)</f>
        <v>745</v>
      </c>
      <c r="M220" s="1" cm="1">
        <f t="array" ref="M220">INT(INDEX(关卡普通怪!$F:$J,MATCH($C220,关卡普通怪!$A:$A,FALSE),MATCH(M$4,关卡普通怪!$F$2:$K$2,FALSE))*H220)</f>
        <v>745</v>
      </c>
    </row>
    <row r="221" spans="1:13" x14ac:dyDescent="0.15">
      <c r="A221" s="1">
        <v>217</v>
      </c>
      <c r="B221" s="1">
        <f t="shared" si="28"/>
        <v>92</v>
      </c>
      <c r="C221" s="1" cm="1">
        <f t="array" ref="C221">IFERROR(INDEX(关卡普通怪!$A:$A,MATCH($B221,关卡普通怪!$E:$E,FALSE)),MAX(关卡普通怪!A:A))</f>
        <v>397</v>
      </c>
      <c r="D221" s="1">
        <f t="shared" si="23"/>
        <v>1.3240000000000101</v>
      </c>
      <c r="E221" s="1">
        <f t="shared" si="24"/>
        <v>1.3240000000000101</v>
      </c>
      <c r="F221" s="1">
        <f t="shared" si="25"/>
        <v>1.3240000000000101</v>
      </c>
      <c r="G221" s="1">
        <f t="shared" si="26"/>
        <v>1.194</v>
      </c>
      <c r="H221" s="1">
        <f t="shared" si="27"/>
        <v>1.194</v>
      </c>
      <c r="I221" s="1" cm="1">
        <f t="array" ref="I221">INT(INDEX(关卡普通怪!$F:$J,MATCH($C221,关卡普通怪!$A:$A,FALSE),MATCH(I$4,关卡普通怪!$F$2:$K$2,FALSE))*D221)</f>
        <v>13614</v>
      </c>
      <c r="J221" s="1" cm="1">
        <f t="array" ref="J221">INT(INDEX(关卡普通怪!$F:$J,MATCH($C221,关卡普通怪!$A:$A,FALSE),MATCH(J$4,关卡普通怪!$F$2:$K$2,FALSE))*E221)</f>
        <v>1024</v>
      </c>
      <c r="K221" s="1" cm="1">
        <f t="array" ref="K221">INT(INDEX(关卡普通怪!$F:$J,MATCH($C221,关卡普通怪!$A:$A,FALSE),MATCH(K$4,关卡普通怪!$F$2:$K$2,FALSE))*F221)</f>
        <v>1024</v>
      </c>
      <c r="L221" s="1" cm="1">
        <f t="array" ref="L221">INT(INDEX(关卡普通怪!$F:$J,MATCH($C221,关卡普通怪!$A:$A,FALSE),MATCH(L$4,关卡普通怪!$F$2:$K$2,FALSE))*G221)</f>
        <v>762</v>
      </c>
      <c r="M221" s="1" cm="1">
        <f t="array" ref="M221">INT(INDEX(关卡普通怪!$F:$J,MATCH($C221,关卡普通怪!$A:$A,FALSE),MATCH(M$4,关卡普通怪!$F$2:$K$2,FALSE))*H221)</f>
        <v>762</v>
      </c>
    </row>
    <row r="222" spans="1:13" x14ac:dyDescent="0.15">
      <c r="A222" s="1">
        <v>218</v>
      </c>
      <c r="B222" s="1">
        <f t="shared" si="28"/>
        <v>92</v>
      </c>
      <c r="C222" s="1" cm="1">
        <f t="array" ref="C222">IFERROR(INDEX(关卡普通怪!$A:$A,MATCH($B222,关卡普通怪!$E:$E,FALSE)),MAX(关卡普通怪!A:A))</f>
        <v>397</v>
      </c>
      <c r="D222" s="1">
        <f t="shared" si="23"/>
        <v>1.3255000000000099</v>
      </c>
      <c r="E222" s="1">
        <f t="shared" si="24"/>
        <v>1.3255000000000099</v>
      </c>
      <c r="F222" s="1">
        <f t="shared" si="25"/>
        <v>1.3255000000000099</v>
      </c>
      <c r="G222" s="1">
        <f t="shared" si="26"/>
        <v>1.196</v>
      </c>
      <c r="H222" s="1">
        <f t="shared" si="27"/>
        <v>1.196</v>
      </c>
      <c r="I222" s="1" cm="1">
        <f t="array" ref="I222">INT(INDEX(关卡普通怪!$F:$J,MATCH($C222,关卡普通怪!$A:$A,FALSE),MATCH(I$4,关卡普通怪!$F$2:$K$2,FALSE))*D222)</f>
        <v>13630</v>
      </c>
      <c r="J222" s="1" cm="1">
        <f t="array" ref="J222">INT(INDEX(关卡普通怪!$F:$J,MATCH($C222,关卡普通怪!$A:$A,FALSE),MATCH(J$4,关卡普通怪!$F$2:$K$2,FALSE))*E222)</f>
        <v>1025</v>
      </c>
      <c r="K222" s="1" cm="1">
        <f t="array" ref="K222">INT(INDEX(关卡普通怪!$F:$J,MATCH($C222,关卡普通怪!$A:$A,FALSE),MATCH(K$4,关卡普通怪!$F$2:$K$2,FALSE))*F222)</f>
        <v>1025</v>
      </c>
      <c r="L222" s="1" cm="1">
        <f t="array" ref="L222">INT(INDEX(关卡普通怪!$F:$J,MATCH($C222,关卡普通怪!$A:$A,FALSE),MATCH(L$4,关卡普通怪!$F$2:$K$2,FALSE))*G222)</f>
        <v>764</v>
      </c>
      <c r="M222" s="1" cm="1">
        <f t="array" ref="M222">INT(INDEX(关卡普通怪!$F:$J,MATCH($C222,关卡普通怪!$A:$A,FALSE),MATCH(M$4,关卡普通怪!$F$2:$K$2,FALSE))*H222)</f>
        <v>764</v>
      </c>
    </row>
    <row r="223" spans="1:13" x14ac:dyDescent="0.15">
      <c r="A223" s="1">
        <v>219</v>
      </c>
      <c r="B223" s="1">
        <f t="shared" si="28"/>
        <v>92</v>
      </c>
      <c r="C223" s="1" cm="1">
        <f t="array" ref="C223">IFERROR(INDEX(关卡普通怪!$A:$A,MATCH($B223,关卡普通怪!$E:$E,FALSE)),MAX(关卡普通怪!A:A))</f>
        <v>397</v>
      </c>
      <c r="D223" s="1">
        <f t="shared" si="23"/>
        <v>1.3270000000000099</v>
      </c>
      <c r="E223" s="1">
        <f t="shared" si="24"/>
        <v>1.3270000000000099</v>
      </c>
      <c r="F223" s="1">
        <f t="shared" si="25"/>
        <v>1.3270000000000099</v>
      </c>
      <c r="G223" s="1">
        <f t="shared" si="26"/>
        <v>1.198</v>
      </c>
      <c r="H223" s="1">
        <f t="shared" si="27"/>
        <v>1.198</v>
      </c>
      <c r="I223" s="1" cm="1">
        <f t="array" ref="I223">INT(INDEX(关卡普通怪!$F:$J,MATCH($C223,关卡普通怪!$A:$A,FALSE),MATCH(I$4,关卡普通怪!$F$2:$K$2,FALSE))*D223)</f>
        <v>13645</v>
      </c>
      <c r="J223" s="1" cm="1">
        <f t="array" ref="J223">INT(INDEX(关卡普通怪!$F:$J,MATCH($C223,关卡普通怪!$A:$A,FALSE),MATCH(J$4,关卡普通怪!$F$2:$K$2,FALSE))*E223)</f>
        <v>1027</v>
      </c>
      <c r="K223" s="1" cm="1">
        <f t="array" ref="K223">INT(INDEX(关卡普通怪!$F:$J,MATCH($C223,关卡普通怪!$A:$A,FALSE),MATCH(K$4,关卡普通怪!$F$2:$K$2,FALSE))*F223)</f>
        <v>1027</v>
      </c>
      <c r="L223" s="1" cm="1">
        <f t="array" ref="L223">INT(INDEX(关卡普通怪!$F:$J,MATCH($C223,关卡普通怪!$A:$A,FALSE),MATCH(L$4,关卡普通怪!$F$2:$K$2,FALSE))*G223)</f>
        <v>765</v>
      </c>
      <c r="M223" s="1" cm="1">
        <f t="array" ref="M223">INT(INDEX(关卡普通怪!$F:$J,MATCH($C223,关卡普通怪!$A:$A,FALSE),MATCH(M$4,关卡普通怪!$F$2:$K$2,FALSE))*H223)</f>
        <v>765</v>
      </c>
    </row>
    <row r="224" spans="1:13" x14ac:dyDescent="0.15">
      <c r="A224" s="1">
        <v>220</v>
      </c>
      <c r="B224" s="1">
        <f t="shared" ref="B224:B263" si="29">B221+1</f>
        <v>93</v>
      </c>
      <c r="C224" s="1" cm="1">
        <f t="array" ref="C224">IFERROR(INDEX(关卡普通怪!$A:$A,MATCH($B224,关卡普通怪!$E:$E,FALSE)),MAX(关卡普通怪!A:A))</f>
        <v>402</v>
      </c>
      <c r="D224" s="1">
        <f t="shared" si="23"/>
        <v>1.32850000000001</v>
      </c>
      <c r="E224" s="1">
        <f t="shared" si="24"/>
        <v>1.32850000000001</v>
      </c>
      <c r="F224" s="1">
        <f t="shared" si="25"/>
        <v>1.32850000000001</v>
      </c>
      <c r="G224" s="1">
        <f t="shared" si="26"/>
        <v>1.2</v>
      </c>
      <c r="H224" s="1">
        <f t="shared" si="27"/>
        <v>1.2</v>
      </c>
      <c r="I224" s="1" cm="1">
        <f t="array" ref="I224">INT(INDEX(关卡普通怪!$F:$J,MATCH($C224,关卡普通怪!$A:$A,FALSE),MATCH(I$4,关卡普通怪!$F$2:$K$2,FALSE))*D224)</f>
        <v>13985</v>
      </c>
      <c r="J224" s="1" cm="1">
        <f t="array" ref="J224">INT(INDEX(关卡普通怪!$F:$J,MATCH($C224,关卡普通怪!$A:$A,FALSE),MATCH(J$4,关卡普通怪!$F$2:$K$2,FALSE))*E224)</f>
        <v>1050</v>
      </c>
      <c r="K224" s="1" cm="1">
        <f t="array" ref="K224">INT(INDEX(关卡普通怪!$F:$J,MATCH($C224,关卡普通怪!$A:$A,FALSE),MATCH(K$4,关卡普通怪!$F$2:$K$2,FALSE))*F224)</f>
        <v>1050</v>
      </c>
      <c r="L224" s="1" cm="1">
        <f t="array" ref="L224">INT(INDEX(关卡普通怪!$F:$J,MATCH($C224,关卡普通怪!$A:$A,FALSE),MATCH(L$4,关卡普通怪!$F$2:$K$2,FALSE))*G224)</f>
        <v>769</v>
      </c>
      <c r="M224" s="1" cm="1">
        <f t="array" ref="M224">INT(INDEX(关卡普通怪!$F:$J,MATCH($C224,关卡普通怪!$A:$A,FALSE),MATCH(M$4,关卡普通怪!$F$2:$K$2,FALSE))*H224)</f>
        <v>769</v>
      </c>
    </row>
    <row r="225" spans="1:13" x14ac:dyDescent="0.15">
      <c r="A225" s="1">
        <v>221</v>
      </c>
      <c r="B225" s="1">
        <f t="shared" si="29"/>
        <v>93</v>
      </c>
      <c r="C225" s="1" cm="1">
        <f t="array" ref="C225">IFERROR(INDEX(关卡普通怪!$A:$A,MATCH($B225,关卡普通怪!$E:$E,FALSE)),MAX(关卡普通怪!A:A))</f>
        <v>402</v>
      </c>
      <c r="D225" s="1">
        <f t="shared" si="23"/>
        <v>1.3300000000000101</v>
      </c>
      <c r="E225" s="1">
        <f t="shared" si="24"/>
        <v>1.3300000000000101</v>
      </c>
      <c r="F225" s="1">
        <f t="shared" si="25"/>
        <v>1.3300000000000101</v>
      </c>
      <c r="G225" s="1">
        <f t="shared" si="26"/>
        <v>1.202</v>
      </c>
      <c r="H225" s="1">
        <f t="shared" si="27"/>
        <v>1.202</v>
      </c>
      <c r="I225" s="1" cm="1">
        <f t="array" ref="I225">INT(INDEX(关卡普通怪!$F:$J,MATCH($C225,关卡普通怪!$A:$A,FALSE),MATCH(I$4,关卡普通怪!$F$2:$K$2,FALSE))*D225)</f>
        <v>14000</v>
      </c>
      <c r="J225" s="1" cm="1">
        <f t="array" ref="J225">INT(INDEX(关卡普通怪!$F:$J,MATCH($C225,关卡普通怪!$A:$A,FALSE),MATCH(J$4,关卡普通怪!$F$2:$K$2,FALSE))*E225)</f>
        <v>1052</v>
      </c>
      <c r="K225" s="1" cm="1">
        <f t="array" ref="K225">INT(INDEX(关卡普通怪!$F:$J,MATCH($C225,关卡普通怪!$A:$A,FALSE),MATCH(K$4,关卡普通怪!$F$2:$K$2,FALSE))*F225)</f>
        <v>1052</v>
      </c>
      <c r="L225" s="1" cm="1">
        <f t="array" ref="L225">INT(INDEX(关卡普通怪!$F:$J,MATCH($C225,关卡普通怪!$A:$A,FALSE),MATCH(L$4,关卡普通怪!$F$2:$K$2,FALSE))*G225)</f>
        <v>770</v>
      </c>
      <c r="M225" s="1" cm="1">
        <f t="array" ref="M225">INT(INDEX(关卡普通怪!$F:$J,MATCH($C225,关卡普通怪!$A:$A,FALSE),MATCH(M$4,关卡普通怪!$F$2:$K$2,FALSE))*H225)</f>
        <v>770</v>
      </c>
    </row>
    <row r="226" spans="1:13" x14ac:dyDescent="0.15">
      <c r="A226" s="1">
        <v>222</v>
      </c>
      <c r="B226" s="1">
        <f t="shared" si="29"/>
        <v>93</v>
      </c>
      <c r="C226" s="1" cm="1">
        <f t="array" ref="C226">IFERROR(INDEX(关卡普通怪!$A:$A,MATCH($B226,关卡普通怪!$E:$E,FALSE)),MAX(关卡普通怪!A:A))</f>
        <v>402</v>
      </c>
      <c r="D226" s="1">
        <f t="shared" si="23"/>
        <v>1.3315000000000099</v>
      </c>
      <c r="E226" s="1">
        <f t="shared" si="24"/>
        <v>1.3315000000000099</v>
      </c>
      <c r="F226" s="1">
        <f t="shared" si="25"/>
        <v>1.3315000000000099</v>
      </c>
      <c r="G226" s="1">
        <f t="shared" si="26"/>
        <v>1.204</v>
      </c>
      <c r="H226" s="1">
        <f t="shared" si="27"/>
        <v>1.204</v>
      </c>
      <c r="I226" s="1" cm="1">
        <f t="array" ref="I226">INT(INDEX(关卡普通怪!$F:$J,MATCH($C226,关卡普通怪!$A:$A,FALSE),MATCH(I$4,关卡普通怪!$F$2:$K$2,FALSE))*D226)</f>
        <v>14016</v>
      </c>
      <c r="J226" s="1" cm="1">
        <f t="array" ref="J226">INT(INDEX(关卡普通怪!$F:$J,MATCH($C226,关卡普通怪!$A:$A,FALSE),MATCH(J$4,关卡普通怪!$F$2:$K$2,FALSE))*E226)</f>
        <v>1053</v>
      </c>
      <c r="K226" s="1" cm="1">
        <f t="array" ref="K226">INT(INDEX(关卡普通怪!$F:$J,MATCH($C226,关卡普通怪!$A:$A,FALSE),MATCH(K$4,关卡普通怪!$F$2:$K$2,FALSE))*F226)</f>
        <v>1053</v>
      </c>
      <c r="L226" s="1" cm="1">
        <f t="array" ref="L226">INT(INDEX(关卡普通怪!$F:$J,MATCH($C226,关卡普通怪!$A:$A,FALSE),MATCH(L$4,关卡普通怪!$F$2:$K$2,FALSE))*G226)</f>
        <v>771</v>
      </c>
      <c r="M226" s="1" cm="1">
        <f t="array" ref="M226">INT(INDEX(关卡普通怪!$F:$J,MATCH($C226,关卡普通怪!$A:$A,FALSE),MATCH(M$4,关卡普通怪!$F$2:$K$2,FALSE))*H226)</f>
        <v>771</v>
      </c>
    </row>
    <row r="227" spans="1:13" x14ac:dyDescent="0.15">
      <c r="A227" s="1">
        <v>223</v>
      </c>
      <c r="B227" s="1">
        <f t="shared" si="29"/>
        <v>94</v>
      </c>
      <c r="C227" s="1" cm="1">
        <f t="array" ref="C227">IFERROR(INDEX(关卡普通怪!$A:$A,MATCH($B227,关卡普通怪!$E:$E,FALSE)),MAX(关卡普通怪!A:A))</f>
        <v>407</v>
      </c>
      <c r="D227" s="1">
        <f t="shared" si="23"/>
        <v>1.33300000000001</v>
      </c>
      <c r="E227" s="1">
        <f t="shared" si="24"/>
        <v>1.33300000000001</v>
      </c>
      <c r="F227" s="1">
        <f t="shared" si="25"/>
        <v>1.33300000000001</v>
      </c>
      <c r="G227" s="1">
        <f t="shared" si="26"/>
        <v>1.206</v>
      </c>
      <c r="H227" s="1">
        <f t="shared" si="27"/>
        <v>1.206</v>
      </c>
      <c r="I227" s="1" cm="1">
        <f t="array" ref="I227">INT(INDEX(关卡普通怪!$F:$J,MATCH($C227,关卡普通怪!$A:$A,FALSE),MATCH(I$4,关卡普通怪!$F$2:$K$2,FALSE))*D227)</f>
        <v>14357</v>
      </c>
      <c r="J227" s="1" cm="1">
        <f t="array" ref="J227">INT(INDEX(关卡普通怪!$F:$J,MATCH($C227,关卡普通怪!$A:$A,FALSE),MATCH(J$4,关卡普通怪!$F$2:$K$2,FALSE))*E227)</f>
        <v>1077</v>
      </c>
      <c r="K227" s="1" cm="1">
        <f t="array" ref="K227">INT(INDEX(关卡普通怪!$F:$J,MATCH($C227,关卡普通怪!$A:$A,FALSE),MATCH(K$4,关卡普通怪!$F$2:$K$2,FALSE))*F227)</f>
        <v>1077</v>
      </c>
      <c r="L227" s="1" cm="1">
        <f t="array" ref="L227">INT(INDEX(关卡普通怪!$F:$J,MATCH($C227,关卡普通怪!$A:$A,FALSE),MATCH(L$4,关卡普通怪!$F$2:$K$2,FALSE))*G227)</f>
        <v>775</v>
      </c>
      <c r="M227" s="1" cm="1">
        <f t="array" ref="M227">INT(INDEX(关卡普通怪!$F:$J,MATCH($C227,关卡普通怪!$A:$A,FALSE),MATCH(M$4,关卡普通怪!$F$2:$K$2,FALSE))*H227)</f>
        <v>775</v>
      </c>
    </row>
    <row r="228" spans="1:13" x14ac:dyDescent="0.15">
      <c r="A228" s="1">
        <v>224</v>
      </c>
      <c r="B228" s="1">
        <f t="shared" si="29"/>
        <v>94</v>
      </c>
      <c r="C228" s="1" cm="1">
        <f t="array" ref="C228">IFERROR(INDEX(关卡普通怪!$A:$A,MATCH($B228,关卡普通怪!$E:$E,FALSE)),MAX(关卡普通怪!A:A))</f>
        <v>407</v>
      </c>
      <c r="D228" s="1">
        <f t="shared" si="23"/>
        <v>1.33450000000001</v>
      </c>
      <c r="E228" s="1">
        <f t="shared" si="24"/>
        <v>1.33450000000001</v>
      </c>
      <c r="F228" s="1">
        <f t="shared" si="25"/>
        <v>1.33450000000001</v>
      </c>
      <c r="G228" s="1">
        <f t="shared" si="26"/>
        <v>1.208</v>
      </c>
      <c r="H228" s="1">
        <f t="shared" si="27"/>
        <v>1.208</v>
      </c>
      <c r="I228" s="1" cm="1">
        <f t="array" ref="I228">INT(INDEX(关卡普通怪!$F:$J,MATCH($C228,关卡普通怪!$A:$A,FALSE),MATCH(I$4,关卡普通怪!$F$2:$K$2,FALSE))*D228)</f>
        <v>14373</v>
      </c>
      <c r="J228" s="1" cm="1">
        <f t="array" ref="J228">INT(INDEX(关卡普通怪!$F:$J,MATCH($C228,关卡普通怪!$A:$A,FALSE),MATCH(J$4,关卡普通怪!$F$2:$K$2,FALSE))*E228)</f>
        <v>1078</v>
      </c>
      <c r="K228" s="1" cm="1">
        <f t="array" ref="K228">INT(INDEX(关卡普通怪!$F:$J,MATCH($C228,关卡普通怪!$A:$A,FALSE),MATCH(K$4,关卡普通怪!$F$2:$K$2,FALSE))*F228)</f>
        <v>1078</v>
      </c>
      <c r="L228" s="1" cm="1">
        <f t="array" ref="L228">INT(INDEX(关卡普通怪!$F:$J,MATCH($C228,关卡普通怪!$A:$A,FALSE),MATCH(L$4,关卡普通怪!$F$2:$K$2,FALSE))*G228)</f>
        <v>776</v>
      </c>
      <c r="M228" s="1" cm="1">
        <f t="array" ref="M228">INT(INDEX(关卡普通怪!$F:$J,MATCH($C228,关卡普通怪!$A:$A,FALSE),MATCH(M$4,关卡普通怪!$F$2:$K$2,FALSE))*H228)</f>
        <v>776</v>
      </c>
    </row>
    <row r="229" spans="1:13" x14ac:dyDescent="0.15">
      <c r="A229" s="1">
        <v>225</v>
      </c>
      <c r="B229" s="1">
        <f t="shared" si="29"/>
        <v>94</v>
      </c>
      <c r="C229" s="1" cm="1">
        <f t="array" ref="C229">IFERROR(INDEX(关卡普通怪!$A:$A,MATCH($B229,关卡普通怪!$E:$E,FALSE)),MAX(关卡普通怪!A:A))</f>
        <v>407</v>
      </c>
      <c r="D229" s="1">
        <f t="shared" si="23"/>
        <v>1.3360000000000101</v>
      </c>
      <c r="E229" s="1">
        <f t="shared" si="24"/>
        <v>1.3360000000000101</v>
      </c>
      <c r="F229" s="1">
        <f t="shared" si="25"/>
        <v>1.3360000000000101</v>
      </c>
      <c r="G229" s="1">
        <f t="shared" si="26"/>
        <v>1.21</v>
      </c>
      <c r="H229" s="1">
        <f t="shared" si="27"/>
        <v>1.21</v>
      </c>
      <c r="I229" s="1" cm="1">
        <f t="array" ref="I229">INT(INDEX(关卡普通怪!$F:$J,MATCH($C229,关卡普通怪!$A:$A,FALSE),MATCH(I$4,关卡普通怪!$F$2:$K$2,FALSE))*D229)</f>
        <v>14390</v>
      </c>
      <c r="J229" s="1" cm="1">
        <f t="array" ref="J229">INT(INDEX(关卡普通怪!$F:$J,MATCH($C229,关卡普通怪!$A:$A,FALSE),MATCH(J$4,关卡普通怪!$F$2:$K$2,FALSE))*E229)</f>
        <v>1079</v>
      </c>
      <c r="K229" s="1" cm="1">
        <f t="array" ref="K229">INT(INDEX(关卡普通怪!$F:$J,MATCH($C229,关卡普通怪!$A:$A,FALSE),MATCH(K$4,关卡普通怪!$F$2:$K$2,FALSE))*F229)</f>
        <v>1079</v>
      </c>
      <c r="L229" s="1" cm="1">
        <f t="array" ref="L229">INT(INDEX(关卡普通怪!$F:$J,MATCH($C229,关卡普通怪!$A:$A,FALSE),MATCH(L$4,关卡普通怪!$F$2:$K$2,FALSE))*G229)</f>
        <v>778</v>
      </c>
      <c r="M229" s="1" cm="1">
        <f t="array" ref="M229">INT(INDEX(关卡普通怪!$F:$J,MATCH($C229,关卡普通怪!$A:$A,FALSE),MATCH(M$4,关卡普通怪!$F$2:$K$2,FALSE))*H229)</f>
        <v>778</v>
      </c>
    </row>
    <row r="230" spans="1:13" x14ac:dyDescent="0.15">
      <c r="A230" s="1">
        <v>226</v>
      </c>
      <c r="B230" s="1">
        <f t="shared" si="29"/>
        <v>95</v>
      </c>
      <c r="C230" s="1" cm="1">
        <f t="array" ref="C230">IFERROR(INDEX(关卡普通怪!$A:$A,MATCH($B230,关卡普通怪!$E:$E,FALSE)),MAX(关卡普通怪!A:A))</f>
        <v>412</v>
      </c>
      <c r="D230" s="1">
        <f t="shared" si="23"/>
        <v>1.3375000000000099</v>
      </c>
      <c r="E230" s="1">
        <f t="shared" si="24"/>
        <v>1.3375000000000099</v>
      </c>
      <c r="F230" s="1">
        <f t="shared" si="25"/>
        <v>1.3375000000000099</v>
      </c>
      <c r="G230" s="1">
        <f t="shared" si="26"/>
        <v>1.212</v>
      </c>
      <c r="H230" s="1">
        <f t="shared" si="27"/>
        <v>1.212</v>
      </c>
      <c r="I230" s="1" cm="1">
        <f t="array" ref="I230">INT(INDEX(关卡普通怪!$F:$J,MATCH($C230,关卡普通怪!$A:$A,FALSE),MATCH(I$4,关卡普通怪!$F$2:$K$2,FALSE))*D230)</f>
        <v>14732</v>
      </c>
      <c r="J230" s="1" cm="1">
        <f t="array" ref="J230">INT(INDEX(关卡普通怪!$F:$J,MATCH($C230,关卡普通怪!$A:$A,FALSE),MATCH(J$4,关卡普通怪!$F$2:$K$2,FALSE))*E230)</f>
        <v>1103</v>
      </c>
      <c r="K230" s="1" cm="1">
        <f t="array" ref="K230">INT(INDEX(关卡普通怪!$F:$J,MATCH($C230,关卡普通怪!$A:$A,FALSE),MATCH(K$4,关卡普通怪!$F$2:$K$2,FALSE))*F230)</f>
        <v>1103</v>
      </c>
      <c r="L230" s="1" cm="1">
        <f t="array" ref="L230">INT(INDEX(关卡普通怪!$F:$J,MATCH($C230,关卡普通怪!$A:$A,FALSE),MATCH(L$4,关卡普通怪!$F$2:$K$2,FALSE))*G230)</f>
        <v>795</v>
      </c>
      <c r="M230" s="1" cm="1">
        <f t="array" ref="M230">INT(INDEX(关卡普通怪!$F:$J,MATCH($C230,关卡普通怪!$A:$A,FALSE),MATCH(M$4,关卡普通怪!$F$2:$K$2,FALSE))*H230)</f>
        <v>795</v>
      </c>
    </row>
    <row r="231" spans="1:13" x14ac:dyDescent="0.15">
      <c r="A231" s="1">
        <v>227</v>
      </c>
      <c r="B231" s="1">
        <f t="shared" si="29"/>
        <v>95</v>
      </c>
      <c r="C231" s="1" cm="1">
        <f t="array" ref="C231">IFERROR(INDEX(关卡普通怪!$A:$A,MATCH($B231,关卡普通怪!$E:$E,FALSE)),MAX(关卡普通怪!A:A))</f>
        <v>412</v>
      </c>
      <c r="D231" s="1">
        <f t="shared" si="23"/>
        <v>1.33900000000001</v>
      </c>
      <c r="E231" s="1">
        <f t="shared" si="24"/>
        <v>1.33900000000001</v>
      </c>
      <c r="F231" s="1">
        <f t="shared" si="25"/>
        <v>1.33900000000001</v>
      </c>
      <c r="G231" s="1">
        <f t="shared" si="26"/>
        <v>1.214</v>
      </c>
      <c r="H231" s="1">
        <f t="shared" si="27"/>
        <v>1.214</v>
      </c>
      <c r="I231" s="1" cm="1">
        <f t="array" ref="I231">INT(INDEX(关卡普通怪!$F:$J,MATCH($C231,关卡普通怪!$A:$A,FALSE),MATCH(I$4,关卡普通怪!$F$2:$K$2,FALSE))*D231)</f>
        <v>14749</v>
      </c>
      <c r="J231" s="1" cm="1">
        <f t="array" ref="J231">INT(INDEX(关卡普通怪!$F:$J,MATCH($C231,关卡普通怪!$A:$A,FALSE),MATCH(J$4,关卡普通怪!$F$2:$K$2,FALSE))*E231)</f>
        <v>1104</v>
      </c>
      <c r="K231" s="1" cm="1">
        <f t="array" ref="K231">INT(INDEX(关卡普通怪!$F:$J,MATCH($C231,关卡普通怪!$A:$A,FALSE),MATCH(K$4,关卡普通怪!$F$2:$K$2,FALSE))*F231)</f>
        <v>1104</v>
      </c>
      <c r="L231" s="1" cm="1">
        <f t="array" ref="L231">INT(INDEX(关卡普通怪!$F:$J,MATCH($C231,关卡普通怪!$A:$A,FALSE),MATCH(L$4,关卡普通怪!$F$2:$K$2,FALSE))*G231)</f>
        <v>796</v>
      </c>
      <c r="M231" s="1" cm="1">
        <f t="array" ref="M231">INT(INDEX(关卡普通怪!$F:$J,MATCH($C231,关卡普通怪!$A:$A,FALSE),MATCH(M$4,关卡普通怪!$F$2:$K$2,FALSE))*H231)</f>
        <v>796</v>
      </c>
    </row>
    <row r="232" spans="1:13" x14ac:dyDescent="0.15">
      <c r="A232" s="1">
        <v>228</v>
      </c>
      <c r="B232" s="1">
        <f t="shared" si="29"/>
        <v>95</v>
      </c>
      <c r="C232" s="1" cm="1">
        <f t="array" ref="C232">IFERROR(INDEX(关卡普通怪!$A:$A,MATCH($B232,关卡普通怪!$E:$E,FALSE)),MAX(关卡普通怪!A:A))</f>
        <v>412</v>
      </c>
      <c r="D232" s="1">
        <f t="shared" si="23"/>
        <v>1.34050000000001</v>
      </c>
      <c r="E232" s="1">
        <f t="shared" si="24"/>
        <v>1.34050000000001</v>
      </c>
      <c r="F232" s="1">
        <f t="shared" si="25"/>
        <v>1.34050000000001</v>
      </c>
      <c r="G232" s="1">
        <f t="shared" si="26"/>
        <v>1.216</v>
      </c>
      <c r="H232" s="1">
        <f t="shared" si="27"/>
        <v>1.216</v>
      </c>
      <c r="I232" s="1" cm="1">
        <f t="array" ref="I232">INT(INDEX(关卡普通怪!$F:$J,MATCH($C232,关卡普通怪!$A:$A,FALSE),MATCH(I$4,关卡普通怪!$F$2:$K$2,FALSE))*D232)</f>
        <v>14765</v>
      </c>
      <c r="J232" s="1" cm="1">
        <f t="array" ref="J232">INT(INDEX(关卡普通怪!$F:$J,MATCH($C232,关卡普通怪!$A:$A,FALSE),MATCH(J$4,关卡普通怪!$F$2:$K$2,FALSE))*E232)</f>
        <v>1105</v>
      </c>
      <c r="K232" s="1" cm="1">
        <f t="array" ref="K232">INT(INDEX(关卡普通怪!$F:$J,MATCH($C232,关卡普通怪!$A:$A,FALSE),MATCH(K$4,关卡普通怪!$F$2:$K$2,FALSE))*F232)</f>
        <v>1105</v>
      </c>
      <c r="L232" s="1" cm="1">
        <f t="array" ref="L232">INT(INDEX(关卡普通怪!$F:$J,MATCH($C232,关卡普通怪!$A:$A,FALSE),MATCH(L$4,关卡普通怪!$F$2:$K$2,FALSE))*G232)</f>
        <v>797</v>
      </c>
      <c r="M232" s="1" cm="1">
        <f t="array" ref="M232">INT(INDEX(关卡普通怪!$F:$J,MATCH($C232,关卡普通怪!$A:$A,FALSE),MATCH(M$4,关卡普通怪!$F$2:$K$2,FALSE))*H232)</f>
        <v>797</v>
      </c>
    </row>
    <row r="233" spans="1:13" x14ac:dyDescent="0.15">
      <c r="A233" s="1">
        <v>229</v>
      </c>
      <c r="B233" s="1">
        <f t="shared" si="29"/>
        <v>96</v>
      </c>
      <c r="C233" s="1" cm="1">
        <f t="array" ref="C233">IFERROR(INDEX(关卡普通怪!$A:$A,MATCH($B233,关卡普通怪!$E:$E,FALSE)),MAX(关卡普通怪!A:A))</f>
        <v>417</v>
      </c>
      <c r="D233" s="1">
        <f t="shared" si="23"/>
        <v>1.3420000000000101</v>
      </c>
      <c r="E233" s="1">
        <f t="shared" si="24"/>
        <v>1.3420000000000101</v>
      </c>
      <c r="F233" s="1">
        <f t="shared" si="25"/>
        <v>1.3420000000000101</v>
      </c>
      <c r="G233" s="1">
        <f t="shared" si="26"/>
        <v>1.218</v>
      </c>
      <c r="H233" s="1">
        <f t="shared" si="27"/>
        <v>1.218</v>
      </c>
      <c r="I233" s="1" cm="1">
        <f t="array" ref="I233">INT(INDEX(关卡普通怪!$F:$J,MATCH($C233,关卡普通怪!$A:$A,FALSE),MATCH(I$4,关卡普通怪!$F$2:$K$2,FALSE))*D233)</f>
        <v>14924</v>
      </c>
      <c r="J233" s="1" cm="1">
        <f t="array" ref="J233">INT(INDEX(关卡普通怪!$F:$J,MATCH($C233,关卡普通怪!$A:$A,FALSE),MATCH(J$4,关卡普通怪!$F$2:$K$2,FALSE))*E233)</f>
        <v>1119</v>
      </c>
      <c r="K233" s="1" cm="1">
        <f t="array" ref="K233">INT(INDEX(关卡普通怪!$F:$J,MATCH($C233,关卡普通怪!$A:$A,FALSE),MATCH(K$4,关卡普通怪!$F$2:$K$2,FALSE))*F233)</f>
        <v>1119</v>
      </c>
      <c r="L233" s="1" cm="1">
        <f t="array" ref="L233">INT(INDEX(关卡普通怪!$F:$J,MATCH($C233,关卡普通怪!$A:$A,FALSE),MATCH(L$4,关卡普通怪!$F$2:$K$2,FALSE))*G233)</f>
        <v>816</v>
      </c>
      <c r="M233" s="1" cm="1">
        <f t="array" ref="M233">INT(INDEX(关卡普通怪!$F:$J,MATCH($C233,关卡普通怪!$A:$A,FALSE),MATCH(M$4,关卡普通怪!$F$2:$K$2,FALSE))*H233)</f>
        <v>816</v>
      </c>
    </row>
    <row r="234" spans="1:13" x14ac:dyDescent="0.15">
      <c r="A234" s="1">
        <v>230</v>
      </c>
      <c r="B234" s="1">
        <f t="shared" si="29"/>
        <v>96</v>
      </c>
      <c r="C234" s="1" cm="1">
        <f t="array" ref="C234">IFERROR(INDEX(关卡普通怪!$A:$A,MATCH($B234,关卡普通怪!$E:$E,FALSE)),MAX(关卡普通怪!A:A))</f>
        <v>417</v>
      </c>
      <c r="D234" s="1">
        <f t="shared" si="23"/>
        <v>1.3435000000000099</v>
      </c>
      <c r="E234" s="1">
        <f t="shared" si="24"/>
        <v>1.3435000000000099</v>
      </c>
      <c r="F234" s="1">
        <f t="shared" si="25"/>
        <v>1.3435000000000099</v>
      </c>
      <c r="G234" s="1">
        <f t="shared" si="26"/>
        <v>1.22</v>
      </c>
      <c r="H234" s="1">
        <f t="shared" si="27"/>
        <v>1.22</v>
      </c>
      <c r="I234" s="1" cm="1">
        <f t="array" ref="I234">INT(INDEX(关卡普通怪!$F:$J,MATCH($C234,关卡普通怪!$A:$A,FALSE),MATCH(I$4,关卡普通怪!$F$2:$K$2,FALSE))*D234)</f>
        <v>14941</v>
      </c>
      <c r="J234" s="1" cm="1">
        <f t="array" ref="J234">INT(INDEX(关卡普通怪!$F:$J,MATCH($C234,关卡普通怪!$A:$A,FALSE),MATCH(J$4,关卡普通怪!$F$2:$K$2,FALSE))*E234)</f>
        <v>1120</v>
      </c>
      <c r="K234" s="1" cm="1">
        <f t="array" ref="K234">INT(INDEX(关卡普通怪!$F:$J,MATCH($C234,关卡普通怪!$A:$A,FALSE),MATCH(K$4,关卡普通怪!$F$2:$K$2,FALSE))*F234)</f>
        <v>1120</v>
      </c>
      <c r="L234" s="1" cm="1">
        <f t="array" ref="L234">INT(INDEX(关卡普通怪!$F:$J,MATCH($C234,关卡普通怪!$A:$A,FALSE),MATCH(L$4,关卡普通怪!$F$2:$K$2,FALSE))*G234)</f>
        <v>817</v>
      </c>
      <c r="M234" s="1" cm="1">
        <f t="array" ref="M234">INT(INDEX(关卡普通怪!$F:$J,MATCH($C234,关卡普通怪!$A:$A,FALSE),MATCH(M$4,关卡普通怪!$F$2:$K$2,FALSE))*H234)</f>
        <v>817</v>
      </c>
    </row>
    <row r="235" spans="1:13" x14ac:dyDescent="0.15">
      <c r="A235" s="1">
        <v>231</v>
      </c>
      <c r="B235" s="1">
        <f t="shared" si="29"/>
        <v>96</v>
      </c>
      <c r="C235" s="1" cm="1">
        <f t="array" ref="C235">IFERROR(INDEX(关卡普通怪!$A:$A,MATCH($B235,关卡普通怪!$E:$E,FALSE)),MAX(关卡普通怪!A:A))</f>
        <v>417</v>
      </c>
      <c r="D235" s="1">
        <f t="shared" si="23"/>
        <v>1.34500000000001</v>
      </c>
      <c r="E235" s="1">
        <f t="shared" si="24"/>
        <v>1.34500000000001</v>
      </c>
      <c r="F235" s="1">
        <f t="shared" si="25"/>
        <v>1.34500000000001</v>
      </c>
      <c r="G235" s="1">
        <f t="shared" si="26"/>
        <v>1.222</v>
      </c>
      <c r="H235" s="1">
        <f t="shared" si="27"/>
        <v>1.222</v>
      </c>
      <c r="I235" s="1" cm="1">
        <f t="array" ref="I235">INT(INDEX(关卡普通怪!$F:$J,MATCH($C235,关卡普通怪!$A:$A,FALSE),MATCH(I$4,关卡普通怪!$F$2:$K$2,FALSE))*D235)</f>
        <v>14957</v>
      </c>
      <c r="J235" s="1" cm="1">
        <f t="array" ref="J235">INT(INDEX(关卡普通怪!$F:$J,MATCH($C235,关卡普通怪!$A:$A,FALSE),MATCH(J$4,关卡普通怪!$F$2:$K$2,FALSE))*E235)</f>
        <v>1121</v>
      </c>
      <c r="K235" s="1" cm="1">
        <f t="array" ref="K235">INT(INDEX(关卡普通怪!$F:$J,MATCH($C235,关卡普通怪!$A:$A,FALSE),MATCH(K$4,关卡普通怪!$F$2:$K$2,FALSE))*F235)</f>
        <v>1121</v>
      </c>
      <c r="L235" s="1" cm="1">
        <f t="array" ref="L235">INT(INDEX(关卡普通怪!$F:$J,MATCH($C235,关卡普通怪!$A:$A,FALSE),MATCH(L$4,关卡普通怪!$F$2:$K$2,FALSE))*G235)</f>
        <v>818</v>
      </c>
      <c r="M235" s="1" cm="1">
        <f t="array" ref="M235">INT(INDEX(关卡普通怪!$F:$J,MATCH($C235,关卡普通怪!$A:$A,FALSE),MATCH(M$4,关卡普通怪!$F$2:$K$2,FALSE))*H235)</f>
        <v>818</v>
      </c>
    </row>
    <row r="236" spans="1:13" x14ac:dyDescent="0.15">
      <c r="A236" s="1">
        <v>232</v>
      </c>
      <c r="B236" s="1">
        <f t="shared" si="29"/>
        <v>97</v>
      </c>
      <c r="C236" s="1" cm="1">
        <f t="array" ref="C236">IFERROR(INDEX(关卡普通怪!$A:$A,MATCH($B236,关卡普通怪!$E:$E,FALSE)),MAX(关卡普通怪!A:A))</f>
        <v>422</v>
      </c>
      <c r="D236" s="1">
        <f t="shared" si="23"/>
        <v>1.34650000000001</v>
      </c>
      <c r="E236" s="1">
        <f t="shared" si="24"/>
        <v>1.34650000000001</v>
      </c>
      <c r="F236" s="1">
        <f t="shared" si="25"/>
        <v>1.34650000000001</v>
      </c>
      <c r="G236" s="1">
        <f t="shared" si="26"/>
        <v>1.224</v>
      </c>
      <c r="H236" s="1">
        <f t="shared" si="27"/>
        <v>1.224</v>
      </c>
      <c r="I236" s="1" cm="1">
        <f t="array" ref="I236">INT(INDEX(关卡普通怪!$F:$J,MATCH($C236,关卡普通怪!$A:$A,FALSE),MATCH(I$4,关卡普通怪!$F$2:$K$2,FALSE))*D236)</f>
        <v>15117</v>
      </c>
      <c r="J236" s="1" cm="1">
        <f t="array" ref="J236">INT(INDEX(关卡普通怪!$F:$J,MATCH($C236,关卡普通怪!$A:$A,FALSE),MATCH(J$4,关卡普通怪!$F$2:$K$2,FALSE))*E236)</f>
        <v>1135</v>
      </c>
      <c r="K236" s="1" cm="1">
        <f t="array" ref="K236">INT(INDEX(关卡普通怪!$F:$J,MATCH($C236,关卡普通怪!$A:$A,FALSE),MATCH(K$4,关卡普通怪!$F$2:$K$2,FALSE))*F236)</f>
        <v>1135</v>
      </c>
      <c r="L236" s="1" cm="1">
        <f t="array" ref="L236">INT(INDEX(关卡普通怪!$F:$J,MATCH($C236,关卡普通怪!$A:$A,FALSE),MATCH(L$4,关卡普通怪!$F$2:$K$2,FALSE))*G236)</f>
        <v>822</v>
      </c>
      <c r="M236" s="1" cm="1">
        <f t="array" ref="M236">INT(INDEX(关卡普通怪!$F:$J,MATCH($C236,关卡普通怪!$A:$A,FALSE),MATCH(M$4,关卡普通怪!$F$2:$K$2,FALSE))*H236)</f>
        <v>822</v>
      </c>
    </row>
    <row r="237" spans="1:13" x14ac:dyDescent="0.15">
      <c r="A237" s="1">
        <v>233</v>
      </c>
      <c r="B237" s="1">
        <f t="shared" si="29"/>
        <v>97</v>
      </c>
      <c r="C237" s="1" cm="1">
        <f t="array" ref="C237">IFERROR(INDEX(关卡普通怪!$A:$A,MATCH($B237,关卡普通怪!$E:$E,FALSE)),MAX(关卡普通怪!A:A))</f>
        <v>422</v>
      </c>
      <c r="D237" s="1">
        <f t="shared" si="23"/>
        <v>1.3480000000000101</v>
      </c>
      <c r="E237" s="1">
        <f t="shared" si="24"/>
        <v>1.3480000000000101</v>
      </c>
      <c r="F237" s="1">
        <f t="shared" si="25"/>
        <v>1.3480000000000101</v>
      </c>
      <c r="G237" s="1">
        <f t="shared" si="26"/>
        <v>1.226</v>
      </c>
      <c r="H237" s="1">
        <f t="shared" si="27"/>
        <v>1.226</v>
      </c>
      <c r="I237" s="1" cm="1">
        <f t="array" ref="I237">INT(INDEX(关卡普通怪!$F:$J,MATCH($C237,关卡普通怪!$A:$A,FALSE),MATCH(I$4,关卡普通怪!$F$2:$K$2,FALSE))*D237)</f>
        <v>15133</v>
      </c>
      <c r="J237" s="1" cm="1">
        <f t="array" ref="J237">INT(INDEX(关卡普通怪!$F:$J,MATCH($C237,关卡普通怪!$A:$A,FALSE),MATCH(J$4,关卡普通怪!$F$2:$K$2,FALSE))*E237)</f>
        <v>1136</v>
      </c>
      <c r="K237" s="1" cm="1">
        <f t="array" ref="K237">INT(INDEX(关卡普通怪!$F:$J,MATCH($C237,关卡普通怪!$A:$A,FALSE),MATCH(K$4,关卡普通怪!$F$2:$K$2,FALSE))*F237)</f>
        <v>1136</v>
      </c>
      <c r="L237" s="1" cm="1">
        <f t="array" ref="L237">INT(INDEX(关卡普通怪!$F:$J,MATCH($C237,关卡普通怪!$A:$A,FALSE),MATCH(L$4,关卡普通怪!$F$2:$K$2,FALSE))*G237)</f>
        <v>823</v>
      </c>
      <c r="M237" s="1" cm="1">
        <f t="array" ref="M237">INT(INDEX(关卡普通怪!$F:$J,MATCH($C237,关卡普通怪!$A:$A,FALSE),MATCH(M$4,关卡普通怪!$F$2:$K$2,FALSE))*H237)</f>
        <v>823</v>
      </c>
    </row>
    <row r="238" spans="1:13" x14ac:dyDescent="0.15">
      <c r="A238" s="1">
        <v>234</v>
      </c>
      <c r="B238" s="1">
        <f t="shared" si="29"/>
        <v>97</v>
      </c>
      <c r="C238" s="1" cm="1">
        <f t="array" ref="C238">IFERROR(INDEX(关卡普通怪!$A:$A,MATCH($B238,关卡普通怪!$E:$E,FALSE)),MAX(关卡普通怪!A:A))</f>
        <v>422</v>
      </c>
      <c r="D238" s="1">
        <f t="shared" si="23"/>
        <v>1.3495000000000099</v>
      </c>
      <c r="E238" s="1">
        <f t="shared" si="24"/>
        <v>1.3495000000000099</v>
      </c>
      <c r="F238" s="1">
        <f t="shared" si="25"/>
        <v>1.3495000000000099</v>
      </c>
      <c r="G238" s="1">
        <f t="shared" si="26"/>
        <v>1.228</v>
      </c>
      <c r="H238" s="1">
        <f t="shared" si="27"/>
        <v>1.228</v>
      </c>
      <c r="I238" s="1" cm="1">
        <f t="array" ref="I238">INT(INDEX(关卡普通怪!$F:$J,MATCH($C238,关卡普通怪!$A:$A,FALSE),MATCH(I$4,关卡普通怪!$F$2:$K$2,FALSE))*D238)</f>
        <v>15150</v>
      </c>
      <c r="J238" s="1" cm="1">
        <f t="array" ref="J238">INT(INDEX(关卡普通怪!$F:$J,MATCH($C238,关卡普通怪!$A:$A,FALSE),MATCH(J$4,关卡普通怪!$F$2:$K$2,FALSE))*E238)</f>
        <v>1137</v>
      </c>
      <c r="K238" s="1" cm="1">
        <f t="array" ref="K238">INT(INDEX(关卡普通怪!$F:$J,MATCH($C238,关卡普通怪!$A:$A,FALSE),MATCH(K$4,关卡普通怪!$F$2:$K$2,FALSE))*F238)</f>
        <v>1137</v>
      </c>
      <c r="L238" s="1" cm="1">
        <f t="array" ref="L238">INT(INDEX(关卡普通怪!$F:$J,MATCH($C238,关卡普通怪!$A:$A,FALSE),MATCH(L$4,关卡普通怪!$F$2:$K$2,FALSE))*G238)</f>
        <v>825</v>
      </c>
      <c r="M238" s="1" cm="1">
        <f t="array" ref="M238">INT(INDEX(关卡普通怪!$F:$J,MATCH($C238,关卡普通怪!$A:$A,FALSE),MATCH(M$4,关卡普通怪!$F$2:$K$2,FALSE))*H238)</f>
        <v>825</v>
      </c>
    </row>
    <row r="239" spans="1:13" x14ac:dyDescent="0.15">
      <c r="A239" s="1">
        <v>235</v>
      </c>
      <c r="B239" s="1">
        <f t="shared" si="29"/>
        <v>98</v>
      </c>
      <c r="C239" s="1" cm="1">
        <f t="array" ref="C239">IFERROR(INDEX(关卡普通怪!$A:$A,MATCH($B239,关卡普通怪!$E:$E,FALSE)),MAX(关卡普通怪!A:A))</f>
        <v>427</v>
      </c>
      <c r="D239" s="1">
        <f t="shared" si="23"/>
        <v>1.35100000000001</v>
      </c>
      <c r="E239" s="1">
        <f t="shared" si="24"/>
        <v>1.35100000000001</v>
      </c>
      <c r="F239" s="1">
        <f t="shared" si="25"/>
        <v>1.35100000000001</v>
      </c>
      <c r="G239" s="1">
        <f t="shared" si="26"/>
        <v>1.23</v>
      </c>
      <c r="H239" s="1">
        <f t="shared" si="27"/>
        <v>1.23</v>
      </c>
      <c r="I239" s="1" cm="1">
        <f t="array" ref="I239">INT(INDEX(关卡普通怪!$F:$J,MATCH($C239,关卡普通怪!$A:$A,FALSE),MATCH(I$4,关卡普通怪!$F$2:$K$2,FALSE))*D239)</f>
        <v>15310</v>
      </c>
      <c r="J239" s="1" cm="1">
        <f t="array" ref="J239">INT(INDEX(关卡普通怪!$F:$J,MATCH($C239,关卡普通怪!$A:$A,FALSE),MATCH(J$4,关卡普通怪!$F$2:$K$2,FALSE))*E239)</f>
        <v>1151</v>
      </c>
      <c r="K239" s="1" cm="1">
        <f t="array" ref="K239">INT(INDEX(关卡普通怪!$F:$J,MATCH($C239,关卡普通怪!$A:$A,FALSE),MATCH(K$4,关卡普通怪!$F$2:$K$2,FALSE))*F239)</f>
        <v>1151</v>
      </c>
      <c r="L239" s="1" cm="1">
        <f t="array" ref="L239">INT(INDEX(关卡普通怪!$F:$J,MATCH($C239,关卡普通怪!$A:$A,FALSE),MATCH(L$4,关卡普通怪!$F$2:$K$2,FALSE))*G239)</f>
        <v>829</v>
      </c>
      <c r="M239" s="1" cm="1">
        <f t="array" ref="M239">INT(INDEX(关卡普通怪!$F:$J,MATCH($C239,关卡普通怪!$A:$A,FALSE),MATCH(M$4,关卡普通怪!$F$2:$K$2,FALSE))*H239)</f>
        <v>829</v>
      </c>
    </row>
    <row r="240" spans="1:13" x14ac:dyDescent="0.15">
      <c r="A240" s="1">
        <v>236</v>
      </c>
      <c r="B240" s="1">
        <f t="shared" si="29"/>
        <v>98</v>
      </c>
      <c r="C240" s="1" cm="1">
        <f t="array" ref="C240">IFERROR(INDEX(关卡普通怪!$A:$A,MATCH($B240,关卡普通怪!$E:$E,FALSE)),MAX(关卡普通怪!A:A))</f>
        <v>427</v>
      </c>
      <c r="D240" s="1">
        <f t="shared" si="23"/>
        <v>1.35250000000001</v>
      </c>
      <c r="E240" s="1">
        <f t="shared" si="24"/>
        <v>1.35250000000001</v>
      </c>
      <c r="F240" s="1">
        <f t="shared" si="25"/>
        <v>1.35250000000001</v>
      </c>
      <c r="G240" s="1">
        <f t="shared" si="26"/>
        <v>1.232</v>
      </c>
      <c r="H240" s="1">
        <f t="shared" si="27"/>
        <v>1.232</v>
      </c>
      <c r="I240" s="1" cm="1">
        <f t="array" ref="I240">INT(INDEX(关卡普通怪!$F:$J,MATCH($C240,关卡普通怪!$A:$A,FALSE),MATCH(I$4,关卡普通怪!$F$2:$K$2,FALSE))*D240)</f>
        <v>15327</v>
      </c>
      <c r="J240" s="1" cm="1">
        <f t="array" ref="J240">INT(INDEX(关卡普通怪!$F:$J,MATCH($C240,关卡普通怪!$A:$A,FALSE),MATCH(J$4,关卡普通怪!$F$2:$K$2,FALSE))*E240)</f>
        <v>1152</v>
      </c>
      <c r="K240" s="1" cm="1">
        <f t="array" ref="K240">INT(INDEX(关卡普通怪!$F:$J,MATCH($C240,关卡普通怪!$A:$A,FALSE),MATCH(K$4,关卡普通怪!$F$2:$K$2,FALSE))*F240)</f>
        <v>1152</v>
      </c>
      <c r="L240" s="1" cm="1">
        <f t="array" ref="L240">INT(INDEX(关卡普通怪!$F:$J,MATCH($C240,关卡普通怪!$A:$A,FALSE),MATCH(L$4,关卡普通怪!$F$2:$K$2,FALSE))*G240)</f>
        <v>830</v>
      </c>
      <c r="M240" s="1" cm="1">
        <f t="array" ref="M240">INT(INDEX(关卡普通怪!$F:$J,MATCH($C240,关卡普通怪!$A:$A,FALSE),MATCH(M$4,关卡普通怪!$F$2:$K$2,FALSE))*H240)</f>
        <v>830</v>
      </c>
    </row>
    <row r="241" spans="1:13" x14ac:dyDescent="0.15">
      <c r="A241" s="1">
        <v>237</v>
      </c>
      <c r="B241" s="1">
        <f t="shared" si="29"/>
        <v>98</v>
      </c>
      <c r="C241" s="1" cm="1">
        <f t="array" ref="C241">IFERROR(INDEX(关卡普通怪!$A:$A,MATCH($B241,关卡普通怪!$E:$E,FALSE)),MAX(关卡普通怪!A:A))</f>
        <v>427</v>
      </c>
      <c r="D241" s="1">
        <f t="shared" si="23"/>
        <v>1.3540000000000101</v>
      </c>
      <c r="E241" s="1">
        <f t="shared" si="24"/>
        <v>1.3540000000000101</v>
      </c>
      <c r="F241" s="1">
        <f t="shared" si="25"/>
        <v>1.3540000000000101</v>
      </c>
      <c r="G241" s="1">
        <f t="shared" si="26"/>
        <v>1.234</v>
      </c>
      <c r="H241" s="1">
        <f t="shared" si="27"/>
        <v>1.234</v>
      </c>
      <c r="I241" s="1" cm="1">
        <f t="array" ref="I241">INT(INDEX(关卡普通怪!$F:$J,MATCH($C241,关卡普通怪!$A:$A,FALSE),MATCH(I$4,关卡普通怪!$F$2:$K$2,FALSE))*D241)</f>
        <v>15344</v>
      </c>
      <c r="J241" s="1" cm="1">
        <f t="array" ref="J241">INT(INDEX(关卡普通怪!$F:$J,MATCH($C241,关卡普通怪!$A:$A,FALSE),MATCH(J$4,关卡普通怪!$F$2:$K$2,FALSE))*E241)</f>
        <v>1153</v>
      </c>
      <c r="K241" s="1" cm="1">
        <f t="array" ref="K241">INT(INDEX(关卡普通怪!$F:$J,MATCH($C241,关卡普通怪!$A:$A,FALSE),MATCH(K$4,关卡普通怪!$F$2:$K$2,FALSE))*F241)</f>
        <v>1153</v>
      </c>
      <c r="L241" s="1" cm="1">
        <f t="array" ref="L241">INT(INDEX(关卡普通怪!$F:$J,MATCH($C241,关卡普通怪!$A:$A,FALSE),MATCH(L$4,关卡普通怪!$F$2:$K$2,FALSE))*G241)</f>
        <v>831</v>
      </c>
      <c r="M241" s="1" cm="1">
        <f t="array" ref="M241">INT(INDEX(关卡普通怪!$F:$J,MATCH($C241,关卡普通怪!$A:$A,FALSE),MATCH(M$4,关卡普通怪!$F$2:$K$2,FALSE))*H241)</f>
        <v>831</v>
      </c>
    </row>
    <row r="242" spans="1:13" x14ac:dyDescent="0.15">
      <c r="A242" s="1">
        <v>238</v>
      </c>
      <c r="B242" s="1">
        <f t="shared" si="29"/>
        <v>99</v>
      </c>
      <c r="C242" s="1" cm="1">
        <f t="array" ref="C242">IFERROR(INDEX(关卡普通怪!$A:$A,MATCH($B242,关卡普通怪!$E:$E,FALSE)),MAX(关卡普通怪!A:A))</f>
        <v>432</v>
      </c>
      <c r="D242" s="1">
        <f t="shared" si="23"/>
        <v>1.3555000000000099</v>
      </c>
      <c r="E242" s="1">
        <f t="shared" si="24"/>
        <v>1.3555000000000099</v>
      </c>
      <c r="F242" s="1">
        <f t="shared" si="25"/>
        <v>1.3555000000000099</v>
      </c>
      <c r="G242" s="1">
        <f t="shared" si="26"/>
        <v>1.236</v>
      </c>
      <c r="H242" s="1">
        <f t="shared" si="27"/>
        <v>1.236</v>
      </c>
      <c r="I242" s="1" cm="1">
        <f t="array" ref="I242">INT(INDEX(关卡普通怪!$F:$J,MATCH($C242,关卡普通怪!$A:$A,FALSE),MATCH(I$4,关卡普通怪!$F$2:$K$2,FALSE))*D242)</f>
        <v>15505</v>
      </c>
      <c r="J242" s="1" cm="1">
        <f t="array" ref="J242">INT(INDEX(关卡普通怪!$F:$J,MATCH($C242,关卡普通怪!$A:$A,FALSE),MATCH(J$4,关卡普通怪!$F$2:$K$2,FALSE))*E242)</f>
        <v>1167</v>
      </c>
      <c r="K242" s="1" cm="1">
        <f t="array" ref="K242">INT(INDEX(关卡普通怪!$F:$J,MATCH($C242,关卡普通怪!$A:$A,FALSE),MATCH(K$4,关卡普通怪!$F$2:$K$2,FALSE))*F242)</f>
        <v>1167</v>
      </c>
      <c r="L242" s="1" cm="1">
        <f t="array" ref="L242">INT(INDEX(关卡普通怪!$F:$J,MATCH($C242,关卡普通怪!$A:$A,FALSE),MATCH(L$4,关卡普通怪!$F$2:$K$2,FALSE))*G242)</f>
        <v>835</v>
      </c>
      <c r="M242" s="1" cm="1">
        <f t="array" ref="M242">INT(INDEX(关卡普通怪!$F:$J,MATCH($C242,关卡普通怪!$A:$A,FALSE),MATCH(M$4,关卡普通怪!$F$2:$K$2,FALSE))*H242)</f>
        <v>835</v>
      </c>
    </row>
    <row r="243" spans="1:13" x14ac:dyDescent="0.15">
      <c r="A243" s="1">
        <v>239</v>
      </c>
      <c r="B243" s="1">
        <f t="shared" si="29"/>
        <v>99</v>
      </c>
      <c r="C243" s="1" cm="1">
        <f t="array" ref="C243">IFERROR(INDEX(关卡普通怪!$A:$A,MATCH($B243,关卡普通怪!$E:$E,FALSE)),MAX(关卡普通怪!A:A))</f>
        <v>432</v>
      </c>
      <c r="D243" s="1">
        <f t="shared" si="23"/>
        <v>1.35700000000001</v>
      </c>
      <c r="E243" s="1">
        <f t="shared" si="24"/>
        <v>1.35700000000001</v>
      </c>
      <c r="F243" s="1">
        <f t="shared" si="25"/>
        <v>1.35700000000001</v>
      </c>
      <c r="G243" s="1">
        <f t="shared" si="26"/>
        <v>1.238</v>
      </c>
      <c r="H243" s="1">
        <f t="shared" si="27"/>
        <v>1.238</v>
      </c>
      <c r="I243" s="1" cm="1">
        <f t="array" ref="I243">INT(INDEX(关卡普通怪!$F:$J,MATCH($C243,关卡普通怪!$A:$A,FALSE),MATCH(I$4,关卡普通怪!$F$2:$K$2,FALSE))*D243)</f>
        <v>15522</v>
      </c>
      <c r="J243" s="1" cm="1">
        <f t="array" ref="J243">INT(INDEX(关卡普通怪!$F:$J,MATCH($C243,关卡普通怪!$A:$A,FALSE),MATCH(J$4,关卡普通怪!$F$2:$K$2,FALSE))*E243)</f>
        <v>1168</v>
      </c>
      <c r="K243" s="1" cm="1">
        <f t="array" ref="K243">INT(INDEX(关卡普通怪!$F:$J,MATCH($C243,关卡普通怪!$A:$A,FALSE),MATCH(K$4,关卡普通怪!$F$2:$K$2,FALSE))*F243)</f>
        <v>1168</v>
      </c>
      <c r="L243" s="1" cm="1">
        <f t="array" ref="L243">INT(INDEX(关卡普通怪!$F:$J,MATCH($C243,关卡普通怪!$A:$A,FALSE),MATCH(L$4,关卡普通怪!$F$2:$K$2,FALSE))*G243)</f>
        <v>836</v>
      </c>
      <c r="M243" s="1" cm="1">
        <f t="array" ref="M243">INT(INDEX(关卡普通怪!$F:$J,MATCH($C243,关卡普通怪!$A:$A,FALSE),MATCH(M$4,关卡普通怪!$F$2:$K$2,FALSE))*H243)</f>
        <v>836</v>
      </c>
    </row>
    <row r="244" spans="1:13" x14ac:dyDescent="0.15">
      <c r="A244" s="1">
        <v>240</v>
      </c>
      <c r="B244" s="1">
        <f t="shared" si="29"/>
        <v>99</v>
      </c>
      <c r="C244" s="1" cm="1">
        <f t="array" ref="C244">IFERROR(INDEX(关卡普通怪!$A:$A,MATCH($B244,关卡普通怪!$E:$E,FALSE)),MAX(关卡普通怪!A:A))</f>
        <v>432</v>
      </c>
      <c r="D244" s="1">
        <f t="shared" si="23"/>
        <v>1.35850000000001</v>
      </c>
      <c r="E244" s="1">
        <f t="shared" si="24"/>
        <v>1.35850000000001</v>
      </c>
      <c r="F244" s="1">
        <f t="shared" si="25"/>
        <v>1.35850000000001</v>
      </c>
      <c r="G244" s="1">
        <f t="shared" si="26"/>
        <v>1.24</v>
      </c>
      <c r="H244" s="1">
        <f t="shared" si="27"/>
        <v>1.24</v>
      </c>
      <c r="I244" s="1" cm="1">
        <f t="array" ref="I244">INT(INDEX(关卡普通怪!$F:$J,MATCH($C244,关卡普通怪!$A:$A,FALSE),MATCH(I$4,关卡普通怪!$F$2:$K$2,FALSE))*D244)</f>
        <v>15539</v>
      </c>
      <c r="J244" s="1" cm="1">
        <f t="array" ref="J244">INT(INDEX(关卡普通怪!$F:$J,MATCH($C244,关卡普通怪!$A:$A,FALSE),MATCH(J$4,关卡普通怪!$F$2:$K$2,FALSE))*E244)</f>
        <v>1169</v>
      </c>
      <c r="K244" s="1" cm="1">
        <f t="array" ref="K244">INT(INDEX(关卡普通怪!$F:$J,MATCH($C244,关卡普通怪!$A:$A,FALSE),MATCH(K$4,关卡普通怪!$F$2:$K$2,FALSE))*F244)</f>
        <v>1169</v>
      </c>
      <c r="L244" s="1" cm="1">
        <f t="array" ref="L244">INT(INDEX(关卡普通怪!$F:$J,MATCH($C244,关卡普通怪!$A:$A,FALSE),MATCH(L$4,关卡普通怪!$F$2:$K$2,FALSE))*G244)</f>
        <v>838</v>
      </c>
      <c r="M244" s="1" cm="1">
        <f t="array" ref="M244">INT(INDEX(关卡普通怪!$F:$J,MATCH($C244,关卡普通怪!$A:$A,FALSE),MATCH(M$4,关卡普通怪!$F$2:$K$2,FALSE))*H244)</f>
        <v>838</v>
      </c>
    </row>
    <row r="245" spans="1:13" x14ac:dyDescent="0.15">
      <c r="A245" s="1">
        <v>241</v>
      </c>
      <c r="B245" s="1">
        <f t="shared" si="29"/>
        <v>100</v>
      </c>
      <c r="C245" s="1" cm="1">
        <f t="array" ref="C245">IFERROR(INDEX(关卡普通怪!$A:$A,MATCH($B245,关卡普通怪!$E:$E,FALSE)),MAX(关卡普通怪!A:A))</f>
        <v>437</v>
      </c>
      <c r="D245" s="1">
        <f t="shared" si="23"/>
        <v>1.3600000000000101</v>
      </c>
      <c r="E245" s="1">
        <f t="shared" si="24"/>
        <v>1.3600000000000101</v>
      </c>
      <c r="F245" s="1">
        <f t="shared" si="25"/>
        <v>1.3600000000000101</v>
      </c>
      <c r="G245" s="1">
        <f t="shared" si="26"/>
        <v>1.242</v>
      </c>
      <c r="H245" s="1">
        <f t="shared" si="27"/>
        <v>1.242</v>
      </c>
      <c r="I245" s="1" cm="1">
        <f t="array" ref="I245">INT(INDEX(关卡普通怪!$F:$J,MATCH($C245,关卡普通怪!$A:$A,FALSE),MATCH(I$4,关卡普通怪!$F$2:$K$2,FALSE))*D245)</f>
        <v>15701</v>
      </c>
      <c r="J245" s="1" cm="1">
        <f t="array" ref="J245">INT(INDEX(关卡普通怪!$F:$J,MATCH($C245,关卡普通怪!$A:$A,FALSE),MATCH(J$4,关卡普通怪!$F$2:$K$2,FALSE))*E245)</f>
        <v>1183</v>
      </c>
      <c r="K245" s="1" cm="1">
        <f t="array" ref="K245">INT(INDEX(关卡普通怪!$F:$J,MATCH($C245,关卡普通怪!$A:$A,FALSE),MATCH(K$4,关卡普通怪!$F$2:$K$2,FALSE))*F245)</f>
        <v>1183</v>
      </c>
      <c r="L245" s="1" cm="1">
        <f t="array" ref="L245">INT(INDEX(关卡普通怪!$F:$J,MATCH($C245,关卡普通怪!$A:$A,FALSE),MATCH(L$4,关卡普通怪!$F$2:$K$2,FALSE))*G245)</f>
        <v>861</v>
      </c>
      <c r="M245" s="1" cm="1">
        <f t="array" ref="M245">INT(INDEX(关卡普通怪!$F:$J,MATCH($C245,关卡普通怪!$A:$A,FALSE),MATCH(M$4,关卡普通怪!$F$2:$K$2,FALSE))*H245)</f>
        <v>861</v>
      </c>
    </row>
    <row r="246" spans="1:13" x14ac:dyDescent="0.15">
      <c r="A246" s="1">
        <v>242</v>
      </c>
      <c r="B246" s="1">
        <f t="shared" si="29"/>
        <v>100</v>
      </c>
      <c r="C246" s="1" cm="1">
        <f t="array" ref="C246">IFERROR(INDEX(关卡普通怪!$A:$A,MATCH($B246,关卡普通怪!$E:$E,FALSE)),MAX(关卡普通怪!A:A))</f>
        <v>437</v>
      </c>
      <c r="D246" s="1">
        <f t="shared" si="23"/>
        <v>1.3615000000000099</v>
      </c>
      <c r="E246" s="1">
        <f t="shared" si="24"/>
        <v>1.3615000000000099</v>
      </c>
      <c r="F246" s="1">
        <f t="shared" si="25"/>
        <v>1.3615000000000099</v>
      </c>
      <c r="G246" s="1">
        <f t="shared" si="26"/>
        <v>1.244</v>
      </c>
      <c r="H246" s="1">
        <f t="shared" si="27"/>
        <v>1.244</v>
      </c>
      <c r="I246" s="1" cm="1">
        <f t="array" ref="I246">INT(INDEX(关卡普通怪!$F:$J,MATCH($C246,关卡普通怪!$A:$A,FALSE),MATCH(I$4,关卡普通怪!$F$2:$K$2,FALSE))*D246)</f>
        <v>15718</v>
      </c>
      <c r="J246" s="1" cm="1">
        <f t="array" ref="J246">INT(INDEX(关卡普通怪!$F:$J,MATCH($C246,关卡普通怪!$A:$A,FALSE),MATCH(J$4,关卡普通怪!$F$2:$K$2,FALSE))*E246)</f>
        <v>1184</v>
      </c>
      <c r="K246" s="1" cm="1">
        <f t="array" ref="K246">INT(INDEX(关卡普通怪!$F:$J,MATCH($C246,关卡普通怪!$A:$A,FALSE),MATCH(K$4,关卡普通怪!$F$2:$K$2,FALSE))*F246)</f>
        <v>1184</v>
      </c>
      <c r="L246" s="1" cm="1">
        <f t="array" ref="L246">INT(INDEX(关卡普通怪!$F:$J,MATCH($C246,关卡普通怪!$A:$A,FALSE),MATCH(L$4,关卡普通怪!$F$2:$K$2,FALSE))*G246)</f>
        <v>863</v>
      </c>
      <c r="M246" s="1" cm="1">
        <f t="array" ref="M246">INT(INDEX(关卡普通怪!$F:$J,MATCH($C246,关卡普通怪!$A:$A,FALSE),MATCH(M$4,关卡普通怪!$F$2:$K$2,FALSE))*H246)</f>
        <v>863</v>
      </c>
    </row>
    <row r="247" spans="1:13" x14ac:dyDescent="0.15">
      <c r="A247" s="1">
        <v>243</v>
      </c>
      <c r="B247" s="1">
        <f t="shared" si="29"/>
        <v>100</v>
      </c>
      <c r="C247" s="1" cm="1">
        <f t="array" ref="C247">IFERROR(INDEX(关卡普通怪!$A:$A,MATCH($B247,关卡普通怪!$E:$E,FALSE)),MAX(关卡普通怪!A:A))</f>
        <v>437</v>
      </c>
      <c r="D247" s="1">
        <f t="shared" si="23"/>
        <v>1.36300000000001</v>
      </c>
      <c r="E247" s="1">
        <f t="shared" si="24"/>
        <v>1.36300000000001</v>
      </c>
      <c r="F247" s="1">
        <f t="shared" si="25"/>
        <v>1.36300000000001</v>
      </c>
      <c r="G247" s="1">
        <f t="shared" si="26"/>
        <v>1.246</v>
      </c>
      <c r="H247" s="1">
        <f t="shared" si="27"/>
        <v>1.246</v>
      </c>
      <c r="I247" s="1" cm="1">
        <f t="array" ref="I247">INT(INDEX(关卡普通怪!$F:$J,MATCH($C247,关卡普通怪!$A:$A,FALSE),MATCH(I$4,关卡普通怪!$F$2:$K$2,FALSE))*D247)</f>
        <v>15735</v>
      </c>
      <c r="J247" s="1" cm="1">
        <f t="array" ref="J247">INT(INDEX(关卡普通怪!$F:$J,MATCH($C247,关卡普通怪!$A:$A,FALSE),MATCH(J$4,关卡普通怪!$F$2:$K$2,FALSE))*E247)</f>
        <v>1185</v>
      </c>
      <c r="K247" s="1" cm="1">
        <f t="array" ref="K247">INT(INDEX(关卡普通怪!$F:$J,MATCH($C247,关卡普通怪!$A:$A,FALSE),MATCH(K$4,关卡普通怪!$F$2:$K$2,FALSE))*F247)</f>
        <v>1185</v>
      </c>
      <c r="L247" s="1" cm="1">
        <f t="array" ref="L247">INT(INDEX(关卡普通怪!$F:$J,MATCH($C247,关卡普通怪!$A:$A,FALSE),MATCH(L$4,关卡普通怪!$F$2:$K$2,FALSE))*G247)</f>
        <v>864</v>
      </c>
      <c r="M247" s="1" cm="1">
        <f t="array" ref="M247">INT(INDEX(关卡普通怪!$F:$J,MATCH($C247,关卡普通怪!$A:$A,FALSE),MATCH(M$4,关卡普通怪!$F$2:$K$2,FALSE))*H247)</f>
        <v>864</v>
      </c>
    </row>
    <row r="248" spans="1:13" x14ac:dyDescent="0.15">
      <c r="A248" s="1">
        <v>244</v>
      </c>
      <c r="B248" s="1">
        <f t="shared" si="29"/>
        <v>101</v>
      </c>
      <c r="C248" s="1" cm="1">
        <f t="array" ref="C248">IFERROR(INDEX(关卡普通怪!$A:$A,MATCH($B248,关卡普通怪!$E:$E,FALSE)),MAX(关卡普通怪!A:A))</f>
        <v>500</v>
      </c>
      <c r="D248" s="1">
        <f t="shared" si="23"/>
        <v>1.36450000000001</v>
      </c>
      <c r="E248" s="1">
        <f t="shared" si="24"/>
        <v>1.36450000000001</v>
      </c>
      <c r="F248" s="1">
        <f t="shared" si="25"/>
        <v>1.36450000000001</v>
      </c>
      <c r="G248" s="1">
        <f t="shared" si="26"/>
        <v>1.248</v>
      </c>
      <c r="H248" s="1">
        <f t="shared" si="27"/>
        <v>1.248</v>
      </c>
      <c r="I248" s="1" cm="1">
        <f t="array" ref="I248">INT(INDEX(关卡普通怪!$F:$J,MATCH($C248,关卡普通怪!$A:$A,FALSE),MATCH(I$4,关卡普通怪!$F$2:$K$2,FALSE))*D248)</f>
        <v>18023</v>
      </c>
      <c r="J248" s="1" cm="1">
        <f t="array" ref="J248">INT(INDEX(关卡普通怪!$F:$J,MATCH($C248,关卡普通怪!$A:$A,FALSE),MATCH(J$4,关卡普通怪!$F$2:$K$2,FALSE))*E248)</f>
        <v>1359</v>
      </c>
      <c r="K248" s="1" cm="1">
        <f t="array" ref="K248">INT(INDEX(关卡普通怪!$F:$J,MATCH($C248,关卡普通怪!$A:$A,FALSE),MATCH(K$4,关卡普通怪!$F$2:$K$2,FALSE))*F248)</f>
        <v>1359</v>
      </c>
      <c r="L248" s="1" cm="1">
        <f t="array" ref="L248">INT(INDEX(关卡普通怪!$F:$J,MATCH($C248,关卡普通怪!$A:$A,FALSE),MATCH(L$4,关卡普通怪!$F$2:$K$2,FALSE))*G248)</f>
        <v>866</v>
      </c>
      <c r="M248" s="1" cm="1">
        <f t="array" ref="M248">INT(INDEX(关卡普通怪!$F:$J,MATCH($C248,关卡普通怪!$A:$A,FALSE),MATCH(M$4,关卡普通怪!$F$2:$K$2,FALSE))*H248)</f>
        <v>866</v>
      </c>
    </row>
    <row r="249" spans="1:13" x14ac:dyDescent="0.15">
      <c r="A249" s="1">
        <v>245</v>
      </c>
      <c r="B249" s="1">
        <f t="shared" si="29"/>
        <v>101</v>
      </c>
      <c r="C249" s="1" cm="1">
        <f t="array" ref="C249">IFERROR(INDEX(关卡普通怪!$A:$A,MATCH($B249,关卡普通怪!$E:$E,FALSE)),MAX(关卡普通怪!A:A))</f>
        <v>500</v>
      </c>
      <c r="D249" s="1">
        <f t="shared" si="23"/>
        <v>1.3660000000000101</v>
      </c>
      <c r="E249" s="1">
        <f t="shared" si="24"/>
        <v>1.3660000000000101</v>
      </c>
      <c r="F249" s="1">
        <f t="shared" si="25"/>
        <v>1.3660000000000101</v>
      </c>
      <c r="G249" s="1">
        <f t="shared" si="26"/>
        <v>1.25</v>
      </c>
      <c r="H249" s="1">
        <f t="shared" si="27"/>
        <v>1.25</v>
      </c>
      <c r="I249" s="1" cm="1">
        <f t="array" ref="I249">INT(INDEX(关卡普通怪!$F:$J,MATCH($C249,关卡普通怪!$A:$A,FALSE),MATCH(I$4,关卡普通怪!$F$2:$K$2,FALSE))*D249)</f>
        <v>18043</v>
      </c>
      <c r="J249" s="1" cm="1">
        <f t="array" ref="J249">INT(INDEX(关卡普通怪!$F:$J,MATCH($C249,关卡普通怪!$A:$A,FALSE),MATCH(J$4,关卡普通怪!$F$2:$K$2,FALSE))*E249)</f>
        <v>1360</v>
      </c>
      <c r="K249" s="1" cm="1">
        <f t="array" ref="K249">INT(INDEX(关卡普通怪!$F:$J,MATCH($C249,关卡普通怪!$A:$A,FALSE),MATCH(K$4,关卡普通怪!$F$2:$K$2,FALSE))*F249)</f>
        <v>1360</v>
      </c>
      <c r="L249" s="1" cm="1">
        <f t="array" ref="L249">INT(INDEX(关卡普通怪!$F:$J,MATCH($C249,关卡普通怪!$A:$A,FALSE),MATCH(L$4,关卡普通怪!$F$2:$K$2,FALSE))*G249)</f>
        <v>867</v>
      </c>
      <c r="M249" s="1" cm="1">
        <f t="array" ref="M249">INT(INDEX(关卡普通怪!$F:$J,MATCH($C249,关卡普通怪!$A:$A,FALSE),MATCH(M$4,关卡普通怪!$F$2:$K$2,FALSE))*H249)</f>
        <v>867</v>
      </c>
    </row>
    <row r="250" spans="1:13" x14ac:dyDescent="0.15">
      <c r="A250" s="1">
        <v>246</v>
      </c>
      <c r="B250" s="1">
        <f t="shared" si="29"/>
        <v>101</v>
      </c>
      <c r="C250" s="1" cm="1">
        <f t="array" ref="C250">IFERROR(INDEX(关卡普通怪!$A:$A,MATCH($B250,关卡普通怪!$E:$E,FALSE)),MAX(关卡普通怪!A:A))</f>
        <v>500</v>
      </c>
      <c r="D250" s="1">
        <f t="shared" si="23"/>
        <v>1.3675000000000099</v>
      </c>
      <c r="E250" s="1">
        <f t="shared" si="24"/>
        <v>1.3675000000000099</v>
      </c>
      <c r="F250" s="1">
        <f t="shared" si="25"/>
        <v>1.3675000000000099</v>
      </c>
      <c r="G250" s="1">
        <f t="shared" si="26"/>
        <v>1.252</v>
      </c>
      <c r="H250" s="1">
        <f t="shared" si="27"/>
        <v>1.252</v>
      </c>
      <c r="I250" s="1" cm="1">
        <f t="array" ref="I250">INT(INDEX(关卡普通怪!$F:$J,MATCH($C250,关卡普通怪!$A:$A,FALSE),MATCH(I$4,关卡普通怪!$F$2:$K$2,FALSE))*D250)</f>
        <v>18063</v>
      </c>
      <c r="J250" s="1" cm="1">
        <f t="array" ref="J250">INT(INDEX(关卡普通怪!$F:$J,MATCH($C250,关卡普通怪!$A:$A,FALSE),MATCH(J$4,关卡普通怪!$F$2:$K$2,FALSE))*E250)</f>
        <v>1362</v>
      </c>
      <c r="K250" s="1" cm="1">
        <f t="array" ref="K250">INT(INDEX(关卡普通怪!$F:$J,MATCH($C250,关卡普通怪!$A:$A,FALSE),MATCH(K$4,关卡普通怪!$F$2:$K$2,FALSE))*F250)</f>
        <v>1362</v>
      </c>
      <c r="L250" s="1" cm="1">
        <f t="array" ref="L250">INT(INDEX(关卡普通怪!$F:$J,MATCH($C250,关卡普通怪!$A:$A,FALSE),MATCH(L$4,关卡普通怪!$F$2:$K$2,FALSE))*G250)</f>
        <v>868</v>
      </c>
      <c r="M250" s="1" cm="1">
        <f t="array" ref="M250">INT(INDEX(关卡普通怪!$F:$J,MATCH($C250,关卡普通怪!$A:$A,FALSE),MATCH(M$4,关卡普通怪!$F$2:$K$2,FALSE))*H250)</f>
        <v>868</v>
      </c>
    </row>
    <row r="251" spans="1:13" x14ac:dyDescent="0.15">
      <c r="A251" s="1">
        <v>247</v>
      </c>
      <c r="B251" s="1">
        <f t="shared" si="29"/>
        <v>102</v>
      </c>
      <c r="C251" s="1" cm="1">
        <f t="array" ref="C251">IFERROR(INDEX(关卡普通怪!$A:$A,MATCH($B251,关卡普通怪!$E:$E,FALSE)),MAX(关卡普通怪!A:A))</f>
        <v>500</v>
      </c>
      <c r="D251" s="1">
        <f t="shared" si="23"/>
        <v>1.36900000000001</v>
      </c>
      <c r="E251" s="1">
        <f t="shared" si="24"/>
        <v>1.36900000000001</v>
      </c>
      <c r="F251" s="1">
        <f t="shared" si="25"/>
        <v>1.36900000000001</v>
      </c>
      <c r="G251" s="1">
        <f t="shared" si="26"/>
        <v>1.254</v>
      </c>
      <c r="H251" s="1">
        <f t="shared" si="27"/>
        <v>1.254</v>
      </c>
      <c r="I251" s="1" cm="1">
        <f t="array" ref="I251">INT(INDEX(关卡普通怪!$F:$J,MATCH($C251,关卡普通怪!$A:$A,FALSE),MATCH(I$4,关卡普通怪!$F$2:$K$2,FALSE))*D251)</f>
        <v>18083</v>
      </c>
      <c r="J251" s="1" cm="1">
        <f t="array" ref="J251">INT(INDEX(关卡普通怪!$F:$J,MATCH($C251,关卡普通怪!$A:$A,FALSE),MATCH(J$4,关卡普通怪!$F$2:$K$2,FALSE))*E251)</f>
        <v>1363</v>
      </c>
      <c r="K251" s="1" cm="1">
        <f t="array" ref="K251">INT(INDEX(关卡普通怪!$F:$J,MATCH($C251,关卡普通怪!$A:$A,FALSE),MATCH(K$4,关卡普通怪!$F$2:$K$2,FALSE))*F251)</f>
        <v>1363</v>
      </c>
      <c r="L251" s="1" cm="1">
        <f t="array" ref="L251">INT(INDEX(关卡普通怪!$F:$J,MATCH($C251,关卡普通怪!$A:$A,FALSE),MATCH(L$4,关卡普通怪!$F$2:$K$2,FALSE))*G251)</f>
        <v>870</v>
      </c>
      <c r="M251" s="1" cm="1">
        <f t="array" ref="M251">INT(INDEX(关卡普通怪!$F:$J,MATCH($C251,关卡普通怪!$A:$A,FALSE),MATCH(M$4,关卡普通怪!$F$2:$K$2,FALSE))*H251)</f>
        <v>870</v>
      </c>
    </row>
    <row r="252" spans="1:13" x14ac:dyDescent="0.15">
      <c r="A252" s="1">
        <v>248</v>
      </c>
      <c r="B252" s="1">
        <f t="shared" si="29"/>
        <v>102</v>
      </c>
      <c r="C252" s="1" cm="1">
        <f t="array" ref="C252">IFERROR(INDEX(关卡普通怪!$A:$A,MATCH($B252,关卡普通怪!$E:$E,FALSE)),MAX(关卡普通怪!A:A))</f>
        <v>500</v>
      </c>
      <c r="D252" s="1">
        <f t="shared" si="23"/>
        <v>1.37050000000001</v>
      </c>
      <c r="E252" s="1">
        <f t="shared" si="24"/>
        <v>1.37050000000001</v>
      </c>
      <c r="F252" s="1">
        <f t="shared" si="25"/>
        <v>1.37050000000001</v>
      </c>
      <c r="G252" s="1">
        <f t="shared" si="26"/>
        <v>1.256</v>
      </c>
      <c r="H252" s="1">
        <f t="shared" si="27"/>
        <v>1.256</v>
      </c>
      <c r="I252" s="1" cm="1">
        <f t="array" ref="I252">INT(INDEX(关卡普通怪!$F:$J,MATCH($C252,关卡普通怪!$A:$A,FALSE),MATCH(I$4,关卡普通怪!$F$2:$K$2,FALSE))*D252)</f>
        <v>18102</v>
      </c>
      <c r="J252" s="1" cm="1">
        <f t="array" ref="J252">INT(INDEX(关卡普通怪!$F:$J,MATCH($C252,关卡普通怪!$A:$A,FALSE),MATCH(J$4,关卡普通怪!$F$2:$K$2,FALSE))*E252)</f>
        <v>1365</v>
      </c>
      <c r="K252" s="1" cm="1">
        <f t="array" ref="K252">INT(INDEX(关卡普通怪!$F:$J,MATCH($C252,关卡普通怪!$A:$A,FALSE),MATCH(K$4,关卡普通怪!$F$2:$K$2,FALSE))*F252)</f>
        <v>1365</v>
      </c>
      <c r="L252" s="1" cm="1">
        <f t="array" ref="L252">INT(INDEX(关卡普通怪!$F:$J,MATCH($C252,关卡普通怪!$A:$A,FALSE),MATCH(L$4,关卡普通怪!$F$2:$K$2,FALSE))*G252)</f>
        <v>871</v>
      </c>
      <c r="M252" s="1" cm="1">
        <f t="array" ref="M252">INT(INDEX(关卡普通怪!$F:$J,MATCH($C252,关卡普通怪!$A:$A,FALSE),MATCH(M$4,关卡普通怪!$F$2:$K$2,FALSE))*H252)</f>
        <v>871</v>
      </c>
    </row>
    <row r="253" spans="1:13" x14ac:dyDescent="0.15">
      <c r="A253" s="1">
        <v>249</v>
      </c>
      <c r="B253" s="1">
        <f t="shared" si="29"/>
        <v>102</v>
      </c>
      <c r="C253" s="1" cm="1">
        <f t="array" ref="C253">IFERROR(INDEX(关卡普通怪!$A:$A,MATCH($B253,关卡普通怪!$E:$E,FALSE)),MAX(关卡普通怪!A:A))</f>
        <v>500</v>
      </c>
      <c r="D253" s="1">
        <f t="shared" si="23"/>
        <v>1.3720000000000101</v>
      </c>
      <c r="E253" s="1">
        <f t="shared" si="24"/>
        <v>1.3720000000000101</v>
      </c>
      <c r="F253" s="1">
        <f t="shared" si="25"/>
        <v>1.3720000000000101</v>
      </c>
      <c r="G253" s="1">
        <f t="shared" si="26"/>
        <v>1.258</v>
      </c>
      <c r="H253" s="1">
        <f t="shared" si="27"/>
        <v>1.258</v>
      </c>
      <c r="I253" s="1" cm="1">
        <f t="array" ref="I253">INT(INDEX(关卡普通怪!$F:$J,MATCH($C253,关卡普通怪!$A:$A,FALSE),MATCH(I$4,关卡普通怪!$F$2:$K$2,FALSE))*D253)</f>
        <v>18122</v>
      </c>
      <c r="J253" s="1" cm="1">
        <f t="array" ref="J253">INT(INDEX(关卡普通怪!$F:$J,MATCH($C253,关卡普通怪!$A:$A,FALSE),MATCH(J$4,关卡普通怪!$F$2:$K$2,FALSE))*E253)</f>
        <v>1366</v>
      </c>
      <c r="K253" s="1" cm="1">
        <f t="array" ref="K253">INT(INDEX(关卡普通怪!$F:$J,MATCH($C253,关卡普通怪!$A:$A,FALSE),MATCH(K$4,关卡普通怪!$F$2:$K$2,FALSE))*F253)</f>
        <v>1366</v>
      </c>
      <c r="L253" s="1" cm="1">
        <f t="array" ref="L253">INT(INDEX(关卡普通怪!$F:$J,MATCH($C253,关卡普通怪!$A:$A,FALSE),MATCH(L$4,关卡普通怪!$F$2:$K$2,FALSE))*G253)</f>
        <v>873</v>
      </c>
      <c r="M253" s="1" cm="1">
        <f t="array" ref="M253">INT(INDEX(关卡普通怪!$F:$J,MATCH($C253,关卡普通怪!$A:$A,FALSE),MATCH(M$4,关卡普通怪!$F$2:$K$2,FALSE))*H253)</f>
        <v>873</v>
      </c>
    </row>
    <row r="254" spans="1:13" x14ac:dyDescent="0.15">
      <c r="A254" s="1">
        <v>250</v>
      </c>
      <c r="B254" s="1">
        <f t="shared" si="29"/>
        <v>103</v>
      </c>
      <c r="C254" s="1" cm="1">
        <f t="array" ref="C254">IFERROR(INDEX(关卡普通怪!$A:$A,MATCH($B254,关卡普通怪!$E:$E,FALSE)),MAX(关卡普通怪!A:A))</f>
        <v>500</v>
      </c>
      <c r="D254" s="1">
        <f t="shared" si="23"/>
        <v>1.3735000000000099</v>
      </c>
      <c r="E254" s="1">
        <f t="shared" si="24"/>
        <v>1.3735000000000099</v>
      </c>
      <c r="F254" s="1">
        <f t="shared" si="25"/>
        <v>1.3735000000000099</v>
      </c>
      <c r="G254" s="1">
        <f t="shared" si="26"/>
        <v>1.26</v>
      </c>
      <c r="H254" s="1">
        <f t="shared" si="27"/>
        <v>1.26</v>
      </c>
      <c r="I254" s="1" cm="1">
        <f t="array" ref="I254">INT(INDEX(关卡普通怪!$F:$J,MATCH($C254,关卡普通怪!$A:$A,FALSE),MATCH(I$4,关卡普通怪!$F$2:$K$2,FALSE))*D254)</f>
        <v>18142</v>
      </c>
      <c r="J254" s="1" cm="1">
        <f t="array" ref="J254">INT(INDEX(关卡普通怪!$F:$J,MATCH($C254,关卡普通怪!$A:$A,FALSE),MATCH(J$4,关卡普通怪!$F$2:$K$2,FALSE))*E254)</f>
        <v>1368</v>
      </c>
      <c r="K254" s="1" cm="1">
        <f t="array" ref="K254">INT(INDEX(关卡普通怪!$F:$J,MATCH($C254,关卡普通怪!$A:$A,FALSE),MATCH(K$4,关卡普通怪!$F$2:$K$2,FALSE))*F254)</f>
        <v>1368</v>
      </c>
      <c r="L254" s="1" cm="1">
        <f t="array" ref="L254">INT(INDEX(关卡普通怪!$F:$J,MATCH($C254,关卡普通怪!$A:$A,FALSE),MATCH(L$4,关卡普通怪!$F$2:$K$2,FALSE))*G254)</f>
        <v>874</v>
      </c>
      <c r="M254" s="1" cm="1">
        <f t="array" ref="M254">INT(INDEX(关卡普通怪!$F:$J,MATCH($C254,关卡普通怪!$A:$A,FALSE),MATCH(M$4,关卡普通怪!$F$2:$K$2,FALSE))*H254)</f>
        <v>874</v>
      </c>
    </row>
    <row r="255" spans="1:13" x14ac:dyDescent="0.15">
      <c r="A255" s="1">
        <v>251</v>
      </c>
      <c r="B255" s="1">
        <f t="shared" si="29"/>
        <v>103</v>
      </c>
      <c r="C255" s="1" cm="1">
        <f t="array" ref="C255">IFERROR(INDEX(关卡普通怪!$A:$A,MATCH($B255,关卡普通怪!$E:$E,FALSE)),MAX(关卡普通怪!A:A))</f>
        <v>500</v>
      </c>
      <c r="D255" s="1">
        <f t="shared" si="23"/>
        <v>1.37500000000001</v>
      </c>
      <c r="E255" s="1">
        <f t="shared" si="24"/>
        <v>1.37500000000001</v>
      </c>
      <c r="F255" s="1">
        <f t="shared" si="25"/>
        <v>1.37500000000001</v>
      </c>
      <c r="G255" s="1">
        <f t="shared" si="26"/>
        <v>1.262</v>
      </c>
      <c r="H255" s="1">
        <f t="shared" si="27"/>
        <v>1.262</v>
      </c>
      <c r="I255" s="1" cm="1">
        <f t="array" ref="I255">INT(INDEX(关卡普通怪!$F:$J,MATCH($C255,关卡普通怪!$A:$A,FALSE),MATCH(I$4,关卡普通怪!$F$2:$K$2,FALSE))*D255)</f>
        <v>18162</v>
      </c>
      <c r="J255" s="1" cm="1">
        <f t="array" ref="J255">INT(INDEX(关卡普通怪!$F:$J,MATCH($C255,关卡普通怪!$A:$A,FALSE),MATCH(J$4,关卡普通怪!$F$2:$K$2,FALSE))*E255)</f>
        <v>1369</v>
      </c>
      <c r="K255" s="1" cm="1">
        <f t="array" ref="K255">INT(INDEX(关卡普通怪!$F:$J,MATCH($C255,关卡普通怪!$A:$A,FALSE),MATCH(K$4,关卡普通怪!$F$2:$K$2,FALSE))*F255)</f>
        <v>1369</v>
      </c>
      <c r="L255" s="1" cm="1">
        <f t="array" ref="L255">INT(INDEX(关卡普通怪!$F:$J,MATCH($C255,关卡普通怪!$A:$A,FALSE),MATCH(L$4,关卡普通怪!$F$2:$K$2,FALSE))*G255)</f>
        <v>875</v>
      </c>
      <c r="M255" s="1" cm="1">
        <f t="array" ref="M255">INT(INDEX(关卡普通怪!$F:$J,MATCH($C255,关卡普通怪!$A:$A,FALSE),MATCH(M$4,关卡普通怪!$F$2:$K$2,FALSE))*H255)</f>
        <v>875</v>
      </c>
    </row>
    <row r="256" spans="1:13" x14ac:dyDescent="0.15">
      <c r="A256" s="1">
        <v>252</v>
      </c>
      <c r="B256" s="1">
        <f t="shared" si="29"/>
        <v>103</v>
      </c>
      <c r="C256" s="1" cm="1">
        <f t="array" ref="C256">IFERROR(INDEX(关卡普通怪!$A:$A,MATCH($B256,关卡普通怪!$E:$E,FALSE)),MAX(关卡普通怪!A:A))</f>
        <v>500</v>
      </c>
      <c r="D256" s="1">
        <f t="shared" si="23"/>
        <v>1.37650000000001</v>
      </c>
      <c r="E256" s="1">
        <f t="shared" si="24"/>
        <v>1.37650000000001</v>
      </c>
      <c r="F256" s="1">
        <f t="shared" si="25"/>
        <v>1.37650000000001</v>
      </c>
      <c r="G256" s="1">
        <f t="shared" si="26"/>
        <v>1.264</v>
      </c>
      <c r="H256" s="1">
        <f t="shared" si="27"/>
        <v>1.264</v>
      </c>
      <c r="I256" s="1" cm="1">
        <f t="array" ref="I256">INT(INDEX(关卡普通怪!$F:$J,MATCH($C256,关卡普通怪!$A:$A,FALSE),MATCH(I$4,关卡普通怪!$F$2:$K$2,FALSE))*D256)</f>
        <v>18182</v>
      </c>
      <c r="J256" s="1" cm="1">
        <f t="array" ref="J256">INT(INDEX(关卡普通怪!$F:$J,MATCH($C256,关卡普通怪!$A:$A,FALSE),MATCH(J$4,关卡普通怪!$F$2:$K$2,FALSE))*E256)</f>
        <v>1370</v>
      </c>
      <c r="K256" s="1" cm="1">
        <f t="array" ref="K256">INT(INDEX(关卡普通怪!$F:$J,MATCH($C256,关卡普通怪!$A:$A,FALSE),MATCH(K$4,关卡普通怪!$F$2:$K$2,FALSE))*F256)</f>
        <v>1370</v>
      </c>
      <c r="L256" s="1" cm="1">
        <f t="array" ref="L256">INT(INDEX(关卡普通怪!$F:$J,MATCH($C256,关卡普通怪!$A:$A,FALSE),MATCH(L$4,关卡普通怪!$F$2:$K$2,FALSE))*G256)</f>
        <v>877</v>
      </c>
      <c r="M256" s="1" cm="1">
        <f t="array" ref="M256">INT(INDEX(关卡普通怪!$F:$J,MATCH($C256,关卡普通怪!$A:$A,FALSE),MATCH(M$4,关卡普通怪!$F$2:$K$2,FALSE))*H256)</f>
        <v>877</v>
      </c>
    </row>
    <row r="257" spans="1:13" x14ac:dyDescent="0.15">
      <c r="A257" s="1">
        <v>253</v>
      </c>
      <c r="B257" s="1">
        <f t="shared" si="29"/>
        <v>104</v>
      </c>
      <c r="C257" s="1" cm="1">
        <f t="array" ref="C257">IFERROR(INDEX(关卡普通怪!$A:$A,MATCH($B257,关卡普通怪!$E:$E,FALSE)),MAX(关卡普通怪!A:A))</f>
        <v>500</v>
      </c>
      <c r="D257" s="1">
        <f t="shared" si="23"/>
        <v>1.3780000000000101</v>
      </c>
      <c r="E257" s="1">
        <f t="shared" si="24"/>
        <v>1.3780000000000101</v>
      </c>
      <c r="F257" s="1">
        <f t="shared" si="25"/>
        <v>1.3780000000000101</v>
      </c>
      <c r="G257" s="1">
        <f t="shared" si="26"/>
        <v>1.266</v>
      </c>
      <c r="H257" s="1">
        <f t="shared" si="27"/>
        <v>1.266</v>
      </c>
      <c r="I257" s="1" cm="1">
        <f t="array" ref="I257">INT(INDEX(关卡普通怪!$F:$J,MATCH($C257,关卡普通怪!$A:$A,FALSE),MATCH(I$4,关卡普通怪!$F$2:$K$2,FALSE))*D257)</f>
        <v>18202</v>
      </c>
      <c r="J257" s="1" cm="1">
        <f t="array" ref="J257">INT(INDEX(关卡普通怪!$F:$J,MATCH($C257,关卡普通怪!$A:$A,FALSE),MATCH(J$4,关卡普通怪!$F$2:$K$2,FALSE))*E257)</f>
        <v>1372</v>
      </c>
      <c r="K257" s="1" cm="1">
        <f t="array" ref="K257">INT(INDEX(关卡普通怪!$F:$J,MATCH($C257,关卡普通怪!$A:$A,FALSE),MATCH(K$4,关卡普通怪!$F$2:$K$2,FALSE))*F257)</f>
        <v>1372</v>
      </c>
      <c r="L257" s="1" cm="1">
        <f t="array" ref="L257">INT(INDEX(关卡普通怪!$F:$J,MATCH($C257,关卡普通怪!$A:$A,FALSE),MATCH(L$4,关卡普通怪!$F$2:$K$2,FALSE))*G257)</f>
        <v>878</v>
      </c>
      <c r="M257" s="1" cm="1">
        <f t="array" ref="M257">INT(INDEX(关卡普通怪!$F:$J,MATCH($C257,关卡普通怪!$A:$A,FALSE),MATCH(M$4,关卡普通怪!$F$2:$K$2,FALSE))*H257)</f>
        <v>878</v>
      </c>
    </row>
    <row r="258" spans="1:13" x14ac:dyDescent="0.15">
      <c r="A258" s="1">
        <v>254</v>
      </c>
      <c r="B258" s="1">
        <f t="shared" si="29"/>
        <v>104</v>
      </c>
      <c r="C258" s="1" cm="1">
        <f t="array" ref="C258">IFERROR(INDEX(关卡普通怪!$A:$A,MATCH($B258,关卡普通怪!$E:$E,FALSE)),MAX(关卡普通怪!A:A))</f>
        <v>500</v>
      </c>
      <c r="D258" s="1">
        <f t="shared" si="23"/>
        <v>1.3795000000000099</v>
      </c>
      <c r="E258" s="1">
        <f t="shared" si="24"/>
        <v>1.3795000000000099</v>
      </c>
      <c r="F258" s="1">
        <f t="shared" si="25"/>
        <v>1.3795000000000099</v>
      </c>
      <c r="G258" s="1">
        <f t="shared" si="26"/>
        <v>1.268</v>
      </c>
      <c r="H258" s="1">
        <f t="shared" si="27"/>
        <v>1.268</v>
      </c>
      <c r="I258" s="1" cm="1">
        <f t="array" ref="I258">INT(INDEX(关卡普通怪!$F:$J,MATCH($C258,关卡普通怪!$A:$A,FALSE),MATCH(I$4,关卡普通怪!$F$2:$K$2,FALSE))*D258)</f>
        <v>18221</v>
      </c>
      <c r="J258" s="1" cm="1">
        <f t="array" ref="J258">INT(INDEX(关卡普通怪!$F:$J,MATCH($C258,关卡普通怪!$A:$A,FALSE),MATCH(J$4,关卡普通怪!$F$2:$K$2,FALSE))*E258)</f>
        <v>1373</v>
      </c>
      <c r="K258" s="1" cm="1">
        <f t="array" ref="K258">INT(INDEX(关卡普通怪!$F:$J,MATCH($C258,关卡普通怪!$A:$A,FALSE),MATCH(K$4,关卡普通怪!$F$2:$K$2,FALSE))*F258)</f>
        <v>1373</v>
      </c>
      <c r="L258" s="1" cm="1">
        <f t="array" ref="L258">INT(INDEX(关卡普通怪!$F:$J,MATCH($C258,关卡普通怪!$A:$A,FALSE),MATCH(L$4,关卡普通怪!$F$2:$K$2,FALSE))*G258)</f>
        <v>879</v>
      </c>
      <c r="M258" s="1" cm="1">
        <f t="array" ref="M258">INT(INDEX(关卡普通怪!$F:$J,MATCH($C258,关卡普通怪!$A:$A,FALSE),MATCH(M$4,关卡普通怪!$F$2:$K$2,FALSE))*H258)</f>
        <v>879</v>
      </c>
    </row>
    <row r="259" spans="1:13" x14ac:dyDescent="0.15">
      <c r="A259" s="1">
        <v>255</v>
      </c>
      <c r="B259" s="1">
        <f t="shared" si="29"/>
        <v>104</v>
      </c>
      <c r="C259" s="1" cm="1">
        <f t="array" ref="C259">IFERROR(INDEX(关卡普通怪!$A:$A,MATCH($B259,关卡普通怪!$E:$E,FALSE)),MAX(关卡普通怪!A:A))</f>
        <v>500</v>
      </c>
      <c r="D259" s="1">
        <f t="shared" si="23"/>
        <v>1.38100000000001</v>
      </c>
      <c r="E259" s="1">
        <f t="shared" si="24"/>
        <v>1.38100000000001</v>
      </c>
      <c r="F259" s="1">
        <f t="shared" si="25"/>
        <v>1.38100000000001</v>
      </c>
      <c r="G259" s="1">
        <f t="shared" si="26"/>
        <v>1.27</v>
      </c>
      <c r="H259" s="1">
        <f t="shared" si="27"/>
        <v>1.27</v>
      </c>
      <c r="I259" s="1" cm="1">
        <f t="array" ref="I259">INT(INDEX(关卡普通怪!$F:$J,MATCH($C259,关卡普通怪!$A:$A,FALSE),MATCH(I$4,关卡普通怪!$F$2:$K$2,FALSE))*D259)</f>
        <v>18241</v>
      </c>
      <c r="J259" s="1" cm="1">
        <f t="array" ref="J259">INT(INDEX(关卡普通怪!$F:$J,MATCH($C259,关卡普通怪!$A:$A,FALSE),MATCH(J$4,关卡普通怪!$F$2:$K$2,FALSE))*E259)</f>
        <v>1375</v>
      </c>
      <c r="K259" s="1" cm="1">
        <f t="array" ref="K259">INT(INDEX(关卡普通怪!$F:$J,MATCH($C259,关卡普通怪!$A:$A,FALSE),MATCH(K$4,关卡普通怪!$F$2:$K$2,FALSE))*F259)</f>
        <v>1375</v>
      </c>
      <c r="L259" s="1" cm="1">
        <f t="array" ref="L259">INT(INDEX(关卡普通怪!$F:$J,MATCH($C259,关卡普通怪!$A:$A,FALSE),MATCH(L$4,关卡普通怪!$F$2:$K$2,FALSE))*G259)</f>
        <v>881</v>
      </c>
      <c r="M259" s="1" cm="1">
        <f t="array" ref="M259">INT(INDEX(关卡普通怪!$F:$J,MATCH($C259,关卡普通怪!$A:$A,FALSE),MATCH(M$4,关卡普通怪!$F$2:$K$2,FALSE))*H259)</f>
        <v>881</v>
      </c>
    </row>
    <row r="260" spans="1:13" x14ac:dyDescent="0.15">
      <c r="A260" s="1">
        <v>256</v>
      </c>
      <c r="B260" s="1">
        <f t="shared" si="29"/>
        <v>105</v>
      </c>
      <c r="C260" s="1" cm="1">
        <f t="array" ref="C260">IFERROR(INDEX(关卡普通怪!$A:$A,MATCH($B260,关卡普通怪!$E:$E,FALSE)),MAX(关卡普通怪!A:A))</f>
        <v>500</v>
      </c>
      <c r="D260" s="1">
        <f t="shared" si="23"/>
        <v>1.3825000000000101</v>
      </c>
      <c r="E260" s="1">
        <f t="shared" si="24"/>
        <v>1.3825000000000101</v>
      </c>
      <c r="F260" s="1">
        <f t="shared" si="25"/>
        <v>1.3825000000000101</v>
      </c>
      <c r="G260" s="1">
        <f t="shared" si="26"/>
        <v>1.272</v>
      </c>
      <c r="H260" s="1">
        <f t="shared" si="27"/>
        <v>1.272</v>
      </c>
      <c r="I260" s="1" cm="1">
        <f t="array" ref="I260">INT(INDEX(关卡普通怪!$F:$J,MATCH($C260,关卡普通怪!$A:$A,FALSE),MATCH(I$4,关卡普通怪!$F$2:$K$2,FALSE))*D260)</f>
        <v>18261</v>
      </c>
      <c r="J260" s="1" cm="1">
        <f t="array" ref="J260">INT(INDEX(关卡普通怪!$F:$J,MATCH($C260,关卡普通怪!$A:$A,FALSE),MATCH(J$4,关卡普通怪!$F$2:$K$2,FALSE))*E260)</f>
        <v>1376</v>
      </c>
      <c r="K260" s="1" cm="1">
        <f t="array" ref="K260">INT(INDEX(关卡普通怪!$F:$J,MATCH($C260,关卡普通怪!$A:$A,FALSE),MATCH(K$4,关卡普通怪!$F$2:$K$2,FALSE))*F260)</f>
        <v>1376</v>
      </c>
      <c r="L260" s="1" cm="1">
        <f t="array" ref="L260">INT(INDEX(关卡普通怪!$F:$J,MATCH($C260,关卡普通怪!$A:$A,FALSE),MATCH(L$4,关卡普通怪!$F$2:$K$2,FALSE))*G260)</f>
        <v>882</v>
      </c>
      <c r="M260" s="1" cm="1">
        <f t="array" ref="M260">INT(INDEX(关卡普通怪!$F:$J,MATCH($C260,关卡普通怪!$A:$A,FALSE),MATCH(M$4,关卡普通怪!$F$2:$K$2,FALSE))*H260)</f>
        <v>882</v>
      </c>
    </row>
    <row r="261" spans="1:13" x14ac:dyDescent="0.15">
      <c r="A261" s="1">
        <v>257</v>
      </c>
      <c r="B261" s="1">
        <f t="shared" si="29"/>
        <v>105</v>
      </c>
      <c r="C261" s="1" cm="1">
        <f t="array" ref="C261">IFERROR(INDEX(关卡普通怪!$A:$A,MATCH($B261,关卡普通怪!$E:$E,FALSE)),MAX(关卡普通怪!A:A))</f>
        <v>500</v>
      </c>
      <c r="D261" s="1">
        <f t="shared" si="23"/>
        <v>1.3840000000000099</v>
      </c>
      <c r="E261" s="1">
        <f t="shared" si="24"/>
        <v>1.3840000000000099</v>
      </c>
      <c r="F261" s="1">
        <f t="shared" si="25"/>
        <v>1.3840000000000099</v>
      </c>
      <c r="G261" s="1">
        <f t="shared" si="26"/>
        <v>1.274</v>
      </c>
      <c r="H261" s="1">
        <f t="shared" si="27"/>
        <v>1.274</v>
      </c>
      <c r="I261" s="1" cm="1">
        <f t="array" ref="I261">INT(INDEX(关卡普通怪!$F:$J,MATCH($C261,关卡普通怪!$A:$A,FALSE),MATCH(I$4,关卡普通怪!$F$2:$K$2,FALSE))*D261)</f>
        <v>18281</v>
      </c>
      <c r="J261" s="1" cm="1">
        <f t="array" ref="J261">INT(INDEX(关卡普通怪!$F:$J,MATCH($C261,关卡普通怪!$A:$A,FALSE),MATCH(J$4,关卡普通怪!$F$2:$K$2,FALSE))*E261)</f>
        <v>1378</v>
      </c>
      <c r="K261" s="1" cm="1">
        <f t="array" ref="K261">INT(INDEX(关卡普通怪!$F:$J,MATCH($C261,关卡普通怪!$A:$A,FALSE),MATCH(K$4,关卡普通怪!$F$2:$K$2,FALSE))*F261)</f>
        <v>1378</v>
      </c>
      <c r="L261" s="1" cm="1">
        <f t="array" ref="L261">INT(INDEX(关卡普通怪!$F:$J,MATCH($C261,关卡普通怪!$A:$A,FALSE),MATCH(L$4,关卡普通怪!$F$2:$K$2,FALSE))*G261)</f>
        <v>884</v>
      </c>
      <c r="M261" s="1" cm="1">
        <f t="array" ref="M261">INT(INDEX(关卡普通怪!$F:$J,MATCH($C261,关卡普通怪!$A:$A,FALSE),MATCH(M$4,关卡普通怪!$F$2:$K$2,FALSE))*H261)</f>
        <v>884</v>
      </c>
    </row>
    <row r="262" spans="1:13" x14ac:dyDescent="0.15">
      <c r="A262" s="1">
        <v>258</v>
      </c>
      <c r="B262" s="1">
        <f t="shared" si="29"/>
        <v>105</v>
      </c>
      <c r="C262" s="1" cm="1">
        <f t="array" ref="C262">IFERROR(INDEX(关卡普通怪!$A:$A,MATCH($B262,关卡普通怪!$E:$E,FALSE)),MAX(关卡普通怪!A:A))</f>
        <v>500</v>
      </c>
      <c r="D262" s="1">
        <f t="shared" si="23"/>
        <v>1.3855000000000099</v>
      </c>
      <c r="E262" s="1">
        <f t="shared" si="24"/>
        <v>1.3855000000000099</v>
      </c>
      <c r="F262" s="1">
        <f t="shared" si="25"/>
        <v>1.3855000000000099</v>
      </c>
      <c r="G262" s="1">
        <f t="shared" si="26"/>
        <v>1.276</v>
      </c>
      <c r="H262" s="1">
        <f t="shared" si="27"/>
        <v>1.276</v>
      </c>
      <c r="I262" s="1" cm="1">
        <f t="array" ref="I262">INT(INDEX(关卡普通怪!$F:$J,MATCH($C262,关卡普通怪!$A:$A,FALSE),MATCH(I$4,关卡普通怪!$F$2:$K$2,FALSE))*D262)</f>
        <v>18301</v>
      </c>
      <c r="J262" s="1" cm="1">
        <f t="array" ref="J262">INT(INDEX(关卡普通怪!$F:$J,MATCH($C262,关卡普通怪!$A:$A,FALSE),MATCH(J$4,关卡普通怪!$F$2:$K$2,FALSE))*E262)</f>
        <v>1379</v>
      </c>
      <c r="K262" s="1" cm="1">
        <f t="array" ref="K262">INT(INDEX(关卡普通怪!$F:$J,MATCH($C262,关卡普通怪!$A:$A,FALSE),MATCH(K$4,关卡普通怪!$F$2:$K$2,FALSE))*F262)</f>
        <v>1379</v>
      </c>
      <c r="L262" s="1" cm="1">
        <f t="array" ref="L262">INT(INDEX(关卡普通怪!$F:$J,MATCH($C262,关卡普通怪!$A:$A,FALSE),MATCH(L$4,关卡普通怪!$F$2:$K$2,FALSE))*G262)</f>
        <v>885</v>
      </c>
      <c r="M262" s="1" cm="1">
        <f t="array" ref="M262">INT(INDEX(关卡普通怪!$F:$J,MATCH($C262,关卡普通怪!$A:$A,FALSE),MATCH(M$4,关卡普通怪!$F$2:$K$2,FALSE))*H262)</f>
        <v>885</v>
      </c>
    </row>
    <row r="263" spans="1:13" x14ac:dyDescent="0.15">
      <c r="A263" s="1">
        <v>259</v>
      </c>
      <c r="B263" s="1">
        <f t="shared" si="29"/>
        <v>106</v>
      </c>
      <c r="C263" s="1" cm="1">
        <f t="array" ref="C263">IFERROR(INDEX(关卡普通怪!$A:$A,MATCH($B263,关卡普通怪!$E:$E,FALSE)),MAX(关卡普通怪!A:A))</f>
        <v>500</v>
      </c>
      <c r="D263" s="1">
        <f t="shared" ref="D263:D304" si="30">D262+$D$3</f>
        <v>1.38700000000001</v>
      </c>
      <c r="E263" s="1">
        <f t="shared" ref="E263:E304" si="31">E262+$D$3</f>
        <v>1.38700000000001</v>
      </c>
      <c r="F263" s="1">
        <f t="shared" ref="F263:F304" si="32">F262+$D$3</f>
        <v>1.38700000000001</v>
      </c>
      <c r="G263" s="1">
        <f t="shared" ref="G263:G304" si="33">G262+IF($B263&gt;=60,$G$3,0)</f>
        <v>1.278</v>
      </c>
      <c r="H263" s="1">
        <f t="shared" ref="H263:H304" si="34">H262+IF($B263&gt;=60,$G$3,0)</f>
        <v>1.278</v>
      </c>
      <c r="I263" s="1" cm="1">
        <f t="array" ref="I263">INT(INDEX(关卡普通怪!$F:$J,MATCH($C263,关卡普通怪!$A:$A,FALSE),MATCH(I$4,关卡普通怪!$F$2:$K$2,FALSE))*D263)</f>
        <v>18320</v>
      </c>
      <c r="J263" s="1" cm="1">
        <f t="array" ref="J263">INT(INDEX(关卡普通怪!$F:$J,MATCH($C263,关卡普通怪!$A:$A,FALSE),MATCH(J$4,关卡普通怪!$F$2:$K$2,FALSE))*E263)</f>
        <v>1381</v>
      </c>
      <c r="K263" s="1" cm="1">
        <f t="array" ref="K263">INT(INDEX(关卡普通怪!$F:$J,MATCH($C263,关卡普通怪!$A:$A,FALSE),MATCH(K$4,关卡普通怪!$F$2:$K$2,FALSE))*F263)</f>
        <v>1381</v>
      </c>
      <c r="L263" s="1" cm="1">
        <f t="array" ref="L263">INT(INDEX(关卡普通怪!$F:$J,MATCH($C263,关卡普通怪!$A:$A,FALSE),MATCH(L$4,关卡普通怪!$F$2:$K$2,FALSE))*G263)</f>
        <v>886</v>
      </c>
      <c r="M263" s="1" cm="1">
        <f t="array" ref="M263">INT(INDEX(关卡普通怪!$F:$J,MATCH($C263,关卡普通怪!$A:$A,FALSE),MATCH(M$4,关卡普通怪!$F$2:$K$2,FALSE))*H263)</f>
        <v>886</v>
      </c>
    </row>
    <row r="264" spans="1:13" x14ac:dyDescent="0.15">
      <c r="A264" s="1">
        <v>260</v>
      </c>
      <c r="B264" s="1">
        <f t="shared" ref="B264:B280" si="35">B261+1</f>
        <v>106</v>
      </c>
      <c r="C264" s="1" cm="1">
        <f t="array" ref="C264">IFERROR(INDEX(关卡普通怪!$A:$A,MATCH($B264,关卡普通怪!$E:$E,FALSE)),MAX(关卡普通怪!A:A))</f>
        <v>500</v>
      </c>
      <c r="D264" s="1">
        <f t="shared" si="30"/>
        <v>1.3885000000000101</v>
      </c>
      <c r="E264" s="1">
        <f t="shared" si="31"/>
        <v>1.3885000000000101</v>
      </c>
      <c r="F264" s="1">
        <f t="shared" si="32"/>
        <v>1.3885000000000101</v>
      </c>
      <c r="G264" s="1">
        <f t="shared" si="33"/>
        <v>1.28</v>
      </c>
      <c r="H264" s="1">
        <f t="shared" si="34"/>
        <v>1.28</v>
      </c>
      <c r="I264" s="1" cm="1">
        <f t="array" ref="I264">INT(INDEX(关卡普通怪!$F:$J,MATCH($C264,关卡普通怪!$A:$A,FALSE),MATCH(I$4,关卡普通怪!$F$2:$K$2,FALSE))*D264)</f>
        <v>18340</v>
      </c>
      <c r="J264" s="1" cm="1">
        <f t="array" ref="J264">INT(INDEX(关卡普通怪!$F:$J,MATCH($C264,关卡普通怪!$A:$A,FALSE),MATCH(J$4,关卡普通怪!$F$2:$K$2,FALSE))*E264)</f>
        <v>1382</v>
      </c>
      <c r="K264" s="1" cm="1">
        <f t="array" ref="K264">INT(INDEX(关卡普通怪!$F:$J,MATCH($C264,关卡普通怪!$A:$A,FALSE),MATCH(K$4,关卡普通怪!$F$2:$K$2,FALSE))*F264)</f>
        <v>1382</v>
      </c>
      <c r="L264" s="1" cm="1">
        <f t="array" ref="L264">INT(INDEX(关卡普通怪!$F:$J,MATCH($C264,关卡普通怪!$A:$A,FALSE),MATCH(L$4,关卡普通怪!$F$2:$K$2,FALSE))*G264)</f>
        <v>888</v>
      </c>
      <c r="M264" s="1" cm="1">
        <f t="array" ref="M264">INT(INDEX(关卡普通怪!$F:$J,MATCH($C264,关卡普通怪!$A:$A,FALSE),MATCH(M$4,关卡普通怪!$F$2:$K$2,FALSE))*H264)</f>
        <v>888</v>
      </c>
    </row>
    <row r="265" spans="1:13" x14ac:dyDescent="0.15">
      <c r="A265" s="1">
        <v>261</v>
      </c>
      <c r="B265" s="1">
        <f t="shared" si="35"/>
        <v>106</v>
      </c>
      <c r="C265" s="1" cm="1">
        <f t="array" ref="C265">IFERROR(INDEX(关卡普通怪!$A:$A,MATCH($B265,关卡普通怪!$E:$E,FALSE)),MAX(关卡普通怪!A:A))</f>
        <v>500</v>
      </c>
      <c r="D265" s="1">
        <f t="shared" si="30"/>
        <v>1.3900000000000099</v>
      </c>
      <c r="E265" s="1">
        <f t="shared" si="31"/>
        <v>1.3900000000000099</v>
      </c>
      <c r="F265" s="1">
        <f t="shared" si="32"/>
        <v>1.3900000000000099</v>
      </c>
      <c r="G265" s="1">
        <f t="shared" si="33"/>
        <v>1.282</v>
      </c>
      <c r="H265" s="1">
        <f t="shared" si="34"/>
        <v>1.282</v>
      </c>
      <c r="I265" s="1" cm="1">
        <f t="array" ref="I265">INT(INDEX(关卡普通怪!$F:$J,MATCH($C265,关卡普通怪!$A:$A,FALSE),MATCH(I$4,关卡普通怪!$F$2:$K$2,FALSE))*D265)</f>
        <v>18360</v>
      </c>
      <c r="J265" s="1" cm="1">
        <f t="array" ref="J265">INT(INDEX(关卡普通怪!$F:$J,MATCH($C265,关卡普通怪!$A:$A,FALSE),MATCH(J$4,关卡普通怪!$F$2:$K$2,FALSE))*E265)</f>
        <v>1384</v>
      </c>
      <c r="K265" s="1" cm="1">
        <f t="array" ref="K265">INT(INDEX(关卡普通怪!$F:$J,MATCH($C265,关卡普通怪!$A:$A,FALSE),MATCH(K$4,关卡普通怪!$F$2:$K$2,FALSE))*F265)</f>
        <v>1384</v>
      </c>
      <c r="L265" s="1" cm="1">
        <f t="array" ref="L265">INT(INDEX(关卡普通怪!$F:$J,MATCH($C265,关卡普通怪!$A:$A,FALSE),MATCH(L$4,关卡普通怪!$F$2:$K$2,FALSE))*G265)</f>
        <v>889</v>
      </c>
      <c r="M265" s="1" cm="1">
        <f t="array" ref="M265">INT(INDEX(关卡普通怪!$F:$J,MATCH($C265,关卡普通怪!$A:$A,FALSE),MATCH(M$4,关卡普通怪!$F$2:$K$2,FALSE))*H265)</f>
        <v>889</v>
      </c>
    </row>
    <row r="266" spans="1:13" x14ac:dyDescent="0.15">
      <c r="A266" s="1">
        <v>262</v>
      </c>
      <c r="B266" s="1">
        <f t="shared" si="35"/>
        <v>107</v>
      </c>
      <c r="C266" s="1" cm="1">
        <f t="array" ref="C266">IFERROR(INDEX(关卡普通怪!$A:$A,MATCH($B266,关卡普通怪!$E:$E,FALSE)),MAX(关卡普通怪!A:A))</f>
        <v>500</v>
      </c>
      <c r="D266" s="1">
        <f t="shared" si="30"/>
        <v>1.39150000000001</v>
      </c>
      <c r="E266" s="1">
        <f t="shared" si="31"/>
        <v>1.39150000000001</v>
      </c>
      <c r="F266" s="1">
        <f t="shared" si="32"/>
        <v>1.39150000000001</v>
      </c>
      <c r="G266" s="1">
        <f t="shared" si="33"/>
        <v>1.284</v>
      </c>
      <c r="H266" s="1">
        <f t="shared" si="34"/>
        <v>1.284</v>
      </c>
      <c r="I266" s="1" cm="1">
        <f t="array" ref="I266">INT(INDEX(关卡普通怪!$F:$J,MATCH($C266,关卡普通怪!$A:$A,FALSE),MATCH(I$4,关卡普通怪!$F$2:$K$2,FALSE))*D266)</f>
        <v>18380</v>
      </c>
      <c r="J266" s="1" cm="1">
        <f t="array" ref="J266">INT(INDEX(关卡普通怪!$F:$J,MATCH($C266,关卡普通怪!$A:$A,FALSE),MATCH(J$4,关卡普通怪!$F$2:$K$2,FALSE))*E266)</f>
        <v>1385</v>
      </c>
      <c r="K266" s="1" cm="1">
        <f t="array" ref="K266">INT(INDEX(关卡普通怪!$F:$J,MATCH($C266,关卡普通怪!$A:$A,FALSE),MATCH(K$4,关卡普通怪!$F$2:$K$2,FALSE))*F266)</f>
        <v>1385</v>
      </c>
      <c r="L266" s="1" cm="1">
        <f t="array" ref="L266">INT(INDEX(关卡普通怪!$F:$J,MATCH($C266,关卡普通怪!$A:$A,FALSE),MATCH(L$4,关卡普通怪!$F$2:$K$2,FALSE))*G266)</f>
        <v>891</v>
      </c>
      <c r="M266" s="1" cm="1">
        <f t="array" ref="M266">INT(INDEX(关卡普通怪!$F:$J,MATCH($C266,关卡普通怪!$A:$A,FALSE),MATCH(M$4,关卡普通怪!$F$2:$K$2,FALSE))*H266)</f>
        <v>891</v>
      </c>
    </row>
    <row r="267" spans="1:13" x14ac:dyDescent="0.15">
      <c r="A267" s="1">
        <v>263</v>
      </c>
      <c r="B267" s="1">
        <f t="shared" si="35"/>
        <v>107</v>
      </c>
      <c r="C267" s="1" cm="1">
        <f t="array" ref="C267">IFERROR(INDEX(关卡普通怪!$A:$A,MATCH($B267,关卡普通怪!$E:$E,FALSE)),MAX(关卡普通怪!A:A))</f>
        <v>500</v>
      </c>
      <c r="D267" s="1">
        <f t="shared" si="30"/>
        <v>1.39300000000001</v>
      </c>
      <c r="E267" s="1">
        <f t="shared" si="31"/>
        <v>1.39300000000001</v>
      </c>
      <c r="F267" s="1">
        <f t="shared" si="32"/>
        <v>1.39300000000001</v>
      </c>
      <c r="G267" s="1">
        <f t="shared" si="33"/>
        <v>1.286</v>
      </c>
      <c r="H267" s="1">
        <f t="shared" si="34"/>
        <v>1.286</v>
      </c>
      <c r="I267" s="1" cm="1">
        <f t="array" ref="I267">INT(INDEX(关卡普通怪!$F:$J,MATCH($C267,关卡普通怪!$A:$A,FALSE),MATCH(I$4,关卡普通怪!$F$2:$K$2,FALSE))*D267)</f>
        <v>18400</v>
      </c>
      <c r="J267" s="1" cm="1">
        <f t="array" ref="J267">INT(INDEX(关卡普通怪!$F:$J,MATCH($C267,关卡普通怪!$A:$A,FALSE),MATCH(J$4,关卡普通怪!$F$2:$K$2,FALSE))*E267)</f>
        <v>1387</v>
      </c>
      <c r="K267" s="1" cm="1">
        <f t="array" ref="K267">INT(INDEX(关卡普通怪!$F:$J,MATCH($C267,关卡普通怪!$A:$A,FALSE),MATCH(K$4,关卡普通怪!$F$2:$K$2,FALSE))*F267)</f>
        <v>1387</v>
      </c>
      <c r="L267" s="1" cm="1">
        <f t="array" ref="L267">INT(INDEX(关卡普通怪!$F:$J,MATCH($C267,关卡普通怪!$A:$A,FALSE),MATCH(L$4,关卡普通怪!$F$2:$K$2,FALSE))*G267)</f>
        <v>892</v>
      </c>
      <c r="M267" s="1" cm="1">
        <f t="array" ref="M267">INT(INDEX(关卡普通怪!$F:$J,MATCH($C267,关卡普通怪!$A:$A,FALSE),MATCH(M$4,关卡普通怪!$F$2:$K$2,FALSE))*H267)</f>
        <v>892</v>
      </c>
    </row>
    <row r="268" spans="1:13" x14ac:dyDescent="0.15">
      <c r="A268" s="1">
        <v>264</v>
      </c>
      <c r="B268" s="1">
        <f t="shared" si="35"/>
        <v>107</v>
      </c>
      <c r="C268" s="1" cm="1">
        <f t="array" ref="C268">IFERROR(INDEX(关卡普通怪!$A:$A,MATCH($B268,关卡普通怪!$E:$E,FALSE)),MAX(关卡普通怪!A:A))</f>
        <v>500</v>
      </c>
      <c r="D268" s="1">
        <f t="shared" si="30"/>
        <v>1.3945000000000101</v>
      </c>
      <c r="E268" s="1">
        <f t="shared" si="31"/>
        <v>1.3945000000000101</v>
      </c>
      <c r="F268" s="1">
        <f t="shared" si="32"/>
        <v>1.3945000000000101</v>
      </c>
      <c r="G268" s="1">
        <f t="shared" si="33"/>
        <v>1.288</v>
      </c>
      <c r="H268" s="1">
        <f t="shared" si="34"/>
        <v>1.288</v>
      </c>
      <c r="I268" s="1" cm="1">
        <f t="array" ref="I268">INT(INDEX(关卡普通怪!$F:$J,MATCH($C268,关卡普通怪!$A:$A,FALSE),MATCH(I$4,关卡普通怪!$F$2:$K$2,FALSE))*D268)</f>
        <v>18419</v>
      </c>
      <c r="J268" s="1" cm="1">
        <f t="array" ref="J268">INT(INDEX(关卡普通怪!$F:$J,MATCH($C268,关卡普通怪!$A:$A,FALSE),MATCH(J$4,关卡普通怪!$F$2:$K$2,FALSE))*E268)</f>
        <v>1388</v>
      </c>
      <c r="K268" s="1" cm="1">
        <f t="array" ref="K268">INT(INDEX(关卡普通怪!$F:$J,MATCH($C268,关卡普通怪!$A:$A,FALSE),MATCH(K$4,关卡普通怪!$F$2:$K$2,FALSE))*F268)</f>
        <v>1388</v>
      </c>
      <c r="L268" s="1" cm="1">
        <f t="array" ref="L268">INT(INDEX(关卡普通怪!$F:$J,MATCH($C268,关卡普通怪!$A:$A,FALSE),MATCH(L$4,关卡普通怪!$F$2:$K$2,FALSE))*G268)</f>
        <v>893</v>
      </c>
      <c r="M268" s="1" cm="1">
        <f t="array" ref="M268">INT(INDEX(关卡普通怪!$F:$J,MATCH($C268,关卡普通怪!$A:$A,FALSE),MATCH(M$4,关卡普通怪!$F$2:$K$2,FALSE))*H268)</f>
        <v>893</v>
      </c>
    </row>
    <row r="269" spans="1:13" x14ac:dyDescent="0.15">
      <c r="A269" s="1">
        <v>265</v>
      </c>
      <c r="B269" s="1">
        <f t="shared" si="35"/>
        <v>108</v>
      </c>
      <c r="C269" s="1" cm="1">
        <f t="array" ref="C269">IFERROR(INDEX(关卡普通怪!$A:$A,MATCH($B269,关卡普通怪!$E:$E,FALSE)),MAX(关卡普通怪!A:A))</f>
        <v>500</v>
      </c>
      <c r="D269" s="1">
        <f t="shared" si="30"/>
        <v>1.3960000000000199</v>
      </c>
      <c r="E269" s="1">
        <f t="shared" si="31"/>
        <v>1.3960000000000199</v>
      </c>
      <c r="F269" s="1">
        <f t="shared" si="32"/>
        <v>1.3960000000000199</v>
      </c>
      <c r="G269" s="1">
        <f t="shared" si="33"/>
        <v>1.29</v>
      </c>
      <c r="H269" s="1">
        <f t="shared" si="34"/>
        <v>1.29</v>
      </c>
      <c r="I269" s="1" cm="1">
        <f t="array" ref="I269">INT(INDEX(关卡普通怪!$F:$J,MATCH($C269,关卡普通怪!$A:$A,FALSE),MATCH(I$4,关卡普通怪!$F$2:$K$2,FALSE))*D269)</f>
        <v>18439</v>
      </c>
      <c r="J269" s="1" cm="1">
        <f t="array" ref="J269">INT(INDEX(关卡普通怪!$F:$J,MATCH($C269,关卡普通怪!$A:$A,FALSE),MATCH(J$4,关卡普通怪!$F$2:$K$2,FALSE))*E269)</f>
        <v>1390</v>
      </c>
      <c r="K269" s="1" cm="1">
        <f t="array" ref="K269">INT(INDEX(关卡普通怪!$F:$J,MATCH($C269,关卡普通怪!$A:$A,FALSE),MATCH(K$4,关卡普通怪!$F$2:$K$2,FALSE))*F269)</f>
        <v>1390</v>
      </c>
      <c r="L269" s="1" cm="1">
        <f t="array" ref="L269">INT(INDEX(关卡普通怪!$F:$J,MATCH($C269,关卡普通怪!$A:$A,FALSE),MATCH(L$4,关卡普通怪!$F$2:$K$2,FALSE))*G269)</f>
        <v>895</v>
      </c>
      <c r="M269" s="1" cm="1">
        <f t="array" ref="M269">INT(INDEX(关卡普通怪!$F:$J,MATCH($C269,关卡普通怪!$A:$A,FALSE),MATCH(M$4,关卡普通怪!$F$2:$K$2,FALSE))*H269)</f>
        <v>895</v>
      </c>
    </row>
    <row r="270" spans="1:13" x14ac:dyDescent="0.15">
      <c r="A270" s="1">
        <v>266</v>
      </c>
      <c r="B270" s="1">
        <f t="shared" si="35"/>
        <v>108</v>
      </c>
      <c r="C270" s="1" cm="1">
        <f t="array" ref="C270">IFERROR(INDEX(关卡普通怪!$A:$A,MATCH($B270,关卡普通怪!$E:$E,FALSE)),MAX(关卡普通怪!A:A))</f>
        <v>500</v>
      </c>
      <c r="D270" s="1">
        <f t="shared" si="30"/>
        <v>1.3975000000000199</v>
      </c>
      <c r="E270" s="1">
        <f t="shared" si="31"/>
        <v>1.3975000000000199</v>
      </c>
      <c r="F270" s="1">
        <f t="shared" si="32"/>
        <v>1.3975000000000199</v>
      </c>
      <c r="G270" s="1">
        <f t="shared" si="33"/>
        <v>1.292</v>
      </c>
      <c r="H270" s="1">
        <f t="shared" si="34"/>
        <v>1.292</v>
      </c>
      <c r="I270" s="1" cm="1">
        <f t="array" ref="I270">INT(INDEX(关卡普通怪!$F:$J,MATCH($C270,关卡普通怪!$A:$A,FALSE),MATCH(I$4,关卡普通怪!$F$2:$K$2,FALSE))*D270)</f>
        <v>18459</v>
      </c>
      <c r="J270" s="1" cm="1">
        <f t="array" ref="J270">INT(INDEX(关卡普通怪!$F:$J,MATCH($C270,关卡普通怪!$A:$A,FALSE),MATCH(J$4,关卡普通怪!$F$2:$K$2,FALSE))*E270)</f>
        <v>1391</v>
      </c>
      <c r="K270" s="1" cm="1">
        <f t="array" ref="K270">INT(INDEX(关卡普通怪!$F:$J,MATCH($C270,关卡普通怪!$A:$A,FALSE),MATCH(K$4,关卡普通怪!$F$2:$K$2,FALSE))*F270)</f>
        <v>1391</v>
      </c>
      <c r="L270" s="1" cm="1">
        <f t="array" ref="L270">INT(INDEX(关卡普通怪!$F:$J,MATCH($C270,关卡普通怪!$A:$A,FALSE),MATCH(L$4,关卡普通怪!$F$2:$K$2,FALSE))*G270)</f>
        <v>896</v>
      </c>
      <c r="M270" s="1" cm="1">
        <f t="array" ref="M270">INT(INDEX(关卡普通怪!$F:$J,MATCH($C270,关卡普通怪!$A:$A,FALSE),MATCH(M$4,关卡普通怪!$F$2:$K$2,FALSE))*H270)</f>
        <v>896</v>
      </c>
    </row>
    <row r="271" spans="1:13" x14ac:dyDescent="0.15">
      <c r="A271" s="1">
        <v>267</v>
      </c>
      <c r="B271" s="1">
        <f t="shared" si="35"/>
        <v>108</v>
      </c>
      <c r="C271" s="1" cm="1">
        <f t="array" ref="C271">IFERROR(INDEX(关卡普通怪!$A:$A,MATCH($B271,关卡普通怪!$E:$E,FALSE)),MAX(关卡普通怪!A:A))</f>
        <v>500</v>
      </c>
      <c r="D271" s="1">
        <f t="shared" si="30"/>
        <v>1.39900000000002</v>
      </c>
      <c r="E271" s="1">
        <f t="shared" si="31"/>
        <v>1.39900000000002</v>
      </c>
      <c r="F271" s="1">
        <f t="shared" si="32"/>
        <v>1.39900000000002</v>
      </c>
      <c r="G271" s="1">
        <f t="shared" si="33"/>
        <v>1.294</v>
      </c>
      <c r="H271" s="1">
        <f t="shared" si="34"/>
        <v>1.294</v>
      </c>
      <c r="I271" s="1" cm="1">
        <f t="array" ref="I271">INT(INDEX(关卡普通怪!$F:$J,MATCH($C271,关卡普通怪!$A:$A,FALSE),MATCH(I$4,关卡普通怪!$F$2:$K$2,FALSE))*D271)</f>
        <v>18479</v>
      </c>
      <c r="J271" s="1" cm="1">
        <f t="array" ref="J271">INT(INDEX(关卡普通怪!$F:$J,MATCH($C271,关卡普通怪!$A:$A,FALSE),MATCH(J$4,关卡普通怪!$F$2:$K$2,FALSE))*E271)</f>
        <v>1393</v>
      </c>
      <c r="K271" s="1" cm="1">
        <f t="array" ref="K271">INT(INDEX(关卡普通怪!$F:$J,MATCH($C271,关卡普通怪!$A:$A,FALSE),MATCH(K$4,关卡普通怪!$F$2:$K$2,FALSE))*F271)</f>
        <v>1393</v>
      </c>
      <c r="L271" s="1" cm="1">
        <f t="array" ref="L271">INT(INDEX(关卡普通怪!$F:$J,MATCH($C271,关卡普通怪!$A:$A,FALSE),MATCH(L$4,关卡普通怪!$F$2:$K$2,FALSE))*G271)</f>
        <v>898</v>
      </c>
      <c r="M271" s="1" cm="1">
        <f t="array" ref="M271">INT(INDEX(关卡普通怪!$F:$J,MATCH($C271,关卡普通怪!$A:$A,FALSE),MATCH(M$4,关卡普通怪!$F$2:$K$2,FALSE))*H271)</f>
        <v>898</v>
      </c>
    </row>
    <row r="272" spans="1:13" x14ac:dyDescent="0.15">
      <c r="A272" s="1">
        <v>268</v>
      </c>
      <c r="B272" s="1">
        <f t="shared" si="35"/>
        <v>109</v>
      </c>
      <c r="C272" s="1" cm="1">
        <f t="array" ref="C272">IFERROR(INDEX(关卡普通怪!$A:$A,MATCH($B272,关卡普通怪!$E:$E,FALSE)),MAX(关卡普通怪!A:A))</f>
        <v>500</v>
      </c>
      <c r="D272" s="1">
        <f t="shared" si="30"/>
        <v>1.4005000000000201</v>
      </c>
      <c r="E272" s="1">
        <f t="shared" si="31"/>
        <v>1.4005000000000201</v>
      </c>
      <c r="F272" s="1">
        <f t="shared" si="32"/>
        <v>1.4005000000000201</v>
      </c>
      <c r="G272" s="1">
        <f t="shared" si="33"/>
        <v>1.296</v>
      </c>
      <c r="H272" s="1">
        <f t="shared" si="34"/>
        <v>1.296</v>
      </c>
      <c r="I272" s="1" cm="1">
        <f t="array" ref="I272">INT(INDEX(关卡普通怪!$F:$J,MATCH($C272,关卡普通怪!$A:$A,FALSE),MATCH(I$4,关卡普通怪!$F$2:$K$2,FALSE))*D272)</f>
        <v>18499</v>
      </c>
      <c r="J272" s="1" cm="1">
        <f t="array" ref="J272">INT(INDEX(关卡普通怪!$F:$J,MATCH($C272,关卡普通怪!$A:$A,FALSE),MATCH(J$4,关卡普通怪!$F$2:$K$2,FALSE))*E272)</f>
        <v>1394</v>
      </c>
      <c r="K272" s="1" cm="1">
        <f t="array" ref="K272">INT(INDEX(关卡普通怪!$F:$J,MATCH($C272,关卡普通怪!$A:$A,FALSE),MATCH(K$4,关卡普通怪!$F$2:$K$2,FALSE))*F272)</f>
        <v>1394</v>
      </c>
      <c r="L272" s="1" cm="1">
        <f t="array" ref="L272">INT(INDEX(关卡普通怪!$F:$J,MATCH($C272,关卡普通怪!$A:$A,FALSE),MATCH(L$4,关卡普通怪!$F$2:$K$2,FALSE))*G272)</f>
        <v>899</v>
      </c>
      <c r="M272" s="1" cm="1">
        <f t="array" ref="M272">INT(INDEX(关卡普通怪!$F:$J,MATCH($C272,关卡普通怪!$A:$A,FALSE),MATCH(M$4,关卡普通怪!$F$2:$K$2,FALSE))*H272)</f>
        <v>899</v>
      </c>
    </row>
    <row r="273" spans="1:13" x14ac:dyDescent="0.15">
      <c r="A273" s="1">
        <v>269</v>
      </c>
      <c r="B273" s="1">
        <f t="shared" si="35"/>
        <v>109</v>
      </c>
      <c r="C273" s="1" cm="1">
        <f t="array" ref="C273">IFERROR(INDEX(关卡普通怪!$A:$A,MATCH($B273,关卡普通怪!$E:$E,FALSE)),MAX(关卡普通怪!A:A))</f>
        <v>500</v>
      </c>
      <c r="D273" s="1">
        <f t="shared" si="30"/>
        <v>1.4020000000000199</v>
      </c>
      <c r="E273" s="1">
        <f t="shared" si="31"/>
        <v>1.4020000000000199</v>
      </c>
      <c r="F273" s="1">
        <f t="shared" si="32"/>
        <v>1.4020000000000199</v>
      </c>
      <c r="G273" s="1">
        <f t="shared" si="33"/>
        <v>1.298</v>
      </c>
      <c r="H273" s="1">
        <f t="shared" si="34"/>
        <v>1.298</v>
      </c>
      <c r="I273" s="1" cm="1">
        <f t="array" ref="I273">INT(INDEX(关卡普通怪!$F:$J,MATCH($C273,关卡普通怪!$A:$A,FALSE),MATCH(I$4,关卡普通怪!$F$2:$K$2,FALSE))*D273)</f>
        <v>18519</v>
      </c>
      <c r="J273" s="1" cm="1">
        <f t="array" ref="J273">INT(INDEX(关卡普通怪!$F:$J,MATCH($C273,关卡普通怪!$A:$A,FALSE),MATCH(J$4,关卡普通怪!$F$2:$K$2,FALSE))*E273)</f>
        <v>1396</v>
      </c>
      <c r="K273" s="1" cm="1">
        <f t="array" ref="K273">INT(INDEX(关卡普通怪!$F:$J,MATCH($C273,关卡普通怪!$A:$A,FALSE),MATCH(K$4,关卡普通怪!$F$2:$K$2,FALSE))*F273)</f>
        <v>1396</v>
      </c>
      <c r="L273" s="1" cm="1">
        <f t="array" ref="L273">INT(INDEX(关卡普通怪!$F:$J,MATCH($C273,关卡普通怪!$A:$A,FALSE),MATCH(L$4,关卡普通怪!$F$2:$K$2,FALSE))*G273)</f>
        <v>900</v>
      </c>
      <c r="M273" s="1" cm="1">
        <f t="array" ref="M273">INT(INDEX(关卡普通怪!$F:$J,MATCH($C273,关卡普通怪!$A:$A,FALSE),MATCH(M$4,关卡普通怪!$F$2:$K$2,FALSE))*H273)</f>
        <v>900</v>
      </c>
    </row>
    <row r="274" spans="1:13" x14ac:dyDescent="0.15">
      <c r="A274" s="1">
        <v>270</v>
      </c>
      <c r="B274" s="1">
        <f t="shared" si="35"/>
        <v>109</v>
      </c>
      <c r="C274" s="1" cm="1">
        <f t="array" ref="C274">IFERROR(INDEX(关卡普通怪!$A:$A,MATCH($B274,关卡普通怪!$E:$E,FALSE)),MAX(关卡普通怪!A:A))</f>
        <v>500</v>
      </c>
      <c r="D274" s="1">
        <f t="shared" si="30"/>
        <v>1.40350000000002</v>
      </c>
      <c r="E274" s="1">
        <f t="shared" si="31"/>
        <v>1.40350000000002</v>
      </c>
      <c r="F274" s="1">
        <f t="shared" si="32"/>
        <v>1.40350000000002</v>
      </c>
      <c r="G274" s="1">
        <f t="shared" si="33"/>
        <v>1.3</v>
      </c>
      <c r="H274" s="1">
        <f t="shared" si="34"/>
        <v>1.3</v>
      </c>
      <c r="I274" s="1" cm="1">
        <f t="array" ref="I274">INT(INDEX(关卡普通怪!$F:$J,MATCH($C274,关卡普通怪!$A:$A,FALSE),MATCH(I$4,关卡普通怪!$F$2:$K$2,FALSE))*D274)</f>
        <v>18538</v>
      </c>
      <c r="J274" s="1" cm="1">
        <f t="array" ref="J274">INT(INDEX(关卡普通怪!$F:$J,MATCH($C274,关卡普通怪!$A:$A,FALSE),MATCH(J$4,关卡普通怪!$F$2:$K$2,FALSE))*E274)</f>
        <v>1397</v>
      </c>
      <c r="K274" s="1" cm="1">
        <f t="array" ref="K274">INT(INDEX(关卡普通怪!$F:$J,MATCH($C274,关卡普通怪!$A:$A,FALSE),MATCH(K$4,关卡普通怪!$F$2:$K$2,FALSE))*F274)</f>
        <v>1397</v>
      </c>
      <c r="L274" s="1" cm="1">
        <f t="array" ref="L274">INT(INDEX(关卡普通怪!$F:$J,MATCH($C274,关卡普通怪!$A:$A,FALSE),MATCH(L$4,关卡普通怪!$F$2:$K$2,FALSE))*G274)</f>
        <v>902</v>
      </c>
      <c r="M274" s="1" cm="1">
        <f t="array" ref="M274">INT(INDEX(关卡普通怪!$F:$J,MATCH($C274,关卡普通怪!$A:$A,FALSE),MATCH(M$4,关卡普通怪!$F$2:$K$2,FALSE))*H274)</f>
        <v>902</v>
      </c>
    </row>
    <row r="275" spans="1:13" x14ac:dyDescent="0.15">
      <c r="A275" s="1">
        <v>271</v>
      </c>
      <c r="B275" s="1">
        <f t="shared" si="35"/>
        <v>110</v>
      </c>
      <c r="C275" s="1" cm="1">
        <f t="array" ref="C275">IFERROR(INDEX(关卡普通怪!$A:$A,MATCH($B275,关卡普通怪!$E:$E,FALSE)),MAX(关卡普通怪!A:A))</f>
        <v>500</v>
      </c>
      <c r="D275" s="1">
        <f t="shared" si="30"/>
        <v>1.40500000000002</v>
      </c>
      <c r="E275" s="1">
        <f t="shared" si="31"/>
        <v>1.40500000000002</v>
      </c>
      <c r="F275" s="1">
        <f t="shared" si="32"/>
        <v>1.40500000000002</v>
      </c>
      <c r="G275" s="1">
        <f t="shared" si="33"/>
        <v>1.302</v>
      </c>
      <c r="H275" s="1">
        <f t="shared" si="34"/>
        <v>1.302</v>
      </c>
      <c r="I275" s="1" cm="1">
        <f t="array" ref="I275">INT(INDEX(关卡普通怪!$F:$J,MATCH($C275,关卡普通怪!$A:$A,FALSE),MATCH(I$4,关卡普通怪!$F$2:$K$2,FALSE))*D275)</f>
        <v>18558</v>
      </c>
      <c r="J275" s="1" cm="1">
        <f t="array" ref="J275">INT(INDEX(关卡普通怪!$F:$J,MATCH($C275,关卡普通怪!$A:$A,FALSE),MATCH(J$4,关卡普通怪!$F$2:$K$2,FALSE))*E275)</f>
        <v>1399</v>
      </c>
      <c r="K275" s="1" cm="1">
        <f t="array" ref="K275">INT(INDEX(关卡普通怪!$F:$J,MATCH($C275,关卡普通怪!$A:$A,FALSE),MATCH(K$4,关卡普通怪!$F$2:$K$2,FALSE))*F275)</f>
        <v>1399</v>
      </c>
      <c r="L275" s="1" cm="1">
        <f t="array" ref="L275">INT(INDEX(关卡普通怪!$F:$J,MATCH($C275,关卡普通怪!$A:$A,FALSE),MATCH(L$4,关卡普通怪!$F$2:$K$2,FALSE))*G275)</f>
        <v>903</v>
      </c>
      <c r="M275" s="1" cm="1">
        <f t="array" ref="M275">INT(INDEX(关卡普通怪!$F:$J,MATCH($C275,关卡普通怪!$A:$A,FALSE),MATCH(M$4,关卡普通怪!$F$2:$K$2,FALSE))*H275)</f>
        <v>903</v>
      </c>
    </row>
    <row r="276" spans="1:13" x14ac:dyDescent="0.15">
      <c r="A276" s="1">
        <v>272</v>
      </c>
      <c r="B276" s="1">
        <f t="shared" si="35"/>
        <v>110</v>
      </c>
      <c r="C276" s="1" cm="1">
        <f t="array" ref="C276">IFERROR(INDEX(关卡普通怪!$A:$A,MATCH($B276,关卡普通怪!$E:$E,FALSE)),MAX(关卡普通怪!A:A))</f>
        <v>500</v>
      </c>
      <c r="D276" s="1">
        <f t="shared" si="30"/>
        <v>1.4065000000000201</v>
      </c>
      <c r="E276" s="1">
        <f t="shared" si="31"/>
        <v>1.4065000000000201</v>
      </c>
      <c r="F276" s="1">
        <f t="shared" si="32"/>
        <v>1.4065000000000201</v>
      </c>
      <c r="G276" s="1">
        <f t="shared" si="33"/>
        <v>1.304</v>
      </c>
      <c r="H276" s="1">
        <f t="shared" si="34"/>
        <v>1.304</v>
      </c>
      <c r="I276" s="1" cm="1">
        <f t="array" ref="I276">INT(INDEX(关卡普通怪!$F:$J,MATCH($C276,关卡普通怪!$A:$A,FALSE),MATCH(I$4,关卡普通怪!$F$2:$K$2,FALSE))*D276)</f>
        <v>18578</v>
      </c>
      <c r="J276" s="1" cm="1">
        <f t="array" ref="J276">INT(INDEX(关卡普通怪!$F:$J,MATCH($C276,关卡普通怪!$A:$A,FALSE),MATCH(J$4,关卡普通怪!$F$2:$K$2,FALSE))*E276)</f>
        <v>1400</v>
      </c>
      <c r="K276" s="1" cm="1">
        <f t="array" ref="K276">INT(INDEX(关卡普通怪!$F:$J,MATCH($C276,关卡普通怪!$A:$A,FALSE),MATCH(K$4,关卡普通怪!$F$2:$K$2,FALSE))*F276)</f>
        <v>1400</v>
      </c>
      <c r="L276" s="1" cm="1">
        <f t="array" ref="L276">INT(INDEX(关卡普通怪!$F:$J,MATCH($C276,关卡普通怪!$A:$A,FALSE),MATCH(L$4,关卡普通怪!$F$2:$K$2,FALSE))*G276)</f>
        <v>904</v>
      </c>
      <c r="M276" s="1" cm="1">
        <f t="array" ref="M276">INT(INDEX(关卡普通怪!$F:$J,MATCH($C276,关卡普通怪!$A:$A,FALSE),MATCH(M$4,关卡普通怪!$F$2:$K$2,FALSE))*H276)</f>
        <v>904</v>
      </c>
    </row>
    <row r="277" spans="1:13" x14ac:dyDescent="0.15">
      <c r="A277" s="1">
        <v>273</v>
      </c>
      <c r="B277" s="1">
        <f t="shared" si="35"/>
        <v>110</v>
      </c>
      <c r="C277" s="1" cm="1">
        <f t="array" ref="C277">IFERROR(INDEX(关卡普通怪!$A:$A,MATCH($B277,关卡普通怪!$E:$E,FALSE)),MAX(关卡普通怪!A:A))</f>
        <v>500</v>
      </c>
      <c r="D277" s="1">
        <f t="shared" si="30"/>
        <v>1.4080000000000199</v>
      </c>
      <c r="E277" s="1">
        <f t="shared" si="31"/>
        <v>1.4080000000000199</v>
      </c>
      <c r="F277" s="1">
        <f t="shared" si="32"/>
        <v>1.4080000000000199</v>
      </c>
      <c r="G277" s="1">
        <f t="shared" si="33"/>
        <v>1.306</v>
      </c>
      <c r="H277" s="1">
        <f t="shared" si="34"/>
        <v>1.306</v>
      </c>
      <c r="I277" s="1" cm="1">
        <f t="array" ref="I277">INT(INDEX(关卡普通怪!$F:$J,MATCH($C277,关卡普通怪!$A:$A,FALSE),MATCH(I$4,关卡普通怪!$F$2:$K$2,FALSE))*D277)</f>
        <v>18598</v>
      </c>
      <c r="J277" s="1" cm="1">
        <f t="array" ref="J277">INT(INDEX(关卡普通怪!$F:$J,MATCH($C277,关卡普通怪!$A:$A,FALSE),MATCH(J$4,关卡普通怪!$F$2:$K$2,FALSE))*E277)</f>
        <v>1402</v>
      </c>
      <c r="K277" s="1" cm="1">
        <f t="array" ref="K277">INT(INDEX(关卡普通怪!$F:$J,MATCH($C277,关卡普通怪!$A:$A,FALSE),MATCH(K$4,关卡普通怪!$F$2:$K$2,FALSE))*F277)</f>
        <v>1402</v>
      </c>
      <c r="L277" s="1" cm="1">
        <f t="array" ref="L277">INT(INDEX(关卡普通怪!$F:$J,MATCH($C277,关卡普通怪!$A:$A,FALSE),MATCH(L$4,关卡普通怪!$F$2:$K$2,FALSE))*G277)</f>
        <v>906</v>
      </c>
      <c r="M277" s="1" cm="1">
        <f t="array" ref="M277">INT(INDEX(关卡普通怪!$F:$J,MATCH($C277,关卡普通怪!$A:$A,FALSE),MATCH(M$4,关卡普通怪!$F$2:$K$2,FALSE))*H277)</f>
        <v>906</v>
      </c>
    </row>
    <row r="278" spans="1:13" x14ac:dyDescent="0.15">
      <c r="A278" s="1">
        <v>274</v>
      </c>
      <c r="B278" s="1">
        <f t="shared" si="35"/>
        <v>111</v>
      </c>
      <c r="C278" s="1" cm="1">
        <f t="array" ref="C278">IFERROR(INDEX(关卡普通怪!$A:$A,MATCH($B278,关卡普通怪!$E:$E,FALSE)),MAX(关卡普通怪!A:A))</f>
        <v>500</v>
      </c>
      <c r="D278" s="1">
        <f t="shared" si="30"/>
        <v>1.40950000000002</v>
      </c>
      <c r="E278" s="1">
        <f t="shared" si="31"/>
        <v>1.40950000000002</v>
      </c>
      <c r="F278" s="1">
        <f t="shared" si="32"/>
        <v>1.40950000000002</v>
      </c>
      <c r="G278" s="1">
        <f t="shared" si="33"/>
        <v>1.3080000000000001</v>
      </c>
      <c r="H278" s="1">
        <f t="shared" si="34"/>
        <v>1.3080000000000001</v>
      </c>
      <c r="I278" s="1" cm="1">
        <f t="array" ref="I278">INT(INDEX(关卡普通怪!$F:$J,MATCH($C278,关卡普通怪!$A:$A,FALSE),MATCH(I$4,关卡普通怪!$F$2:$K$2,FALSE))*D278)</f>
        <v>18618</v>
      </c>
      <c r="J278" s="1" cm="1">
        <f t="array" ref="J278">INT(INDEX(关卡普通怪!$F:$J,MATCH($C278,关卡普通怪!$A:$A,FALSE),MATCH(J$4,关卡普通怪!$F$2:$K$2,FALSE))*E278)</f>
        <v>1403</v>
      </c>
      <c r="K278" s="1" cm="1">
        <f t="array" ref="K278">INT(INDEX(关卡普通怪!$F:$J,MATCH($C278,关卡普通怪!$A:$A,FALSE),MATCH(K$4,关卡普通怪!$F$2:$K$2,FALSE))*F278)</f>
        <v>1403</v>
      </c>
      <c r="L278" s="1" cm="1">
        <f t="array" ref="L278">INT(INDEX(关卡普通怪!$F:$J,MATCH($C278,关卡普通怪!$A:$A,FALSE),MATCH(L$4,关卡普通怪!$F$2:$K$2,FALSE))*G278)</f>
        <v>907</v>
      </c>
      <c r="M278" s="1" cm="1">
        <f t="array" ref="M278">INT(INDEX(关卡普通怪!$F:$J,MATCH($C278,关卡普通怪!$A:$A,FALSE),MATCH(M$4,关卡普通怪!$F$2:$K$2,FALSE))*H278)</f>
        <v>907</v>
      </c>
    </row>
    <row r="279" spans="1:13" x14ac:dyDescent="0.15">
      <c r="A279" s="1">
        <v>275</v>
      </c>
      <c r="B279" s="1">
        <f t="shared" si="35"/>
        <v>111</v>
      </c>
      <c r="C279" s="1" cm="1">
        <f t="array" ref="C279">IFERROR(INDEX(关卡普通怪!$A:$A,MATCH($B279,关卡普通怪!$E:$E,FALSE)),MAX(关卡普通怪!A:A))</f>
        <v>500</v>
      </c>
      <c r="D279" s="1">
        <f t="shared" si="30"/>
        <v>1.41100000000002</v>
      </c>
      <c r="E279" s="1">
        <f t="shared" si="31"/>
        <v>1.41100000000002</v>
      </c>
      <c r="F279" s="1">
        <f t="shared" si="32"/>
        <v>1.41100000000002</v>
      </c>
      <c r="G279" s="1">
        <f t="shared" si="33"/>
        <v>1.31</v>
      </c>
      <c r="H279" s="1">
        <f t="shared" si="34"/>
        <v>1.31</v>
      </c>
      <c r="I279" s="1" cm="1">
        <f t="array" ref="I279">INT(INDEX(关卡普通怪!$F:$J,MATCH($C279,关卡普通怪!$A:$A,FALSE),MATCH(I$4,关卡普通怪!$F$2:$K$2,FALSE))*D279)</f>
        <v>18637</v>
      </c>
      <c r="J279" s="1" cm="1">
        <f t="array" ref="J279">INT(INDEX(关卡普通怪!$F:$J,MATCH($C279,关卡普通怪!$A:$A,FALSE),MATCH(J$4,关卡普通怪!$F$2:$K$2,FALSE))*E279)</f>
        <v>1405</v>
      </c>
      <c r="K279" s="1" cm="1">
        <f t="array" ref="K279">INT(INDEX(关卡普通怪!$F:$J,MATCH($C279,关卡普通怪!$A:$A,FALSE),MATCH(K$4,关卡普通怪!$F$2:$K$2,FALSE))*F279)</f>
        <v>1405</v>
      </c>
      <c r="L279" s="1" cm="1">
        <f t="array" ref="L279">INT(INDEX(关卡普通怪!$F:$J,MATCH($C279,关卡普通怪!$A:$A,FALSE),MATCH(L$4,关卡普通怪!$F$2:$K$2,FALSE))*G279)</f>
        <v>909</v>
      </c>
      <c r="M279" s="1" cm="1">
        <f t="array" ref="M279">INT(INDEX(关卡普通怪!$F:$J,MATCH($C279,关卡普通怪!$A:$A,FALSE),MATCH(M$4,关卡普通怪!$F$2:$K$2,FALSE))*H279)</f>
        <v>909</v>
      </c>
    </row>
    <row r="280" spans="1:13" x14ac:dyDescent="0.15">
      <c r="A280" s="1">
        <v>276</v>
      </c>
      <c r="B280" s="1">
        <f t="shared" si="35"/>
        <v>111</v>
      </c>
      <c r="C280" s="1" cm="1">
        <f t="array" ref="C280">IFERROR(INDEX(关卡普通怪!$A:$A,MATCH($B280,关卡普通怪!$E:$E,FALSE)),MAX(关卡普通怪!A:A))</f>
        <v>500</v>
      </c>
      <c r="D280" s="1">
        <f t="shared" si="30"/>
        <v>1.4125000000000201</v>
      </c>
      <c r="E280" s="1">
        <f t="shared" si="31"/>
        <v>1.4125000000000201</v>
      </c>
      <c r="F280" s="1">
        <f t="shared" si="32"/>
        <v>1.4125000000000201</v>
      </c>
      <c r="G280" s="1">
        <f t="shared" si="33"/>
        <v>1.3120000000000001</v>
      </c>
      <c r="H280" s="1">
        <f t="shared" si="34"/>
        <v>1.3120000000000001</v>
      </c>
      <c r="I280" s="1" cm="1">
        <f t="array" ref="I280">INT(INDEX(关卡普通怪!$F:$J,MATCH($C280,关卡普通怪!$A:$A,FALSE),MATCH(I$4,关卡普通怪!$F$2:$K$2,FALSE))*D280)</f>
        <v>18657</v>
      </c>
      <c r="J280" s="1" cm="1">
        <f t="array" ref="J280">INT(INDEX(关卡普通怪!$F:$J,MATCH($C280,关卡普通怪!$A:$A,FALSE),MATCH(J$4,关卡普通怪!$F$2:$K$2,FALSE))*E280)</f>
        <v>1406</v>
      </c>
      <c r="K280" s="1" cm="1">
        <f t="array" ref="K280">INT(INDEX(关卡普通怪!$F:$J,MATCH($C280,关卡普通怪!$A:$A,FALSE),MATCH(K$4,关卡普通怪!$F$2:$K$2,FALSE))*F280)</f>
        <v>1406</v>
      </c>
      <c r="L280" s="1" cm="1">
        <f t="array" ref="L280">INT(INDEX(关卡普通怪!$F:$J,MATCH($C280,关卡普通怪!$A:$A,FALSE),MATCH(L$4,关卡普通怪!$F$2:$K$2,FALSE))*G280)</f>
        <v>910</v>
      </c>
      <c r="M280" s="1" cm="1">
        <f t="array" ref="M280">INT(INDEX(关卡普通怪!$F:$J,MATCH($C280,关卡普通怪!$A:$A,FALSE),MATCH(M$4,关卡普通怪!$F$2:$K$2,FALSE))*H280)</f>
        <v>910</v>
      </c>
    </row>
    <row r="281" spans="1:13" x14ac:dyDescent="0.15">
      <c r="A281" s="1">
        <v>277</v>
      </c>
      <c r="B281" s="1">
        <f t="shared" ref="B281:B288" si="36">B278+1</f>
        <v>112</v>
      </c>
      <c r="C281" s="1" cm="1">
        <f t="array" ref="C281">IFERROR(INDEX(关卡普通怪!$A:$A,MATCH($B281,关卡普通怪!$E:$E,FALSE)),MAX(关卡普通怪!A:A))</f>
        <v>500</v>
      </c>
      <c r="D281" s="1">
        <f t="shared" si="30"/>
        <v>1.4140000000000199</v>
      </c>
      <c r="E281" s="1">
        <f t="shared" si="31"/>
        <v>1.4140000000000199</v>
      </c>
      <c r="F281" s="1">
        <f t="shared" si="32"/>
        <v>1.4140000000000199</v>
      </c>
      <c r="G281" s="1">
        <f t="shared" si="33"/>
        <v>1.3140000000000001</v>
      </c>
      <c r="H281" s="1">
        <f t="shared" si="34"/>
        <v>1.3140000000000001</v>
      </c>
      <c r="I281" s="1" cm="1">
        <f t="array" ref="I281">INT(INDEX(关卡普通怪!$F:$J,MATCH($C281,关卡普通怪!$A:$A,FALSE),MATCH(I$4,关卡普通怪!$F$2:$K$2,FALSE))*D281)</f>
        <v>18677</v>
      </c>
      <c r="J281" s="1" cm="1">
        <f t="array" ref="J281">INT(INDEX(关卡普通怪!$F:$J,MATCH($C281,关卡普通怪!$A:$A,FALSE),MATCH(J$4,关卡普通怪!$F$2:$K$2,FALSE))*E281)</f>
        <v>1408</v>
      </c>
      <c r="K281" s="1" cm="1">
        <f t="array" ref="K281">INT(INDEX(关卡普通怪!$F:$J,MATCH($C281,关卡普通怪!$A:$A,FALSE),MATCH(K$4,关卡普通怪!$F$2:$K$2,FALSE))*F281)</f>
        <v>1408</v>
      </c>
      <c r="L281" s="1" cm="1">
        <f t="array" ref="L281">INT(INDEX(关卡普通怪!$F:$J,MATCH($C281,关卡普通怪!$A:$A,FALSE),MATCH(L$4,关卡普通怪!$F$2:$K$2,FALSE))*G281)</f>
        <v>911</v>
      </c>
      <c r="M281" s="1" cm="1">
        <f t="array" ref="M281">INT(INDEX(关卡普通怪!$F:$J,MATCH($C281,关卡普通怪!$A:$A,FALSE),MATCH(M$4,关卡普通怪!$F$2:$K$2,FALSE))*H281)</f>
        <v>911</v>
      </c>
    </row>
    <row r="282" spans="1:13" x14ac:dyDescent="0.15">
      <c r="A282" s="1">
        <v>278</v>
      </c>
      <c r="B282" s="1">
        <f t="shared" si="36"/>
        <v>112</v>
      </c>
      <c r="C282" s="1" cm="1">
        <f t="array" ref="C282">IFERROR(INDEX(关卡普通怪!$A:$A,MATCH($B282,关卡普通怪!$E:$E,FALSE)),MAX(关卡普通怪!A:A))</f>
        <v>500</v>
      </c>
      <c r="D282" s="1">
        <f t="shared" si="30"/>
        <v>1.41550000000002</v>
      </c>
      <c r="E282" s="1">
        <f t="shared" si="31"/>
        <v>1.41550000000002</v>
      </c>
      <c r="F282" s="1">
        <f t="shared" si="32"/>
        <v>1.41550000000002</v>
      </c>
      <c r="G282" s="1">
        <f t="shared" si="33"/>
        <v>1.3160000000000001</v>
      </c>
      <c r="H282" s="1">
        <f t="shared" si="34"/>
        <v>1.3160000000000001</v>
      </c>
      <c r="I282" s="1" cm="1">
        <f t="array" ref="I282">INT(INDEX(关卡普通怪!$F:$J,MATCH($C282,关卡普通怪!$A:$A,FALSE),MATCH(I$4,关卡普通怪!$F$2:$K$2,FALSE))*D282)</f>
        <v>18697</v>
      </c>
      <c r="J282" s="1" cm="1">
        <f t="array" ref="J282">INT(INDEX(关卡普通怪!$F:$J,MATCH($C282,关卡普通怪!$A:$A,FALSE),MATCH(J$4,关卡普通怪!$F$2:$K$2,FALSE))*E282)</f>
        <v>1409</v>
      </c>
      <c r="K282" s="1" cm="1">
        <f t="array" ref="K282">INT(INDEX(关卡普通怪!$F:$J,MATCH($C282,关卡普通怪!$A:$A,FALSE),MATCH(K$4,关卡普通怪!$F$2:$K$2,FALSE))*F282)</f>
        <v>1409</v>
      </c>
      <c r="L282" s="1" cm="1">
        <f t="array" ref="L282">INT(INDEX(关卡普通怪!$F:$J,MATCH($C282,关卡普通怪!$A:$A,FALSE),MATCH(L$4,关卡普通怪!$F$2:$K$2,FALSE))*G282)</f>
        <v>913</v>
      </c>
      <c r="M282" s="1" cm="1">
        <f t="array" ref="M282">INT(INDEX(关卡普通怪!$F:$J,MATCH($C282,关卡普通怪!$A:$A,FALSE),MATCH(M$4,关卡普通怪!$F$2:$K$2,FALSE))*H282)</f>
        <v>913</v>
      </c>
    </row>
    <row r="283" spans="1:13" x14ac:dyDescent="0.15">
      <c r="A283" s="1">
        <v>279</v>
      </c>
      <c r="B283" s="1">
        <f t="shared" si="36"/>
        <v>112</v>
      </c>
      <c r="C283" s="1" cm="1">
        <f t="array" ref="C283">IFERROR(INDEX(关卡普通怪!$A:$A,MATCH($B283,关卡普通怪!$E:$E,FALSE)),MAX(关卡普通怪!A:A))</f>
        <v>500</v>
      </c>
      <c r="D283" s="1">
        <f t="shared" si="30"/>
        <v>1.41700000000002</v>
      </c>
      <c r="E283" s="1">
        <f t="shared" si="31"/>
        <v>1.41700000000002</v>
      </c>
      <c r="F283" s="1">
        <f t="shared" si="32"/>
        <v>1.41700000000002</v>
      </c>
      <c r="G283" s="1">
        <f t="shared" si="33"/>
        <v>1.3180000000000001</v>
      </c>
      <c r="H283" s="1">
        <f t="shared" si="34"/>
        <v>1.3180000000000001</v>
      </c>
      <c r="I283" s="1" cm="1">
        <f t="array" ref="I283">INT(INDEX(关卡普通怪!$F:$J,MATCH($C283,关卡普通怪!$A:$A,FALSE),MATCH(I$4,关卡普通怪!$F$2:$K$2,FALSE))*D283)</f>
        <v>18717</v>
      </c>
      <c r="J283" s="1" cm="1">
        <f t="array" ref="J283">INT(INDEX(关卡普通怪!$F:$J,MATCH($C283,关卡普通怪!$A:$A,FALSE),MATCH(J$4,关卡普通怪!$F$2:$K$2,FALSE))*E283)</f>
        <v>1411</v>
      </c>
      <c r="K283" s="1" cm="1">
        <f t="array" ref="K283">INT(INDEX(关卡普通怪!$F:$J,MATCH($C283,关卡普通怪!$A:$A,FALSE),MATCH(K$4,关卡普通怪!$F$2:$K$2,FALSE))*F283)</f>
        <v>1411</v>
      </c>
      <c r="L283" s="1" cm="1">
        <f t="array" ref="L283">INT(INDEX(关卡普通怪!$F:$J,MATCH($C283,关卡普通怪!$A:$A,FALSE),MATCH(L$4,关卡普通怪!$F$2:$K$2,FALSE))*G283)</f>
        <v>914</v>
      </c>
      <c r="M283" s="1" cm="1">
        <f t="array" ref="M283">INT(INDEX(关卡普通怪!$F:$J,MATCH($C283,关卡普通怪!$A:$A,FALSE),MATCH(M$4,关卡普通怪!$F$2:$K$2,FALSE))*H283)</f>
        <v>914</v>
      </c>
    </row>
    <row r="284" spans="1:13" x14ac:dyDescent="0.15">
      <c r="A284" s="1">
        <v>280</v>
      </c>
      <c r="B284" s="1">
        <f t="shared" si="36"/>
        <v>113</v>
      </c>
      <c r="C284" s="1" cm="1">
        <f t="array" ref="C284">IFERROR(INDEX(关卡普通怪!$A:$A,MATCH($B284,关卡普通怪!$E:$E,FALSE)),MAX(关卡普通怪!A:A))</f>
        <v>500</v>
      </c>
      <c r="D284" s="1">
        <f t="shared" si="30"/>
        <v>1.4185000000000201</v>
      </c>
      <c r="E284" s="1">
        <f t="shared" si="31"/>
        <v>1.4185000000000201</v>
      </c>
      <c r="F284" s="1">
        <f t="shared" si="32"/>
        <v>1.4185000000000201</v>
      </c>
      <c r="G284" s="1">
        <f t="shared" si="33"/>
        <v>1.32</v>
      </c>
      <c r="H284" s="1">
        <f t="shared" si="34"/>
        <v>1.32</v>
      </c>
      <c r="I284" s="1" cm="1">
        <f t="array" ref="I284">INT(INDEX(关卡普通怪!$F:$J,MATCH($C284,关卡普通怪!$A:$A,FALSE),MATCH(I$4,关卡普通怪!$F$2:$K$2,FALSE))*D284)</f>
        <v>18736</v>
      </c>
      <c r="J284" s="1" cm="1">
        <f t="array" ref="J284">INT(INDEX(关卡普通怪!$F:$J,MATCH($C284,关卡普通怪!$A:$A,FALSE),MATCH(J$4,关卡普通怪!$F$2:$K$2,FALSE))*E284)</f>
        <v>1412</v>
      </c>
      <c r="K284" s="1" cm="1">
        <f t="array" ref="K284">INT(INDEX(关卡普通怪!$F:$J,MATCH($C284,关卡普通怪!$A:$A,FALSE),MATCH(K$4,关卡普通怪!$F$2:$K$2,FALSE))*F284)</f>
        <v>1412</v>
      </c>
      <c r="L284" s="1" cm="1">
        <f t="array" ref="L284">INT(INDEX(关卡普通怪!$F:$J,MATCH($C284,关卡普通怪!$A:$A,FALSE),MATCH(L$4,关卡普通怪!$F$2:$K$2,FALSE))*G284)</f>
        <v>916</v>
      </c>
      <c r="M284" s="1" cm="1">
        <f t="array" ref="M284">INT(INDEX(关卡普通怪!$F:$J,MATCH($C284,关卡普通怪!$A:$A,FALSE),MATCH(M$4,关卡普通怪!$F$2:$K$2,FALSE))*H284)</f>
        <v>916</v>
      </c>
    </row>
    <row r="285" spans="1:13" x14ac:dyDescent="0.15">
      <c r="A285" s="1">
        <v>281</v>
      </c>
      <c r="B285" s="1">
        <f t="shared" si="36"/>
        <v>113</v>
      </c>
      <c r="C285" s="1" cm="1">
        <f t="array" ref="C285">IFERROR(INDEX(关卡普通怪!$A:$A,MATCH($B285,关卡普通怪!$E:$E,FALSE)),MAX(关卡普通怪!A:A))</f>
        <v>500</v>
      </c>
      <c r="D285" s="1">
        <f t="shared" si="30"/>
        <v>1.4200000000000199</v>
      </c>
      <c r="E285" s="1">
        <f t="shared" si="31"/>
        <v>1.4200000000000199</v>
      </c>
      <c r="F285" s="1">
        <f t="shared" si="32"/>
        <v>1.4200000000000199</v>
      </c>
      <c r="G285" s="1">
        <f t="shared" si="33"/>
        <v>1.3220000000000001</v>
      </c>
      <c r="H285" s="1">
        <f t="shared" si="34"/>
        <v>1.3220000000000001</v>
      </c>
      <c r="I285" s="1" cm="1">
        <f t="array" ref="I285">INT(INDEX(关卡普通怪!$F:$J,MATCH($C285,关卡普通怪!$A:$A,FALSE),MATCH(I$4,关卡普通怪!$F$2:$K$2,FALSE))*D285)</f>
        <v>18756</v>
      </c>
      <c r="J285" s="1" cm="1">
        <f t="array" ref="J285">INT(INDEX(关卡普通怪!$F:$J,MATCH($C285,关卡普通怪!$A:$A,FALSE),MATCH(J$4,关卡普通怪!$F$2:$K$2,FALSE))*E285)</f>
        <v>1414</v>
      </c>
      <c r="K285" s="1" cm="1">
        <f t="array" ref="K285">INT(INDEX(关卡普通怪!$F:$J,MATCH($C285,关卡普通怪!$A:$A,FALSE),MATCH(K$4,关卡普通怪!$F$2:$K$2,FALSE))*F285)</f>
        <v>1414</v>
      </c>
      <c r="L285" s="1" cm="1">
        <f t="array" ref="L285">INT(INDEX(关卡普通怪!$F:$J,MATCH($C285,关卡普通怪!$A:$A,FALSE),MATCH(L$4,关卡普通怪!$F$2:$K$2,FALSE))*G285)</f>
        <v>917</v>
      </c>
      <c r="M285" s="1" cm="1">
        <f t="array" ref="M285">INT(INDEX(关卡普通怪!$F:$J,MATCH($C285,关卡普通怪!$A:$A,FALSE),MATCH(M$4,关卡普通怪!$F$2:$K$2,FALSE))*H285)</f>
        <v>917</v>
      </c>
    </row>
    <row r="286" spans="1:13" x14ac:dyDescent="0.15">
      <c r="A286" s="1">
        <v>282</v>
      </c>
      <c r="B286" s="1">
        <f t="shared" si="36"/>
        <v>113</v>
      </c>
      <c r="C286" s="1" cm="1">
        <f t="array" ref="C286">IFERROR(INDEX(关卡普通怪!$A:$A,MATCH($B286,关卡普通怪!$E:$E,FALSE)),MAX(关卡普通怪!A:A))</f>
        <v>500</v>
      </c>
      <c r="D286" s="1">
        <f t="shared" si="30"/>
        <v>1.42150000000002</v>
      </c>
      <c r="E286" s="1">
        <f t="shared" si="31"/>
        <v>1.42150000000002</v>
      </c>
      <c r="F286" s="1">
        <f t="shared" si="32"/>
        <v>1.42150000000002</v>
      </c>
      <c r="G286" s="1">
        <f t="shared" si="33"/>
        <v>1.3240000000000001</v>
      </c>
      <c r="H286" s="1">
        <f t="shared" si="34"/>
        <v>1.3240000000000001</v>
      </c>
      <c r="I286" s="1" cm="1">
        <f t="array" ref="I286">INT(INDEX(关卡普通怪!$F:$J,MATCH($C286,关卡普通怪!$A:$A,FALSE),MATCH(I$4,关卡普通怪!$F$2:$K$2,FALSE))*D286)</f>
        <v>18776</v>
      </c>
      <c r="J286" s="1" cm="1">
        <f t="array" ref="J286">INT(INDEX(关卡普通怪!$F:$J,MATCH($C286,关卡普通怪!$A:$A,FALSE),MATCH(J$4,关卡普通怪!$F$2:$K$2,FALSE))*E286)</f>
        <v>1415</v>
      </c>
      <c r="K286" s="1" cm="1">
        <f t="array" ref="K286">INT(INDEX(关卡普通怪!$F:$J,MATCH($C286,关卡普通怪!$A:$A,FALSE),MATCH(K$4,关卡普通怪!$F$2:$K$2,FALSE))*F286)</f>
        <v>1415</v>
      </c>
      <c r="L286" s="1" cm="1">
        <f t="array" ref="L286">INT(INDEX(关卡普通怪!$F:$J,MATCH($C286,关卡普通怪!$A:$A,FALSE),MATCH(L$4,关卡普通怪!$F$2:$K$2,FALSE))*G286)</f>
        <v>918</v>
      </c>
      <c r="M286" s="1" cm="1">
        <f t="array" ref="M286">INT(INDEX(关卡普通怪!$F:$J,MATCH($C286,关卡普通怪!$A:$A,FALSE),MATCH(M$4,关卡普通怪!$F$2:$K$2,FALSE))*H286)</f>
        <v>918</v>
      </c>
    </row>
    <row r="287" spans="1:13" x14ac:dyDescent="0.15">
      <c r="A287" s="1">
        <v>283</v>
      </c>
      <c r="B287" s="1">
        <f t="shared" si="36"/>
        <v>114</v>
      </c>
      <c r="C287" s="1" cm="1">
        <f t="array" ref="C287">IFERROR(INDEX(关卡普通怪!$A:$A,MATCH($B287,关卡普通怪!$E:$E,FALSE)),MAX(关卡普通怪!A:A))</f>
        <v>500</v>
      </c>
      <c r="D287" s="1">
        <f t="shared" si="30"/>
        <v>1.42300000000002</v>
      </c>
      <c r="E287" s="1">
        <f t="shared" si="31"/>
        <v>1.42300000000002</v>
      </c>
      <c r="F287" s="1">
        <f t="shared" si="32"/>
        <v>1.42300000000002</v>
      </c>
      <c r="G287" s="1">
        <f t="shared" si="33"/>
        <v>1.3260000000000001</v>
      </c>
      <c r="H287" s="1">
        <f t="shared" si="34"/>
        <v>1.3260000000000001</v>
      </c>
      <c r="I287" s="1" cm="1">
        <f t="array" ref="I287">INT(INDEX(关卡普通怪!$F:$J,MATCH($C287,关卡普通怪!$A:$A,FALSE),MATCH(I$4,关卡普通怪!$F$2:$K$2,FALSE))*D287)</f>
        <v>18796</v>
      </c>
      <c r="J287" s="1" cm="1">
        <f t="array" ref="J287">INT(INDEX(关卡普通怪!$F:$J,MATCH($C287,关卡普通怪!$A:$A,FALSE),MATCH(J$4,关卡普通怪!$F$2:$K$2,FALSE))*E287)</f>
        <v>1417</v>
      </c>
      <c r="K287" s="1" cm="1">
        <f t="array" ref="K287">INT(INDEX(关卡普通怪!$F:$J,MATCH($C287,关卡普通怪!$A:$A,FALSE),MATCH(K$4,关卡普通怪!$F$2:$K$2,FALSE))*F287)</f>
        <v>1417</v>
      </c>
      <c r="L287" s="1" cm="1">
        <f t="array" ref="L287">INT(INDEX(关卡普通怪!$F:$J,MATCH($C287,关卡普通怪!$A:$A,FALSE),MATCH(L$4,关卡普通怪!$F$2:$K$2,FALSE))*G287)</f>
        <v>920</v>
      </c>
      <c r="M287" s="1" cm="1">
        <f t="array" ref="M287">INT(INDEX(关卡普通怪!$F:$J,MATCH($C287,关卡普通怪!$A:$A,FALSE),MATCH(M$4,关卡普通怪!$F$2:$K$2,FALSE))*H287)</f>
        <v>920</v>
      </c>
    </row>
    <row r="288" spans="1:13" x14ac:dyDescent="0.15">
      <c r="A288" s="1">
        <v>284</v>
      </c>
      <c r="B288" s="1">
        <f t="shared" si="36"/>
        <v>114</v>
      </c>
      <c r="C288" s="1" cm="1">
        <f t="array" ref="C288">IFERROR(INDEX(关卡普通怪!$A:$A,MATCH($B288,关卡普通怪!$E:$E,FALSE)),MAX(关卡普通怪!A:A))</f>
        <v>500</v>
      </c>
      <c r="D288" s="1">
        <f t="shared" si="30"/>
        <v>1.4245000000000201</v>
      </c>
      <c r="E288" s="1">
        <f t="shared" si="31"/>
        <v>1.4245000000000201</v>
      </c>
      <c r="F288" s="1">
        <f t="shared" si="32"/>
        <v>1.4245000000000201</v>
      </c>
      <c r="G288" s="1">
        <f t="shared" si="33"/>
        <v>1.3280000000000001</v>
      </c>
      <c r="H288" s="1">
        <f t="shared" si="34"/>
        <v>1.3280000000000001</v>
      </c>
      <c r="I288" s="1" cm="1">
        <f t="array" ref="I288">INT(INDEX(关卡普通怪!$F:$J,MATCH($C288,关卡普通怪!$A:$A,FALSE),MATCH(I$4,关卡普通怪!$F$2:$K$2,FALSE))*D288)</f>
        <v>18816</v>
      </c>
      <c r="J288" s="1" cm="1">
        <f t="array" ref="J288">INT(INDEX(关卡普通怪!$F:$J,MATCH($C288,关卡普通怪!$A:$A,FALSE),MATCH(J$4,关卡普通怪!$F$2:$K$2,FALSE))*E288)</f>
        <v>1418</v>
      </c>
      <c r="K288" s="1" cm="1">
        <f t="array" ref="K288">INT(INDEX(关卡普通怪!$F:$J,MATCH($C288,关卡普通怪!$A:$A,FALSE),MATCH(K$4,关卡普通怪!$F$2:$K$2,FALSE))*F288)</f>
        <v>1418</v>
      </c>
      <c r="L288" s="1" cm="1">
        <f t="array" ref="L288">INT(INDEX(关卡普通怪!$F:$J,MATCH($C288,关卡普通怪!$A:$A,FALSE),MATCH(L$4,关卡普通怪!$F$2:$K$2,FALSE))*G288)</f>
        <v>921</v>
      </c>
      <c r="M288" s="1" cm="1">
        <f t="array" ref="M288">INT(INDEX(关卡普通怪!$F:$J,MATCH($C288,关卡普通怪!$A:$A,FALSE),MATCH(M$4,关卡普通怪!$F$2:$K$2,FALSE))*H288)</f>
        <v>921</v>
      </c>
    </row>
    <row r="289" spans="1:13" x14ac:dyDescent="0.15">
      <c r="A289" s="1">
        <v>285</v>
      </c>
      <c r="B289" s="1">
        <f t="shared" ref="B289:B298" si="37">B286+1</f>
        <v>114</v>
      </c>
      <c r="C289" s="1" cm="1">
        <f t="array" ref="C289">IFERROR(INDEX(关卡普通怪!$A:$A,MATCH($B289,关卡普通怪!$E:$E,FALSE)),MAX(关卡普通怪!A:A))</f>
        <v>500</v>
      </c>
      <c r="D289" s="1">
        <f t="shared" si="30"/>
        <v>1.4260000000000199</v>
      </c>
      <c r="E289" s="1">
        <f t="shared" si="31"/>
        <v>1.4260000000000199</v>
      </c>
      <c r="F289" s="1">
        <f t="shared" si="32"/>
        <v>1.4260000000000199</v>
      </c>
      <c r="G289" s="1">
        <f t="shared" si="33"/>
        <v>1.33</v>
      </c>
      <c r="H289" s="1">
        <f t="shared" si="34"/>
        <v>1.33</v>
      </c>
      <c r="I289" s="1" cm="1">
        <f t="array" ref="I289">INT(INDEX(关卡普通怪!$F:$J,MATCH($C289,关卡普通怪!$A:$A,FALSE),MATCH(I$4,关卡普通怪!$F$2:$K$2,FALSE))*D289)</f>
        <v>18836</v>
      </c>
      <c r="J289" s="1" cm="1">
        <f t="array" ref="J289">INT(INDEX(关卡普通怪!$F:$J,MATCH($C289,关卡普通怪!$A:$A,FALSE),MATCH(J$4,关卡普通怪!$F$2:$K$2,FALSE))*E289)</f>
        <v>1420</v>
      </c>
      <c r="K289" s="1" cm="1">
        <f t="array" ref="K289">INT(INDEX(关卡普通怪!$F:$J,MATCH($C289,关卡普通怪!$A:$A,FALSE),MATCH(K$4,关卡普通怪!$F$2:$K$2,FALSE))*F289)</f>
        <v>1420</v>
      </c>
      <c r="L289" s="1" cm="1">
        <f t="array" ref="L289">INT(INDEX(关卡普通怪!$F:$J,MATCH($C289,关卡普通怪!$A:$A,FALSE),MATCH(L$4,关卡普通怪!$F$2:$K$2,FALSE))*G289)</f>
        <v>923</v>
      </c>
      <c r="M289" s="1" cm="1">
        <f t="array" ref="M289">INT(INDEX(关卡普通怪!$F:$J,MATCH($C289,关卡普通怪!$A:$A,FALSE),MATCH(M$4,关卡普通怪!$F$2:$K$2,FALSE))*H289)</f>
        <v>923</v>
      </c>
    </row>
    <row r="290" spans="1:13" x14ac:dyDescent="0.15">
      <c r="A290" s="1">
        <v>286</v>
      </c>
      <c r="B290" s="1">
        <f t="shared" si="37"/>
        <v>115</v>
      </c>
      <c r="C290" s="1" cm="1">
        <f t="array" ref="C290">IFERROR(INDEX(关卡普通怪!$A:$A,MATCH($B290,关卡普通怪!$E:$E,FALSE)),MAX(关卡普通怪!A:A))</f>
        <v>500</v>
      </c>
      <c r="D290" s="1">
        <f t="shared" si="30"/>
        <v>1.42750000000002</v>
      </c>
      <c r="E290" s="1">
        <f t="shared" si="31"/>
        <v>1.42750000000002</v>
      </c>
      <c r="F290" s="1">
        <f t="shared" si="32"/>
        <v>1.42750000000002</v>
      </c>
      <c r="G290" s="1">
        <f t="shared" si="33"/>
        <v>1.3320000000000001</v>
      </c>
      <c r="H290" s="1">
        <f t="shared" si="34"/>
        <v>1.3320000000000001</v>
      </c>
      <c r="I290" s="1" cm="1">
        <f t="array" ref="I290">INT(INDEX(关卡普通怪!$F:$J,MATCH($C290,关卡普通怪!$A:$A,FALSE),MATCH(I$4,关卡普通怪!$F$2:$K$2,FALSE))*D290)</f>
        <v>18855</v>
      </c>
      <c r="J290" s="1" cm="1">
        <f t="array" ref="J290">INT(INDEX(关卡普通怪!$F:$J,MATCH($C290,关卡普通怪!$A:$A,FALSE),MATCH(J$4,关卡普通怪!$F$2:$K$2,FALSE))*E290)</f>
        <v>1421</v>
      </c>
      <c r="K290" s="1" cm="1">
        <f t="array" ref="K290">INT(INDEX(关卡普通怪!$F:$J,MATCH($C290,关卡普通怪!$A:$A,FALSE),MATCH(K$4,关卡普通怪!$F$2:$K$2,FALSE))*F290)</f>
        <v>1421</v>
      </c>
      <c r="L290" s="1" cm="1">
        <f t="array" ref="L290">INT(INDEX(关卡普通怪!$F:$J,MATCH($C290,关卡普通怪!$A:$A,FALSE),MATCH(L$4,关卡普通怪!$F$2:$K$2,FALSE))*G290)</f>
        <v>924</v>
      </c>
      <c r="M290" s="1" cm="1">
        <f t="array" ref="M290">INT(INDEX(关卡普通怪!$F:$J,MATCH($C290,关卡普通怪!$A:$A,FALSE),MATCH(M$4,关卡普通怪!$F$2:$K$2,FALSE))*H290)</f>
        <v>924</v>
      </c>
    </row>
    <row r="291" spans="1:13" x14ac:dyDescent="0.15">
      <c r="A291" s="1">
        <v>287</v>
      </c>
      <c r="B291" s="1">
        <f t="shared" si="37"/>
        <v>115</v>
      </c>
      <c r="C291" s="1" cm="1">
        <f t="array" ref="C291">IFERROR(INDEX(关卡普通怪!$A:$A,MATCH($B291,关卡普通怪!$E:$E,FALSE)),MAX(关卡普通怪!A:A))</f>
        <v>500</v>
      </c>
      <c r="D291" s="1">
        <f t="shared" si="30"/>
        <v>1.42900000000002</v>
      </c>
      <c r="E291" s="1">
        <f t="shared" si="31"/>
        <v>1.42900000000002</v>
      </c>
      <c r="F291" s="1">
        <f t="shared" si="32"/>
        <v>1.42900000000002</v>
      </c>
      <c r="G291" s="1">
        <f t="shared" si="33"/>
        <v>1.3340000000000001</v>
      </c>
      <c r="H291" s="1">
        <f t="shared" si="34"/>
        <v>1.3340000000000001</v>
      </c>
      <c r="I291" s="1" cm="1">
        <f t="array" ref="I291">INT(INDEX(关卡普通怪!$F:$J,MATCH($C291,关卡普通怪!$A:$A,FALSE),MATCH(I$4,关卡普通怪!$F$2:$K$2,FALSE))*D291)</f>
        <v>18875</v>
      </c>
      <c r="J291" s="1" cm="1">
        <f t="array" ref="J291">INT(INDEX(关卡普通怪!$F:$J,MATCH($C291,关卡普通怪!$A:$A,FALSE),MATCH(J$4,关卡普通怪!$F$2:$K$2,FALSE))*E291)</f>
        <v>1423</v>
      </c>
      <c r="K291" s="1" cm="1">
        <f t="array" ref="K291">INT(INDEX(关卡普通怪!$F:$J,MATCH($C291,关卡普通怪!$A:$A,FALSE),MATCH(K$4,关卡普通怪!$F$2:$K$2,FALSE))*F291)</f>
        <v>1423</v>
      </c>
      <c r="L291" s="1" cm="1">
        <f t="array" ref="L291">INT(INDEX(关卡普通怪!$F:$J,MATCH($C291,关卡普通怪!$A:$A,FALSE),MATCH(L$4,关卡普通怪!$F$2:$K$2,FALSE))*G291)</f>
        <v>925</v>
      </c>
      <c r="M291" s="1" cm="1">
        <f t="array" ref="M291">INT(INDEX(关卡普通怪!$F:$J,MATCH($C291,关卡普通怪!$A:$A,FALSE),MATCH(M$4,关卡普通怪!$F$2:$K$2,FALSE))*H291)</f>
        <v>925</v>
      </c>
    </row>
    <row r="292" spans="1:13" x14ac:dyDescent="0.15">
      <c r="A292" s="1">
        <v>288</v>
      </c>
      <c r="B292" s="1">
        <f t="shared" si="37"/>
        <v>115</v>
      </c>
      <c r="C292" s="1" cm="1">
        <f t="array" ref="C292">IFERROR(INDEX(关卡普通怪!$A:$A,MATCH($B292,关卡普通怪!$E:$E,FALSE)),MAX(关卡普通怪!A:A))</f>
        <v>500</v>
      </c>
      <c r="D292" s="1">
        <f t="shared" si="30"/>
        <v>1.4305000000000201</v>
      </c>
      <c r="E292" s="1">
        <f t="shared" si="31"/>
        <v>1.4305000000000201</v>
      </c>
      <c r="F292" s="1">
        <f t="shared" si="32"/>
        <v>1.4305000000000201</v>
      </c>
      <c r="G292" s="1">
        <f t="shared" si="33"/>
        <v>1.3360000000000001</v>
      </c>
      <c r="H292" s="1">
        <f t="shared" si="34"/>
        <v>1.3360000000000001</v>
      </c>
      <c r="I292" s="1" cm="1">
        <f t="array" ref="I292">INT(INDEX(关卡普通怪!$F:$J,MATCH($C292,关卡普通怪!$A:$A,FALSE),MATCH(I$4,关卡普通怪!$F$2:$K$2,FALSE))*D292)</f>
        <v>18895</v>
      </c>
      <c r="J292" s="1" cm="1">
        <f t="array" ref="J292">INT(INDEX(关卡普通怪!$F:$J,MATCH($C292,关卡普通怪!$A:$A,FALSE),MATCH(J$4,关卡普通怪!$F$2:$K$2,FALSE))*E292)</f>
        <v>1424</v>
      </c>
      <c r="K292" s="1" cm="1">
        <f t="array" ref="K292">INT(INDEX(关卡普通怪!$F:$J,MATCH($C292,关卡普通怪!$A:$A,FALSE),MATCH(K$4,关卡普通怪!$F$2:$K$2,FALSE))*F292)</f>
        <v>1424</v>
      </c>
      <c r="L292" s="1" cm="1">
        <f t="array" ref="L292">INT(INDEX(关卡普通怪!$F:$J,MATCH($C292,关卡普通怪!$A:$A,FALSE),MATCH(L$4,关卡普通怪!$F$2:$K$2,FALSE))*G292)</f>
        <v>927</v>
      </c>
      <c r="M292" s="1" cm="1">
        <f t="array" ref="M292">INT(INDEX(关卡普通怪!$F:$J,MATCH($C292,关卡普通怪!$A:$A,FALSE),MATCH(M$4,关卡普通怪!$F$2:$K$2,FALSE))*H292)</f>
        <v>927</v>
      </c>
    </row>
    <row r="293" spans="1:13" x14ac:dyDescent="0.15">
      <c r="A293" s="1">
        <v>289</v>
      </c>
      <c r="B293" s="1">
        <f t="shared" si="37"/>
        <v>116</v>
      </c>
      <c r="C293" s="1" cm="1">
        <f t="array" ref="C293">IFERROR(INDEX(关卡普通怪!$A:$A,MATCH($B293,关卡普通怪!$E:$E,FALSE)),MAX(关卡普通怪!A:A))</f>
        <v>500</v>
      </c>
      <c r="D293" s="1">
        <f t="shared" si="30"/>
        <v>1.4320000000000199</v>
      </c>
      <c r="E293" s="1">
        <f t="shared" si="31"/>
        <v>1.4320000000000199</v>
      </c>
      <c r="F293" s="1">
        <f t="shared" si="32"/>
        <v>1.4320000000000199</v>
      </c>
      <c r="G293" s="1">
        <f t="shared" si="33"/>
        <v>1.3380000000000001</v>
      </c>
      <c r="H293" s="1">
        <f t="shared" si="34"/>
        <v>1.3380000000000001</v>
      </c>
      <c r="I293" s="1" cm="1">
        <f t="array" ref="I293">INT(INDEX(关卡普通怪!$F:$J,MATCH($C293,关卡普通怪!$A:$A,FALSE),MATCH(I$4,关卡普通怪!$F$2:$K$2,FALSE))*D293)</f>
        <v>18915</v>
      </c>
      <c r="J293" s="1" cm="1">
        <f t="array" ref="J293">INT(INDEX(关卡普通怪!$F:$J,MATCH($C293,关卡普通怪!$A:$A,FALSE),MATCH(J$4,关卡普通怪!$F$2:$K$2,FALSE))*E293)</f>
        <v>1426</v>
      </c>
      <c r="K293" s="1" cm="1">
        <f t="array" ref="K293">INT(INDEX(关卡普通怪!$F:$J,MATCH($C293,关卡普通怪!$A:$A,FALSE),MATCH(K$4,关卡普通怪!$F$2:$K$2,FALSE))*F293)</f>
        <v>1426</v>
      </c>
      <c r="L293" s="1" cm="1">
        <f t="array" ref="L293">INT(INDEX(关卡普通怪!$F:$J,MATCH($C293,关卡普通怪!$A:$A,FALSE),MATCH(L$4,关卡普通怪!$F$2:$K$2,FALSE))*G293)</f>
        <v>928</v>
      </c>
      <c r="M293" s="1" cm="1">
        <f t="array" ref="M293">INT(INDEX(关卡普通怪!$F:$J,MATCH($C293,关卡普通怪!$A:$A,FALSE),MATCH(M$4,关卡普通怪!$F$2:$K$2,FALSE))*H293)</f>
        <v>928</v>
      </c>
    </row>
    <row r="294" spans="1:13" x14ac:dyDescent="0.15">
      <c r="A294" s="1">
        <v>290</v>
      </c>
      <c r="B294" s="1">
        <f t="shared" si="37"/>
        <v>116</v>
      </c>
      <c r="C294" s="1" cm="1">
        <f t="array" ref="C294">IFERROR(INDEX(关卡普通怪!$A:$A,MATCH($B294,关卡普通怪!$E:$E,FALSE)),MAX(关卡普通怪!A:A))</f>
        <v>500</v>
      </c>
      <c r="D294" s="1">
        <f t="shared" si="30"/>
        <v>1.43350000000002</v>
      </c>
      <c r="E294" s="1">
        <f t="shared" si="31"/>
        <v>1.43350000000002</v>
      </c>
      <c r="F294" s="1">
        <f t="shared" si="32"/>
        <v>1.43350000000002</v>
      </c>
      <c r="G294" s="1">
        <f t="shared" si="33"/>
        <v>1.34</v>
      </c>
      <c r="H294" s="1">
        <f t="shared" si="34"/>
        <v>1.34</v>
      </c>
      <c r="I294" s="1" cm="1">
        <f t="array" ref="I294">INT(INDEX(关卡普通怪!$F:$J,MATCH($C294,关卡普通怪!$A:$A,FALSE),MATCH(I$4,关卡普通怪!$F$2:$K$2,FALSE))*D294)</f>
        <v>18935</v>
      </c>
      <c r="J294" s="1" cm="1">
        <f t="array" ref="J294">INT(INDEX(关卡普通怪!$F:$J,MATCH($C294,关卡普通怪!$A:$A,FALSE),MATCH(J$4,关卡普通怪!$F$2:$K$2,FALSE))*E294)</f>
        <v>1427</v>
      </c>
      <c r="K294" s="1" cm="1">
        <f t="array" ref="K294">INT(INDEX(关卡普通怪!$F:$J,MATCH($C294,关卡普通怪!$A:$A,FALSE),MATCH(K$4,关卡普通怪!$F$2:$K$2,FALSE))*F294)</f>
        <v>1427</v>
      </c>
      <c r="L294" s="1" cm="1">
        <f t="array" ref="L294">INT(INDEX(关卡普通怪!$F:$J,MATCH($C294,关卡普通怪!$A:$A,FALSE),MATCH(L$4,关卡普通怪!$F$2:$K$2,FALSE))*G294)</f>
        <v>929</v>
      </c>
      <c r="M294" s="1" cm="1">
        <f t="array" ref="M294">INT(INDEX(关卡普通怪!$F:$J,MATCH($C294,关卡普通怪!$A:$A,FALSE),MATCH(M$4,关卡普通怪!$F$2:$K$2,FALSE))*H294)</f>
        <v>929</v>
      </c>
    </row>
    <row r="295" spans="1:13" x14ac:dyDescent="0.15">
      <c r="A295" s="1">
        <v>291</v>
      </c>
      <c r="B295" s="1">
        <f t="shared" si="37"/>
        <v>116</v>
      </c>
      <c r="C295" s="1" cm="1">
        <f t="array" ref="C295">IFERROR(INDEX(关卡普通怪!$A:$A,MATCH($B295,关卡普通怪!$E:$E,FALSE)),MAX(关卡普通怪!A:A))</f>
        <v>500</v>
      </c>
      <c r="D295" s="1">
        <f t="shared" si="30"/>
        <v>1.43500000000002</v>
      </c>
      <c r="E295" s="1">
        <f t="shared" si="31"/>
        <v>1.43500000000002</v>
      </c>
      <c r="F295" s="1">
        <f t="shared" si="32"/>
        <v>1.43500000000002</v>
      </c>
      <c r="G295" s="1">
        <f t="shared" si="33"/>
        <v>1.3420000000000001</v>
      </c>
      <c r="H295" s="1">
        <f t="shared" si="34"/>
        <v>1.3420000000000001</v>
      </c>
      <c r="I295" s="1" cm="1">
        <f t="array" ref="I295">INT(INDEX(关卡普通怪!$F:$J,MATCH($C295,关卡普通怪!$A:$A,FALSE),MATCH(I$4,关卡普通怪!$F$2:$K$2,FALSE))*D295)</f>
        <v>18954</v>
      </c>
      <c r="J295" s="1" cm="1">
        <f t="array" ref="J295">INT(INDEX(关卡普通怪!$F:$J,MATCH($C295,关卡普通怪!$A:$A,FALSE),MATCH(J$4,关卡普通怪!$F$2:$K$2,FALSE))*E295)</f>
        <v>1429</v>
      </c>
      <c r="K295" s="1" cm="1">
        <f t="array" ref="K295">INT(INDEX(关卡普通怪!$F:$J,MATCH($C295,关卡普通怪!$A:$A,FALSE),MATCH(K$4,关卡普通怪!$F$2:$K$2,FALSE))*F295)</f>
        <v>1429</v>
      </c>
      <c r="L295" s="1" cm="1">
        <f t="array" ref="L295">INT(INDEX(关卡普通怪!$F:$J,MATCH($C295,关卡普通怪!$A:$A,FALSE),MATCH(L$4,关卡普通怪!$F$2:$K$2,FALSE))*G295)</f>
        <v>931</v>
      </c>
      <c r="M295" s="1" cm="1">
        <f t="array" ref="M295">INT(INDEX(关卡普通怪!$F:$J,MATCH($C295,关卡普通怪!$A:$A,FALSE),MATCH(M$4,关卡普通怪!$F$2:$K$2,FALSE))*H295)</f>
        <v>931</v>
      </c>
    </row>
    <row r="296" spans="1:13" x14ac:dyDescent="0.15">
      <c r="A296" s="1">
        <v>292</v>
      </c>
      <c r="B296" s="1">
        <f t="shared" si="37"/>
        <v>117</v>
      </c>
      <c r="C296" s="1" cm="1">
        <f t="array" ref="C296">IFERROR(INDEX(关卡普通怪!$A:$A,MATCH($B296,关卡普通怪!$E:$E,FALSE)),MAX(关卡普通怪!A:A))</f>
        <v>500</v>
      </c>
      <c r="D296" s="1">
        <f t="shared" si="30"/>
        <v>1.4365000000000201</v>
      </c>
      <c r="E296" s="1">
        <f t="shared" si="31"/>
        <v>1.4365000000000201</v>
      </c>
      <c r="F296" s="1">
        <f t="shared" si="32"/>
        <v>1.4365000000000201</v>
      </c>
      <c r="G296" s="1">
        <f t="shared" si="33"/>
        <v>1.3440000000000001</v>
      </c>
      <c r="H296" s="1">
        <f t="shared" si="34"/>
        <v>1.3440000000000001</v>
      </c>
      <c r="I296" s="1" cm="1">
        <f t="array" ref="I296">INT(INDEX(关卡普通怪!$F:$J,MATCH($C296,关卡普通怪!$A:$A,FALSE),MATCH(I$4,关卡普通怪!$F$2:$K$2,FALSE))*D296)</f>
        <v>18974</v>
      </c>
      <c r="J296" s="1" cm="1">
        <f t="array" ref="J296">INT(INDEX(关卡普通怪!$F:$J,MATCH($C296,关卡普通怪!$A:$A,FALSE),MATCH(J$4,关卡普通怪!$F$2:$K$2,FALSE))*E296)</f>
        <v>1430</v>
      </c>
      <c r="K296" s="1" cm="1">
        <f t="array" ref="K296">INT(INDEX(关卡普通怪!$F:$J,MATCH($C296,关卡普通怪!$A:$A,FALSE),MATCH(K$4,关卡普通怪!$F$2:$K$2,FALSE))*F296)</f>
        <v>1430</v>
      </c>
      <c r="L296" s="1" cm="1">
        <f t="array" ref="L296">INT(INDEX(关卡普通怪!$F:$J,MATCH($C296,关卡普通怪!$A:$A,FALSE),MATCH(L$4,关卡普通怪!$F$2:$K$2,FALSE))*G296)</f>
        <v>932</v>
      </c>
      <c r="M296" s="1" cm="1">
        <f t="array" ref="M296">INT(INDEX(关卡普通怪!$F:$J,MATCH($C296,关卡普通怪!$A:$A,FALSE),MATCH(M$4,关卡普通怪!$F$2:$K$2,FALSE))*H296)</f>
        <v>932</v>
      </c>
    </row>
    <row r="297" spans="1:13" x14ac:dyDescent="0.15">
      <c r="A297" s="1">
        <v>293</v>
      </c>
      <c r="B297" s="1">
        <f t="shared" si="37"/>
        <v>117</v>
      </c>
      <c r="C297" s="1" cm="1">
        <f t="array" ref="C297">IFERROR(INDEX(关卡普通怪!$A:$A,MATCH($B297,关卡普通怪!$E:$E,FALSE)),MAX(关卡普通怪!A:A))</f>
        <v>500</v>
      </c>
      <c r="D297" s="1">
        <f t="shared" si="30"/>
        <v>1.4380000000000199</v>
      </c>
      <c r="E297" s="1">
        <f t="shared" si="31"/>
        <v>1.4380000000000199</v>
      </c>
      <c r="F297" s="1">
        <f t="shared" si="32"/>
        <v>1.4380000000000199</v>
      </c>
      <c r="G297" s="1">
        <f t="shared" si="33"/>
        <v>1.3460000000000001</v>
      </c>
      <c r="H297" s="1">
        <f t="shared" si="34"/>
        <v>1.3460000000000001</v>
      </c>
      <c r="I297" s="1" cm="1">
        <f t="array" ref="I297">INT(INDEX(关卡普通怪!$F:$J,MATCH($C297,关卡普通怪!$A:$A,FALSE),MATCH(I$4,关卡普通怪!$F$2:$K$2,FALSE))*D297)</f>
        <v>18994</v>
      </c>
      <c r="J297" s="1" cm="1">
        <f t="array" ref="J297">INT(INDEX(关卡普通怪!$F:$J,MATCH($C297,关卡普通怪!$A:$A,FALSE),MATCH(J$4,关卡普通怪!$F$2:$K$2,FALSE))*E297)</f>
        <v>1432</v>
      </c>
      <c r="K297" s="1" cm="1">
        <f t="array" ref="K297">INT(INDEX(关卡普通怪!$F:$J,MATCH($C297,关卡普通怪!$A:$A,FALSE),MATCH(K$4,关卡普通怪!$F$2:$K$2,FALSE))*F297)</f>
        <v>1432</v>
      </c>
      <c r="L297" s="1" cm="1">
        <f t="array" ref="L297">INT(INDEX(关卡普通怪!$F:$J,MATCH($C297,关卡普通怪!$A:$A,FALSE),MATCH(L$4,关卡普通怪!$F$2:$K$2,FALSE))*G297)</f>
        <v>934</v>
      </c>
      <c r="M297" s="1" cm="1">
        <f t="array" ref="M297">INT(INDEX(关卡普通怪!$F:$J,MATCH($C297,关卡普通怪!$A:$A,FALSE),MATCH(M$4,关卡普通怪!$F$2:$K$2,FALSE))*H297)</f>
        <v>934</v>
      </c>
    </row>
    <row r="298" spans="1:13" x14ac:dyDescent="0.15">
      <c r="A298" s="1">
        <v>294</v>
      </c>
      <c r="B298" s="1">
        <f t="shared" si="37"/>
        <v>117</v>
      </c>
      <c r="C298" s="1" cm="1">
        <f t="array" ref="C298">IFERROR(INDEX(关卡普通怪!$A:$A,MATCH($B298,关卡普通怪!$E:$E,FALSE)),MAX(关卡普通怪!A:A))</f>
        <v>500</v>
      </c>
      <c r="D298" s="1">
        <f t="shared" si="30"/>
        <v>1.43950000000002</v>
      </c>
      <c r="E298" s="1">
        <f t="shared" si="31"/>
        <v>1.43950000000002</v>
      </c>
      <c r="F298" s="1">
        <f t="shared" si="32"/>
        <v>1.43950000000002</v>
      </c>
      <c r="G298" s="1">
        <f t="shared" si="33"/>
        <v>1.3480000000000001</v>
      </c>
      <c r="H298" s="1">
        <f t="shared" si="34"/>
        <v>1.3480000000000001</v>
      </c>
      <c r="I298" s="1" cm="1">
        <f t="array" ref="I298">INT(INDEX(关卡普通怪!$F:$J,MATCH($C298,关卡普通怪!$A:$A,FALSE),MATCH(I$4,关卡普通怪!$F$2:$K$2,FALSE))*D298)</f>
        <v>19014</v>
      </c>
      <c r="J298" s="1" cm="1">
        <f t="array" ref="J298">INT(INDEX(关卡普通怪!$F:$J,MATCH($C298,关卡普通怪!$A:$A,FALSE),MATCH(J$4,关卡普通怪!$F$2:$K$2,FALSE))*E298)</f>
        <v>1433</v>
      </c>
      <c r="K298" s="1" cm="1">
        <f t="array" ref="K298">INT(INDEX(关卡普通怪!$F:$J,MATCH($C298,关卡普通怪!$A:$A,FALSE),MATCH(K$4,关卡普通怪!$F$2:$K$2,FALSE))*F298)</f>
        <v>1433</v>
      </c>
      <c r="L298" s="1" cm="1">
        <f t="array" ref="L298">INT(INDEX(关卡普通怪!$F:$J,MATCH($C298,关卡普通怪!$A:$A,FALSE),MATCH(L$4,关卡普通怪!$F$2:$K$2,FALSE))*G298)</f>
        <v>935</v>
      </c>
      <c r="M298" s="1" cm="1">
        <f t="array" ref="M298">INT(INDEX(关卡普通怪!$F:$J,MATCH($C298,关卡普通怪!$A:$A,FALSE),MATCH(M$4,关卡普通怪!$F$2:$K$2,FALSE))*H298)</f>
        <v>935</v>
      </c>
    </row>
    <row r="299" spans="1:13" x14ac:dyDescent="0.15">
      <c r="A299" s="1">
        <v>295</v>
      </c>
      <c r="B299" s="1">
        <f t="shared" ref="B299:B304" si="38">B296+1</f>
        <v>118</v>
      </c>
      <c r="C299" s="1" cm="1">
        <f t="array" ref="C299">IFERROR(INDEX(关卡普通怪!$A:$A,MATCH($B299,关卡普通怪!$E:$E,FALSE)),MAX(关卡普通怪!A:A))</f>
        <v>500</v>
      </c>
      <c r="D299" s="1">
        <f t="shared" si="30"/>
        <v>1.44100000000002</v>
      </c>
      <c r="E299" s="1">
        <f t="shared" si="31"/>
        <v>1.44100000000002</v>
      </c>
      <c r="F299" s="1">
        <f t="shared" si="32"/>
        <v>1.44100000000002</v>
      </c>
      <c r="G299" s="1">
        <f t="shared" si="33"/>
        <v>1.35</v>
      </c>
      <c r="H299" s="1">
        <f t="shared" si="34"/>
        <v>1.35</v>
      </c>
      <c r="I299" s="1" cm="1">
        <f t="array" ref="I299">INT(INDEX(关卡普通怪!$F:$J,MATCH($C299,关卡普通怪!$A:$A,FALSE),MATCH(I$4,关卡普通怪!$F$2:$K$2,FALSE))*D299)</f>
        <v>19034</v>
      </c>
      <c r="J299" s="1" cm="1">
        <f t="array" ref="J299">INT(INDEX(关卡普通怪!$F:$J,MATCH($C299,关卡普通怪!$A:$A,FALSE),MATCH(J$4,关卡普通怪!$F$2:$K$2,FALSE))*E299)</f>
        <v>1435</v>
      </c>
      <c r="K299" s="1" cm="1">
        <f t="array" ref="K299">INT(INDEX(关卡普通怪!$F:$J,MATCH($C299,关卡普通怪!$A:$A,FALSE),MATCH(K$4,关卡普通怪!$F$2:$K$2,FALSE))*F299)</f>
        <v>1435</v>
      </c>
      <c r="L299" s="1" cm="1">
        <f t="array" ref="L299">INT(INDEX(关卡普通怪!$F:$J,MATCH($C299,关卡普通怪!$A:$A,FALSE),MATCH(L$4,关卡普通怪!$F$2:$K$2,FALSE))*G299)</f>
        <v>936</v>
      </c>
      <c r="M299" s="1" cm="1">
        <f t="array" ref="M299">INT(INDEX(关卡普通怪!$F:$J,MATCH($C299,关卡普通怪!$A:$A,FALSE),MATCH(M$4,关卡普通怪!$F$2:$K$2,FALSE))*H299)</f>
        <v>936</v>
      </c>
    </row>
    <row r="300" spans="1:13" x14ac:dyDescent="0.15">
      <c r="A300" s="1">
        <v>296</v>
      </c>
      <c r="B300" s="1">
        <f t="shared" si="38"/>
        <v>118</v>
      </c>
      <c r="C300" s="1" cm="1">
        <f t="array" ref="C300">IFERROR(INDEX(关卡普通怪!$A:$A,MATCH($B300,关卡普通怪!$E:$E,FALSE)),MAX(关卡普通怪!A:A))</f>
        <v>500</v>
      </c>
      <c r="D300" s="1">
        <f t="shared" si="30"/>
        <v>1.4425000000000201</v>
      </c>
      <c r="E300" s="1">
        <f t="shared" si="31"/>
        <v>1.4425000000000201</v>
      </c>
      <c r="F300" s="1">
        <f t="shared" si="32"/>
        <v>1.4425000000000201</v>
      </c>
      <c r="G300" s="1">
        <f t="shared" si="33"/>
        <v>1.3520000000000001</v>
      </c>
      <c r="H300" s="1">
        <f t="shared" si="34"/>
        <v>1.3520000000000001</v>
      </c>
      <c r="I300" s="1" cm="1">
        <f t="array" ref="I300">INT(INDEX(关卡普通怪!$F:$J,MATCH($C300,关卡普通怪!$A:$A,FALSE),MATCH(I$4,关卡普通怪!$F$2:$K$2,FALSE))*D300)</f>
        <v>19053</v>
      </c>
      <c r="J300" s="1" cm="1">
        <f t="array" ref="J300">INT(INDEX(关卡普通怪!$F:$J,MATCH($C300,关卡普通怪!$A:$A,FALSE),MATCH(J$4,关卡普通怪!$F$2:$K$2,FALSE))*E300)</f>
        <v>1436</v>
      </c>
      <c r="K300" s="1" cm="1">
        <f t="array" ref="K300">INT(INDEX(关卡普通怪!$F:$J,MATCH($C300,关卡普通怪!$A:$A,FALSE),MATCH(K$4,关卡普通怪!$F$2:$K$2,FALSE))*F300)</f>
        <v>1436</v>
      </c>
      <c r="L300" s="1" cm="1">
        <f t="array" ref="L300">INT(INDEX(关卡普通怪!$F:$J,MATCH($C300,关卡普通怪!$A:$A,FALSE),MATCH(L$4,关卡普通怪!$F$2:$K$2,FALSE))*G300)</f>
        <v>938</v>
      </c>
      <c r="M300" s="1" cm="1">
        <f t="array" ref="M300">INT(INDEX(关卡普通怪!$F:$J,MATCH($C300,关卡普通怪!$A:$A,FALSE),MATCH(M$4,关卡普通怪!$F$2:$K$2,FALSE))*H300)</f>
        <v>938</v>
      </c>
    </row>
    <row r="301" spans="1:13" x14ac:dyDescent="0.15">
      <c r="A301" s="1">
        <v>297</v>
      </c>
      <c r="B301" s="1">
        <f t="shared" si="38"/>
        <v>118</v>
      </c>
      <c r="C301" s="1" cm="1">
        <f t="array" ref="C301">IFERROR(INDEX(关卡普通怪!$A:$A,MATCH($B301,关卡普通怪!$E:$E,FALSE)),MAX(关卡普通怪!A:A))</f>
        <v>500</v>
      </c>
      <c r="D301" s="1">
        <f t="shared" si="30"/>
        <v>1.4440000000000199</v>
      </c>
      <c r="E301" s="1">
        <f t="shared" si="31"/>
        <v>1.4440000000000199</v>
      </c>
      <c r="F301" s="1">
        <f t="shared" si="32"/>
        <v>1.4440000000000199</v>
      </c>
      <c r="G301" s="1">
        <f t="shared" si="33"/>
        <v>1.3540000000000001</v>
      </c>
      <c r="H301" s="1">
        <f t="shared" si="34"/>
        <v>1.3540000000000001</v>
      </c>
      <c r="I301" s="1" cm="1">
        <f t="array" ref="I301">INT(INDEX(关卡普通怪!$F:$J,MATCH($C301,关卡普通怪!$A:$A,FALSE),MATCH(I$4,关卡普通怪!$F$2:$K$2,FALSE))*D301)</f>
        <v>19073</v>
      </c>
      <c r="J301" s="1" cm="1">
        <f t="array" ref="J301">INT(INDEX(关卡普通怪!$F:$J,MATCH($C301,关卡普通怪!$A:$A,FALSE),MATCH(J$4,关卡普通怪!$F$2:$K$2,FALSE))*E301)</f>
        <v>1438</v>
      </c>
      <c r="K301" s="1" cm="1">
        <f t="array" ref="K301">INT(INDEX(关卡普通怪!$F:$J,MATCH($C301,关卡普通怪!$A:$A,FALSE),MATCH(K$4,关卡普通怪!$F$2:$K$2,FALSE))*F301)</f>
        <v>1438</v>
      </c>
      <c r="L301" s="1" cm="1">
        <f t="array" ref="L301">INT(INDEX(关卡普通怪!$F:$J,MATCH($C301,关卡普通怪!$A:$A,FALSE),MATCH(L$4,关卡普通怪!$F$2:$K$2,FALSE))*G301)</f>
        <v>939</v>
      </c>
      <c r="M301" s="1" cm="1">
        <f t="array" ref="M301">INT(INDEX(关卡普通怪!$F:$J,MATCH($C301,关卡普通怪!$A:$A,FALSE),MATCH(M$4,关卡普通怪!$F$2:$K$2,FALSE))*H301)</f>
        <v>939</v>
      </c>
    </row>
    <row r="302" spans="1:13" x14ac:dyDescent="0.15">
      <c r="A302" s="1">
        <v>298</v>
      </c>
      <c r="B302" s="1">
        <f t="shared" si="38"/>
        <v>119</v>
      </c>
      <c r="C302" s="1" cm="1">
        <f t="array" ref="C302">IFERROR(INDEX(关卡普通怪!$A:$A,MATCH($B302,关卡普通怪!$E:$E,FALSE)),MAX(关卡普通怪!A:A))</f>
        <v>500</v>
      </c>
      <c r="D302" s="1">
        <f t="shared" si="30"/>
        <v>1.44550000000002</v>
      </c>
      <c r="E302" s="1">
        <f t="shared" si="31"/>
        <v>1.44550000000002</v>
      </c>
      <c r="F302" s="1">
        <f t="shared" si="32"/>
        <v>1.44550000000002</v>
      </c>
      <c r="G302" s="1">
        <f t="shared" si="33"/>
        <v>1.3560000000000001</v>
      </c>
      <c r="H302" s="1">
        <f t="shared" si="34"/>
        <v>1.3560000000000001</v>
      </c>
      <c r="I302" s="1" cm="1">
        <f t="array" ref="I302">INT(INDEX(关卡普通怪!$F:$J,MATCH($C302,关卡普通怪!$A:$A,FALSE),MATCH(I$4,关卡普通怪!$F$2:$K$2,FALSE))*D302)</f>
        <v>19093</v>
      </c>
      <c r="J302" s="1" cm="1">
        <f t="array" ref="J302">INT(INDEX(关卡普通怪!$F:$J,MATCH($C302,关卡普通怪!$A:$A,FALSE),MATCH(J$4,关卡普通怪!$F$2:$K$2,FALSE))*E302)</f>
        <v>1439</v>
      </c>
      <c r="K302" s="1" cm="1">
        <f t="array" ref="K302">INT(INDEX(关卡普通怪!$F:$J,MATCH($C302,关卡普通怪!$A:$A,FALSE),MATCH(K$4,关卡普通怪!$F$2:$K$2,FALSE))*F302)</f>
        <v>1439</v>
      </c>
      <c r="L302" s="1" cm="1">
        <f t="array" ref="L302">INT(INDEX(关卡普通怪!$F:$J,MATCH($C302,关卡普通怪!$A:$A,FALSE),MATCH(L$4,关卡普通怪!$F$2:$K$2,FALSE))*G302)</f>
        <v>941</v>
      </c>
      <c r="M302" s="1" cm="1">
        <f t="array" ref="M302">INT(INDEX(关卡普通怪!$F:$J,MATCH($C302,关卡普通怪!$A:$A,FALSE),MATCH(M$4,关卡普通怪!$F$2:$K$2,FALSE))*H302)</f>
        <v>941</v>
      </c>
    </row>
    <row r="303" spans="1:13" x14ac:dyDescent="0.15">
      <c r="A303" s="1">
        <v>299</v>
      </c>
      <c r="B303" s="1">
        <f t="shared" si="38"/>
        <v>119</v>
      </c>
      <c r="C303" s="1" cm="1">
        <f t="array" ref="C303">IFERROR(INDEX(关卡普通怪!$A:$A,MATCH($B303,关卡普通怪!$E:$E,FALSE)),MAX(关卡普通怪!A:A))</f>
        <v>500</v>
      </c>
      <c r="D303" s="1">
        <f t="shared" si="30"/>
        <v>1.44700000000002</v>
      </c>
      <c r="E303" s="1">
        <f t="shared" si="31"/>
        <v>1.44700000000002</v>
      </c>
      <c r="F303" s="1">
        <f t="shared" si="32"/>
        <v>1.44700000000002</v>
      </c>
      <c r="G303" s="1">
        <f t="shared" si="33"/>
        <v>1.3580000000000001</v>
      </c>
      <c r="H303" s="1">
        <f t="shared" si="34"/>
        <v>1.3580000000000001</v>
      </c>
      <c r="I303" s="1" cm="1">
        <f t="array" ref="I303">INT(INDEX(关卡普通怪!$F:$J,MATCH($C303,关卡普通怪!$A:$A,FALSE),MATCH(I$4,关卡普通怪!$F$2:$K$2,FALSE))*D303)</f>
        <v>19113</v>
      </c>
      <c r="J303" s="1" cm="1">
        <f t="array" ref="J303">INT(INDEX(关卡普通怪!$F:$J,MATCH($C303,关卡普通怪!$A:$A,FALSE),MATCH(J$4,关卡普通怪!$F$2:$K$2,FALSE))*E303)</f>
        <v>1441</v>
      </c>
      <c r="K303" s="1" cm="1">
        <f t="array" ref="K303">INT(INDEX(关卡普通怪!$F:$J,MATCH($C303,关卡普通怪!$A:$A,FALSE),MATCH(K$4,关卡普通怪!$F$2:$K$2,FALSE))*F303)</f>
        <v>1441</v>
      </c>
      <c r="L303" s="1" cm="1">
        <f t="array" ref="L303">INT(INDEX(关卡普通怪!$F:$J,MATCH($C303,关卡普通怪!$A:$A,FALSE),MATCH(L$4,关卡普通怪!$F$2:$K$2,FALSE))*G303)</f>
        <v>942</v>
      </c>
      <c r="M303" s="1" cm="1">
        <f t="array" ref="M303">INT(INDEX(关卡普通怪!$F:$J,MATCH($C303,关卡普通怪!$A:$A,FALSE),MATCH(M$4,关卡普通怪!$F$2:$K$2,FALSE))*H303)</f>
        <v>942</v>
      </c>
    </row>
    <row r="304" spans="1:13" x14ac:dyDescent="0.15">
      <c r="A304" s="1">
        <v>300</v>
      </c>
      <c r="B304" s="1">
        <f t="shared" si="38"/>
        <v>119</v>
      </c>
      <c r="C304" s="1" cm="1">
        <f t="array" ref="C304">IFERROR(INDEX(关卡普通怪!$A:$A,MATCH($B304,关卡普通怪!$E:$E,FALSE)),MAX(关卡普通怪!A:A))</f>
        <v>500</v>
      </c>
      <c r="D304" s="1">
        <f t="shared" si="30"/>
        <v>1.4485000000000201</v>
      </c>
      <c r="E304" s="1">
        <f t="shared" si="31"/>
        <v>1.4485000000000201</v>
      </c>
      <c r="F304" s="1">
        <f t="shared" si="32"/>
        <v>1.4485000000000201</v>
      </c>
      <c r="G304" s="1">
        <f t="shared" si="33"/>
        <v>1.36</v>
      </c>
      <c r="H304" s="1">
        <f t="shared" si="34"/>
        <v>1.36</v>
      </c>
      <c r="I304" s="1" cm="1">
        <f t="array" ref="I304">INT(INDEX(关卡普通怪!$F:$J,MATCH($C304,关卡普通怪!$A:$A,FALSE),MATCH(I$4,关卡普通怪!$F$2:$K$2,FALSE))*D304)</f>
        <v>19133</v>
      </c>
      <c r="J304" s="1" cm="1">
        <f t="array" ref="J304">INT(INDEX(关卡普通怪!$F:$J,MATCH($C304,关卡普通怪!$A:$A,FALSE),MATCH(J$4,关卡普通怪!$F$2:$K$2,FALSE))*E304)</f>
        <v>1442</v>
      </c>
      <c r="K304" s="1" cm="1">
        <f t="array" ref="K304">INT(INDEX(关卡普通怪!$F:$J,MATCH($C304,关卡普通怪!$A:$A,FALSE),MATCH(K$4,关卡普通怪!$F$2:$K$2,FALSE))*F304)</f>
        <v>1442</v>
      </c>
      <c r="L304" s="1" cm="1">
        <f t="array" ref="L304">INT(INDEX(关卡普通怪!$F:$J,MATCH($C304,关卡普通怪!$A:$A,FALSE),MATCH(L$4,关卡普通怪!$F$2:$K$2,FALSE))*G304)</f>
        <v>943</v>
      </c>
      <c r="M304" s="1" cm="1">
        <f t="array" ref="M304">INT(INDEX(关卡普通怪!$F:$J,MATCH($C304,关卡普通怪!$A:$A,FALSE),MATCH(M$4,关卡普通怪!$F$2:$K$2,FALSE))*H304)</f>
        <v>943</v>
      </c>
    </row>
  </sheetData>
  <phoneticPr fontId="25" type="noConversion"/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Y85"/>
  <sheetViews>
    <sheetView workbookViewId="0">
      <selection activeCell="I41" sqref="I41"/>
    </sheetView>
  </sheetViews>
  <sheetFormatPr defaultColWidth="9" defaultRowHeight="13.5" x14ac:dyDescent="0.15"/>
  <cols>
    <col min="5" max="5" width="16.5" customWidth="1"/>
    <col min="16" max="25" width="9" style="3"/>
  </cols>
  <sheetData>
    <row r="1" spans="1:16" ht="14.25" x14ac:dyDescent="0.15">
      <c r="A1" s="4" t="s">
        <v>394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5"/>
    </row>
    <row r="2" spans="1:16" ht="14.25" x14ac:dyDescent="0.15">
      <c r="A2" s="4"/>
      <c r="B2" s="5" t="s">
        <v>395</v>
      </c>
      <c r="C2" s="5" t="s">
        <v>396</v>
      </c>
      <c r="D2" s="5" t="s">
        <v>397</v>
      </c>
      <c r="E2" s="5" t="s">
        <v>398</v>
      </c>
      <c r="F2" s="4"/>
      <c r="G2" s="6" t="s">
        <v>399</v>
      </c>
      <c r="H2" s="7"/>
      <c r="I2" s="7"/>
      <c r="J2" s="7"/>
      <c r="K2" s="7"/>
      <c r="L2" s="4"/>
      <c r="M2" s="4"/>
      <c r="N2" s="4"/>
      <c r="O2" s="4"/>
      <c r="P2" s="15"/>
    </row>
    <row r="3" spans="1:16" ht="14.25" x14ac:dyDescent="0.15">
      <c r="A3" s="4"/>
      <c r="B3" s="5" t="s">
        <v>170</v>
      </c>
      <c r="C3" s="5" t="s">
        <v>41</v>
      </c>
      <c r="D3" s="5" t="s">
        <v>400</v>
      </c>
      <c r="E3" s="5" t="s">
        <v>401</v>
      </c>
      <c r="F3" s="4"/>
      <c r="G3" s="4"/>
      <c r="H3" s="8" t="s">
        <v>402</v>
      </c>
      <c r="I3" s="7"/>
      <c r="J3" s="7"/>
      <c r="K3" s="7"/>
      <c r="L3" s="4"/>
      <c r="M3" s="4"/>
      <c r="N3" s="4"/>
      <c r="O3" s="4"/>
      <c r="P3" s="15"/>
    </row>
    <row r="4" spans="1:16" ht="14.25" x14ac:dyDescent="0.15">
      <c r="A4" s="4"/>
      <c r="B4" s="5" t="s">
        <v>171</v>
      </c>
      <c r="C4" s="5" t="s">
        <v>378</v>
      </c>
      <c r="D4" s="5" t="s">
        <v>403</v>
      </c>
      <c r="E4" s="5" t="s">
        <v>401</v>
      </c>
      <c r="F4" s="4"/>
      <c r="G4" s="4"/>
      <c r="H4" s="9" t="s">
        <v>60</v>
      </c>
      <c r="I4" s="16"/>
      <c r="J4" s="16"/>
      <c r="K4" s="16"/>
      <c r="L4" s="17"/>
      <c r="M4" s="18"/>
      <c r="N4" s="4"/>
      <c r="O4" s="4"/>
      <c r="P4" s="15"/>
    </row>
    <row r="5" spans="1:16" ht="14.25" x14ac:dyDescent="0.15">
      <c r="A5" s="4"/>
      <c r="B5" s="5" t="s">
        <v>172</v>
      </c>
      <c r="C5" s="5" t="s">
        <v>404</v>
      </c>
      <c r="D5" s="5" t="s">
        <v>405</v>
      </c>
      <c r="E5" s="5" t="s">
        <v>401</v>
      </c>
      <c r="F5" s="4"/>
      <c r="G5" s="4"/>
      <c r="H5" s="10" t="s">
        <v>61</v>
      </c>
      <c r="I5" s="4"/>
      <c r="J5" s="4" t="s">
        <v>62</v>
      </c>
      <c r="K5" s="4"/>
      <c r="L5" s="4"/>
      <c r="M5" s="19"/>
      <c r="N5" s="4"/>
      <c r="O5" s="4"/>
      <c r="P5" s="15"/>
    </row>
    <row r="6" spans="1:16" ht="14.25" x14ac:dyDescent="0.15">
      <c r="A6" s="4"/>
      <c r="B6" s="5" t="s">
        <v>175</v>
      </c>
      <c r="C6" s="5" t="s">
        <v>406</v>
      </c>
      <c r="D6" s="5" t="s">
        <v>407</v>
      </c>
      <c r="E6" s="5" t="s">
        <v>401</v>
      </c>
      <c r="F6" s="4"/>
      <c r="G6" s="4"/>
      <c r="H6" s="10" t="s">
        <v>63</v>
      </c>
      <c r="I6" s="4"/>
      <c r="J6" s="4" t="s">
        <v>408</v>
      </c>
      <c r="K6" s="4"/>
      <c r="L6" s="4"/>
      <c r="M6" s="19"/>
      <c r="N6" s="4"/>
      <c r="O6" s="4"/>
      <c r="P6" s="15"/>
    </row>
    <row r="7" spans="1:16" ht="14.25" x14ac:dyDescent="0.15">
      <c r="A7" s="4"/>
      <c r="B7" s="5" t="s">
        <v>173</v>
      </c>
      <c r="C7" s="5" t="s">
        <v>409</v>
      </c>
      <c r="D7" s="5" t="s">
        <v>410</v>
      </c>
      <c r="E7" s="5" t="s">
        <v>401</v>
      </c>
      <c r="F7" s="4"/>
      <c r="G7" s="4"/>
      <c r="H7" s="10" t="s">
        <v>65</v>
      </c>
      <c r="I7" s="4"/>
      <c r="J7" s="4" t="s">
        <v>411</v>
      </c>
      <c r="K7" s="4"/>
      <c r="L7" s="4"/>
      <c r="M7" s="19"/>
      <c r="N7" s="4"/>
      <c r="O7" s="4"/>
      <c r="P7" s="15"/>
    </row>
    <row r="8" spans="1:16" ht="14.25" x14ac:dyDescent="0.15">
      <c r="A8" s="4"/>
      <c r="B8" s="11" t="s">
        <v>174</v>
      </c>
      <c r="C8" s="5" t="s">
        <v>412</v>
      </c>
      <c r="D8" s="5" t="s">
        <v>413</v>
      </c>
      <c r="E8" s="5" t="s">
        <v>401</v>
      </c>
      <c r="F8" s="4"/>
      <c r="G8" s="4"/>
      <c r="H8" s="10" t="s">
        <v>5</v>
      </c>
      <c r="I8" s="4"/>
      <c r="J8" s="4" t="s">
        <v>67</v>
      </c>
      <c r="K8" s="4"/>
      <c r="L8" s="4"/>
      <c r="M8" s="19"/>
      <c r="N8" s="4"/>
      <c r="O8" s="4"/>
      <c r="P8" s="15"/>
    </row>
    <row r="9" spans="1:16" ht="14.25" x14ac:dyDescent="0.15">
      <c r="A9" s="4"/>
      <c r="B9" s="11" t="s">
        <v>176</v>
      </c>
      <c r="C9" s="5" t="s">
        <v>414</v>
      </c>
      <c r="D9" s="5" t="s">
        <v>415</v>
      </c>
      <c r="E9" s="5" t="s">
        <v>401</v>
      </c>
      <c r="F9" s="4"/>
      <c r="G9" s="4"/>
      <c r="H9" s="12" t="s">
        <v>6</v>
      </c>
      <c r="I9" s="20"/>
      <c r="J9" s="20" t="s">
        <v>68</v>
      </c>
      <c r="K9" s="20"/>
      <c r="L9" s="20"/>
      <c r="M9" s="21"/>
      <c r="N9" s="4"/>
      <c r="O9" s="4"/>
      <c r="P9" s="15"/>
    </row>
    <row r="10" spans="1:16" ht="14.25" x14ac:dyDescent="0.15">
      <c r="A10" s="4"/>
      <c r="B10" s="4"/>
      <c r="C10" s="4"/>
      <c r="D10" s="4"/>
      <c r="E10" s="4"/>
      <c r="F10" s="4"/>
      <c r="G10" s="13"/>
      <c r="H10" s="8"/>
      <c r="I10" s="4"/>
      <c r="J10" s="4"/>
      <c r="K10" s="4"/>
      <c r="L10" s="4"/>
      <c r="M10" s="4"/>
      <c r="N10" s="4"/>
      <c r="O10" s="4"/>
      <c r="P10" s="15"/>
    </row>
    <row r="11" spans="1:16" ht="14.25" x14ac:dyDescent="0.15">
      <c r="A11" s="4" t="s">
        <v>416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15"/>
    </row>
    <row r="12" spans="1:16" ht="14.25" x14ac:dyDescent="0.15">
      <c r="A12" s="4"/>
      <c r="B12" s="5" t="s">
        <v>395</v>
      </c>
      <c r="C12" s="5" t="s">
        <v>396</v>
      </c>
      <c r="D12" s="5" t="s">
        <v>397</v>
      </c>
      <c r="E12" s="5" t="s">
        <v>398</v>
      </c>
      <c r="F12" s="4"/>
      <c r="G12" s="6" t="s">
        <v>417</v>
      </c>
      <c r="H12" s="4"/>
      <c r="I12" s="4"/>
      <c r="J12" s="4"/>
      <c r="K12" s="4"/>
      <c r="L12" s="4"/>
      <c r="M12" s="4"/>
      <c r="N12" s="4"/>
      <c r="O12" s="4"/>
      <c r="P12" s="15"/>
    </row>
    <row r="13" spans="1:16" ht="14.25" x14ac:dyDescent="0.15">
      <c r="A13" s="4"/>
      <c r="B13" s="5" t="s">
        <v>177</v>
      </c>
      <c r="C13" s="5" t="s">
        <v>206</v>
      </c>
      <c r="D13" s="5" t="s">
        <v>418</v>
      </c>
      <c r="E13" s="5" t="s">
        <v>419</v>
      </c>
      <c r="F13" s="4"/>
      <c r="G13" s="4"/>
      <c r="H13" s="14" t="s">
        <v>420</v>
      </c>
      <c r="I13" s="4" t="s">
        <v>71</v>
      </c>
      <c r="J13" s="4"/>
      <c r="K13" s="4"/>
      <c r="L13" s="4"/>
      <c r="M13" s="4"/>
      <c r="N13" s="4"/>
      <c r="O13" s="4"/>
      <c r="P13" s="15"/>
    </row>
    <row r="14" spans="1:16" ht="14.25" x14ac:dyDescent="0.15">
      <c r="A14" s="4"/>
      <c r="B14" s="5" t="s">
        <v>178</v>
      </c>
      <c r="C14" s="5" t="s">
        <v>207</v>
      </c>
      <c r="D14" s="5" t="s">
        <v>421</v>
      </c>
      <c r="E14" s="5" t="s">
        <v>419</v>
      </c>
      <c r="F14" s="4"/>
      <c r="G14" s="6"/>
      <c r="H14" s="4"/>
      <c r="I14" s="6" t="s">
        <v>72</v>
      </c>
      <c r="J14" s="22" t="s">
        <v>73</v>
      </c>
      <c r="K14" s="4"/>
      <c r="L14" s="4" t="s">
        <v>74</v>
      </c>
      <c r="M14" s="4"/>
      <c r="N14" s="4"/>
      <c r="O14" s="4"/>
      <c r="P14" s="15"/>
    </row>
    <row r="15" spans="1:16" ht="14.25" x14ac:dyDescent="0.15">
      <c r="A15" s="4"/>
      <c r="B15" s="5" t="s">
        <v>179</v>
      </c>
      <c r="C15" s="5" t="s">
        <v>208</v>
      </c>
      <c r="D15" s="5" t="s">
        <v>422</v>
      </c>
      <c r="E15" s="5" t="s">
        <v>419</v>
      </c>
      <c r="F15" s="4"/>
      <c r="G15" s="4"/>
      <c r="H15" s="4"/>
      <c r="I15" s="4"/>
      <c r="J15" s="4" t="s">
        <v>75</v>
      </c>
      <c r="K15" s="4"/>
      <c r="L15" s="4" t="s">
        <v>76</v>
      </c>
      <c r="M15" s="4"/>
      <c r="N15" s="4"/>
      <c r="O15" s="4"/>
      <c r="P15" s="15"/>
    </row>
    <row r="16" spans="1:16" ht="14.25" x14ac:dyDescent="0.15">
      <c r="A16" s="4"/>
      <c r="B16" s="5" t="s">
        <v>180</v>
      </c>
      <c r="C16" s="5" t="s">
        <v>209</v>
      </c>
      <c r="D16" s="5" t="s">
        <v>423</v>
      </c>
      <c r="E16" s="5" t="s">
        <v>419</v>
      </c>
      <c r="F16" s="4"/>
      <c r="G16" s="4"/>
      <c r="H16" s="4"/>
      <c r="I16" s="4"/>
      <c r="J16" s="4" t="s">
        <v>77</v>
      </c>
      <c r="K16" s="4"/>
      <c r="L16" s="4" t="s">
        <v>78</v>
      </c>
      <c r="M16" s="4"/>
      <c r="N16" s="4"/>
      <c r="O16" s="4"/>
      <c r="P16" s="15"/>
    </row>
    <row r="17" spans="1:16" ht="14.25" x14ac:dyDescent="0.15">
      <c r="A17" s="4"/>
      <c r="B17" s="5" t="s">
        <v>181</v>
      </c>
      <c r="C17" s="5" t="s">
        <v>210</v>
      </c>
      <c r="D17" s="5" t="s">
        <v>424</v>
      </c>
      <c r="E17" s="5" t="s">
        <v>419</v>
      </c>
      <c r="F17" s="4"/>
      <c r="G17" s="4"/>
      <c r="H17" s="4"/>
      <c r="I17" s="6" t="s">
        <v>425</v>
      </c>
      <c r="J17" s="4"/>
      <c r="K17" s="4"/>
      <c r="L17" s="4" t="s">
        <v>426</v>
      </c>
      <c r="M17" s="4"/>
      <c r="N17" s="4"/>
      <c r="O17" s="4"/>
      <c r="P17" s="15"/>
    </row>
    <row r="18" spans="1:16" ht="14.25" x14ac:dyDescent="0.15">
      <c r="A18" s="4"/>
      <c r="B18" s="5" t="s">
        <v>182</v>
      </c>
      <c r="C18" s="5" t="s">
        <v>427</v>
      </c>
      <c r="D18" s="5" t="s">
        <v>428</v>
      </c>
      <c r="E18" s="5" t="s">
        <v>401</v>
      </c>
      <c r="F18" s="4"/>
      <c r="G18" s="4"/>
      <c r="H18" s="14" t="s">
        <v>79</v>
      </c>
      <c r="I18" s="4" t="s">
        <v>80</v>
      </c>
      <c r="J18" s="4"/>
      <c r="K18" s="4"/>
      <c r="L18" s="4"/>
      <c r="M18" s="4"/>
      <c r="N18" s="23" t="s">
        <v>429</v>
      </c>
      <c r="O18" s="4"/>
      <c r="P18" s="15"/>
    </row>
    <row r="19" spans="1:16" ht="14.25" x14ac:dyDescent="0.15">
      <c r="A19" s="4"/>
      <c r="B19" s="5" t="s">
        <v>183</v>
      </c>
      <c r="C19" s="5" t="s">
        <v>430</v>
      </c>
      <c r="D19" s="5" t="s">
        <v>431</v>
      </c>
      <c r="E19" s="5" t="s">
        <v>401</v>
      </c>
      <c r="F19" s="4"/>
      <c r="G19" s="4"/>
      <c r="H19" s="14" t="s">
        <v>82</v>
      </c>
      <c r="I19" s="4" t="s">
        <v>432</v>
      </c>
      <c r="J19" s="4"/>
      <c r="K19" s="4"/>
      <c r="L19" s="4"/>
      <c r="M19" s="4"/>
      <c r="N19" s="4"/>
      <c r="O19" s="4"/>
      <c r="P19" s="15"/>
    </row>
    <row r="20" spans="1:16" ht="14.25" x14ac:dyDescent="0.15">
      <c r="A20" s="4"/>
      <c r="B20" s="5" t="s">
        <v>184</v>
      </c>
      <c r="C20" s="5" t="s">
        <v>433</v>
      </c>
      <c r="D20" s="5" t="s">
        <v>434</v>
      </c>
      <c r="E20" s="5" t="s">
        <v>401</v>
      </c>
      <c r="F20" s="4"/>
      <c r="G20" s="4"/>
      <c r="H20" s="14" t="s">
        <v>85</v>
      </c>
      <c r="I20" s="4" t="s">
        <v>435</v>
      </c>
      <c r="J20" s="4"/>
      <c r="K20" s="4"/>
      <c r="L20" s="4"/>
      <c r="M20" s="4"/>
      <c r="N20" s="23" t="s">
        <v>436</v>
      </c>
      <c r="O20" s="4"/>
      <c r="P20" s="15"/>
    </row>
    <row r="21" spans="1:16" ht="14.25" x14ac:dyDescent="0.15">
      <c r="A21" s="4"/>
      <c r="B21" s="5" t="s">
        <v>185</v>
      </c>
      <c r="C21" s="5" t="s">
        <v>437</v>
      </c>
      <c r="D21" s="5" t="s">
        <v>438</v>
      </c>
      <c r="E21" s="5" t="s">
        <v>401</v>
      </c>
      <c r="F21" s="4"/>
      <c r="G21" s="4"/>
      <c r="H21" s="14" t="s">
        <v>87</v>
      </c>
      <c r="I21" s="4" t="s">
        <v>88</v>
      </c>
      <c r="J21" s="4"/>
      <c r="K21" s="4"/>
      <c r="L21" s="4"/>
      <c r="M21" s="4"/>
      <c r="N21" s="4"/>
      <c r="O21" s="4"/>
      <c r="P21" s="15"/>
    </row>
    <row r="22" spans="1:16" ht="14.25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15"/>
    </row>
    <row r="23" spans="1:16" ht="16.5" x14ac:dyDescent="0.15">
      <c r="A23" s="4"/>
      <c r="B23" s="4"/>
      <c r="C23" s="4"/>
      <c r="D23" s="4"/>
      <c r="E23" s="4"/>
      <c r="F23" s="4"/>
      <c r="G23" s="4"/>
      <c r="H23" s="14" t="s">
        <v>439</v>
      </c>
      <c r="I23" s="6" t="s">
        <v>440</v>
      </c>
      <c r="J23" s="24"/>
      <c r="K23" s="24"/>
      <c r="L23" s="4"/>
      <c r="M23" s="4"/>
      <c r="N23" s="4"/>
      <c r="O23" s="4"/>
      <c r="P23" s="15"/>
    </row>
    <row r="24" spans="1:16" ht="14.25" x14ac:dyDescent="0.15">
      <c r="A24" s="4"/>
      <c r="B24" s="4"/>
      <c r="C24" s="4"/>
      <c r="D24" s="4"/>
      <c r="E24" s="4"/>
      <c r="F24" s="4"/>
      <c r="G24" s="4"/>
      <c r="H24" s="4"/>
      <c r="I24" s="4" t="s">
        <v>94</v>
      </c>
      <c r="J24" s="4"/>
      <c r="K24" s="4" t="s">
        <v>95</v>
      </c>
      <c r="L24" s="4"/>
      <c r="M24" s="4"/>
      <c r="N24" s="4"/>
      <c r="O24" s="4"/>
      <c r="P24" s="15"/>
    </row>
    <row r="25" spans="1:16" ht="14.25" x14ac:dyDescent="0.15">
      <c r="A25" s="4" t="s">
        <v>441</v>
      </c>
      <c r="B25" s="4"/>
      <c r="C25" s="4"/>
      <c r="D25" s="4"/>
      <c r="E25" s="4"/>
      <c r="F25" s="4"/>
      <c r="G25" s="4"/>
      <c r="H25" s="4"/>
      <c r="I25" s="4" t="s">
        <v>96</v>
      </c>
      <c r="J25" s="4"/>
      <c r="K25" s="4" t="s">
        <v>97</v>
      </c>
      <c r="L25" s="4"/>
      <c r="M25" s="4"/>
      <c r="N25" s="4"/>
      <c r="O25" s="4"/>
      <c r="P25" s="15"/>
    </row>
    <row r="26" spans="1:16" ht="14.25" x14ac:dyDescent="0.15">
      <c r="A26" s="4"/>
      <c r="B26" s="5" t="s">
        <v>395</v>
      </c>
      <c r="C26" s="5" t="s">
        <v>396</v>
      </c>
      <c r="D26" s="5" t="s">
        <v>397</v>
      </c>
      <c r="E26" s="5" t="s">
        <v>398</v>
      </c>
      <c r="F26" s="4"/>
      <c r="G26" s="4"/>
      <c r="H26" s="4"/>
      <c r="I26" s="4" t="s">
        <v>98</v>
      </c>
      <c r="J26" s="4"/>
      <c r="K26" s="4" t="s">
        <v>99</v>
      </c>
      <c r="L26" s="4"/>
      <c r="M26" s="4"/>
      <c r="N26" s="4"/>
      <c r="O26" s="4"/>
      <c r="P26" s="15"/>
    </row>
    <row r="27" spans="1:16" ht="14.25" x14ac:dyDescent="0.15">
      <c r="A27" s="4"/>
      <c r="B27" s="5" t="s">
        <v>442</v>
      </c>
      <c r="C27" s="5" t="s">
        <v>25</v>
      </c>
      <c r="D27" s="5" t="s">
        <v>443</v>
      </c>
      <c r="E27" s="5" t="s">
        <v>444</v>
      </c>
      <c r="F27" s="4"/>
      <c r="G27" s="4"/>
      <c r="H27" s="4"/>
      <c r="I27" s="4" t="s">
        <v>100</v>
      </c>
      <c r="J27" s="4"/>
      <c r="K27" s="4" t="s">
        <v>101</v>
      </c>
      <c r="L27" s="4"/>
      <c r="M27" s="4"/>
      <c r="N27" s="4"/>
      <c r="O27" s="4"/>
      <c r="P27" s="15"/>
    </row>
    <row r="28" spans="1:16" ht="14.25" x14ac:dyDescent="0.15">
      <c r="A28" s="4"/>
      <c r="B28" s="5" t="s">
        <v>445</v>
      </c>
      <c r="C28" s="5" t="s">
        <v>26</v>
      </c>
      <c r="D28" s="5" t="s">
        <v>446</v>
      </c>
      <c r="E28" s="5" t="s">
        <v>419</v>
      </c>
      <c r="F28" s="4"/>
      <c r="G28" s="4"/>
      <c r="H28" s="4"/>
      <c r="I28" s="4" t="s">
        <v>102</v>
      </c>
      <c r="J28" s="4"/>
      <c r="K28" s="4" t="s">
        <v>103</v>
      </c>
      <c r="L28" s="4"/>
      <c r="M28" s="4"/>
      <c r="N28" s="4"/>
      <c r="O28" s="4"/>
      <c r="P28" s="15"/>
    </row>
    <row r="29" spans="1:16" ht="14.25" x14ac:dyDescent="0.15">
      <c r="A29" s="4"/>
      <c r="B29" s="5" t="s">
        <v>447</v>
      </c>
      <c r="C29" s="5" t="s">
        <v>448</v>
      </c>
      <c r="D29" s="5" t="s">
        <v>449</v>
      </c>
      <c r="E29" s="5" t="s">
        <v>419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15"/>
    </row>
    <row r="30" spans="1:16" ht="14.25" x14ac:dyDescent="0.15">
      <c r="A30" s="4"/>
      <c r="B30" s="5" t="s">
        <v>450</v>
      </c>
      <c r="C30" s="5" t="s">
        <v>216</v>
      </c>
      <c r="D30" s="5" t="s">
        <v>451</v>
      </c>
      <c r="E30" s="5" t="s">
        <v>444</v>
      </c>
      <c r="F30" s="4"/>
      <c r="G30" s="4"/>
      <c r="H30" s="14" t="s">
        <v>452</v>
      </c>
      <c r="I30" s="4" t="s">
        <v>453</v>
      </c>
      <c r="J30" s="4"/>
      <c r="K30" s="4"/>
      <c r="L30" s="4"/>
      <c r="M30" s="4"/>
      <c r="N30" s="4"/>
      <c r="O30" s="4"/>
      <c r="P30" s="15" t="s">
        <v>454</v>
      </c>
    </row>
    <row r="31" spans="1:16" ht="14.25" x14ac:dyDescent="0.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25" t="s">
        <v>455</v>
      </c>
    </row>
    <row r="32" spans="1:16" ht="14.25" x14ac:dyDescent="0.15">
      <c r="A32" s="4"/>
      <c r="B32" s="4"/>
      <c r="C32" s="4"/>
      <c r="D32" s="4"/>
      <c r="E32" s="4"/>
      <c r="F32" s="4"/>
      <c r="G32" s="4"/>
      <c r="H32" s="14" t="s">
        <v>456</v>
      </c>
      <c r="I32" s="4" t="s">
        <v>457</v>
      </c>
      <c r="J32" s="4"/>
      <c r="K32" s="4"/>
      <c r="L32" s="4"/>
      <c r="M32" s="4"/>
      <c r="N32" s="4"/>
      <c r="O32" s="4"/>
      <c r="P32" s="15"/>
    </row>
    <row r="33" spans="1:16" ht="14.25" x14ac:dyDescent="0.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15"/>
    </row>
    <row r="34" spans="1:16" ht="14.25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15"/>
    </row>
    <row r="35" spans="1:16" ht="14.25" x14ac:dyDescent="0.15">
      <c r="A35" s="4" t="s">
        <v>458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15"/>
    </row>
    <row r="36" spans="1:16" ht="14.25" x14ac:dyDescent="0.15">
      <c r="A36" s="4"/>
      <c r="B36" s="5" t="s">
        <v>395</v>
      </c>
      <c r="C36" s="5" t="s">
        <v>396</v>
      </c>
      <c r="D36" s="5" t="s">
        <v>397</v>
      </c>
      <c r="E36" s="5" t="s">
        <v>398</v>
      </c>
      <c r="F36" s="4"/>
      <c r="G36" s="6" t="s">
        <v>459</v>
      </c>
      <c r="H36" s="4"/>
      <c r="I36" s="4"/>
      <c r="J36" s="4"/>
      <c r="K36" s="4"/>
      <c r="L36" s="4"/>
      <c r="M36" s="4"/>
      <c r="N36" s="4"/>
      <c r="O36" s="4"/>
      <c r="P36" s="15"/>
    </row>
    <row r="37" spans="1:16" ht="14.25" x14ac:dyDescent="0.15">
      <c r="A37" s="4"/>
      <c r="B37" s="5" t="s">
        <v>460</v>
      </c>
      <c r="C37" s="5" t="s">
        <v>12</v>
      </c>
      <c r="D37" s="5" t="s">
        <v>461</v>
      </c>
      <c r="E37" s="5" t="s">
        <v>444</v>
      </c>
      <c r="F37" s="4"/>
      <c r="G37" s="4" t="s">
        <v>462</v>
      </c>
      <c r="H37" s="4"/>
      <c r="I37" s="4"/>
      <c r="J37" s="4"/>
      <c r="K37" s="4"/>
      <c r="L37" s="4"/>
      <c r="M37" s="4"/>
      <c r="N37" s="4"/>
      <c r="O37" s="4"/>
      <c r="P37" s="15"/>
    </row>
    <row r="38" spans="1:16" ht="14.25" x14ac:dyDescent="0.15">
      <c r="A38" s="4"/>
      <c r="B38" s="5" t="s">
        <v>463</v>
      </c>
      <c r="C38" s="5" t="s">
        <v>14</v>
      </c>
      <c r="D38" s="5" t="s">
        <v>464</v>
      </c>
      <c r="E38" s="5" t="s">
        <v>444</v>
      </c>
      <c r="F38" s="4"/>
      <c r="G38" s="4" t="s">
        <v>465</v>
      </c>
      <c r="H38" s="4"/>
      <c r="I38" s="4"/>
      <c r="J38" s="4"/>
      <c r="K38" s="4"/>
      <c r="L38" s="4"/>
      <c r="M38" s="4"/>
      <c r="N38" s="4"/>
      <c r="O38" s="4"/>
      <c r="P38" s="15"/>
    </row>
    <row r="39" spans="1:16" ht="14.25" x14ac:dyDescent="0.15">
      <c r="A39" s="4"/>
      <c r="B39" s="5" t="s">
        <v>466</v>
      </c>
      <c r="C39" s="5" t="s">
        <v>13</v>
      </c>
      <c r="D39" s="5" t="s">
        <v>467</v>
      </c>
      <c r="E39" s="5" t="s">
        <v>444</v>
      </c>
      <c r="F39" s="4"/>
      <c r="G39" s="4" t="s">
        <v>468</v>
      </c>
      <c r="H39" s="4"/>
      <c r="I39" s="4"/>
      <c r="J39" s="4"/>
      <c r="K39" s="4"/>
      <c r="L39" s="4"/>
      <c r="M39" s="4"/>
      <c r="N39" s="4"/>
      <c r="O39" s="4"/>
      <c r="P39" s="15"/>
    </row>
    <row r="40" spans="1:16" ht="14.25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15"/>
    </row>
    <row r="41" spans="1:16" ht="14.25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15"/>
    </row>
    <row r="42" spans="1:16" ht="14.25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15"/>
    </row>
    <row r="43" spans="1:16" ht="14.25" x14ac:dyDescent="0.15">
      <c r="A43" s="4" t="s">
        <v>469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15"/>
    </row>
    <row r="44" spans="1:16" ht="14.25" customHeight="1" x14ac:dyDescent="0.15">
      <c r="A44" s="4"/>
      <c r="B44" s="202"/>
      <c r="C44" s="202"/>
      <c r="D44" s="202"/>
      <c r="E44" s="4" t="s">
        <v>470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15"/>
    </row>
    <row r="45" spans="1:16" ht="14.25" x14ac:dyDescent="0.15">
      <c r="A45" s="4"/>
      <c r="B45" s="202"/>
      <c r="C45" s="202"/>
      <c r="D45" s="202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15"/>
    </row>
    <row r="46" spans="1:16" ht="14.25" x14ac:dyDescent="0.15">
      <c r="A46" s="4"/>
      <c r="B46" s="202"/>
      <c r="C46" s="202"/>
      <c r="D46" s="202"/>
      <c r="E46" s="4" t="s">
        <v>471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15"/>
    </row>
    <row r="47" spans="1:16" ht="14.25" x14ac:dyDescent="0.15">
      <c r="A47" s="4"/>
      <c r="B47" s="202"/>
      <c r="C47" s="202"/>
      <c r="D47" s="202"/>
      <c r="E47" s="4" t="s">
        <v>472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15"/>
    </row>
    <row r="48" spans="1:16" ht="14.25" x14ac:dyDescent="0.15">
      <c r="A48" s="4"/>
      <c r="B48" s="202"/>
      <c r="C48" s="202"/>
      <c r="D48" s="20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15"/>
    </row>
    <row r="49" spans="1:16" ht="14.25" customHeight="1" x14ac:dyDescent="0.15">
      <c r="A49" s="4"/>
      <c r="B49" s="202"/>
      <c r="C49" s="202"/>
      <c r="D49" s="202"/>
      <c r="E49" s="4" t="s">
        <v>473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15"/>
    </row>
    <row r="50" spans="1:16" ht="14.25" x14ac:dyDescent="0.15">
      <c r="A50" s="4"/>
      <c r="B50" s="202"/>
      <c r="C50" s="202"/>
      <c r="D50" s="202"/>
      <c r="E50" s="4" t="s">
        <v>474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15"/>
    </row>
    <row r="51" spans="1:16" ht="14.25" x14ac:dyDescent="0.15">
      <c r="A51" s="4"/>
      <c r="B51" s="202"/>
      <c r="C51" s="202"/>
      <c r="D51" s="20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15"/>
    </row>
    <row r="52" spans="1:16" ht="14.25" x14ac:dyDescent="0.15">
      <c r="A52" s="4"/>
      <c r="B52" s="202"/>
      <c r="C52" s="202"/>
      <c r="D52" s="202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15"/>
    </row>
    <row r="53" spans="1:16" ht="14.25" x14ac:dyDescent="0.15">
      <c r="A53" s="4"/>
      <c r="B53" s="202"/>
      <c r="C53" s="202"/>
      <c r="D53" s="202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15"/>
    </row>
    <row r="54" spans="1:16" ht="14.25" customHeight="1" x14ac:dyDescent="0.15">
      <c r="A54" s="4"/>
      <c r="B54" s="202"/>
      <c r="C54" s="202"/>
      <c r="D54" s="202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15"/>
    </row>
    <row r="55" spans="1:16" ht="14.25" x14ac:dyDescent="0.15">
      <c r="A55" s="4"/>
      <c r="B55" s="202"/>
      <c r="C55" s="202"/>
      <c r="D55" s="202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15"/>
    </row>
    <row r="56" spans="1:16" ht="14.25" x14ac:dyDescent="0.15">
      <c r="A56" s="4"/>
      <c r="B56" s="202"/>
      <c r="C56" s="202"/>
      <c r="D56" s="202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15"/>
    </row>
    <row r="57" spans="1:16" ht="14.25" x14ac:dyDescent="0.15">
      <c r="A57" s="4"/>
      <c r="B57" s="202"/>
      <c r="C57" s="202"/>
      <c r="D57" s="20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15"/>
    </row>
    <row r="58" spans="1:16" ht="14.25" x14ac:dyDescent="0.15">
      <c r="A58" s="4"/>
      <c r="B58" s="202"/>
      <c r="C58" s="202"/>
      <c r="D58" s="202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15"/>
    </row>
    <row r="59" spans="1:16" ht="14.25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15"/>
    </row>
    <row r="60" spans="1:16" ht="14.25" x14ac:dyDescent="0.15">
      <c r="A60" s="4" t="s">
        <v>475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15"/>
    </row>
    <row r="61" spans="1:16" ht="14.25" customHeight="1" x14ac:dyDescent="0.15">
      <c r="A61" s="4"/>
      <c r="B61" s="202"/>
      <c r="C61" s="202"/>
      <c r="D61" s="202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15"/>
    </row>
    <row r="62" spans="1:16" ht="14.25" x14ac:dyDescent="0.15">
      <c r="A62" s="4"/>
      <c r="B62" s="202"/>
      <c r="C62" s="202"/>
      <c r="D62" s="20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15"/>
    </row>
    <row r="63" spans="1:16" ht="14.25" x14ac:dyDescent="0.15">
      <c r="A63" s="4"/>
      <c r="B63" s="202"/>
      <c r="C63" s="202"/>
      <c r="D63" s="20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15"/>
    </row>
    <row r="64" spans="1:16" ht="14.25" x14ac:dyDescent="0.15">
      <c r="A64" s="4"/>
      <c r="B64" s="202"/>
      <c r="C64" s="202"/>
      <c r="D64" s="202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15"/>
    </row>
    <row r="65" spans="1:16" ht="14.25" x14ac:dyDescent="0.15">
      <c r="A65" s="4"/>
      <c r="B65" s="202"/>
      <c r="C65" s="202"/>
      <c r="D65" s="202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15"/>
    </row>
    <row r="66" spans="1:16" ht="14.25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15"/>
    </row>
    <row r="67" spans="1:16" ht="14.25" x14ac:dyDescent="0.15">
      <c r="A67" s="4" t="s">
        <v>476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15"/>
    </row>
    <row r="68" spans="1:16" ht="14.25" customHeight="1" x14ac:dyDescent="0.15">
      <c r="A68" s="4"/>
      <c r="B68" s="202"/>
      <c r="C68" s="202"/>
      <c r="D68" s="20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15"/>
    </row>
    <row r="69" spans="1:16" ht="14.25" x14ac:dyDescent="0.15">
      <c r="A69" s="4"/>
      <c r="B69" s="202"/>
      <c r="C69" s="202"/>
      <c r="D69" s="202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15"/>
    </row>
    <row r="70" spans="1:16" ht="14.25" x14ac:dyDescent="0.15">
      <c r="A70" s="4"/>
      <c r="B70" s="202"/>
      <c r="C70" s="202"/>
      <c r="D70" s="20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15"/>
    </row>
    <row r="71" spans="1:16" ht="14.25" x14ac:dyDescent="0.15">
      <c r="A71" s="4"/>
      <c r="B71" s="202"/>
      <c r="C71" s="202"/>
      <c r="D71" s="202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15"/>
    </row>
    <row r="72" spans="1:16" ht="14.25" x14ac:dyDescent="0.15">
      <c r="A72" s="4"/>
      <c r="B72" s="202"/>
      <c r="C72" s="202"/>
      <c r="D72" s="202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15"/>
    </row>
    <row r="73" spans="1:16" ht="14.25" customHeight="1" x14ac:dyDescent="0.15">
      <c r="A73" s="4"/>
      <c r="B73" s="202"/>
      <c r="C73" s="202"/>
      <c r="D73" s="202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15"/>
    </row>
    <row r="74" spans="1:16" ht="14.25" x14ac:dyDescent="0.15">
      <c r="A74" s="4"/>
      <c r="B74" s="202"/>
      <c r="C74" s="202"/>
      <c r="D74" s="20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15"/>
    </row>
    <row r="75" spans="1:16" ht="14.25" x14ac:dyDescent="0.15">
      <c r="A75" s="4"/>
      <c r="B75" s="202"/>
      <c r="C75" s="202"/>
      <c r="D75" s="202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15"/>
    </row>
    <row r="76" spans="1:16" ht="14.25" x14ac:dyDescent="0.15">
      <c r="A76" s="4"/>
      <c r="B76" s="202"/>
      <c r="C76" s="202"/>
      <c r="D76" s="20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15"/>
    </row>
    <row r="77" spans="1:16" ht="14.25" x14ac:dyDescent="0.15">
      <c r="A77" s="4"/>
      <c r="B77" s="202"/>
      <c r="C77" s="202"/>
      <c r="D77" s="20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15"/>
    </row>
    <row r="78" spans="1:16" ht="14.25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15"/>
    </row>
    <row r="79" spans="1:16" ht="14.25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15"/>
    </row>
    <row r="80" spans="1:16" ht="14.25" x14ac:dyDescent="0.15">
      <c r="A80" s="4" t="s">
        <v>477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15"/>
    </row>
    <row r="81" spans="1:16" ht="14.25" customHeight="1" x14ac:dyDescent="0.15">
      <c r="A81" s="4"/>
      <c r="B81" s="202"/>
      <c r="C81" s="202"/>
      <c r="D81" s="20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15"/>
    </row>
    <row r="82" spans="1:16" ht="14.25" x14ac:dyDescent="0.15">
      <c r="A82" s="4"/>
      <c r="B82" s="202"/>
      <c r="C82" s="202"/>
      <c r="D82" s="202"/>
      <c r="E82" s="4" t="s">
        <v>478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15"/>
    </row>
    <row r="83" spans="1:16" ht="14.25" x14ac:dyDescent="0.15">
      <c r="A83" s="4"/>
      <c r="B83" s="202"/>
      <c r="C83" s="202"/>
      <c r="D83" s="202"/>
      <c r="E83" s="4" t="s">
        <v>479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15"/>
    </row>
    <row r="84" spans="1:16" ht="14.25" x14ac:dyDescent="0.15">
      <c r="A84" s="4"/>
      <c r="B84" s="202"/>
      <c r="C84" s="202"/>
      <c r="D84" s="20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15"/>
    </row>
    <row r="85" spans="1:16" ht="14.25" x14ac:dyDescent="0.15">
      <c r="A85" s="4"/>
      <c r="B85" s="202"/>
      <c r="C85" s="202"/>
      <c r="D85" s="20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15"/>
    </row>
  </sheetData>
  <sheetProtection formatCells="0" insertHyperlinks="0" autoFilter="0"/>
  <mergeCells count="7">
    <mergeCell ref="B73:D77"/>
    <mergeCell ref="B81:D85"/>
    <mergeCell ref="B44:D48"/>
    <mergeCell ref="B49:D53"/>
    <mergeCell ref="B54:D58"/>
    <mergeCell ref="B61:D65"/>
    <mergeCell ref="B68:D72"/>
  </mergeCells>
  <phoneticPr fontId="25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/>
  <dimension ref="B4:H105"/>
  <sheetViews>
    <sheetView workbookViewId="0">
      <selection activeCell="E12" sqref="E12"/>
    </sheetView>
  </sheetViews>
  <sheetFormatPr defaultColWidth="9" defaultRowHeight="16.5" x14ac:dyDescent="0.15"/>
  <cols>
    <col min="1" max="1" width="9" style="1"/>
    <col min="2" max="2" width="13" style="1" customWidth="1"/>
    <col min="3" max="3" width="9" style="1"/>
    <col min="4" max="5" width="14.125" style="1"/>
    <col min="6" max="6" width="9" style="1"/>
    <col min="7" max="8" width="14.125" style="1"/>
    <col min="9" max="16384" width="9" style="1"/>
  </cols>
  <sheetData>
    <row r="4" spans="2:8" x14ac:dyDescent="0.15">
      <c r="C4" s="1">
        <v>0.02</v>
      </c>
      <c r="G4" s="1">
        <v>0.06</v>
      </c>
    </row>
    <row r="5" spans="2:8" x14ac:dyDescent="0.15">
      <c r="B5" s="1">
        <v>-0.1</v>
      </c>
      <c r="C5" s="2">
        <v>0.8</v>
      </c>
      <c r="D5" s="1">
        <f>NORMDIST(C5,0.9,1,FALSE)</f>
        <v>0.39695254747701197</v>
      </c>
      <c r="E5" s="1">
        <f t="shared" ref="E5:E13" si="0">NORMDIST(B5,0,1,FALSE)</f>
        <v>0.39695254747701197</v>
      </c>
      <c r="G5" s="1">
        <v>-3</v>
      </c>
      <c r="H5" s="1">
        <f t="shared" ref="H5:H8" si="1">NORMDIST(G5,0,1,FALSE)</f>
        <v>4.4318484119380101E-3</v>
      </c>
    </row>
    <row r="6" spans="2:8" x14ac:dyDescent="0.15">
      <c r="B6" s="1">
        <f>MIN(B5+$C$4,0.1)</f>
        <v>-0.08</v>
      </c>
      <c r="C6" s="2">
        <f>MIN(C5+$C$4,1)</f>
        <v>0.82</v>
      </c>
      <c r="D6" s="1">
        <f t="shared" ref="D6:D45" si="2">NORMDIST(C6,0.9,1,FALSE)</f>
        <v>0.39766770551160902</v>
      </c>
      <c r="E6" s="1">
        <f t="shared" si="0"/>
        <v>0.39766770551160902</v>
      </c>
      <c r="G6" s="1">
        <f>MIN(G5+$G$4,3)</f>
        <v>-2.94</v>
      </c>
      <c r="H6" s="1">
        <f t="shared" si="1"/>
        <v>5.2963438653110201E-3</v>
      </c>
    </row>
    <row r="7" spans="2:8" x14ac:dyDescent="0.15">
      <c r="B7" s="1">
        <f t="shared" ref="B7:B45" si="3">MIN(B6+$C$4,1)</f>
        <v>-0.06</v>
      </c>
      <c r="C7" s="2">
        <f>MIN(C6+$C$4,1)</f>
        <v>0.84</v>
      </c>
      <c r="D7" s="1">
        <f t="shared" si="2"/>
        <v>0.398224830195607</v>
      </c>
      <c r="E7" s="1">
        <f t="shared" si="0"/>
        <v>0.398224830195607</v>
      </c>
      <c r="G7" s="1">
        <f t="shared" ref="G7:G33" si="4">MIN(G6+$G$4,3)</f>
        <v>-2.88</v>
      </c>
      <c r="H7" s="1">
        <f t="shared" si="1"/>
        <v>6.3067263962659301E-3</v>
      </c>
    </row>
    <row r="8" spans="2:8" x14ac:dyDescent="0.15">
      <c r="B8" s="1">
        <f t="shared" si="3"/>
        <v>-0.04</v>
      </c>
      <c r="C8" s="2">
        <f>MIN(C7+$C$4,1)</f>
        <v>0.86</v>
      </c>
      <c r="D8" s="1">
        <f t="shared" si="2"/>
        <v>0.39862325420460498</v>
      </c>
      <c r="E8" s="1">
        <f t="shared" si="0"/>
        <v>0.39862325420460498</v>
      </c>
      <c r="G8" s="1">
        <f t="shared" si="4"/>
        <v>-2.82</v>
      </c>
      <c r="H8" s="1">
        <f t="shared" si="1"/>
        <v>7.4828725257805604E-3</v>
      </c>
    </row>
    <row r="9" spans="2:8" x14ac:dyDescent="0.15">
      <c r="B9" s="1">
        <f t="shared" si="3"/>
        <v>-0.02</v>
      </c>
      <c r="C9" s="2">
        <f>MIN(C8+$C$4,1)</f>
        <v>0.88</v>
      </c>
      <c r="D9" s="1">
        <f t="shared" si="2"/>
        <v>0.39886249992366601</v>
      </c>
      <c r="E9" s="1">
        <f t="shared" si="0"/>
        <v>0.39886249992366601</v>
      </c>
      <c r="G9" s="1">
        <f t="shared" si="4"/>
        <v>-2.76</v>
      </c>
      <c r="H9" s="1">
        <f t="shared" ref="H9:H40" si="5">NORMDIST(G9,0,1,FALSE)</f>
        <v>8.8464543982372298E-3</v>
      </c>
    </row>
    <row r="10" spans="2:8" x14ac:dyDescent="0.15">
      <c r="B10" s="1">
        <f t="shared" si="3"/>
        <v>0</v>
      </c>
      <c r="C10" s="2">
        <f t="shared" ref="C10:C45" si="6">MIN(C9+$C$4,1)</f>
        <v>0.9</v>
      </c>
      <c r="D10" s="1">
        <f t="shared" si="2"/>
        <v>0.39894228040143298</v>
      </c>
      <c r="E10" s="1">
        <f t="shared" si="0"/>
        <v>0.39894228040143298</v>
      </c>
      <c r="G10" s="1">
        <f t="shared" si="4"/>
        <v>-2.7</v>
      </c>
      <c r="H10" s="1">
        <f t="shared" si="5"/>
        <v>1.04209348144226E-2</v>
      </c>
    </row>
    <row r="11" spans="2:8" x14ac:dyDescent="0.15">
      <c r="B11" s="1">
        <f t="shared" si="3"/>
        <v>0.02</v>
      </c>
      <c r="C11" s="2">
        <f t="shared" si="6"/>
        <v>0.92</v>
      </c>
      <c r="D11" s="1">
        <f t="shared" si="2"/>
        <v>0.39886249992366601</v>
      </c>
      <c r="E11" s="1">
        <f t="shared" si="0"/>
        <v>0.39886249992366601</v>
      </c>
      <c r="G11" s="1">
        <f t="shared" si="4"/>
        <v>-2.64</v>
      </c>
      <c r="H11" s="1">
        <f t="shared" si="5"/>
        <v>1.2231526351277999E-2</v>
      </c>
    </row>
    <row r="12" spans="2:8" x14ac:dyDescent="0.15">
      <c r="B12" s="1">
        <f t="shared" si="3"/>
        <v>0.04</v>
      </c>
      <c r="C12" s="2">
        <f t="shared" si="6"/>
        <v>0.94</v>
      </c>
      <c r="D12" s="1">
        <f t="shared" si="2"/>
        <v>0.39862325420460498</v>
      </c>
      <c r="E12" s="1">
        <f t="shared" si="0"/>
        <v>0.39862325420460498</v>
      </c>
      <c r="G12" s="1">
        <f t="shared" si="4"/>
        <v>-2.58</v>
      </c>
      <c r="H12" s="1">
        <f t="shared" si="5"/>
        <v>1.43051089941497E-2</v>
      </c>
    </row>
    <row r="13" spans="2:8" x14ac:dyDescent="0.15">
      <c r="B13" s="1">
        <f t="shared" si="3"/>
        <v>0.06</v>
      </c>
      <c r="C13" s="2">
        <f t="shared" si="6"/>
        <v>0.96</v>
      </c>
      <c r="D13" s="1">
        <f t="shared" si="2"/>
        <v>0.398224830195607</v>
      </c>
      <c r="E13" s="1">
        <f t="shared" si="0"/>
        <v>0.398224830195607</v>
      </c>
      <c r="G13" s="1">
        <f t="shared" si="4"/>
        <v>-2.52</v>
      </c>
      <c r="H13" s="1">
        <f t="shared" si="5"/>
        <v>1.6670100837381099E-2</v>
      </c>
    </row>
    <row r="14" spans="2:8" x14ac:dyDescent="0.15">
      <c r="B14" s="1">
        <f t="shared" si="3"/>
        <v>0.08</v>
      </c>
      <c r="C14" s="2">
        <f t="shared" si="6"/>
        <v>0.98</v>
      </c>
      <c r="D14" s="1">
        <f t="shared" si="2"/>
        <v>0.39766770551160902</v>
      </c>
      <c r="G14" s="1">
        <f t="shared" si="4"/>
        <v>-2.46</v>
      </c>
      <c r="H14" s="1">
        <f t="shared" si="5"/>
        <v>1.9356276731737E-2</v>
      </c>
    </row>
    <row r="15" spans="2:8" x14ac:dyDescent="0.15">
      <c r="B15" s="1">
        <f t="shared" si="3"/>
        <v>0.1</v>
      </c>
      <c r="C15" s="2">
        <f t="shared" si="6"/>
        <v>1</v>
      </c>
      <c r="D15" s="1">
        <f t="shared" si="2"/>
        <v>0.39695254747701197</v>
      </c>
      <c r="G15" s="1">
        <f t="shared" si="4"/>
        <v>-2.4</v>
      </c>
      <c r="H15" s="1">
        <f t="shared" si="5"/>
        <v>2.2394530294842899E-2</v>
      </c>
    </row>
    <row r="16" spans="2:8" x14ac:dyDescent="0.15">
      <c r="B16" s="1">
        <f t="shared" si="3"/>
        <v>0.12</v>
      </c>
      <c r="C16" s="2">
        <f t="shared" si="6"/>
        <v>1</v>
      </c>
      <c r="D16" s="1">
        <f t="shared" si="2"/>
        <v>0.39695254747701197</v>
      </c>
      <c r="G16" s="1">
        <f t="shared" si="4"/>
        <v>-2.34</v>
      </c>
      <c r="H16" s="1">
        <f t="shared" si="5"/>
        <v>2.5816575471587701E-2</v>
      </c>
    </row>
    <row r="17" spans="2:8" x14ac:dyDescent="0.15">
      <c r="B17" s="1">
        <f t="shared" si="3"/>
        <v>0.14000000000000001</v>
      </c>
      <c r="C17" s="2">
        <f t="shared" si="6"/>
        <v>1</v>
      </c>
      <c r="D17" s="1">
        <f t="shared" si="2"/>
        <v>0.39695254747701197</v>
      </c>
      <c r="G17" s="1">
        <f t="shared" si="4"/>
        <v>-2.2799999999999998</v>
      </c>
      <c r="H17" s="1">
        <f t="shared" si="5"/>
        <v>2.9654584847341299E-2</v>
      </c>
    </row>
    <row r="18" spans="2:8" x14ac:dyDescent="0.15">
      <c r="B18" s="1">
        <f t="shared" si="3"/>
        <v>0.16</v>
      </c>
      <c r="C18" s="2">
        <f t="shared" si="6"/>
        <v>1</v>
      </c>
      <c r="D18" s="1">
        <f t="shared" si="2"/>
        <v>0.39695254747701197</v>
      </c>
      <c r="G18" s="1">
        <f t="shared" si="4"/>
        <v>-2.2200000000000002</v>
      </c>
      <c r="H18" s="1">
        <f t="shared" si="5"/>
        <v>3.39407631824492E-2</v>
      </c>
    </row>
    <row r="19" spans="2:8" x14ac:dyDescent="0.15">
      <c r="B19" s="1">
        <f t="shared" si="3"/>
        <v>0.18</v>
      </c>
      <c r="C19" s="2">
        <f t="shared" si="6"/>
        <v>1</v>
      </c>
      <c r="D19" s="1">
        <f t="shared" si="2"/>
        <v>0.39695254747701197</v>
      </c>
      <c r="G19" s="1">
        <f t="shared" si="4"/>
        <v>-2.16</v>
      </c>
      <c r="H19" s="1">
        <f t="shared" si="5"/>
        <v>3.8706856147455698E-2</v>
      </c>
    </row>
    <row r="20" spans="2:8" x14ac:dyDescent="0.15">
      <c r="B20" s="1">
        <f t="shared" si="3"/>
        <v>0.2</v>
      </c>
      <c r="C20" s="2">
        <f t="shared" si="6"/>
        <v>1</v>
      </c>
      <c r="D20" s="1">
        <f t="shared" si="2"/>
        <v>0.39695254747701197</v>
      </c>
      <c r="G20" s="1">
        <f t="shared" si="4"/>
        <v>-2.1</v>
      </c>
      <c r="H20" s="1">
        <f t="shared" si="5"/>
        <v>4.3983595980427302E-2</v>
      </c>
    </row>
    <row r="21" spans="2:8" x14ac:dyDescent="0.15">
      <c r="B21" s="1">
        <f t="shared" si="3"/>
        <v>0.22</v>
      </c>
      <c r="C21" s="2">
        <f t="shared" si="6"/>
        <v>1</v>
      </c>
      <c r="D21" s="1">
        <f t="shared" si="2"/>
        <v>0.39695254747701197</v>
      </c>
      <c r="G21" s="1">
        <f t="shared" si="4"/>
        <v>-2.04</v>
      </c>
      <c r="H21" s="1">
        <f t="shared" si="5"/>
        <v>4.98000877350709E-2</v>
      </c>
    </row>
    <row r="22" spans="2:8" x14ac:dyDescent="0.15">
      <c r="B22" s="1">
        <f t="shared" si="3"/>
        <v>0.24</v>
      </c>
      <c r="C22" s="2">
        <f t="shared" si="6"/>
        <v>1</v>
      </c>
      <c r="D22" s="1">
        <f t="shared" si="2"/>
        <v>0.39695254747701197</v>
      </c>
      <c r="G22" s="1">
        <f t="shared" si="4"/>
        <v>-1.98</v>
      </c>
      <c r="H22" s="1">
        <f t="shared" si="5"/>
        <v>5.6183141903868097E-2</v>
      </c>
    </row>
    <row r="23" spans="2:8" x14ac:dyDescent="0.15">
      <c r="B23" s="1">
        <f t="shared" si="3"/>
        <v>0.26</v>
      </c>
      <c r="C23" s="2">
        <f t="shared" si="6"/>
        <v>1</v>
      </c>
      <c r="D23" s="1">
        <f t="shared" si="2"/>
        <v>0.39695254747701197</v>
      </c>
      <c r="G23" s="1">
        <f t="shared" si="4"/>
        <v>-1.92</v>
      </c>
      <c r="H23" s="1">
        <f t="shared" si="5"/>
        <v>6.3156561435198794E-2</v>
      </c>
    </row>
    <row r="24" spans="2:8" x14ac:dyDescent="0.15">
      <c r="B24" s="1">
        <f t="shared" si="3"/>
        <v>0.28000000000000003</v>
      </c>
      <c r="C24" s="2">
        <f t="shared" si="6"/>
        <v>1</v>
      </c>
      <c r="D24" s="1">
        <f t="shared" si="2"/>
        <v>0.39695254747701197</v>
      </c>
      <c r="G24" s="1">
        <f t="shared" si="4"/>
        <v>-1.86</v>
      </c>
      <c r="H24" s="1">
        <f t="shared" si="5"/>
        <v>7.0740393456983505E-2</v>
      </c>
    </row>
    <row r="25" spans="2:8" x14ac:dyDescent="0.15">
      <c r="B25" s="1">
        <v>0</v>
      </c>
      <c r="C25" s="2">
        <f t="shared" si="6"/>
        <v>1</v>
      </c>
      <c r="D25" s="1">
        <f t="shared" si="2"/>
        <v>0.39695254747701197</v>
      </c>
      <c r="G25" s="1">
        <f t="shared" si="4"/>
        <v>-1.8</v>
      </c>
      <c r="H25" s="1">
        <f t="shared" si="5"/>
        <v>7.8950158300894302E-2</v>
      </c>
    </row>
    <row r="26" spans="2:8" x14ac:dyDescent="0.15">
      <c r="B26" s="1">
        <f t="shared" si="3"/>
        <v>0.02</v>
      </c>
      <c r="C26" s="2">
        <f t="shared" si="6"/>
        <v>1</v>
      </c>
      <c r="D26" s="1">
        <f t="shared" si="2"/>
        <v>0.39695254747701197</v>
      </c>
      <c r="G26" s="1">
        <f t="shared" si="4"/>
        <v>-1.74</v>
      </c>
      <c r="H26" s="1">
        <f t="shared" si="5"/>
        <v>8.7796070610905802E-2</v>
      </c>
    </row>
    <row r="27" spans="2:8" x14ac:dyDescent="0.15">
      <c r="B27" s="1">
        <f t="shared" si="3"/>
        <v>0.04</v>
      </c>
      <c r="C27" s="2">
        <f t="shared" si="6"/>
        <v>1</v>
      </c>
      <c r="D27" s="1">
        <f t="shared" si="2"/>
        <v>0.39695254747701197</v>
      </c>
      <c r="G27" s="1">
        <f t="shared" si="4"/>
        <v>-1.68</v>
      </c>
      <c r="H27" s="1">
        <f t="shared" si="5"/>
        <v>9.7282269331467705E-2</v>
      </c>
    </row>
    <row r="28" spans="2:8" x14ac:dyDescent="0.15">
      <c r="B28" s="1">
        <f t="shared" si="3"/>
        <v>0.06</v>
      </c>
      <c r="C28" s="2">
        <f t="shared" si="6"/>
        <v>1</v>
      </c>
      <c r="D28" s="1">
        <f t="shared" si="2"/>
        <v>0.39695254747701197</v>
      </c>
      <c r="G28" s="1">
        <f t="shared" si="4"/>
        <v>-1.62</v>
      </c>
      <c r="H28" s="1">
        <f t="shared" si="5"/>
        <v>0.107406075113484</v>
      </c>
    </row>
    <row r="29" spans="2:8" x14ac:dyDescent="0.15">
      <c r="B29" s="1">
        <f t="shared" si="3"/>
        <v>0.08</v>
      </c>
      <c r="C29" s="2">
        <f t="shared" si="6"/>
        <v>1</v>
      </c>
      <c r="D29" s="1">
        <f t="shared" si="2"/>
        <v>0.39695254747701197</v>
      </c>
      <c r="G29" s="1">
        <f t="shared" si="4"/>
        <v>-1.56</v>
      </c>
      <c r="H29" s="1">
        <f t="shared" si="5"/>
        <v>0.118157295059583</v>
      </c>
    </row>
    <row r="30" spans="2:8" x14ac:dyDescent="0.15">
      <c r="B30" s="1">
        <f t="shared" si="3"/>
        <v>0.1</v>
      </c>
      <c r="C30" s="2">
        <f t="shared" si="6"/>
        <v>1</v>
      </c>
      <c r="D30" s="1">
        <f t="shared" si="2"/>
        <v>0.39695254747701197</v>
      </c>
      <c r="G30" s="1">
        <f t="shared" si="4"/>
        <v>-1.5</v>
      </c>
      <c r="H30" s="1">
        <f t="shared" si="5"/>
        <v>0.12951759566589199</v>
      </c>
    </row>
    <row r="31" spans="2:8" x14ac:dyDescent="0.15">
      <c r="B31" s="1">
        <f t="shared" si="3"/>
        <v>0.12</v>
      </c>
      <c r="C31" s="2">
        <f t="shared" si="6"/>
        <v>1</v>
      </c>
      <c r="D31" s="1">
        <f t="shared" si="2"/>
        <v>0.39695254747701197</v>
      </c>
      <c r="G31" s="1">
        <f t="shared" si="4"/>
        <v>-1.44</v>
      </c>
      <c r="H31" s="1">
        <f t="shared" si="5"/>
        <v>0.141459965224839</v>
      </c>
    </row>
    <row r="32" spans="2:8" x14ac:dyDescent="0.15">
      <c r="B32" s="1">
        <f t="shared" si="3"/>
        <v>0.14000000000000001</v>
      </c>
      <c r="C32" s="2">
        <f t="shared" si="6"/>
        <v>1</v>
      </c>
      <c r="D32" s="1">
        <f t="shared" si="2"/>
        <v>0.39695254747701197</v>
      </c>
      <c r="G32" s="1">
        <f t="shared" si="4"/>
        <v>-1.38</v>
      </c>
      <c r="H32" s="1">
        <f t="shared" si="5"/>
        <v>0.153948286762634</v>
      </c>
    </row>
    <row r="33" spans="2:8" x14ac:dyDescent="0.15">
      <c r="B33" s="1">
        <f t="shared" si="3"/>
        <v>0.16</v>
      </c>
      <c r="C33" s="2">
        <f t="shared" si="6"/>
        <v>1</v>
      </c>
      <c r="D33" s="1">
        <f t="shared" si="2"/>
        <v>0.39695254747701197</v>
      </c>
      <c r="G33" s="1">
        <f t="shared" si="4"/>
        <v>-1.32</v>
      </c>
      <c r="H33" s="1">
        <f t="shared" si="5"/>
        <v>0.166937041741714</v>
      </c>
    </row>
    <row r="34" spans="2:8" x14ac:dyDescent="0.15">
      <c r="B34" s="1">
        <f t="shared" si="3"/>
        <v>0.18</v>
      </c>
      <c r="C34" s="2">
        <f t="shared" si="6"/>
        <v>1</v>
      </c>
      <c r="D34" s="1">
        <f t="shared" si="2"/>
        <v>0.39695254747701197</v>
      </c>
      <c r="G34" s="1">
        <f t="shared" ref="G34:G65" si="7">MIN(G33+$G$4,3)</f>
        <v>-1.26</v>
      </c>
      <c r="H34" s="1">
        <f t="shared" si="5"/>
        <v>0.18037116322708099</v>
      </c>
    </row>
    <row r="35" spans="2:8" x14ac:dyDescent="0.15">
      <c r="B35" s="1">
        <f t="shared" si="3"/>
        <v>0.2</v>
      </c>
      <c r="C35" s="2">
        <f t="shared" si="6"/>
        <v>1</v>
      </c>
      <c r="D35" s="1">
        <f t="shared" si="2"/>
        <v>0.39695254747701197</v>
      </c>
      <c r="G35" s="1">
        <f t="shared" si="7"/>
        <v>-1.2</v>
      </c>
      <c r="H35" s="1">
        <f t="shared" si="5"/>
        <v>0.19418605498321301</v>
      </c>
    </row>
    <row r="36" spans="2:8" x14ac:dyDescent="0.15">
      <c r="B36" s="1">
        <f t="shared" si="3"/>
        <v>0.22</v>
      </c>
      <c r="C36" s="2">
        <f t="shared" si="6"/>
        <v>1</v>
      </c>
      <c r="D36" s="1">
        <f t="shared" si="2"/>
        <v>0.39695254747701197</v>
      </c>
      <c r="G36" s="1">
        <f t="shared" si="7"/>
        <v>-1.1399999999999999</v>
      </c>
      <c r="H36" s="1">
        <f t="shared" si="5"/>
        <v>0.208307790047109</v>
      </c>
    </row>
    <row r="37" spans="2:8" x14ac:dyDescent="0.15">
      <c r="B37" s="1">
        <f t="shared" si="3"/>
        <v>0.24</v>
      </c>
      <c r="C37" s="2">
        <f t="shared" si="6"/>
        <v>1</v>
      </c>
      <c r="D37" s="1">
        <f t="shared" si="2"/>
        <v>0.39695254747701197</v>
      </c>
      <c r="G37" s="1">
        <f t="shared" si="7"/>
        <v>-1.08</v>
      </c>
      <c r="H37" s="1">
        <f t="shared" si="5"/>
        <v>0.22265349875176199</v>
      </c>
    </row>
    <row r="38" spans="2:8" x14ac:dyDescent="0.15">
      <c r="B38" s="1">
        <f t="shared" si="3"/>
        <v>0.26</v>
      </c>
      <c r="C38" s="2">
        <f t="shared" si="6"/>
        <v>1</v>
      </c>
      <c r="D38" s="1">
        <f t="shared" si="2"/>
        <v>0.39695254747701197</v>
      </c>
      <c r="G38" s="1">
        <f t="shared" si="7"/>
        <v>-1.02</v>
      </c>
      <c r="H38" s="1">
        <f t="shared" si="5"/>
        <v>0.23713195201938</v>
      </c>
    </row>
    <row r="39" spans="2:8" x14ac:dyDescent="0.15">
      <c r="B39" s="1">
        <f t="shared" si="3"/>
        <v>0.28000000000000003</v>
      </c>
      <c r="C39" s="2">
        <f t="shared" si="6"/>
        <v>1</v>
      </c>
      <c r="D39" s="1">
        <f t="shared" si="2"/>
        <v>0.39695254747701197</v>
      </c>
      <c r="G39" s="1">
        <f t="shared" si="7"/>
        <v>-0.95999999999999797</v>
      </c>
      <c r="H39" s="1">
        <f t="shared" si="5"/>
        <v>0.25164434109811801</v>
      </c>
    </row>
    <row r="40" spans="2:8" x14ac:dyDescent="0.15">
      <c r="B40" s="1">
        <f t="shared" si="3"/>
        <v>0.3</v>
      </c>
      <c r="C40" s="2">
        <f t="shared" si="6"/>
        <v>1</v>
      </c>
      <c r="D40" s="1">
        <f t="shared" si="2"/>
        <v>0.39695254747701197</v>
      </c>
      <c r="G40" s="1">
        <f t="shared" si="7"/>
        <v>-0.89999999999999802</v>
      </c>
      <c r="H40" s="1">
        <f t="shared" si="5"/>
        <v>0.26608524989875498</v>
      </c>
    </row>
    <row r="41" spans="2:8" x14ac:dyDescent="0.15">
      <c r="B41" s="1">
        <f t="shared" si="3"/>
        <v>0.32</v>
      </c>
      <c r="C41" s="2">
        <f t="shared" si="6"/>
        <v>1</v>
      </c>
      <c r="D41" s="1">
        <f t="shared" si="2"/>
        <v>0.39695254747701197</v>
      </c>
      <c r="G41" s="1">
        <f t="shared" si="7"/>
        <v>-0.83999999999999797</v>
      </c>
      <c r="H41" s="1">
        <f t="shared" ref="H41:H72" si="8">NORMDIST(G41,0,1,FALSE)</f>
        <v>0.28034381083962101</v>
      </c>
    </row>
    <row r="42" spans="2:8" x14ac:dyDescent="0.15">
      <c r="B42" s="1">
        <f t="shared" si="3"/>
        <v>0.34</v>
      </c>
      <c r="C42" s="2">
        <f t="shared" si="6"/>
        <v>1</v>
      </c>
      <c r="D42" s="1">
        <f t="shared" si="2"/>
        <v>0.39695254747701197</v>
      </c>
      <c r="G42" s="1">
        <f t="shared" si="7"/>
        <v>-0.77999999999999803</v>
      </c>
      <c r="H42" s="1">
        <f t="shared" si="8"/>
        <v>0.29430502978832601</v>
      </c>
    </row>
    <row r="43" spans="2:8" x14ac:dyDescent="0.15">
      <c r="B43" s="1">
        <f t="shared" si="3"/>
        <v>0.36</v>
      </c>
      <c r="C43" s="2">
        <f t="shared" si="6"/>
        <v>1</v>
      </c>
      <c r="D43" s="1">
        <f t="shared" si="2"/>
        <v>0.39695254747701197</v>
      </c>
      <c r="G43" s="1">
        <f t="shared" si="7"/>
        <v>-0.71999999999999797</v>
      </c>
      <c r="H43" s="1">
        <f t="shared" si="8"/>
        <v>0.30785126046985301</v>
      </c>
    </row>
    <row r="44" spans="2:8" x14ac:dyDescent="0.15">
      <c r="B44" s="1">
        <f t="shared" si="3"/>
        <v>0.38</v>
      </c>
      <c r="C44" s="2">
        <f t="shared" si="6"/>
        <v>1</v>
      </c>
      <c r="D44" s="1">
        <f t="shared" si="2"/>
        <v>0.39695254747701197</v>
      </c>
      <c r="G44" s="1">
        <f t="shared" si="7"/>
        <v>-0.65999999999999803</v>
      </c>
      <c r="H44" s="1">
        <f t="shared" si="8"/>
        <v>0.32086380377117302</v>
      </c>
    </row>
    <row r="45" spans="2:8" x14ac:dyDescent="0.15">
      <c r="B45" s="1">
        <f t="shared" si="3"/>
        <v>0.4</v>
      </c>
      <c r="C45" s="2">
        <f t="shared" si="6"/>
        <v>1</v>
      </c>
      <c r="D45" s="1">
        <f t="shared" si="2"/>
        <v>0.39695254747701197</v>
      </c>
      <c r="G45" s="1">
        <f t="shared" si="7"/>
        <v>-0.59999999999999798</v>
      </c>
      <c r="H45" s="1">
        <f t="shared" si="8"/>
        <v>0.3332246028918</v>
      </c>
    </row>
    <row r="46" spans="2:8" x14ac:dyDescent="0.15">
      <c r="G46" s="1">
        <f t="shared" si="7"/>
        <v>-0.53999999999999804</v>
      </c>
      <c r="H46" s="1">
        <f t="shared" si="8"/>
        <v>0.344818001439334</v>
      </c>
    </row>
    <row r="47" spans="2:8" x14ac:dyDescent="0.15">
      <c r="G47" s="1">
        <f t="shared" si="7"/>
        <v>-0.47999999999999798</v>
      </c>
      <c r="H47" s="1">
        <f t="shared" si="8"/>
        <v>0.35553252850599698</v>
      </c>
    </row>
    <row r="48" spans="2:8" x14ac:dyDescent="0.15">
      <c r="G48" s="1">
        <f t="shared" si="7"/>
        <v>-0.41999999999999799</v>
      </c>
      <c r="H48" s="1">
        <f t="shared" si="8"/>
        <v>0.36526267262215401</v>
      </c>
    </row>
    <row r="49" spans="7:8" x14ac:dyDescent="0.15">
      <c r="G49" s="1">
        <f t="shared" si="7"/>
        <v>-0.35999999999999799</v>
      </c>
      <c r="H49" s="1">
        <f t="shared" si="8"/>
        <v>0.37391060537312898</v>
      </c>
    </row>
    <row r="50" spans="7:8" x14ac:dyDescent="0.15">
      <c r="G50" s="1">
        <f t="shared" si="7"/>
        <v>-0.29999999999999799</v>
      </c>
      <c r="H50" s="1">
        <f t="shared" si="8"/>
        <v>0.38138781546052403</v>
      </c>
    </row>
    <row r="51" spans="7:8" x14ac:dyDescent="0.15">
      <c r="G51" s="1">
        <f t="shared" si="7"/>
        <v>-0.23999999999999799</v>
      </c>
      <c r="H51" s="1">
        <f t="shared" si="8"/>
        <v>0.387616615125014</v>
      </c>
    </row>
    <row r="52" spans="7:8" x14ac:dyDescent="0.15">
      <c r="G52" s="1">
        <f t="shared" si="7"/>
        <v>-0.17999999999999799</v>
      </c>
      <c r="H52" s="1">
        <f t="shared" si="8"/>
        <v>0.39253148312042901</v>
      </c>
    </row>
    <row r="53" spans="7:8" x14ac:dyDescent="0.15">
      <c r="G53" s="1">
        <f t="shared" si="7"/>
        <v>-0.119999999999998</v>
      </c>
      <c r="H53" s="1">
        <f t="shared" si="8"/>
        <v>0.39608021179365599</v>
      </c>
    </row>
    <row r="54" spans="7:8" x14ac:dyDescent="0.15">
      <c r="G54" s="1">
        <f t="shared" si="7"/>
        <v>-5.9999999999997798E-2</v>
      </c>
      <c r="H54" s="1">
        <f t="shared" si="8"/>
        <v>0.398224830195607</v>
      </c>
    </row>
    <row r="55" spans="7:8" x14ac:dyDescent="0.15">
      <c r="G55" s="1">
        <f t="shared" si="7"/>
        <v>2.16493489801906E-15</v>
      </c>
      <c r="H55" s="1">
        <f t="shared" si="8"/>
        <v>0.39894228040143298</v>
      </c>
    </row>
    <row r="56" spans="7:8" x14ac:dyDescent="0.15">
      <c r="G56" s="1">
        <f t="shared" si="7"/>
        <v>6.0000000000002197E-2</v>
      </c>
      <c r="H56" s="1">
        <f t="shared" si="8"/>
        <v>0.398224830195607</v>
      </c>
    </row>
    <row r="57" spans="7:8" x14ac:dyDescent="0.15">
      <c r="G57" s="1">
        <f t="shared" si="7"/>
        <v>0.12000000000000199</v>
      </c>
      <c r="H57" s="1">
        <f t="shared" si="8"/>
        <v>0.39608021179365599</v>
      </c>
    </row>
    <row r="58" spans="7:8" x14ac:dyDescent="0.15">
      <c r="G58" s="1">
        <f t="shared" si="7"/>
        <v>0.18000000000000199</v>
      </c>
      <c r="H58" s="1">
        <f t="shared" si="8"/>
        <v>0.39253148312042901</v>
      </c>
    </row>
    <row r="59" spans="7:8" x14ac:dyDescent="0.15">
      <c r="G59" s="1">
        <f t="shared" si="7"/>
        <v>0.24000000000000199</v>
      </c>
      <c r="H59" s="1">
        <f t="shared" si="8"/>
        <v>0.387616615125014</v>
      </c>
    </row>
    <row r="60" spans="7:8" x14ac:dyDescent="0.15">
      <c r="G60" s="1">
        <f t="shared" si="7"/>
        <v>0.30000000000000199</v>
      </c>
      <c r="H60" s="1">
        <f t="shared" si="8"/>
        <v>0.38138781546052403</v>
      </c>
    </row>
    <row r="61" spans="7:8" x14ac:dyDescent="0.15">
      <c r="G61" s="1">
        <f t="shared" si="7"/>
        <v>0.36000000000000199</v>
      </c>
      <c r="H61" s="1">
        <f t="shared" si="8"/>
        <v>0.37391060537312798</v>
      </c>
    </row>
    <row r="62" spans="7:8" x14ac:dyDescent="0.15">
      <c r="G62" s="1">
        <f t="shared" si="7"/>
        <v>0.42000000000000198</v>
      </c>
      <c r="H62" s="1">
        <f t="shared" si="8"/>
        <v>0.36526267262215401</v>
      </c>
    </row>
    <row r="63" spans="7:8" x14ac:dyDescent="0.15">
      <c r="G63" s="1">
        <f t="shared" si="7"/>
        <v>0.48000000000000198</v>
      </c>
      <c r="H63" s="1">
        <f t="shared" si="8"/>
        <v>0.35553252850599698</v>
      </c>
    </row>
    <row r="64" spans="7:8" x14ac:dyDescent="0.15">
      <c r="G64" s="1">
        <f t="shared" si="7"/>
        <v>0.54000000000000203</v>
      </c>
      <c r="H64" s="1">
        <f t="shared" si="8"/>
        <v>0.344818001439333</v>
      </c>
    </row>
    <row r="65" spans="7:8" x14ac:dyDescent="0.15">
      <c r="G65" s="1">
        <f t="shared" si="7"/>
        <v>0.60000000000000198</v>
      </c>
      <c r="H65" s="1">
        <f t="shared" si="8"/>
        <v>0.333224602891799</v>
      </c>
    </row>
    <row r="66" spans="7:8" x14ac:dyDescent="0.15">
      <c r="G66" s="1">
        <f t="shared" ref="G66:G105" si="9">MIN(G65+$G$4,3)</f>
        <v>0.66000000000000203</v>
      </c>
      <c r="H66" s="1">
        <f t="shared" si="8"/>
        <v>0.32086380377117202</v>
      </c>
    </row>
    <row r="67" spans="7:8" x14ac:dyDescent="0.15">
      <c r="G67" s="1">
        <f t="shared" si="9"/>
        <v>0.72000000000000197</v>
      </c>
      <c r="H67" s="1">
        <f t="shared" si="8"/>
        <v>0.30785126046985201</v>
      </c>
    </row>
    <row r="68" spans="7:8" x14ac:dyDescent="0.15">
      <c r="G68" s="1">
        <f t="shared" si="9"/>
        <v>0.78000000000000203</v>
      </c>
      <c r="H68" s="1">
        <f t="shared" si="8"/>
        <v>0.29430502978832501</v>
      </c>
    </row>
    <row r="69" spans="7:8" x14ac:dyDescent="0.15">
      <c r="G69" s="1">
        <f t="shared" si="9"/>
        <v>0.84000000000000197</v>
      </c>
      <c r="H69" s="1">
        <f t="shared" si="8"/>
        <v>0.28034381083962001</v>
      </c>
    </row>
    <row r="70" spans="7:8" x14ac:dyDescent="0.15">
      <c r="G70" s="1">
        <f t="shared" si="9"/>
        <v>0.90000000000000202</v>
      </c>
      <c r="H70" s="1">
        <f t="shared" si="8"/>
        <v>0.26608524989875398</v>
      </c>
    </row>
    <row r="71" spans="7:8" x14ac:dyDescent="0.15">
      <c r="G71" s="1">
        <f t="shared" si="9"/>
        <v>0.96000000000000196</v>
      </c>
      <c r="H71" s="1">
        <f t="shared" si="8"/>
        <v>0.25164434109811701</v>
      </c>
    </row>
    <row r="72" spans="7:8" x14ac:dyDescent="0.15">
      <c r="G72" s="1">
        <f t="shared" si="9"/>
        <v>1.02</v>
      </c>
      <c r="H72" s="1">
        <f t="shared" si="8"/>
        <v>0.23713195201937901</v>
      </c>
    </row>
    <row r="73" spans="7:8" x14ac:dyDescent="0.15">
      <c r="G73" s="1">
        <f t="shared" si="9"/>
        <v>1.08</v>
      </c>
      <c r="H73" s="1">
        <f t="shared" ref="H73:H105" si="10">NORMDIST(G73,0,1,FALSE)</f>
        <v>0.22265349875176099</v>
      </c>
    </row>
    <row r="74" spans="7:8" x14ac:dyDescent="0.15">
      <c r="G74" s="1">
        <f t="shared" si="9"/>
        <v>1.1399999999999999</v>
      </c>
      <c r="H74" s="1">
        <f t="shared" si="10"/>
        <v>0.208307790047108</v>
      </c>
    </row>
    <row r="75" spans="7:8" x14ac:dyDescent="0.15">
      <c r="G75" s="1">
        <f t="shared" si="9"/>
        <v>1.2</v>
      </c>
      <c r="H75" s="1">
        <f t="shared" si="10"/>
        <v>0.19418605498321201</v>
      </c>
    </row>
    <row r="76" spans="7:8" x14ac:dyDescent="0.15">
      <c r="G76" s="1">
        <f t="shared" si="9"/>
        <v>1.26</v>
      </c>
      <c r="H76" s="1">
        <f t="shared" si="10"/>
        <v>0.18037116322707999</v>
      </c>
    </row>
    <row r="77" spans="7:8" x14ac:dyDescent="0.15">
      <c r="G77" s="1">
        <f t="shared" si="9"/>
        <v>1.32</v>
      </c>
      <c r="H77" s="1">
        <f t="shared" si="10"/>
        <v>0.166937041741713</v>
      </c>
    </row>
    <row r="78" spans="7:8" x14ac:dyDescent="0.15">
      <c r="G78" s="1">
        <f t="shared" si="9"/>
        <v>1.38</v>
      </c>
      <c r="H78" s="1">
        <f t="shared" si="10"/>
        <v>0.153948286762633</v>
      </c>
    </row>
    <row r="79" spans="7:8" x14ac:dyDescent="0.15">
      <c r="G79" s="1">
        <f t="shared" si="9"/>
        <v>1.44</v>
      </c>
      <c r="H79" s="1">
        <f t="shared" si="10"/>
        <v>0.141459965224838</v>
      </c>
    </row>
    <row r="80" spans="7:8" x14ac:dyDescent="0.15">
      <c r="G80" s="1">
        <f t="shared" si="9"/>
        <v>1.5</v>
      </c>
      <c r="H80" s="1">
        <f t="shared" si="10"/>
        <v>0.12951759566589099</v>
      </c>
    </row>
    <row r="81" spans="7:8" x14ac:dyDescent="0.15">
      <c r="G81" s="1">
        <f t="shared" si="9"/>
        <v>1.56</v>
      </c>
      <c r="H81" s="1">
        <f t="shared" si="10"/>
        <v>0.118157295059582</v>
      </c>
    </row>
    <row r="82" spans="7:8" x14ac:dyDescent="0.15">
      <c r="G82" s="1">
        <f t="shared" si="9"/>
        <v>1.62</v>
      </c>
      <c r="H82" s="1">
        <f t="shared" si="10"/>
        <v>0.107406075113483</v>
      </c>
    </row>
    <row r="83" spans="7:8" x14ac:dyDescent="0.15">
      <c r="G83" s="1">
        <f t="shared" si="9"/>
        <v>1.68</v>
      </c>
      <c r="H83" s="1">
        <f t="shared" si="10"/>
        <v>9.7282269331466997E-2</v>
      </c>
    </row>
    <row r="84" spans="7:8" x14ac:dyDescent="0.15">
      <c r="G84" s="1">
        <f t="shared" si="9"/>
        <v>1.74</v>
      </c>
      <c r="H84" s="1">
        <f t="shared" si="10"/>
        <v>8.7796070610905205E-2</v>
      </c>
    </row>
    <row r="85" spans="7:8" x14ac:dyDescent="0.15">
      <c r="G85" s="1">
        <f t="shared" si="9"/>
        <v>1.8</v>
      </c>
      <c r="H85" s="1">
        <f t="shared" si="10"/>
        <v>7.8950158300893705E-2</v>
      </c>
    </row>
    <row r="86" spans="7:8" x14ac:dyDescent="0.15">
      <c r="G86" s="1">
        <f t="shared" si="9"/>
        <v>1.86</v>
      </c>
      <c r="H86" s="1">
        <f t="shared" si="10"/>
        <v>7.0740393456983006E-2</v>
      </c>
    </row>
    <row r="87" spans="7:8" x14ac:dyDescent="0.15">
      <c r="G87" s="1">
        <f t="shared" si="9"/>
        <v>1.92</v>
      </c>
      <c r="H87" s="1">
        <f t="shared" si="10"/>
        <v>6.3156561435198294E-2</v>
      </c>
    </row>
    <row r="88" spans="7:8" x14ac:dyDescent="0.15">
      <c r="G88" s="1">
        <f t="shared" si="9"/>
        <v>1.98</v>
      </c>
      <c r="H88" s="1">
        <f t="shared" si="10"/>
        <v>5.6183141903867702E-2</v>
      </c>
    </row>
    <row r="89" spans="7:8" x14ac:dyDescent="0.15">
      <c r="G89" s="1">
        <f t="shared" si="9"/>
        <v>2.04</v>
      </c>
      <c r="H89" s="1">
        <f t="shared" si="10"/>
        <v>4.9800087735070497E-2</v>
      </c>
    </row>
    <row r="90" spans="7:8" x14ac:dyDescent="0.15">
      <c r="G90" s="1">
        <f t="shared" si="9"/>
        <v>2.1</v>
      </c>
      <c r="H90" s="1">
        <f t="shared" si="10"/>
        <v>4.39835959804269E-2</v>
      </c>
    </row>
    <row r="91" spans="7:8" x14ac:dyDescent="0.15">
      <c r="G91" s="1">
        <f t="shared" si="9"/>
        <v>2.16</v>
      </c>
      <c r="H91" s="1">
        <f t="shared" si="10"/>
        <v>3.87068561474554E-2</v>
      </c>
    </row>
    <row r="92" spans="7:8" x14ac:dyDescent="0.15">
      <c r="G92" s="1">
        <f t="shared" si="9"/>
        <v>2.2200000000000002</v>
      </c>
      <c r="H92" s="1">
        <f t="shared" si="10"/>
        <v>3.3940763182448902E-2</v>
      </c>
    </row>
    <row r="93" spans="7:8" x14ac:dyDescent="0.15">
      <c r="G93" s="1">
        <f t="shared" si="9"/>
        <v>2.2799999999999998</v>
      </c>
      <c r="H93" s="1">
        <f t="shared" si="10"/>
        <v>2.9654584847341001E-2</v>
      </c>
    </row>
    <row r="94" spans="7:8" x14ac:dyDescent="0.15">
      <c r="G94" s="1">
        <f t="shared" si="9"/>
        <v>2.34</v>
      </c>
      <c r="H94" s="1">
        <f t="shared" si="10"/>
        <v>2.58165754715875E-2</v>
      </c>
    </row>
    <row r="95" spans="7:8" x14ac:dyDescent="0.15">
      <c r="G95" s="1">
        <f t="shared" si="9"/>
        <v>2.4</v>
      </c>
      <c r="H95" s="1">
        <f t="shared" si="10"/>
        <v>2.2394530294842702E-2</v>
      </c>
    </row>
    <row r="96" spans="7:8" x14ac:dyDescent="0.15">
      <c r="G96" s="1">
        <f t="shared" si="9"/>
        <v>2.46</v>
      </c>
      <c r="H96" s="1">
        <f t="shared" si="10"/>
        <v>1.9356276731736798E-2</v>
      </c>
    </row>
    <row r="97" spans="7:8" x14ac:dyDescent="0.15">
      <c r="G97" s="1">
        <f t="shared" si="9"/>
        <v>2.52</v>
      </c>
      <c r="H97" s="1">
        <f t="shared" si="10"/>
        <v>1.6670100837380901E-2</v>
      </c>
    </row>
    <row r="98" spans="7:8" x14ac:dyDescent="0.15">
      <c r="G98" s="1">
        <f t="shared" si="9"/>
        <v>2.58</v>
      </c>
      <c r="H98" s="1">
        <f t="shared" si="10"/>
        <v>1.43051089941496E-2</v>
      </c>
    </row>
    <row r="99" spans="7:8" x14ac:dyDescent="0.15">
      <c r="G99" s="1">
        <f t="shared" si="9"/>
        <v>2.64</v>
      </c>
      <c r="H99" s="1">
        <f t="shared" si="10"/>
        <v>1.22315263512779E-2</v>
      </c>
    </row>
    <row r="100" spans="7:8" x14ac:dyDescent="0.15">
      <c r="G100" s="1">
        <f t="shared" si="9"/>
        <v>2.7</v>
      </c>
      <c r="H100" s="1">
        <f t="shared" si="10"/>
        <v>1.04209348144225E-2</v>
      </c>
    </row>
    <row r="101" spans="7:8" x14ac:dyDescent="0.15">
      <c r="G101" s="1">
        <f t="shared" si="9"/>
        <v>2.76</v>
      </c>
      <c r="H101" s="1">
        <f t="shared" si="10"/>
        <v>8.8464543982371292E-3</v>
      </c>
    </row>
    <row r="102" spans="7:8" x14ac:dyDescent="0.15">
      <c r="G102" s="1">
        <f t="shared" si="9"/>
        <v>2.82</v>
      </c>
      <c r="H102" s="1">
        <f t="shared" si="10"/>
        <v>7.4828725257804797E-3</v>
      </c>
    </row>
    <row r="103" spans="7:8" x14ac:dyDescent="0.15">
      <c r="G103" s="1">
        <f t="shared" si="9"/>
        <v>2.88</v>
      </c>
      <c r="H103" s="1">
        <f t="shared" si="10"/>
        <v>6.3067263962658599E-3</v>
      </c>
    </row>
    <row r="104" spans="7:8" x14ac:dyDescent="0.15">
      <c r="G104" s="1">
        <f t="shared" si="9"/>
        <v>2.94</v>
      </c>
      <c r="H104" s="1">
        <f t="shared" si="10"/>
        <v>5.2963438653109603E-3</v>
      </c>
    </row>
    <row r="105" spans="7:8" x14ac:dyDescent="0.15">
      <c r="G105" s="1">
        <f t="shared" si="9"/>
        <v>3</v>
      </c>
      <c r="H105" s="1">
        <f t="shared" si="10"/>
        <v>4.4318484119380101E-3</v>
      </c>
    </row>
  </sheetData>
  <sheetProtection formatCells="0" insertHyperlinks="0" autoFilter="0"/>
  <phoneticPr fontId="25" type="noConversion"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>
  <commentList sheetStid="1">
    <commentChains s:ref="N2" rgbClr="FF0000">
      <unresolved>
        <commentChain chainId="29d7b9b6f26464dcfa5d762011096ff3540289ce">
          <item id="dd5f8c9c7cec437ac4cc75a374195cdc96f94c0a" isNormal="1">
            <s:text>
              <s:r>
                <s:t xml:space="preserve">LD:
弟子初始的二级属性不参与战斗力计算。后续获取的战斗力则会加入计算</s:t>
              </s:r>
            </s:text>
          </item>
        </commentChain>
      </unresolved>
      <resolved/>
    </commentChains>
    <commentChains s:ref="E3" rgbClr="FF0000">
      <unresolved>
        <commentChain chainId="c597f0ae9a42b169ade11aa40213b04a7da0b238">
          <item id="eb4ffacc7b7b8237fc62808b6a00fe5aec1b4a5c" isNormal="1">
            <s:text>
              <s:r>
                <s:t xml:space="preserve">MyPC:
攻击^2/(攻击+防御)
初期防御投放少，后期多。
攻击防御投放比例预期 2:1，也就是减伤33.3%为属性投放预期预期
调控方式为装备攻击比例高于2:1，体验上初期减伤少
属性成长上，攻击比例高于2:1，体验上初期减伤少</s:t>
              </s:r>
            </s:text>
          </item>
        </commentChain>
      </unresolved>
      <resolved/>
    </commentChains>
    <commentChains s:ref="B4" rgbClr="FF0000">
      <unresolved>
        <commentChain chainId="14fca28de73e0ba52ef5db67b488fc24190848d7">
          <item id="b7271132a508c6f4da56af2fd1375ae286b4aaaa" isNormal="1">
            <s:text>
              <s:r>
                <s:t xml:space="preserve">MyPC:
Base
</s:t>
              </s:r>
            </s:text>
          </item>
        </commentChain>
      </unresolved>
      <resolved/>
    </commentChains>
    <commentChains s:ref="C5" rgbClr="FF0000">
      <unresolved>
        <commentChain chainId="2b20fc2c28c658506d394fee62affb8fda136163">
          <item id="1784be55108697b252745f63d7d7fb8a94479b36" isNormal="1">
            <s:text>
              <s:r>
                <s:t xml:space="preserve">MyPC:
攻击在技能伤害上会有加成。在保持节奏方面需要提升生命值投放的比例</s:t>
              </s:r>
            </s:text>
          </item>
        </commentChain>
      </unresolved>
      <resolved/>
    </commentChains>
    <commentChains s:ref="F5" rgbClr="FF0000">
      <unresolved>
        <commentChain chainId="53bd0059b9f4803d2e8a7b1dff75ae32dc34d707">
          <item id="cd4c886bd0e9373eb0102e3428f344ddab1beab2" isNormal="1">
            <s:text>
              <s:r>
                <s:t xml:space="preserve">MyPC:
满防御投放为攻击的66%
设计原因：
当前防御减伤的预期比例在40%。
按照伤害计算 攻击^2/(攻击 + 防御) = 0.6*攻击
那么攻击 和 防御 对应比例为 0.6 和 0.4
</s:t>
              </s:r>
            </s:text>
          </item>
        </commentChain>
      </unresolved>
      <resolved/>
    </commentChains>
    <commentChains s:ref="AC6" rgbClr="FF0000">
      <unresolved>
        <commentChain chainId="acfab2c156343b8b7bca18242828dce31ef33d88">
          <item id="2680742e767097ec9896e4b3edd271f710f1157f" isNormal="1">
            <s:text>
              <s:r>
                <s:t xml:space="preserve">MyPC:
100/（100+3000）
</s:t>
              </s:r>
            </s:text>
          </item>
        </commentChain>
      </unresolved>
      <resolved/>
    </commentChains>
    <commentChains s:ref="B11" rgbClr="FF0000">
      <unresolved>
        <commentChain chainId="5ccc575e2a6e3eb3b45e3aeac6544790dd69f752">
          <item id="a67e14409ec81e6b596047584d9d09fe0ba4fd27" isNormal="1">
            <s:text>
              <s:r>
                <s:t xml:space="preserve">MyPC:
BaseAdd</s:t>
              </s:r>
            </s:text>
          </item>
        </commentChain>
      </unresolved>
      <resolved/>
    </commentChains>
    <commentChains s:ref="B12" rgbClr="FF0000">
      <unresolved>
        <commentChain chainId="7555dda5fc30ad3226eeaffc2953db450930d97c">
          <item id="a31d3b3357731e8655f9e25bcd8f6d21e6088e66" isNormal="1">
            <s:text>
              <s:r>
                <s:t xml:space="preserve">MyPC:
BasePct</s:t>
              </s:r>
            </s:text>
          </item>
        </commentChain>
      </unresolved>
      <resolved/>
    </commentChains>
    <commentChains s:ref="B13" rgbClr="FF0000">
      <unresolved>
        <commentChain chainId="11381ea9728d827596869c3d981ec8f8082318a2">
          <item id="3216f33dadbed5d278b552f5f438d7d994c1937e" isNormal="1">
            <s:text>
              <s:r>
                <s:t xml:space="preserve">MyPC:
BasePct</s:t>
              </s:r>
            </s:text>
          </item>
        </commentChain>
      </unresolved>
      <resolved/>
    </commentChains>
    <commentChains s:ref="B14" rgbClr="FF0000">
      <unresolved>
        <commentChain chainId="69601aaa8d20a6591f80490f6a6057a187ef81ec">
          <item id="e4dfb44c3ae0a2a92161efabb2e5cb8425a2fa06" isNormal="1">
            <s:text>
              <s:r>
                <s:t xml:space="preserve">MyPC:
FinaPct</s:t>
              </s:r>
            </s:text>
          </item>
        </commentChain>
      </unresolved>
      <resolved/>
    </commentChains>
    <commentChains s:ref="B15" rgbClr="FF0000">
      <unresolved>
        <commentChain chainId="4f0f911a5b48df2449c651b452deb62a8f0ec2ee">
          <item id="b81f313c1e14c584295bfacf4ccdc8d1646fc184" isNormal="1">
            <s:text>
              <s:r>
                <s:t xml:space="preserve">MyPC:
属性体系的 FinalAdd
装备体系中的Base
</s:t>
              </s:r>
            </s:text>
          </item>
        </commentChain>
      </unresolved>
      <resolved/>
    </commentChains>
    <commentChains s:ref="B16" rgbClr="FF0000">
      <unresolved>
        <commentChain chainId="6d50ec5d2e2d0c22bd111f119d1220f1547ef684">
          <item id="fb32ea4b38148db8b82c086c8a27f28f84cb425d" isNormal="1">
            <s:text>
              <s:r>
                <s:t xml:space="preserve">MyPC:
装备体系的BaseAdd
</s:t>
              </s:r>
            </s:text>
          </item>
        </commentChain>
      </unresolved>
      <resolved/>
    </commentChains>
    <commentChains s:ref="B17" rgbClr="FF0000">
      <unresolved>
        <commentChain chainId="672516415a860590b5560b725d26eaeaaebe4530">
          <item id="cb97d372e755824d58af3d2603014760477ee039" isNormal="1">
            <s:text>
              <s:r>
                <s:t xml:space="preserve">MyPC:
装备体系的FinalAdd</s:t>
              </s:r>
            </s:text>
          </item>
        </commentChain>
      </unresolved>
      <resolved/>
    </commentChains>
    <commentChains s:ref="B18" rgbClr="FF0000">
      <unresolved>
        <commentChain chainId="c1b619a3a55deee693e739bdc8f051a83d3f9cbe">
          <item id="51be014c3bca71ec75bd8a1ceda464f38beeba83" isNormal="1">
            <s:text>
              <s:r>
                <s:t xml:space="preserve">MyPC:
装备属性的FinalPct或FinalAdd
投放二级属性为主。</s:t>
              </s:r>
            </s:text>
          </item>
        </commentChain>
      </unresolved>
      <resolved/>
    </commentChains>
    <commentChains s:ref="B19" rgbClr="FF0000">
      <unresolved>
        <commentChain chainId="a04837315e8a7f15e7fc9e808d5df112c21efaed">
          <item id="e6bf7862d2e98fe203925b6228d23a820fb559fb" isNormal="1">
            <s:text>
              <s:r>
                <s:t xml:space="preserve">MyPC:
装备基础属性和成长的20%
装备属性中的FinalPct</s:t>
              </s:r>
            </s:text>
          </item>
        </commentChain>
      </unresolved>
      <resolved/>
    </commentChains>
    <commentChains s:ref="B20" rgbClr="FF0000">
      <unresolved>
        <commentChain chainId="7eb6835ca0e962dfa1e23d4bc04da5f70ce2b025">
          <item id="9dc02cf76153b0fe2ec20290d7d3731f0395ab90" isNormal="1">
            <s:text>
              <s:r>
                <s:t xml:space="preserve">MyPC:
FinalPct</s:t>
              </s:r>
            </s:text>
          </item>
        </commentChain>
      </unresolved>
      <resolved/>
    </commentChains>
    <commentChains s:ref="B26" rgbClr="FF0000">
      <unresolved>
        <commentChain chainId="2541e59ca76479f072a21a7c21145aaa7f84397e">
          <item id="4abfcbd66f8f085e16d2a252f7c3465beeea5395" isNormal="1">
            <s:text>
              <s:r>
                <s:t xml:space="preserve">MyPC:
特殊装备</s:t>
              </s:r>
            </s:text>
          </item>
        </commentChain>
      </unresolved>
      <resolved/>
    </commentChains>
    <commentChains s:ref="B34" rgbClr="FF0000">
      <unresolved>
        <commentChain chainId="93dc2b6beeec09a46f4ce8b3f1c2638c842abc4f">
          <item id="44cb1d836ad48d86ede1f1f92583e29e9c4beedc" isNormal="1">
            <s:text>
              <s:r>
                <s:t xml:space="preserve">MyPC:
删除了升星修正的属性加成。
将升星修正调整为了伤害修正</s:t>
              </s:r>
            </s:text>
          </item>
        </commentChain>
      </unresolved>
      <resolved/>
    </commentChains>
  </commentList>
  <commentList sheetStid="2">
    <commentChains s:ref="E59" rgbClr="FF0000">
      <unresolved>
        <commentChain chainId="bde8f19426b945396ceea1155cf1130dc47efe0f">
          <item id="140b9eb41f68b1897f591ebd47b2f1c22a9824e0" isNormal="1">
            <s:text>
              <s:r>
                <s:t xml:space="preserve">MyPC:
属性计算使用公式
(Base+BaseAdd)*(1+BasePct)
Base为0级属性
BaseAdd为升级属性
BasePct包含升星增加属性比例，突破增加属性比例</s:t>
              </s:r>
            </s:text>
          </item>
        </commentChain>
      </unresolved>
      <resolved/>
    </commentChains>
  </commentList>
  <commentList sheetStid="4">
    <commentChains s:ref="C3" rgbClr="FF0000">
      <unresolved>
        <commentChain chainId="8d503b167c5673ca69c6ef83320a0d7d25ed1844">
          <item id="a6e6ea437eec749b5ef1e84e211cc46975f28ff2" isNormal="1">
            <s:text>
              <s:r>
                <s:t xml:space="preserve">MyPC:
职业会提供职业修正
</s:t>
              </s:r>
            </s:text>
          </item>
        </commentChain>
      </unresolved>
      <resolved/>
    </commentChains>
    <commentChains s:ref="D3" rgbClr="FF0000">
      <unresolved>
        <commentChain chainId="5935b2c916342931ca827aad42ee6d3d9e8fcfc4">
          <item id="7a36e6fe60328701e4890c007ecc4cca6eaa7959" isNormal="1">
            <s:text>
              <s:r>
                <s:t xml:space="preserve">MyPC:
1.白色
2.绿色
3.蓝色
4.紫色
5.橙色
6.</s:t>
              </s:r>
            </s:text>
          </item>
        </commentChain>
      </unresolved>
      <resolved/>
    </commentChains>
    <commentChains s:ref="V3" rgbClr="FF0000">
      <unresolved>
        <commentChain chainId="134b9748dce6219d63b1777474e8c1d899823457">
          <item id="89259c6d153c821204a1e2c7a82307ee6499e454" isNormal="1">
            <s:text>
              <s:r>
                <s:t xml:space="preserve">MyPC:
(Base + BaseAdd)*(1+BasePct) *品质强度 * 属性修正
Base是基础属性
BaseAdd是目前初始1级的属性
BasePct 为突破提升的属性 和 星级提升的属性</s:t>
              </s:r>
            </s:text>
          </item>
        </commentChain>
      </unresolved>
      <resolved/>
    </commentChains>
  </commentList>
  <commentList sheetStid="6">
    <commentChains s:ref="C91" rgbClr="FF0000">
      <unresolved>
        <commentChain chainId="1e77ef063ed40cd822556b7d2ccff395a1709b3c">
          <item id="d105e3fd673a89fa1cf12840f97e4a78400d3dd1" isNormal="1">
            <s:text>
              <s:r>
                <s:t xml:space="preserve">MyPC:
除以6是根据精炼次数分拆。
原始附加属性1，精炼属性5次合计为6
除以2是分为两件装备</s:t>
              </s:r>
            </s:text>
          </item>
        </commentChain>
      </unresolved>
      <resolved/>
    </commentChains>
    <commentChains s:ref="D91" rgbClr="FF0000">
      <unresolved>
        <commentChain chainId="0926dc874ec870d7706a4f52e643078e9e23dfc6">
          <item id="b9af69a121c62749c11e6697e7fc58f34fe22559" isNormal="1">
            <s:text>
              <s:r>
                <s:t xml:space="preserve">MyPC:
除以6是根据精炼次数分拆。
原始附加属性1，精炼属性5次合计为6
除以2是分为两件装备</s:t>
              </s:r>
            </s:text>
          </item>
        </commentChain>
      </unresolved>
      <resolved/>
    </commentChains>
    <commentChains s:ref="E91" rgbClr="FF0000">
      <unresolved>
        <commentChain chainId="9d1554c24bb3156e67a5707c93fd553f95ab8f9e">
          <item id="dd9ed3a79454d009194624048c6b43f2623e12d0" isNormal="1">
            <s:text>
              <s:r>
                <s:t xml:space="preserve">MyPC:
除以6是根据精炼次数分拆。
原始附加属性1，精炼属性5次合计为6
除以2是分为两件装备</s:t>
              </s:r>
            </s:text>
          </item>
        </commentChain>
      </unresolved>
      <resolved/>
    </commentChains>
    <commentChains s:ref="G159" rgbClr="FF0000">
      <unresolved>
        <commentChain chainId="0a047ff0e7bc25a19f4659b59e68de85facff71c">
          <item id="9a0191d8ae0fe15c996acfe5fa7d4074ef53da55" isNormal="1">
            <s:text>
              <s:r>
                <s:t xml:space="preserve">MyPC:
白色 1
绿色 2
蓝色 3
紫色 4
橙   5
红   6
红2  7</s:t>
              </s:r>
            </s:text>
          </item>
        </commentChain>
      </unresolved>
      <resolved/>
    </commentChains>
    <commentChains s:ref="H159" rgbClr="FF0000">
      <unresolved>
        <commentChain chainId="2939f5cea1c6f2e5ee19841af1c1a17d42c8f527">
          <item id="286b0ce74d0307fefca27f9fe863609451f49a10" isNormal="1">
            <s:text>
              <s:r>
                <s:t xml:space="preserve">MyPC:
衣服 1
帽子 2
配饰 3
护腕 4</s:t>
              </s:r>
            </s:text>
          </item>
        </commentChain>
      </unresolved>
      <resolved/>
    </commentChains>
    <commentChains s:ref="H195" rgbClr="FF0000">
      <unresolved>
        <commentChain chainId="c55715e8506654d14d27e5c612e4baa3c46bacc0">
          <item id="4a4c730949e1ffc98503e4a026cc7d45d96acd1f" isNormal="1">
            <s:text>
              <s:r>
                <s:t xml:space="preserve">MyPC:
绿 0.7
蓝 0.8
紫 0.9
橙 1
红 1.1</s:t>
              </s:r>
            </s:text>
          </item>
        </commentChain>
      </unresolved>
      <resolved/>
    </commentChains>
  </commentList>
</comment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4"/>
  <pixelatorList sheetStid="6"/>
  <pixelatorList sheetStid="9"/>
  <pixelatorList sheetStid="7"/>
  <pixelatorList sheetStid="5"/>
  <pixelatorList sheetStid="8"/>
  <pixelatorList sheetStid="10"/>
</pixelators>
</file>

<file path=customXml/item3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属性分配</vt:lpstr>
      <vt:lpstr>职业模板</vt:lpstr>
      <vt:lpstr>弟子属性表</vt:lpstr>
      <vt:lpstr>装备</vt:lpstr>
      <vt:lpstr>实力模型</vt:lpstr>
      <vt:lpstr>关卡普通怪</vt:lpstr>
      <vt:lpstr>试练塔</vt:lpstr>
      <vt:lpstr>属性初始化备份</vt:lpstr>
      <vt:lpstr>#装备属性随机正态分布(废弃)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靖斯 吴</cp:lastModifiedBy>
  <dcterms:created xsi:type="dcterms:W3CDTF">2023-05-13T03:15:00Z</dcterms:created>
  <dcterms:modified xsi:type="dcterms:W3CDTF">2026-05-12T03:24:44Z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FDFF1C4B30504771AD067CBF68DAA85D_13</vt:lpwstr>
  </property>
  <property fmtid="{D5CDD505-2E9C-101B-9397-08002B2CF9AE}" pid="4" name="KSOReadingLayout">
    <vt:bool>true</vt:bool>
  </property>
</Properties>
</file>