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77d9a37921c33e/PhD/Projects/archaea_bacteria_interactions/Media/"/>
    </mc:Choice>
  </mc:AlternateContent>
  <xr:revisionPtr revIDLastSave="508" documentId="8_{682CAC6A-756B-4E6C-BA2E-7E6E9C639326}" xr6:coauthVersionLast="47" xr6:coauthVersionMax="47" xr10:uidLastSave="{2631FEDA-4444-4A4C-A309-2483E8A5A071}"/>
  <bookViews>
    <workbookView xWindow="-28920" yWindow="-120" windowWidth="29040" windowHeight="15720" xr2:uid="{ADA5D08E-E4CD-44B5-B6FB-7F1EAA208889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8" i="2" l="1"/>
  <c r="S158" i="2" s="1"/>
  <c r="M157" i="2"/>
  <c r="S157" i="2" s="1"/>
  <c r="M156" i="2"/>
  <c r="S156" i="2" s="1"/>
  <c r="K155" i="2"/>
  <c r="M155" i="2" s="1"/>
  <c r="S155" i="2" s="1"/>
  <c r="K154" i="2"/>
  <c r="M154" i="2" s="1"/>
  <c r="S154" i="2" s="1"/>
  <c r="M153" i="2"/>
  <c r="S153" i="2" s="1"/>
  <c r="M152" i="2"/>
  <c r="S152" i="2" s="1"/>
  <c r="M151" i="2"/>
  <c r="S151" i="2" s="1"/>
  <c r="K149" i="2"/>
  <c r="M149" i="2" s="1"/>
  <c r="S149" i="2" s="1"/>
  <c r="K150" i="2"/>
  <c r="M150" i="2"/>
  <c r="S150" i="2" s="1"/>
  <c r="K148" i="2"/>
  <c r="K147" i="2"/>
  <c r="K146" i="2"/>
  <c r="K145" i="2"/>
  <c r="M148" i="2"/>
  <c r="S148" i="2" s="1"/>
  <c r="M147" i="2"/>
  <c r="S147" i="2" s="1"/>
  <c r="M146" i="2"/>
  <c r="S146" i="2" s="1"/>
  <c r="M145" i="2"/>
  <c r="S145" i="2" s="1"/>
  <c r="M144" i="2"/>
  <c r="S144" i="2" s="1"/>
  <c r="M143" i="2"/>
  <c r="S143" i="2" s="1"/>
  <c r="K140" i="2"/>
  <c r="M140" i="2" s="1"/>
  <c r="S140" i="2" s="1"/>
  <c r="K139" i="2"/>
  <c r="M139" i="2" s="1"/>
  <c r="S139" i="2" s="1"/>
  <c r="K142" i="2"/>
  <c r="M142" i="2" s="1"/>
  <c r="S142" i="2" s="1"/>
  <c r="K141" i="2"/>
  <c r="M141" i="2" s="1"/>
  <c r="S141" i="2" s="1"/>
  <c r="Q138" i="2"/>
  <c r="M138" i="2"/>
  <c r="M137" i="2"/>
  <c r="Q137" i="2"/>
  <c r="S137" i="2"/>
  <c r="M136" i="2"/>
  <c r="M134" i="2"/>
  <c r="M130" i="2"/>
  <c r="Q128" i="2"/>
  <c r="M126" i="2"/>
  <c r="M127" i="2"/>
  <c r="M128" i="2"/>
  <c r="M129" i="2"/>
  <c r="M131" i="2"/>
  <c r="M132" i="2"/>
  <c r="M133" i="2"/>
  <c r="M135" i="2"/>
  <c r="M125" i="2"/>
  <c r="Q136" i="2"/>
  <c r="S136" i="2" s="1"/>
  <c r="Q135" i="2"/>
  <c r="S135" i="2" s="1"/>
  <c r="Q134" i="2"/>
  <c r="Q133" i="2"/>
  <c r="S133" i="2" s="1"/>
  <c r="Q132" i="2"/>
  <c r="S132" i="2" s="1"/>
  <c r="Q131" i="2"/>
  <c r="S131" i="2" s="1"/>
  <c r="Q130" i="2"/>
  <c r="Q129" i="2"/>
  <c r="S129" i="2" s="1"/>
  <c r="Q127" i="2"/>
  <c r="S127" i="2" s="1"/>
  <c r="Q126" i="2"/>
  <c r="S126" i="2" s="1"/>
  <c r="Q125" i="2"/>
  <c r="S125" i="2" s="1"/>
  <c r="S134" i="2"/>
  <c r="S130" i="2"/>
  <c r="K124" i="2"/>
  <c r="M124" i="2" s="1"/>
  <c r="K123" i="2"/>
  <c r="M123" i="2" s="1"/>
  <c r="K122" i="2"/>
  <c r="M122" i="2" s="1"/>
  <c r="K121" i="2"/>
  <c r="M121" i="2" s="1"/>
  <c r="Q124" i="2"/>
  <c r="S124" i="2" s="1"/>
  <c r="Q123" i="2"/>
  <c r="Q122" i="2"/>
  <c r="S122" i="2" s="1"/>
  <c r="Q121" i="2"/>
  <c r="Q120" i="2"/>
  <c r="M120" i="2"/>
  <c r="S120" i="2" s="1"/>
  <c r="S2" i="2"/>
  <c r="S3" i="2"/>
  <c r="S4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Q119" i="2"/>
  <c r="I119" i="2"/>
  <c r="M119" i="2" s="1"/>
  <c r="S119" i="2" s="1"/>
  <c r="M113" i="2"/>
  <c r="S113" i="2" s="1"/>
  <c r="M112" i="2"/>
  <c r="S112" i="2" s="1"/>
  <c r="I118" i="2"/>
  <c r="M118" i="2" s="1"/>
  <c r="S118" i="2" s="1"/>
  <c r="I117" i="2"/>
  <c r="M117" i="2" s="1"/>
  <c r="S117" i="2" s="1"/>
  <c r="I116" i="2"/>
  <c r="M116" i="2" s="1"/>
  <c r="S116" i="2" s="1"/>
  <c r="I115" i="2"/>
  <c r="M115" i="2" s="1"/>
  <c r="S115" i="2" s="1"/>
  <c r="I114" i="2"/>
  <c r="M114" i="2" s="1"/>
  <c r="S114" i="2" s="1"/>
  <c r="M110" i="2"/>
  <c r="S110" i="2" s="1"/>
  <c r="M111" i="2"/>
  <c r="S111" i="2" s="1"/>
  <c r="M109" i="2"/>
  <c r="S109" i="2" s="1"/>
  <c r="M108" i="2"/>
  <c r="S108" i="2" s="1"/>
  <c r="M107" i="2"/>
  <c r="S107" i="2" s="1"/>
  <c r="M106" i="2"/>
  <c r="S106" i="2" s="1"/>
  <c r="M105" i="2"/>
  <c r="S105" i="2" s="1"/>
  <c r="M103" i="2"/>
  <c r="S103" i="2" s="1"/>
  <c r="M104" i="2"/>
  <c r="S104" i="2" s="1"/>
  <c r="M102" i="2"/>
  <c r="S102" i="2" s="1"/>
  <c r="M101" i="2"/>
  <c r="S101" i="2" s="1"/>
  <c r="I100" i="2"/>
  <c r="M100" i="2" s="1"/>
  <c r="S100" i="2" s="1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I69" i="2"/>
  <c r="M69" i="2" s="1"/>
  <c r="I68" i="2"/>
  <c r="M68" i="2" s="1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L52" i="2"/>
  <c r="M52" i="2" s="1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M6" i="2"/>
  <c r="I6" i="2"/>
  <c r="I5" i="2"/>
  <c r="M5" i="2" s="1"/>
  <c r="O4" i="2"/>
  <c r="O3" i="2"/>
  <c r="O2" i="2"/>
  <c r="S138" i="2" l="1"/>
  <c r="S128" i="2"/>
  <c r="O5" i="2"/>
  <c r="S5" i="2"/>
  <c r="O6" i="2"/>
  <c r="S6" i="2"/>
  <c r="O52" i="2"/>
  <c r="S52" i="2"/>
  <c r="O68" i="2"/>
  <c r="S68" i="2"/>
  <c r="O69" i="2"/>
  <c r="S69" i="2"/>
  <c r="S123" i="2"/>
  <c r="S121" i="2"/>
</calcChain>
</file>

<file path=xl/sharedStrings.xml><?xml version="1.0" encoding="utf-8"?>
<sst xmlns="http://schemas.openxmlformats.org/spreadsheetml/2006/main" count="1737" uniqueCount="302">
  <si>
    <t>Solution/compound</t>
  </si>
  <si>
    <t>QUANTITY</t>
  </si>
  <si>
    <t>UNIT</t>
  </si>
  <si>
    <t>Compound(s)</t>
  </si>
  <si>
    <t>MOLECULAR COMPOUND PER MEDIUM</t>
  </si>
  <si>
    <t>MetanetX ID</t>
  </si>
  <si>
    <t>SEED ID</t>
  </si>
  <si>
    <t>Chebi ID</t>
  </si>
  <si>
    <t>Molecular weight (complete compound)</t>
  </si>
  <si>
    <t>MOLECULAR WEIGHT</t>
  </si>
  <si>
    <t>MOLECULAR CONCENTRATION IN MEDIUM</t>
  </si>
  <si>
    <t>Concentration solution</t>
  </si>
  <si>
    <t>unit</t>
  </si>
  <si>
    <t>amount in medium</t>
  </si>
  <si>
    <t>final concentration</t>
  </si>
  <si>
    <t>Yeast Extract;BD</t>
  </si>
  <si>
    <t>g</t>
  </si>
  <si>
    <t>Sodium</t>
  </si>
  <si>
    <t>MNXM27</t>
  </si>
  <si>
    <t>cpd00971</t>
  </si>
  <si>
    <t>μg/g</t>
  </si>
  <si>
    <t>mmol/L</t>
  </si>
  <si>
    <t>mmol/g</t>
  </si>
  <si>
    <t>Chloride</t>
  </si>
  <si>
    <t>MNXM735978</t>
  </si>
  <si>
    <t>cpd00099</t>
  </si>
  <si>
    <t>%</t>
  </si>
  <si>
    <t>Calcium</t>
  </si>
  <si>
    <t>MNXM128</t>
  </si>
  <si>
    <t>cpd00063</t>
  </si>
  <si>
    <t>Yeast Extract;BNID:114108</t>
  </si>
  <si>
    <t>assumed 1L</t>
  </si>
  <si>
    <t>Iron</t>
  </si>
  <si>
    <t>Iron (2+)</t>
  </si>
  <si>
    <t>MNXM726711</t>
  </si>
  <si>
    <t>cpd10515</t>
  </si>
  <si>
    <t>μg/L</t>
  </si>
  <si>
    <t>Iron (3+)</t>
  </si>
  <si>
    <t>MNXM726712</t>
  </si>
  <si>
    <t>cpd10516</t>
  </si>
  <si>
    <t>Sulfate</t>
  </si>
  <si>
    <t>MNXM58</t>
  </si>
  <si>
    <t>cpd00048</t>
  </si>
  <si>
    <t>Phosphate</t>
  </si>
  <si>
    <t>MNXM9</t>
  </si>
  <si>
    <t>cpd00009</t>
  </si>
  <si>
    <t>Magnesium</t>
  </si>
  <si>
    <t>MNXM653</t>
  </si>
  <si>
    <t>cpd00254</t>
  </si>
  <si>
    <t>mg/L</t>
  </si>
  <si>
    <t>Potassium</t>
  </si>
  <si>
    <t>MNXM95</t>
  </si>
  <si>
    <t>cpd00205</t>
  </si>
  <si>
    <t>Alanine</t>
  </si>
  <si>
    <t>MNXM32</t>
  </si>
  <si>
    <t>cpd00035</t>
  </si>
  <si>
    <t>Aspartic</t>
  </si>
  <si>
    <t>MNXM42</t>
  </si>
  <si>
    <t>cpd19181</t>
  </si>
  <si>
    <t>113553;29448</t>
  </si>
  <si>
    <t>Asparagine</t>
  </si>
  <si>
    <t>MNXM147</t>
  </si>
  <si>
    <t>cpd00132</t>
  </si>
  <si>
    <t>Glutamic</t>
  </si>
  <si>
    <t>MNXM89557</t>
  </si>
  <si>
    <t>cpd00023</t>
  </si>
  <si>
    <t>Glutamine</t>
  </si>
  <si>
    <t>MNXM37</t>
  </si>
  <si>
    <t>cpd00253</t>
  </si>
  <si>
    <t>Glycine</t>
  </si>
  <si>
    <t>MNXM29</t>
  </si>
  <si>
    <t>cpd00033</t>
  </si>
  <si>
    <t>Histidine</t>
  </si>
  <si>
    <t>MNXM134</t>
  </si>
  <si>
    <t>cpd00119</t>
  </si>
  <si>
    <t>Isoleucine</t>
  </si>
  <si>
    <t>MNXM231</t>
  </si>
  <si>
    <t>cpd00322</t>
  </si>
  <si>
    <t>Leucine</t>
  </si>
  <si>
    <t>MNXM140</t>
  </si>
  <si>
    <t>cpd00107</t>
  </si>
  <si>
    <t>Lysine</t>
  </si>
  <si>
    <t>MNXM975</t>
  </si>
  <si>
    <t>cpd00549</t>
  </si>
  <si>
    <t>Methionine</t>
  </si>
  <si>
    <t>MNXM61</t>
  </si>
  <si>
    <t>cpd00060</t>
  </si>
  <si>
    <t>Phenylalanine</t>
  </si>
  <si>
    <t>MNXM97</t>
  </si>
  <si>
    <t>cpd00066</t>
  </si>
  <si>
    <t>Proline</t>
  </si>
  <si>
    <t>MNXM114</t>
  </si>
  <si>
    <t>cpd00129</t>
  </si>
  <si>
    <t>Serine</t>
  </si>
  <si>
    <t>MNXM53</t>
  </si>
  <si>
    <t>cpd00054</t>
  </si>
  <si>
    <t>Threonine</t>
  </si>
  <si>
    <t>MNXM142</t>
  </si>
  <si>
    <t>cpd00161</t>
  </si>
  <si>
    <t>Tryptophan</t>
  </si>
  <si>
    <t>MNXM94</t>
  </si>
  <si>
    <t>cpd00065</t>
  </si>
  <si>
    <t>Tyrosine</t>
  </si>
  <si>
    <t>MNXM76</t>
  </si>
  <si>
    <t>cpd00069</t>
  </si>
  <si>
    <t>Valine</t>
  </si>
  <si>
    <t>MNXM199</t>
  </si>
  <si>
    <t>cpd00156</t>
  </si>
  <si>
    <t>Arginine</t>
  </si>
  <si>
    <t>MNXM70</t>
  </si>
  <si>
    <t>cpd00051</t>
  </si>
  <si>
    <t>Cystine</t>
  </si>
  <si>
    <t>MNXM738068</t>
  </si>
  <si>
    <t>cpd00084</t>
  </si>
  <si>
    <t>Aluminum</t>
  </si>
  <si>
    <t>MNXM41669</t>
  </si>
  <si>
    <t>cpd23913</t>
  </si>
  <si>
    <t>Barium</t>
  </si>
  <si>
    <t>MNXM43229</t>
  </si>
  <si>
    <t>cpd09693</t>
  </si>
  <si>
    <t>Cadmium</t>
  </si>
  <si>
    <t>MNXM4505</t>
  </si>
  <si>
    <t>cpd01012</t>
  </si>
  <si>
    <t>Yeast Extract;PMID:13949853</t>
  </si>
  <si>
    <t>Cobalt</t>
  </si>
  <si>
    <t>MNXM90960</t>
  </si>
  <si>
    <t>cpd00149</t>
  </si>
  <si>
    <t>Chromium</t>
  </si>
  <si>
    <t>MNXM46641</t>
  </si>
  <si>
    <t>cpd20624</t>
  </si>
  <si>
    <t>Gallium</t>
  </si>
  <si>
    <t>NA</t>
  </si>
  <si>
    <t>Copper</t>
  </si>
  <si>
    <t>MNXM731166</t>
  </si>
  <si>
    <t>cpd00058</t>
  </si>
  <si>
    <t>Manganese</t>
  </si>
  <si>
    <t>MNXM2255</t>
  </si>
  <si>
    <t>cpd00030</t>
  </si>
  <si>
    <t>Nickel</t>
  </si>
  <si>
    <t>MNXM731950</t>
  </si>
  <si>
    <t>cpd00244</t>
  </si>
  <si>
    <t>Lead</t>
  </si>
  <si>
    <t>MNXM19009</t>
  </si>
  <si>
    <t>cpd04097</t>
  </si>
  <si>
    <t>Strontium</t>
  </si>
  <si>
    <t>MNXM82680</t>
  </si>
  <si>
    <t>cpd09695</t>
  </si>
  <si>
    <t>Vanadium</t>
  </si>
  <si>
    <t>MNXM88689</t>
  </si>
  <si>
    <t>cpd11744</t>
  </si>
  <si>
    <t>Tin</t>
  </si>
  <si>
    <t>MNXM730145</t>
  </si>
  <si>
    <t>cpd24346</t>
  </si>
  <si>
    <t>Zinc</t>
  </si>
  <si>
    <t>MNXM729215</t>
  </si>
  <si>
    <t>cpd00034</t>
  </si>
  <si>
    <t>Titanium</t>
  </si>
  <si>
    <t>Molybdenum</t>
  </si>
  <si>
    <t>MNXM737842</t>
  </si>
  <si>
    <t>cpd00131</t>
  </si>
  <si>
    <t>Yeast Extract;SARWAR et al.</t>
  </si>
  <si>
    <t>Adenine</t>
  </si>
  <si>
    <t>MNXM168</t>
  </si>
  <si>
    <t>cpd00128</t>
  </si>
  <si>
    <t>mg/100g</t>
  </si>
  <si>
    <t>Guanine</t>
  </si>
  <si>
    <t>MNXM259</t>
  </si>
  <si>
    <t>cpd00207</t>
  </si>
  <si>
    <t>Cytosine</t>
  </si>
  <si>
    <t>MNXM761</t>
  </si>
  <si>
    <t>cpd00307</t>
  </si>
  <si>
    <t>Uracil</t>
  </si>
  <si>
    <t>MNXM158</t>
  </si>
  <si>
    <t>cpd00092</t>
  </si>
  <si>
    <t>Ammonia</t>
  </si>
  <si>
    <t>MNXM729302</t>
  </si>
  <si>
    <t>cpd00013</t>
  </si>
  <si>
    <t>Cellulose</t>
  </si>
  <si>
    <t>MNXM94643</t>
  </si>
  <si>
    <t>cpd90020</t>
  </si>
  <si>
    <t>Mannose</t>
  </si>
  <si>
    <t>MNXM182</t>
  </si>
  <si>
    <t>cpd00138</t>
  </si>
  <si>
    <t>Folate</t>
  </si>
  <si>
    <t>MNXM617</t>
  </si>
  <si>
    <t>cpd00393</t>
  </si>
  <si>
    <t>Pantothenate</t>
  </si>
  <si>
    <t>MNXM734864</t>
  </si>
  <si>
    <t>cpd00644</t>
  </si>
  <si>
    <t>Biotin</t>
  </si>
  <si>
    <t>MNXM304</t>
  </si>
  <si>
    <t>cpd00104</t>
  </si>
  <si>
    <t>Selenium</t>
  </si>
  <si>
    <t>MNXM81795</t>
  </si>
  <si>
    <t>cpd01079</t>
  </si>
  <si>
    <t>µg/100g</t>
  </si>
  <si>
    <t>Yeast Extract;FoodData</t>
  </si>
  <si>
    <t>Vitamin C, total ascorbic acid</t>
  </si>
  <si>
    <t>MNXM727871</t>
  </si>
  <si>
    <t>cpd00059</t>
  </si>
  <si>
    <t>Thiamin</t>
  </si>
  <si>
    <t>MNXM730135</t>
  </si>
  <si>
    <t>cpd00305</t>
  </si>
  <si>
    <t>Riboflavin</t>
  </si>
  <si>
    <t>MNXM270</t>
  </si>
  <si>
    <t>cpd00220</t>
  </si>
  <si>
    <t>Niacin</t>
  </si>
  <si>
    <t>MNXM274</t>
  </si>
  <si>
    <t>cpd00218</t>
  </si>
  <si>
    <t>Vitamin B-6</t>
  </si>
  <si>
    <t>MNXM419</t>
  </si>
  <si>
    <t>cpd00263</t>
  </si>
  <si>
    <t>Choline, total</t>
  </si>
  <si>
    <t>MNXM90</t>
  </si>
  <si>
    <t>cpd00098</t>
  </si>
  <si>
    <t>Vitamin B-12</t>
  </si>
  <si>
    <t>MNXM90580</t>
  </si>
  <si>
    <t>cpd00423</t>
  </si>
  <si>
    <t>Tryptone;BD</t>
  </si>
  <si>
    <t>Tryptone; BNID:114108</t>
  </si>
  <si>
    <t>Trace element solution</t>
  </si>
  <si>
    <t>l</t>
  </si>
  <si>
    <t>HCl</t>
  </si>
  <si>
    <t>mmol</t>
  </si>
  <si>
    <t>MnCl2 x 4 H2O</t>
  </si>
  <si>
    <t>g/l</t>
  </si>
  <si>
    <t>CoCl2 x 6 H2O</t>
  </si>
  <si>
    <t>ZnSO4 x 7 H2O</t>
  </si>
  <si>
    <t>CuCl2 x 2 H2O</t>
  </si>
  <si>
    <t>H3BO3</t>
  </si>
  <si>
    <t>boric acid</t>
  </si>
  <si>
    <t>MNXM730893</t>
  </si>
  <si>
    <t>cpd09225</t>
  </si>
  <si>
    <t>NiCl2 x 6 H2O</t>
  </si>
  <si>
    <t>Na2MoO4 x 2 H2O</t>
  </si>
  <si>
    <t>Molybdate</t>
  </si>
  <si>
    <t>MNXM726092</t>
  </si>
  <si>
    <t>cpd11574</t>
  </si>
  <si>
    <t>Selenite-tungstate slution</t>
  </si>
  <si>
    <t>NaOH</t>
  </si>
  <si>
    <t xml:space="preserve">Na2SeO4 </t>
  </si>
  <si>
    <t>Selenate</t>
  </si>
  <si>
    <t>MNXM2282</t>
  </si>
  <si>
    <t>cpd03396</t>
  </si>
  <si>
    <t>Na2WO4 x 2 H2O</t>
  </si>
  <si>
    <t>Tungstate</t>
  </si>
  <si>
    <t>MNXM741004</t>
  </si>
  <si>
    <t>cpd15574</t>
  </si>
  <si>
    <t>Methanol solution 20% (v/v)</t>
  </si>
  <si>
    <t>Methanol</t>
  </si>
  <si>
    <t>MNXM729800</t>
  </si>
  <si>
    <t>cpd00116</t>
  </si>
  <si>
    <t>dithiothreitol solution</t>
  </si>
  <si>
    <t>dithiothreitol</t>
  </si>
  <si>
    <t>L-1,4-dithiothreitol</t>
  </si>
  <si>
    <t>MNXM735884</t>
  </si>
  <si>
    <t>cpd00228</t>
  </si>
  <si>
    <t>Na-formate / sodium 2-mercaptoethanesulfonate solution</t>
  </si>
  <si>
    <t>Na-formate</t>
  </si>
  <si>
    <t>Formate</t>
  </si>
  <si>
    <t>MNXM39</t>
  </si>
  <si>
    <t>cpd00047</t>
  </si>
  <si>
    <t>sodium 2-mercaptoethanesulfonate</t>
  </si>
  <si>
    <t>coenzyme M</t>
  </si>
  <si>
    <t>MNXM399</t>
  </si>
  <si>
    <t>cpd02246</t>
  </si>
  <si>
    <t>Vitamin solution</t>
  </si>
  <si>
    <t>Folsäure</t>
  </si>
  <si>
    <t>Pyridoxine HCl</t>
  </si>
  <si>
    <t>Thiamindihydrochlorid = Vit. B1</t>
  </si>
  <si>
    <t>Riboflavin = Vit. B2</t>
  </si>
  <si>
    <t>Nikotinsäure</t>
  </si>
  <si>
    <t>DL-Calciumpantohenat</t>
  </si>
  <si>
    <t>p – Aminobenzoesäure = PABA</t>
  </si>
  <si>
    <t>4-aminobenzoate</t>
  </si>
  <si>
    <t>MNXM421</t>
  </si>
  <si>
    <t>cpd00443</t>
  </si>
  <si>
    <t>Cyanocobalamin = Vit. B12</t>
  </si>
  <si>
    <t>Choline chloride</t>
  </si>
  <si>
    <t>Choline</t>
  </si>
  <si>
    <t>MpT1 medium</t>
  </si>
  <si>
    <t>NaCl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</si>
  <si>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</si>
  <si>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t>hydrogencarbonate</t>
  </si>
  <si>
    <t>MNXM60</t>
  </si>
  <si>
    <t>cpd00242</t>
  </si>
  <si>
    <t>MgCl2</t>
  </si>
  <si>
    <t>KCl</t>
  </si>
  <si>
    <t>NH4Cl</t>
  </si>
  <si>
    <t>L-Cystein</t>
  </si>
  <si>
    <t>Cysteine</t>
  </si>
  <si>
    <t>Na2SO4</t>
  </si>
  <si>
    <t>Resazurin 0,1%ig</t>
  </si>
  <si>
    <t>Resazurin</t>
  </si>
  <si>
    <t>MNXM80685</t>
  </si>
  <si>
    <t>cpd08053</t>
  </si>
  <si>
    <t>Sodium acetate</t>
  </si>
  <si>
    <t>Acetate</t>
  </si>
  <si>
    <t>MNXM26</t>
  </si>
  <si>
    <t>cpd00029</t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</si>
  <si>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</si>
  <si>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x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</si>
</sst>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9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B7E1CD"/>
        <bgColor rgb="FFB7E1CD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59999389629810485"/>
        <bgColor rgb="FFE69138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1" fillId="0" borderId="0"/>
    <xf numFmtId="0" fontId="9" fillId="0" borderId="0"/>
    <xf numFmtId="0" fontId="10" fillId="0" borderId="0"/>
    <xf numFmtId="0" fontId="7" fillId="8" borderId="0"/>
    <xf numFmtId="0" fontId="4" fillId="5" borderId="0"/>
    <xf numFmtId="0" fontId="12" fillId="9" borderId="0"/>
    <xf numFmtId="0" fontId="13" fillId="9" borderId="1"/>
    <xf numFmtId="0" fontId="2" fillId="0" borderId="0"/>
    <xf numFmtId="0" fontId="3" fillId="2" borderId="0"/>
    <xf numFmtId="0" fontId="3" fillId="3" borderId="0"/>
    <xf numFmtId="0" fontId="2" fillId="4" borderId="0"/>
    <xf numFmtId="0" fontId="1" fillId="6" borderId="0"/>
    <xf numFmtId="0" fontId="5" fillId="7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5">
    <xf numFmtId="0" fontId="0" fillId="0" borderId="0" xfId="0"/>
    <xf numFmtId="11" fontId="15" fillId="10" borderId="0" xfId="1" applyNumberFormat="1" applyFont="1" applyFill="1" applyAlignment="1">
      <alignment horizontal="left"/>
    </xf>
    <xf numFmtId="0" fontId="14" fillId="11" borderId="0" xfId="0" applyFont="1" applyFill="1" applyAlignment="1">
      <alignment wrapText="1"/>
    </xf>
    <xf numFmtId="0" fontId="14" fillId="11" borderId="0" xfId="0" applyFont="1" applyFill="1"/>
    <xf numFmtId="11" fontId="15" fillId="0" borderId="0" xfId="1" applyNumberFormat="1" applyFont="1" applyAlignment="1">
      <alignment horizontal="left"/>
    </xf>
    <xf numFmtId="11" fontId="14" fillId="0" borderId="0" xfId="0" applyNumberFormat="1" applyFont="1"/>
    <xf numFmtId="0" fontId="14" fillId="0" borderId="0" xfId="0" applyFont="1"/>
    <xf numFmtId="11" fontId="15" fillId="0" borderId="0" xfId="1" applyNumberFormat="1" applyFont="1" applyAlignment="1">
      <alignment horizontal="left" wrapText="1"/>
    </xf>
    <xf numFmtId="0" fontId="16" fillId="0" borderId="0" xfId="0" applyFont="1"/>
    <xf numFmtId="0" fontId="18" fillId="0" borderId="0" xfId="0" applyFont="1"/>
    <xf numFmtId="0" fontId="14" fillId="0" borderId="0" xfId="0" applyFont="1" applyAlignment="1">
      <alignment wrapText="1"/>
    </xf>
    <xf numFmtId="164" fontId="14" fillId="0" borderId="0" xfId="0" applyNumberFormat="1" applyFont="1"/>
    <xf numFmtId="0" fontId="15" fillId="0" borderId="0" xfId="1" applyFont="1" applyAlignment="1">
      <alignment horizontal="right"/>
    </xf>
    <xf numFmtId="3" fontId="14" fillId="0" borderId="0" xfId="0" applyNumberFormat="1" applyFont="1"/>
    <xf numFmtId="0" fontId="14" fillId="0" borderId="0" xfId="0" applyFont="1" applyAlignment="1">
      <alignment vertical="center"/>
    </xf>
  </cellXfs>
  <cellStyles count="20">
    <cellStyle name="Accent" xfId="8" xr:uid="{B7664FE1-205C-417A-87D7-EABD95970A60}"/>
    <cellStyle name="Accent 1" xfId="9" xr:uid="{2E35DDF0-9FC6-4111-8129-A4764F42C9CA}"/>
    <cellStyle name="Accent 2" xfId="10" xr:uid="{01C244D9-DE31-40EC-A2BE-FE5829E4CFA3}"/>
    <cellStyle name="Accent 3" xfId="11" xr:uid="{B39EAC37-A2E6-4531-A036-7B939FFA9A89}"/>
    <cellStyle name="Bad 2" xfId="5" xr:uid="{2D101E31-9950-4938-A6C5-828BFD3B265B}"/>
    <cellStyle name="ConditionalStyle_1" xfId="12" xr:uid="{3E362E37-8AD4-42DA-9DDD-3586F1BF6A49}"/>
    <cellStyle name="Error" xfId="13" xr:uid="{5C9226EE-701A-42A0-BEBB-26F6622E6C24}"/>
    <cellStyle name="Footnote" xfId="14" xr:uid="{14A46EB1-CA79-4FC1-B664-A341E4FB7775}"/>
    <cellStyle name="Good 2" xfId="4" xr:uid="{CBAE9085-4F08-4FA2-B23E-6F755C0E65D6}"/>
    <cellStyle name="Heading" xfId="15" xr:uid="{5C999789-2F58-4A09-BB96-FA48CE878B9E}"/>
    <cellStyle name="Heading 1 2" xfId="2" xr:uid="{0BB4064B-4C8E-40C3-939C-C079912601F9}"/>
    <cellStyle name="Heading 2 2" xfId="3" xr:uid="{FC3C97F2-DE43-412C-B33B-710D82961FEE}"/>
    <cellStyle name="Hyperlink" xfId="16" xr:uid="{1A260D38-849E-4E8D-A5C3-C8D56C758E7C}"/>
    <cellStyle name="Neutral 2" xfId="6" xr:uid="{F1F05BD8-7D6C-4863-83DA-0B9841EFD7EF}"/>
    <cellStyle name="Normal" xfId="0" builtinId="0"/>
    <cellStyle name="Normal 2" xfId="1" xr:uid="{BC4414BF-195F-4A80-8554-D317BAF379E2}"/>
    <cellStyle name="Note 2" xfId="7" xr:uid="{FCFDC720-E881-4E95-A46F-5A627BAD9DDF}"/>
    <cellStyle name="Status" xfId="17" xr:uid="{F34E6E22-B09A-439A-AE89-6BDDD26D25EB}"/>
    <cellStyle name="Text" xfId="18" xr:uid="{B5945150-45D0-41D2-9738-98C4C3617341}"/>
    <cellStyle name="Warning" xfId="19" xr:uid="{3EB16640-9B71-47E1-AA5D-10C2119F7F91}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5CD3-2462-48A5-AF59-23FD320F3193}">
  <dimension ref="A1:T158"/>
  <sheetViews>
    <sheetView tabSelected="1" workbookViewId="0">
      <selection activeCell="D10" sqref="D10"/>
    </sheetView>
  </sheetViews>
  <sheetFormatPr defaultRowHeight="15" x14ac:dyDescent="0.25"/>
  <cols>
    <col min="1" max="1" width="39.7109375" customWidth="1"/>
    <col min="2" max="2" width="24.28515625" customWidth="1"/>
    <col min="4" max="4" width="24.28515625" customWidth="1"/>
    <col min="5" max="5" width="15.28515625" customWidth="1"/>
    <col min="6" max="6" width="16.85546875" customWidth="1"/>
    <col min="7" max="7" width="20.28515625" customWidth="1"/>
    <col min="8" max="8" width="22" customWidth="1"/>
    <col min="9" max="9" width="16.5703125" customWidth="1"/>
    <col min="10" max="10" width="21.5703125" customWidth="1"/>
    <col min="11" max="11" width="18.42578125" customWidth="1"/>
    <col min="12" max="12" width="20.85546875" customWidth="1"/>
    <col min="13" max="13" width="9.28515625" bestFit="1" customWidth="1"/>
    <col min="14" max="14" width="26.140625" bestFit="1" customWidth="1"/>
    <col min="19" max="19" width="10.71093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1</v>
      </c>
      <c r="J1" s="1" t="s">
        <v>2</v>
      </c>
      <c r="K1" s="1" t="s">
        <v>8</v>
      </c>
      <c r="L1" s="1" t="s">
        <v>9</v>
      </c>
      <c r="M1" s="1" t="s">
        <v>10</v>
      </c>
      <c r="N1" s="1" t="s">
        <v>2</v>
      </c>
      <c r="O1" s="1" t="s">
        <v>11</v>
      </c>
      <c r="P1" s="1" t="s">
        <v>12</v>
      </c>
      <c r="Q1" s="1" t="s">
        <v>13</v>
      </c>
      <c r="R1" s="1" t="s">
        <v>12</v>
      </c>
      <c r="S1" s="1" t="s">
        <v>14</v>
      </c>
      <c r="T1" s="3"/>
    </row>
    <row r="2" spans="1:20" x14ac:dyDescent="0.25">
      <c r="A2" s="4" t="s">
        <v>15</v>
      </c>
      <c r="B2" s="4">
        <v>5</v>
      </c>
      <c r="C2" s="4" t="s">
        <v>16</v>
      </c>
      <c r="D2" s="4" t="s">
        <v>17</v>
      </c>
      <c r="E2" s="4" t="s">
        <v>17</v>
      </c>
      <c r="F2" s="6" t="s">
        <v>18</v>
      </c>
      <c r="G2" s="10" t="s">
        <v>19</v>
      </c>
      <c r="H2" s="10">
        <v>29101</v>
      </c>
      <c r="I2" s="4">
        <v>4900</v>
      </c>
      <c r="J2" s="4" t="s">
        <v>20</v>
      </c>
      <c r="K2" s="4"/>
      <c r="L2" s="4">
        <v>22.99</v>
      </c>
      <c r="M2" s="4">
        <v>1.0656807307525</v>
      </c>
      <c r="N2" s="4" t="s">
        <v>21</v>
      </c>
      <c r="O2" s="5">
        <f>M2/5</f>
        <v>0.2131361461505</v>
      </c>
      <c r="P2" s="6" t="s">
        <v>22</v>
      </c>
      <c r="Q2" s="6">
        <v>2</v>
      </c>
      <c r="R2" s="6" t="s">
        <v>16</v>
      </c>
      <c r="S2" s="5">
        <f t="shared" ref="S2:S65" si="0">M2*Q2*20/20.8</f>
        <v>2.0493860206778844</v>
      </c>
      <c r="T2" s="6" t="s">
        <v>21</v>
      </c>
    </row>
    <row r="3" spans="1:20" x14ac:dyDescent="0.25">
      <c r="A3" s="4" t="s">
        <v>15</v>
      </c>
      <c r="B3" s="4">
        <v>5</v>
      </c>
      <c r="C3" s="4" t="s">
        <v>16</v>
      </c>
      <c r="D3" s="4" t="s">
        <v>23</v>
      </c>
      <c r="E3" s="4" t="s">
        <v>23</v>
      </c>
      <c r="F3" s="6" t="s">
        <v>24</v>
      </c>
      <c r="G3" s="10" t="s">
        <v>25</v>
      </c>
      <c r="H3" s="10">
        <v>17996</v>
      </c>
      <c r="I3" s="4">
        <v>0.38</v>
      </c>
      <c r="J3" s="4" t="s">
        <v>26</v>
      </c>
      <c r="K3" s="4"/>
      <c r="L3" s="7">
        <v>35.450000000000003</v>
      </c>
      <c r="M3" s="4">
        <v>0.53596614950634702</v>
      </c>
      <c r="N3" s="4" t="s">
        <v>21</v>
      </c>
      <c r="O3" s="5">
        <f t="shared" ref="O3:O64" si="1">M3/5</f>
        <v>0.10719322990126941</v>
      </c>
      <c r="P3" s="6" t="s">
        <v>22</v>
      </c>
      <c r="Q3" s="6">
        <v>2</v>
      </c>
      <c r="R3" s="6" t="s">
        <v>16</v>
      </c>
      <c r="S3" s="5">
        <f t="shared" si="0"/>
        <v>1.0307041336660518</v>
      </c>
      <c r="T3" s="6" t="s">
        <v>21</v>
      </c>
    </row>
    <row r="4" spans="1:20" x14ac:dyDescent="0.25">
      <c r="A4" s="4" t="s">
        <v>15</v>
      </c>
      <c r="B4" s="4">
        <v>5</v>
      </c>
      <c r="C4" s="4" t="s">
        <v>16</v>
      </c>
      <c r="D4" s="4" t="s">
        <v>27</v>
      </c>
      <c r="E4" s="4" t="s">
        <v>27</v>
      </c>
      <c r="F4" s="6" t="s">
        <v>28</v>
      </c>
      <c r="G4" s="6" t="s">
        <v>29</v>
      </c>
      <c r="H4" s="6">
        <v>29108</v>
      </c>
      <c r="I4" s="4">
        <v>130</v>
      </c>
      <c r="J4" s="4" t="s">
        <v>20</v>
      </c>
      <c r="K4" s="4"/>
      <c r="L4" s="4">
        <v>40.078000000000003</v>
      </c>
      <c r="M4" s="4">
        <v>1.62183741703678E-2</v>
      </c>
      <c r="N4" s="4" t="s">
        <v>21</v>
      </c>
      <c r="O4" s="5">
        <f t="shared" si="1"/>
        <v>3.24367483407356E-3</v>
      </c>
      <c r="P4" s="6" t="s">
        <v>22</v>
      </c>
      <c r="Q4" s="6">
        <v>2</v>
      </c>
      <c r="R4" s="6" t="s">
        <v>16</v>
      </c>
      <c r="S4" s="5">
        <f t="shared" si="0"/>
        <v>3.1189181096861151E-2</v>
      </c>
      <c r="T4" s="6" t="s">
        <v>21</v>
      </c>
    </row>
    <row r="5" spans="1:20" x14ac:dyDescent="0.25">
      <c r="A5" s="4" t="s">
        <v>30</v>
      </c>
      <c r="B5" s="4" t="s">
        <v>31</v>
      </c>
      <c r="C5" s="4" t="s">
        <v>16</v>
      </c>
      <c r="D5" s="4" t="s">
        <v>32</v>
      </c>
      <c r="E5" s="4" t="s">
        <v>33</v>
      </c>
      <c r="F5" s="6" t="s">
        <v>34</v>
      </c>
      <c r="G5" s="6" t="s">
        <v>35</v>
      </c>
      <c r="H5" s="6">
        <v>29033</v>
      </c>
      <c r="I5" s="4">
        <f>4864.5/2</f>
        <v>2432.25</v>
      </c>
      <c r="J5" s="4" t="s">
        <v>36</v>
      </c>
      <c r="K5" s="4"/>
      <c r="L5" s="7">
        <v>55.844999999999999</v>
      </c>
      <c r="M5" s="4">
        <f>((I5/1000000)/L5)*1000</f>
        <v>4.3553585817888804E-2</v>
      </c>
      <c r="N5" s="4" t="s">
        <v>21</v>
      </c>
      <c r="O5" s="5">
        <f t="shared" si="1"/>
        <v>8.7107171635777605E-3</v>
      </c>
      <c r="P5" s="6" t="s">
        <v>22</v>
      </c>
      <c r="Q5" s="6">
        <v>2</v>
      </c>
      <c r="R5" s="6" t="s">
        <v>16</v>
      </c>
      <c r="S5" s="5">
        <f t="shared" si="0"/>
        <v>8.3756895803632311E-2</v>
      </c>
      <c r="T5" s="6" t="s">
        <v>21</v>
      </c>
    </row>
    <row r="6" spans="1:20" x14ac:dyDescent="0.25">
      <c r="A6" s="4" t="s">
        <v>30</v>
      </c>
      <c r="B6" s="4" t="s">
        <v>31</v>
      </c>
      <c r="C6" s="4" t="s">
        <v>16</v>
      </c>
      <c r="D6" s="4" t="s">
        <v>32</v>
      </c>
      <c r="E6" s="4" t="s">
        <v>37</v>
      </c>
      <c r="F6" s="6" t="s">
        <v>38</v>
      </c>
      <c r="G6" s="6" t="s">
        <v>39</v>
      </c>
      <c r="H6" s="6"/>
      <c r="I6" s="4">
        <f>4864.5/2</f>
        <v>2432.25</v>
      </c>
      <c r="J6" s="4" t="s">
        <v>36</v>
      </c>
      <c r="K6" s="4"/>
      <c r="L6" s="7">
        <v>55.844999999999999</v>
      </c>
      <c r="M6" s="4">
        <f>L67</f>
        <v>40.078000000000003</v>
      </c>
      <c r="N6" s="4" t="s">
        <v>21</v>
      </c>
      <c r="O6" s="5">
        <f t="shared" si="1"/>
        <v>8.0156000000000009</v>
      </c>
      <c r="P6" s="6" t="s">
        <v>22</v>
      </c>
      <c r="Q6" s="6">
        <v>2</v>
      </c>
      <c r="R6" s="6" t="s">
        <v>16</v>
      </c>
      <c r="S6" s="5">
        <f t="shared" si="0"/>
        <v>77.073076923076925</v>
      </c>
      <c r="T6" s="6" t="s">
        <v>21</v>
      </c>
    </row>
    <row r="7" spans="1:20" x14ac:dyDescent="0.25">
      <c r="A7" s="4" t="s">
        <v>15</v>
      </c>
      <c r="B7" s="4">
        <v>5</v>
      </c>
      <c r="C7" s="4" t="s">
        <v>16</v>
      </c>
      <c r="D7" s="4" t="s">
        <v>40</v>
      </c>
      <c r="E7" s="4" t="s">
        <v>40</v>
      </c>
      <c r="F7" s="6" t="s">
        <v>41</v>
      </c>
      <c r="G7" s="6" t="s">
        <v>42</v>
      </c>
      <c r="H7" s="6">
        <v>16189</v>
      </c>
      <c r="I7" s="4">
        <v>0.09</v>
      </c>
      <c r="J7" s="4" t="s">
        <v>26</v>
      </c>
      <c r="K7" s="4"/>
      <c r="L7" s="4">
        <v>96.055999999999997</v>
      </c>
      <c r="M7" s="4">
        <v>4.6847672191221802E-2</v>
      </c>
      <c r="N7" s="4" t="s">
        <v>21</v>
      </c>
      <c r="O7" s="5">
        <f t="shared" si="1"/>
        <v>9.3695344382443597E-3</v>
      </c>
      <c r="P7" s="6" t="s">
        <v>22</v>
      </c>
      <c r="Q7" s="6">
        <v>2</v>
      </c>
      <c r="R7" s="6" t="s">
        <v>16</v>
      </c>
      <c r="S7" s="5">
        <f t="shared" si="0"/>
        <v>9.0091677290811148E-2</v>
      </c>
      <c r="T7" s="6" t="s">
        <v>21</v>
      </c>
    </row>
    <row r="8" spans="1:20" x14ac:dyDescent="0.25">
      <c r="A8" s="4" t="s">
        <v>15</v>
      </c>
      <c r="B8" s="4">
        <v>5</v>
      </c>
      <c r="C8" s="4" t="s">
        <v>16</v>
      </c>
      <c r="D8" s="4" t="s">
        <v>43</v>
      </c>
      <c r="E8" s="4" t="s">
        <v>43</v>
      </c>
      <c r="F8" s="6" t="s">
        <v>44</v>
      </c>
      <c r="G8" s="10" t="s">
        <v>45</v>
      </c>
      <c r="H8" s="6">
        <v>43474</v>
      </c>
      <c r="I8" s="4">
        <v>3.27</v>
      </c>
      <c r="J8" s="4" t="s">
        <v>26</v>
      </c>
      <c r="K8" s="4"/>
      <c r="L8" s="4">
        <v>94.97</v>
      </c>
      <c r="M8" s="4">
        <v>1.72159629356639</v>
      </c>
      <c r="N8" s="4" t="s">
        <v>21</v>
      </c>
      <c r="O8" s="5">
        <f t="shared" si="1"/>
        <v>0.34431925871327801</v>
      </c>
      <c r="P8" s="6" t="s">
        <v>22</v>
      </c>
      <c r="Q8" s="6">
        <v>2</v>
      </c>
      <c r="R8" s="6" t="s">
        <v>16</v>
      </c>
      <c r="S8" s="5">
        <f t="shared" si="0"/>
        <v>3.3107621030122885</v>
      </c>
      <c r="T8" s="6" t="s">
        <v>21</v>
      </c>
    </row>
    <row r="9" spans="1:20" x14ac:dyDescent="0.25">
      <c r="A9" s="4" t="s">
        <v>30</v>
      </c>
      <c r="B9" s="4" t="s">
        <v>31</v>
      </c>
      <c r="C9" s="4" t="s">
        <v>16</v>
      </c>
      <c r="D9" s="4" t="s">
        <v>46</v>
      </c>
      <c r="E9" s="4" t="s">
        <v>46</v>
      </c>
      <c r="F9" s="6" t="s">
        <v>47</v>
      </c>
      <c r="G9" s="10" t="s">
        <v>48</v>
      </c>
      <c r="H9" s="10">
        <v>18420</v>
      </c>
      <c r="I9" s="4">
        <v>40.51</v>
      </c>
      <c r="J9" s="4" t="s">
        <v>49</v>
      </c>
      <c r="K9" s="4"/>
      <c r="L9" s="7">
        <v>24.305</v>
      </c>
      <c r="M9" s="4">
        <v>1.66673523966262</v>
      </c>
      <c r="N9" s="4" t="s">
        <v>21</v>
      </c>
      <c r="O9" s="5">
        <f t="shared" si="1"/>
        <v>0.33334704793252401</v>
      </c>
      <c r="P9" s="6" t="s">
        <v>22</v>
      </c>
      <c r="Q9" s="6">
        <v>2</v>
      </c>
      <c r="R9" s="6" t="s">
        <v>16</v>
      </c>
      <c r="S9" s="5">
        <f t="shared" si="0"/>
        <v>3.2052600762742691</v>
      </c>
      <c r="T9" s="6" t="s">
        <v>21</v>
      </c>
    </row>
    <row r="10" spans="1:20" x14ac:dyDescent="0.25">
      <c r="A10" s="4" t="s">
        <v>15</v>
      </c>
      <c r="B10" s="4">
        <v>5</v>
      </c>
      <c r="C10" s="4" t="s">
        <v>16</v>
      </c>
      <c r="D10" s="4" t="s">
        <v>50</v>
      </c>
      <c r="E10" s="4" t="s">
        <v>50</v>
      </c>
      <c r="F10" s="6" t="s">
        <v>51</v>
      </c>
      <c r="G10" s="6" t="s">
        <v>52</v>
      </c>
      <c r="H10" s="6">
        <v>29103</v>
      </c>
      <c r="I10" s="4">
        <v>31950</v>
      </c>
      <c r="J10" s="4" t="s">
        <v>20</v>
      </c>
      <c r="K10" s="4"/>
      <c r="L10" s="7">
        <v>74.548000000000002</v>
      </c>
      <c r="M10" s="4">
        <v>2.1429146321832899</v>
      </c>
      <c r="N10" s="4" t="s">
        <v>21</v>
      </c>
      <c r="O10" s="5">
        <f t="shared" si="1"/>
        <v>0.42858292643665796</v>
      </c>
      <c r="P10" s="6" t="s">
        <v>22</v>
      </c>
      <c r="Q10" s="6">
        <v>2</v>
      </c>
      <c r="R10" s="6" t="s">
        <v>16</v>
      </c>
      <c r="S10" s="5">
        <f t="shared" si="0"/>
        <v>4.1209896772755572</v>
      </c>
      <c r="T10" s="6" t="s">
        <v>21</v>
      </c>
    </row>
    <row r="11" spans="1:20" x14ac:dyDescent="0.25">
      <c r="A11" s="4" t="s">
        <v>15</v>
      </c>
      <c r="B11" s="4">
        <v>5</v>
      </c>
      <c r="C11" s="4" t="s">
        <v>16</v>
      </c>
      <c r="D11" s="4" t="s">
        <v>53</v>
      </c>
      <c r="E11" s="4" t="s">
        <v>53</v>
      </c>
      <c r="F11" s="14" t="s">
        <v>54</v>
      </c>
      <c r="G11" s="14" t="s">
        <v>55</v>
      </c>
      <c r="H11" s="6"/>
      <c r="I11" s="4">
        <v>5.6</v>
      </c>
      <c r="J11" s="4" t="s">
        <v>26</v>
      </c>
      <c r="K11" s="4"/>
      <c r="L11" s="4">
        <v>89.093999999999994</v>
      </c>
      <c r="M11" s="4">
        <v>3.1427481087390801</v>
      </c>
      <c r="N11" s="4" t="s">
        <v>21</v>
      </c>
      <c r="O11" s="5">
        <f t="shared" si="1"/>
        <v>0.62854962174781603</v>
      </c>
      <c r="P11" s="6" t="s">
        <v>22</v>
      </c>
      <c r="Q11" s="6">
        <v>2</v>
      </c>
      <c r="R11" s="6" t="s">
        <v>16</v>
      </c>
      <c r="S11" s="5">
        <f t="shared" si="0"/>
        <v>6.0437463629597694</v>
      </c>
      <c r="T11" s="6" t="s">
        <v>21</v>
      </c>
    </row>
    <row r="12" spans="1:20" x14ac:dyDescent="0.25">
      <c r="A12" s="4" t="s">
        <v>15</v>
      </c>
      <c r="B12" s="4">
        <v>5</v>
      </c>
      <c r="C12" s="4" t="s">
        <v>16</v>
      </c>
      <c r="D12" s="4" t="s">
        <v>56</v>
      </c>
      <c r="E12" s="4" t="s">
        <v>56</v>
      </c>
      <c r="F12" s="14" t="s">
        <v>57</v>
      </c>
      <c r="G12" s="14" t="s">
        <v>58</v>
      </c>
      <c r="H12" s="14" t="s">
        <v>59</v>
      </c>
      <c r="I12" s="4">
        <v>5.3</v>
      </c>
      <c r="J12" s="4" t="s">
        <v>26</v>
      </c>
      <c r="K12" s="4"/>
      <c r="L12" s="4">
        <v>133.10300000000001</v>
      </c>
      <c r="M12" s="4">
        <v>1.99093934772319</v>
      </c>
      <c r="N12" s="4" t="s">
        <v>21</v>
      </c>
      <c r="O12" s="5">
        <f t="shared" si="1"/>
        <v>0.39818786954463803</v>
      </c>
      <c r="P12" s="6" t="s">
        <v>22</v>
      </c>
      <c r="Q12" s="6">
        <v>2</v>
      </c>
      <c r="R12" s="6" t="s">
        <v>16</v>
      </c>
      <c r="S12" s="5">
        <f t="shared" si="0"/>
        <v>3.8287295148522889</v>
      </c>
      <c r="T12" s="6" t="s">
        <v>21</v>
      </c>
    </row>
    <row r="13" spans="1:20" x14ac:dyDescent="0.25">
      <c r="A13" s="4" t="s">
        <v>15</v>
      </c>
      <c r="B13" s="4">
        <v>5</v>
      </c>
      <c r="C13" s="4" t="s">
        <v>16</v>
      </c>
      <c r="D13" s="4" t="s">
        <v>60</v>
      </c>
      <c r="E13" s="4" t="s">
        <v>60</v>
      </c>
      <c r="F13" s="14" t="s">
        <v>61</v>
      </c>
      <c r="G13" s="14" t="s">
        <v>62</v>
      </c>
      <c r="H13" s="6"/>
      <c r="I13" s="4">
        <v>1</v>
      </c>
      <c r="J13" s="4" t="s">
        <v>26</v>
      </c>
      <c r="K13" s="4"/>
      <c r="L13" s="7">
        <v>132.119</v>
      </c>
      <c r="M13" s="4">
        <v>0.37844670335076702</v>
      </c>
      <c r="N13" s="4" t="s">
        <v>21</v>
      </c>
      <c r="O13" s="5">
        <f t="shared" si="1"/>
        <v>7.5689340670153399E-2</v>
      </c>
      <c r="P13" s="6" t="s">
        <v>22</v>
      </c>
      <c r="Q13" s="6">
        <v>2</v>
      </c>
      <c r="R13" s="6" t="s">
        <v>16</v>
      </c>
      <c r="S13" s="5">
        <f t="shared" si="0"/>
        <v>0.72778212182839808</v>
      </c>
      <c r="T13" s="6" t="s">
        <v>21</v>
      </c>
    </row>
    <row r="14" spans="1:20" x14ac:dyDescent="0.25">
      <c r="A14" s="4" t="s">
        <v>15</v>
      </c>
      <c r="B14" s="4">
        <v>5</v>
      </c>
      <c r="C14" s="4" t="s">
        <v>16</v>
      </c>
      <c r="D14" s="4" t="s">
        <v>63</v>
      </c>
      <c r="E14" s="4" t="s">
        <v>63</v>
      </c>
      <c r="F14" s="14" t="s">
        <v>64</v>
      </c>
      <c r="G14" s="14" t="s">
        <v>65</v>
      </c>
      <c r="H14" s="6"/>
      <c r="I14" s="4">
        <v>9.4</v>
      </c>
      <c r="J14" s="4" t="s">
        <v>26</v>
      </c>
      <c r="K14" s="4"/>
      <c r="L14" s="7">
        <v>147.13</v>
      </c>
      <c r="M14" s="4">
        <v>3.1944538843199899</v>
      </c>
      <c r="N14" s="4" t="s">
        <v>21</v>
      </c>
      <c r="O14" s="5">
        <f t="shared" si="1"/>
        <v>0.63889077686399798</v>
      </c>
      <c r="P14" s="6" t="s">
        <v>22</v>
      </c>
      <c r="Q14" s="6">
        <v>2</v>
      </c>
      <c r="R14" s="6" t="s">
        <v>16</v>
      </c>
      <c r="S14" s="5">
        <f t="shared" si="0"/>
        <v>6.1431805467692113</v>
      </c>
      <c r="T14" s="6" t="s">
        <v>21</v>
      </c>
    </row>
    <row r="15" spans="1:20" x14ac:dyDescent="0.25">
      <c r="A15" s="4" t="s">
        <v>15</v>
      </c>
      <c r="B15" s="4">
        <v>5</v>
      </c>
      <c r="C15" s="4" t="s">
        <v>16</v>
      </c>
      <c r="D15" s="4" t="s">
        <v>66</v>
      </c>
      <c r="E15" s="4" t="s">
        <v>66</v>
      </c>
      <c r="F15" s="14" t="s">
        <v>67</v>
      </c>
      <c r="G15" s="14" t="s">
        <v>68</v>
      </c>
      <c r="H15" s="6"/>
      <c r="I15" s="4">
        <v>0.2</v>
      </c>
      <c r="J15" s="4" t="s">
        <v>26</v>
      </c>
      <c r="K15" s="4"/>
      <c r="L15" s="7">
        <v>146.14599999999999</v>
      </c>
      <c r="M15" s="4">
        <v>6.8424725958972504E-2</v>
      </c>
      <c r="N15" s="4" t="s">
        <v>21</v>
      </c>
      <c r="O15" s="5">
        <f t="shared" si="1"/>
        <v>1.3684945191794501E-2</v>
      </c>
      <c r="P15" s="6" t="s">
        <v>22</v>
      </c>
      <c r="Q15" s="6">
        <v>2</v>
      </c>
      <c r="R15" s="6" t="s">
        <v>16</v>
      </c>
      <c r="S15" s="5">
        <f t="shared" si="0"/>
        <v>0.1315860114595625</v>
      </c>
      <c r="T15" s="6" t="s">
        <v>21</v>
      </c>
    </row>
    <row r="16" spans="1:20" x14ac:dyDescent="0.25">
      <c r="A16" s="4" t="s">
        <v>15</v>
      </c>
      <c r="B16" s="4">
        <v>5</v>
      </c>
      <c r="C16" s="4" t="s">
        <v>16</v>
      </c>
      <c r="D16" s="4" t="s">
        <v>69</v>
      </c>
      <c r="E16" s="4" t="s">
        <v>69</v>
      </c>
      <c r="F16" s="14" t="s">
        <v>70</v>
      </c>
      <c r="G16" s="14" t="s">
        <v>71</v>
      </c>
      <c r="H16" s="6"/>
      <c r="I16" s="4">
        <v>3</v>
      </c>
      <c r="J16" s="4" t="s">
        <v>26</v>
      </c>
      <c r="K16" s="4"/>
      <c r="L16" s="7">
        <v>75.066999999999993</v>
      </c>
      <c r="M16" s="4">
        <v>1.99821492799766</v>
      </c>
      <c r="N16" s="4" t="s">
        <v>21</v>
      </c>
      <c r="O16" s="5">
        <f t="shared" si="1"/>
        <v>0.39964298559953199</v>
      </c>
      <c r="P16" s="6" t="s">
        <v>22</v>
      </c>
      <c r="Q16" s="6">
        <v>2</v>
      </c>
      <c r="R16" s="6" t="s">
        <v>16</v>
      </c>
      <c r="S16" s="5">
        <f t="shared" si="0"/>
        <v>3.842721015380115</v>
      </c>
      <c r="T16" s="6" t="s">
        <v>21</v>
      </c>
    </row>
    <row r="17" spans="1:20" x14ac:dyDescent="0.25">
      <c r="A17" s="4" t="s">
        <v>15</v>
      </c>
      <c r="B17" s="4">
        <v>5</v>
      </c>
      <c r="C17" s="4" t="s">
        <v>16</v>
      </c>
      <c r="D17" s="4" t="s">
        <v>72</v>
      </c>
      <c r="E17" s="4" t="s">
        <v>72</v>
      </c>
      <c r="F17" s="14" t="s">
        <v>73</v>
      </c>
      <c r="G17" s="14" t="s">
        <v>74</v>
      </c>
      <c r="H17" s="6"/>
      <c r="I17" s="4">
        <v>1.3</v>
      </c>
      <c r="J17" s="4" t="s">
        <v>26</v>
      </c>
      <c r="K17" s="4"/>
      <c r="L17" s="7">
        <v>155.15700000000001</v>
      </c>
      <c r="M17" s="4">
        <v>0.41893050265215198</v>
      </c>
      <c r="N17" s="4" t="s">
        <v>21</v>
      </c>
      <c r="O17" s="5">
        <f t="shared" si="1"/>
        <v>8.3786100530430396E-2</v>
      </c>
      <c r="P17" s="6" t="s">
        <v>22</v>
      </c>
      <c r="Q17" s="6">
        <v>2</v>
      </c>
      <c r="R17" s="6" t="s">
        <v>16</v>
      </c>
      <c r="S17" s="5">
        <f t="shared" si="0"/>
        <v>0.80563558202336927</v>
      </c>
      <c r="T17" s="6" t="s">
        <v>21</v>
      </c>
    </row>
    <row r="18" spans="1:20" x14ac:dyDescent="0.25">
      <c r="A18" s="4" t="s">
        <v>15</v>
      </c>
      <c r="B18" s="4">
        <v>5</v>
      </c>
      <c r="C18" s="4" t="s">
        <v>16</v>
      </c>
      <c r="D18" s="4" t="s">
        <v>75</v>
      </c>
      <c r="E18" s="4" t="s">
        <v>75</v>
      </c>
      <c r="F18" s="14" t="s">
        <v>76</v>
      </c>
      <c r="G18" s="14" t="s">
        <v>77</v>
      </c>
      <c r="H18" s="6"/>
      <c r="I18" s="4">
        <v>3</v>
      </c>
      <c r="J18" s="4" t="s">
        <v>26</v>
      </c>
      <c r="K18" s="4"/>
      <c r="L18" s="4">
        <v>131.17500000000001</v>
      </c>
      <c r="M18" s="4">
        <v>1.14351057747284</v>
      </c>
      <c r="N18" s="4" t="s">
        <v>21</v>
      </c>
      <c r="O18" s="5">
        <f t="shared" si="1"/>
        <v>0.22870211549456801</v>
      </c>
      <c r="P18" s="6" t="s">
        <v>22</v>
      </c>
      <c r="Q18" s="6">
        <v>2</v>
      </c>
      <c r="R18" s="6" t="s">
        <v>16</v>
      </c>
      <c r="S18" s="5">
        <f t="shared" si="0"/>
        <v>2.1990588028323845</v>
      </c>
      <c r="T18" s="6" t="s">
        <v>21</v>
      </c>
    </row>
    <row r="19" spans="1:20" x14ac:dyDescent="0.25">
      <c r="A19" s="4" t="s">
        <v>15</v>
      </c>
      <c r="B19" s="4">
        <v>5</v>
      </c>
      <c r="C19" s="4" t="s">
        <v>16</v>
      </c>
      <c r="D19" s="4" t="s">
        <v>78</v>
      </c>
      <c r="E19" s="4" t="s">
        <v>78</v>
      </c>
      <c r="F19" s="14" t="s">
        <v>79</v>
      </c>
      <c r="G19" s="14" t="s">
        <v>80</v>
      </c>
      <c r="H19" s="6"/>
      <c r="I19" s="4">
        <v>4.0999999999999996</v>
      </c>
      <c r="J19" s="4" t="s">
        <v>26</v>
      </c>
      <c r="K19" s="4"/>
      <c r="L19" s="4">
        <v>131.17500000000001</v>
      </c>
      <c r="M19" s="4">
        <v>1.5627977892128799</v>
      </c>
      <c r="N19" s="4" t="s">
        <v>21</v>
      </c>
      <c r="O19" s="5">
        <f t="shared" si="1"/>
        <v>0.312559557842576</v>
      </c>
      <c r="P19" s="6" t="s">
        <v>22</v>
      </c>
      <c r="Q19" s="6">
        <v>2</v>
      </c>
      <c r="R19" s="6" t="s">
        <v>16</v>
      </c>
      <c r="S19" s="5">
        <f t="shared" si="0"/>
        <v>3.0053803638709229</v>
      </c>
      <c r="T19" s="6" t="s">
        <v>21</v>
      </c>
    </row>
    <row r="20" spans="1:20" x14ac:dyDescent="0.25">
      <c r="A20" s="4" t="s">
        <v>15</v>
      </c>
      <c r="B20" s="4">
        <v>5</v>
      </c>
      <c r="C20" s="4" t="s">
        <v>16</v>
      </c>
      <c r="D20" s="4" t="s">
        <v>81</v>
      </c>
      <c r="E20" s="4" t="s">
        <v>81</v>
      </c>
      <c r="F20" s="14" t="s">
        <v>82</v>
      </c>
      <c r="G20" s="14" t="s">
        <v>83</v>
      </c>
      <c r="H20" s="6"/>
      <c r="I20" s="4">
        <v>4.5999999999999996</v>
      </c>
      <c r="J20" s="4" t="s">
        <v>26</v>
      </c>
      <c r="K20" s="4"/>
      <c r="L20" s="7">
        <v>146.19</v>
      </c>
      <c r="M20" s="4">
        <v>1.57329502701963</v>
      </c>
      <c r="N20" s="4" t="s">
        <v>21</v>
      </c>
      <c r="O20" s="5">
        <f t="shared" si="1"/>
        <v>0.314659005403926</v>
      </c>
      <c r="P20" s="6" t="s">
        <v>22</v>
      </c>
      <c r="Q20" s="6">
        <v>2</v>
      </c>
      <c r="R20" s="6" t="s">
        <v>16</v>
      </c>
      <c r="S20" s="5">
        <f t="shared" si="0"/>
        <v>3.0255673596531345</v>
      </c>
      <c r="T20" s="6" t="s">
        <v>21</v>
      </c>
    </row>
    <row r="21" spans="1:20" x14ac:dyDescent="0.25">
      <c r="A21" s="4" t="s">
        <v>15</v>
      </c>
      <c r="B21" s="4">
        <v>5</v>
      </c>
      <c r="C21" s="4" t="s">
        <v>16</v>
      </c>
      <c r="D21" s="4" t="s">
        <v>84</v>
      </c>
      <c r="E21" s="4" t="s">
        <v>84</v>
      </c>
      <c r="F21" s="14" t="s">
        <v>85</v>
      </c>
      <c r="G21" s="14" t="s">
        <v>86</v>
      </c>
      <c r="H21" s="6"/>
      <c r="I21" s="4">
        <v>0.8</v>
      </c>
      <c r="J21" s="4" t="s">
        <v>26</v>
      </c>
      <c r="K21" s="4"/>
      <c r="L21" s="7">
        <v>149.208</v>
      </c>
      <c r="M21" s="4">
        <v>0.26808214036780897</v>
      </c>
      <c r="N21" s="4" t="s">
        <v>21</v>
      </c>
      <c r="O21" s="5">
        <f t="shared" si="1"/>
        <v>5.3616428073561796E-2</v>
      </c>
      <c r="P21" s="6" t="s">
        <v>22</v>
      </c>
      <c r="Q21" s="6">
        <v>2</v>
      </c>
      <c r="R21" s="6" t="s">
        <v>16</v>
      </c>
      <c r="S21" s="5">
        <f t="shared" si="0"/>
        <v>0.5155425776304019</v>
      </c>
      <c r="T21" s="6" t="s">
        <v>21</v>
      </c>
    </row>
    <row r="22" spans="1:20" x14ac:dyDescent="0.25">
      <c r="A22" s="4" t="s">
        <v>15</v>
      </c>
      <c r="B22" s="4">
        <v>5</v>
      </c>
      <c r="C22" s="4" t="s">
        <v>16</v>
      </c>
      <c r="D22" s="4" t="s">
        <v>87</v>
      </c>
      <c r="E22" s="4" t="s">
        <v>87</v>
      </c>
      <c r="F22" s="6" t="s">
        <v>88</v>
      </c>
      <c r="G22" s="6" t="s">
        <v>89</v>
      </c>
      <c r="H22" s="6"/>
      <c r="I22" s="4">
        <v>2.6</v>
      </c>
      <c r="J22" s="4" t="s">
        <v>26</v>
      </c>
      <c r="K22" s="4"/>
      <c r="L22" s="4">
        <v>165.19200000000001</v>
      </c>
      <c r="M22" s="4">
        <v>0.78696304905806602</v>
      </c>
      <c r="N22" s="4" t="s">
        <v>21</v>
      </c>
      <c r="O22" s="5">
        <f t="shared" si="1"/>
        <v>0.15739260981161321</v>
      </c>
      <c r="P22" s="6" t="s">
        <v>22</v>
      </c>
      <c r="Q22" s="6">
        <v>2</v>
      </c>
      <c r="R22" s="6" t="s">
        <v>16</v>
      </c>
      <c r="S22" s="5">
        <f t="shared" si="0"/>
        <v>1.5133904789578192</v>
      </c>
      <c r="T22" s="6" t="s">
        <v>21</v>
      </c>
    </row>
    <row r="23" spans="1:20" x14ac:dyDescent="0.25">
      <c r="A23" s="4" t="s">
        <v>15</v>
      </c>
      <c r="B23" s="4">
        <v>5</v>
      </c>
      <c r="C23" s="4" t="s">
        <v>16</v>
      </c>
      <c r="D23" s="4" t="s">
        <v>90</v>
      </c>
      <c r="E23" s="4" t="s">
        <v>90</v>
      </c>
      <c r="F23" s="6" t="s">
        <v>91</v>
      </c>
      <c r="G23" s="6" t="s">
        <v>92</v>
      </c>
      <c r="H23" s="6"/>
      <c r="I23" s="4">
        <v>2</v>
      </c>
      <c r="J23" s="4" t="s">
        <v>26</v>
      </c>
      <c r="K23" s="4"/>
      <c r="L23" s="7">
        <v>115.13200000000001</v>
      </c>
      <c r="M23" s="4">
        <v>0.86856825209324995</v>
      </c>
      <c r="N23" s="4" t="s">
        <v>21</v>
      </c>
      <c r="O23" s="5">
        <f t="shared" si="1"/>
        <v>0.17371365041865</v>
      </c>
      <c r="P23" s="6" t="s">
        <v>22</v>
      </c>
      <c r="Q23" s="6">
        <v>2</v>
      </c>
      <c r="R23" s="6" t="s">
        <v>16</v>
      </c>
      <c r="S23" s="5">
        <f t="shared" si="0"/>
        <v>1.6703235617177883</v>
      </c>
      <c r="T23" s="6" t="s">
        <v>21</v>
      </c>
    </row>
    <row r="24" spans="1:20" x14ac:dyDescent="0.25">
      <c r="A24" s="4" t="s">
        <v>15</v>
      </c>
      <c r="B24" s="4">
        <v>5</v>
      </c>
      <c r="C24" s="4" t="s">
        <v>16</v>
      </c>
      <c r="D24" s="4" t="s">
        <v>93</v>
      </c>
      <c r="E24" s="4" t="s">
        <v>93</v>
      </c>
      <c r="F24" s="6" t="s">
        <v>94</v>
      </c>
      <c r="G24" s="6" t="s">
        <v>95</v>
      </c>
      <c r="H24" s="6"/>
      <c r="I24" s="4">
        <v>1.6</v>
      </c>
      <c r="J24" s="4" t="s">
        <v>26</v>
      </c>
      <c r="K24" s="4"/>
      <c r="L24" s="7">
        <v>105.093</v>
      </c>
      <c r="M24" s="4">
        <v>0.76123052915037204</v>
      </c>
      <c r="N24" s="4" t="s">
        <v>21</v>
      </c>
      <c r="O24" s="5">
        <f t="shared" si="1"/>
        <v>0.15224610583007442</v>
      </c>
      <c r="P24" s="6" t="s">
        <v>22</v>
      </c>
      <c r="Q24" s="6">
        <v>2</v>
      </c>
      <c r="R24" s="6" t="s">
        <v>16</v>
      </c>
      <c r="S24" s="5">
        <f t="shared" si="0"/>
        <v>1.4639048637507153</v>
      </c>
      <c r="T24" s="6" t="s">
        <v>21</v>
      </c>
    </row>
    <row r="25" spans="1:20" x14ac:dyDescent="0.25">
      <c r="A25" s="4" t="s">
        <v>15</v>
      </c>
      <c r="B25" s="4">
        <v>5</v>
      </c>
      <c r="C25" s="4" t="s">
        <v>16</v>
      </c>
      <c r="D25" s="4" t="s">
        <v>96</v>
      </c>
      <c r="E25" s="4" t="s">
        <v>96</v>
      </c>
      <c r="F25" s="6" t="s">
        <v>97</v>
      </c>
      <c r="G25" s="6" t="s">
        <v>98</v>
      </c>
      <c r="H25" s="6"/>
      <c r="I25" s="4">
        <v>1.6</v>
      </c>
      <c r="J25" s="4" t="s">
        <v>26</v>
      </c>
      <c r="K25" s="4"/>
      <c r="L25" s="7">
        <v>119.12</v>
      </c>
      <c r="M25" s="4">
        <v>0.67159167226326399</v>
      </c>
      <c r="N25" s="4" t="s">
        <v>21</v>
      </c>
      <c r="O25" s="5">
        <f t="shared" si="1"/>
        <v>0.13431833445265279</v>
      </c>
      <c r="P25" s="6" t="s">
        <v>22</v>
      </c>
      <c r="Q25" s="6">
        <v>2</v>
      </c>
      <c r="R25" s="6" t="s">
        <v>16</v>
      </c>
      <c r="S25" s="5">
        <f t="shared" si="0"/>
        <v>1.2915224466601229</v>
      </c>
      <c r="T25" s="6" t="s">
        <v>21</v>
      </c>
    </row>
    <row r="26" spans="1:20" x14ac:dyDescent="0.25">
      <c r="A26" s="4" t="s">
        <v>15</v>
      </c>
      <c r="B26" s="4">
        <v>5</v>
      </c>
      <c r="C26" s="4" t="s">
        <v>16</v>
      </c>
      <c r="D26" s="4" t="s">
        <v>99</v>
      </c>
      <c r="E26" s="4" t="s">
        <v>99</v>
      </c>
      <c r="F26" s="6" t="s">
        <v>100</v>
      </c>
      <c r="G26" s="6" t="s">
        <v>101</v>
      </c>
      <c r="H26" s="6"/>
      <c r="I26" s="4">
        <v>0.5</v>
      </c>
      <c r="J26" s="4" t="s">
        <v>26</v>
      </c>
      <c r="K26" s="4"/>
      <c r="L26" s="4">
        <v>204.22900000000001</v>
      </c>
      <c r="M26" s="4">
        <v>0.122411606578889</v>
      </c>
      <c r="N26" s="4" t="s">
        <v>21</v>
      </c>
      <c r="O26" s="5">
        <f t="shared" si="1"/>
        <v>2.4482321315777801E-2</v>
      </c>
      <c r="P26" s="6" t="s">
        <v>22</v>
      </c>
      <c r="Q26" s="6">
        <v>2</v>
      </c>
      <c r="R26" s="6" t="s">
        <v>16</v>
      </c>
      <c r="S26" s="5">
        <f t="shared" si="0"/>
        <v>0.23540693572863267</v>
      </c>
      <c r="T26" s="6" t="s">
        <v>21</v>
      </c>
    </row>
    <row r="27" spans="1:20" x14ac:dyDescent="0.25">
      <c r="A27" s="4" t="s">
        <v>15</v>
      </c>
      <c r="B27" s="4">
        <v>5</v>
      </c>
      <c r="C27" s="4" t="s">
        <v>16</v>
      </c>
      <c r="D27" s="4" t="s">
        <v>102</v>
      </c>
      <c r="E27" s="4" t="s">
        <v>102</v>
      </c>
      <c r="F27" s="6" t="s">
        <v>103</v>
      </c>
      <c r="G27" s="6" t="s">
        <v>104</v>
      </c>
      <c r="H27" s="6"/>
      <c r="I27" s="4">
        <v>1.2</v>
      </c>
      <c r="J27" s="4" t="s">
        <v>26</v>
      </c>
      <c r="K27" s="4"/>
      <c r="L27" s="4">
        <v>181.191</v>
      </c>
      <c r="M27" s="4">
        <v>0.33114227527857298</v>
      </c>
      <c r="N27" s="4" t="s">
        <v>21</v>
      </c>
      <c r="O27" s="5">
        <f t="shared" si="1"/>
        <v>6.6228455055714591E-2</v>
      </c>
      <c r="P27" s="6" t="s">
        <v>22</v>
      </c>
      <c r="Q27" s="6">
        <v>2</v>
      </c>
      <c r="R27" s="6" t="s">
        <v>16</v>
      </c>
      <c r="S27" s="5">
        <f t="shared" si="0"/>
        <v>0.6368120678434096</v>
      </c>
      <c r="T27" s="6" t="s">
        <v>21</v>
      </c>
    </row>
    <row r="28" spans="1:20" x14ac:dyDescent="0.25">
      <c r="A28" s="4" t="s">
        <v>15</v>
      </c>
      <c r="B28" s="4">
        <v>5</v>
      </c>
      <c r="C28" s="4" t="s">
        <v>16</v>
      </c>
      <c r="D28" s="4" t="s">
        <v>105</v>
      </c>
      <c r="E28" s="4" t="s">
        <v>105</v>
      </c>
      <c r="F28" s="6" t="s">
        <v>106</v>
      </c>
      <c r="G28" s="6" t="s">
        <v>107</v>
      </c>
      <c r="H28" s="6"/>
      <c r="I28" s="4">
        <v>3.5</v>
      </c>
      <c r="J28" s="4" t="s">
        <v>26</v>
      </c>
      <c r="K28" s="4"/>
      <c r="L28" s="7">
        <v>117.148</v>
      </c>
      <c r="M28" s="4">
        <v>1.49383685594291</v>
      </c>
      <c r="N28" s="4" t="s">
        <v>21</v>
      </c>
      <c r="O28" s="5">
        <f t="shared" si="1"/>
        <v>0.29876737118858199</v>
      </c>
      <c r="P28" s="6" t="s">
        <v>22</v>
      </c>
      <c r="Q28" s="6">
        <v>2</v>
      </c>
      <c r="R28" s="6" t="s">
        <v>16</v>
      </c>
      <c r="S28" s="5">
        <f t="shared" si="0"/>
        <v>2.8727631845055961</v>
      </c>
      <c r="T28" s="6" t="s">
        <v>21</v>
      </c>
    </row>
    <row r="29" spans="1:20" x14ac:dyDescent="0.25">
      <c r="A29" s="4" t="s">
        <v>15</v>
      </c>
      <c r="B29" s="4">
        <v>5</v>
      </c>
      <c r="C29" s="4" t="s">
        <v>16</v>
      </c>
      <c r="D29" s="4" t="s">
        <v>108</v>
      </c>
      <c r="E29" s="4" t="s">
        <v>108</v>
      </c>
      <c r="F29" s="6" t="s">
        <v>109</v>
      </c>
      <c r="G29" s="6" t="s">
        <v>110</v>
      </c>
      <c r="H29" s="6"/>
      <c r="I29" s="4">
        <v>2.6</v>
      </c>
      <c r="J29" s="4" t="s">
        <v>26</v>
      </c>
      <c r="K29" s="4"/>
      <c r="L29" s="4">
        <v>174.20400000000001</v>
      </c>
      <c r="M29" s="4">
        <v>0.74625152120502403</v>
      </c>
      <c r="N29" s="4" t="s">
        <v>21</v>
      </c>
      <c r="O29" s="5">
        <f t="shared" si="1"/>
        <v>0.1492503042410048</v>
      </c>
      <c r="P29" s="6" t="s">
        <v>22</v>
      </c>
      <c r="Q29" s="6">
        <v>2</v>
      </c>
      <c r="R29" s="6" t="s">
        <v>16</v>
      </c>
      <c r="S29" s="5">
        <f t="shared" si="0"/>
        <v>1.4350990792404308</v>
      </c>
      <c r="T29" s="6" t="s">
        <v>21</v>
      </c>
    </row>
    <row r="30" spans="1:20" x14ac:dyDescent="0.25">
      <c r="A30" s="4" t="s">
        <v>15</v>
      </c>
      <c r="B30" s="4">
        <v>5</v>
      </c>
      <c r="C30" s="4" t="s">
        <v>16</v>
      </c>
      <c r="D30" s="4" t="s">
        <v>111</v>
      </c>
      <c r="E30" s="4" t="s">
        <v>111</v>
      </c>
      <c r="F30" s="6" t="s">
        <v>112</v>
      </c>
      <c r="G30" s="6" t="s">
        <v>113</v>
      </c>
      <c r="H30" s="6"/>
      <c r="I30" s="4">
        <v>0.2</v>
      </c>
      <c r="J30" s="4" t="s">
        <v>26</v>
      </c>
      <c r="K30" s="4"/>
      <c r="L30" s="4">
        <v>240.292</v>
      </c>
      <c r="M30" s="4">
        <v>4.1616033825512301E-2</v>
      </c>
      <c r="N30" s="4" t="s">
        <v>21</v>
      </c>
      <c r="O30" s="5">
        <f t="shared" si="1"/>
        <v>8.3232067651024602E-3</v>
      </c>
      <c r="P30" s="6" t="s">
        <v>22</v>
      </c>
      <c r="Q30" s="6">
        <v>2</v>
      </c>
      <c r="R30" s="6" t="s">
        <v>16</v>
      </c>
      <c r="S30" s="5">
        <f t="shared" si="0"/>
        <v>8.0030834279831348E-2</v>
      </c>
      <c r="T30" s="6" t="s">
        <v>21</v>
      </c>
    </row>
    <row r="31" spans="1:20" x14ac:dyDescent="0.25">
      <c r="A31" s="4" t="s">
        <v>15</v>
      </c>
      <c r="B31" s="4">
        <v>5</v>
      </c>
      <c r="C31" s="4" t="s">
        <v>16</v>
      </c>
      <c r="D31" s="4" t="s">
        <v>114</v>
      </c>
      <c r="E31" s="4" t="s">
        <v>114</v>
      </c>
      <c r="F31" s="14" t="s">
        <v>115</v>
      </c>
      <c r="G31" s="14" t="s">
        <v>116</v>
      </c>
      <c r="H31" s="6"/>
      <c r="I31" s="4">
        <v>3.1</v>
      </c>
      <c r="J31" s="4" t="s">
        <v>20</v>
      </c>
      <c r="K31" s="4"/>
      <c r="L31" s="4">
        <v>26.981999999999999</v>
      </c>
      <c r="M31" s="4">
        <v>5.7445704543769897E-4</v>
      </c>
      <c r="N31" s="4" t="s">
        <v>21</v>
      </c>
      <c r="O31" s="5">
        <f t="shared" si="1"/>
        <v>1.148914090875398E-4</v>
      </c>
      <c r="P31" s="6" t="s">
        <v>22</v>
      </c>
      <c r="Q31" s="6">
        <v>2</v>
      </c>
      <c r="R31" s="6" t="s">
        <v>16</v>
      </c>
      <c r="S31" s="5">
        <f t="shared" si="0"/>
        <v>1.1047250873801903E-3</v>
      </c>
      <c r="T31" s="6" t="s">
        <v>21</v>
      </c>
    </row>
    <row r="32" spans="1:20" x14ac:dyDescent="0.25">
      <c r="A32" s="4" t="s">
        <v>15</v>
      </c>
      <c r="B32" s="4">
        <v>5</v>
      </c>
      <c r="C32" s="4" t="s">
        <v>16</v>
      </c>
      <c r="D32" s="4" t="s">
        <v>117</v>
      </c>
      <c r="E32" s="4" t="s">
        <v>117</v>
      </c>
      <c r="F32" s="6" t="s">
        <v>118</v>
      </c>
      <c r="G32" s="6" t="s">
        <v>119</v>
      </c>
      <c r="H32" s="6"/>
      <c r="I32" s="4">
        <v>1.3</v>
      </c>
      <c r="J32" s="4" t="s">
        <v>20</v>
      </c>
      <c r="K32" s="4"/>
      <c r="L32" s="4">
        <v>137.327</v>
      </c>
      <c r="M32" s="4">
        <v>4.7332279886693798E-5</v>
      </c>
      <c r="N32" s="4" t="s">
        <v>21</v>
      </c>
      <c r="O32" s="5">
        <f t="shared" si="1"/>
        <v>9.4664559773387596E-6</v>
      </c>
      <c r="P32" s="6" t="s">
        <v>22</v>
      </c>
      <c r="Q32" s="6">
        <v>2</v>
      </c>
      <c r="R32" s="6" t="s">
        <v>16</v>
      </c>
      <c r="S32" s="5">
        <f t="shared" si="0"/>
        <v>9.1023615166718833E-5</v>
      </c>
      <c r="T32" s="6" t="s">
        <v>21</v>
      </c>
    </row>
    <row r="33" spans="1:20" x14ac:dyDescent="0.25">
      <c r="A33" s="4" t="s">
        <v>15</v>
      </c>
      <c r="B33" s="4">
        <v>5</v>
      </c>
      <c r="C33" s="4" t="s">
        <v>16</v>
      </c>
      <c r="D33" s="4" t="s">
        <v>120</v>
      </c>
      <c r="E33" s="4" t="s">
        <v>120</v>
      </c>
      <c r="F33" s="14" t="s">
        <v>121</v>
      </c>
      <c r="G33" s="14" t="s">
        <v>122</v>
      </c>
      <c r="H33" s="6"/>
      <c r="I33" s="4">
        <v>1.5</v>
      </c>
      <c r="J33" s="4" t="s">
        <v>20</v>
      </c>
      <c r="K33" s="4"/>
      <c r="L33" s="4">
        <v>112.414</v>
      </c>
      <c r="M33" s="4">
        <v>6.6717668617787796E-5</v>
      </c>
      <c r="N33" s="4" t="s">
        <v>21</v>
      </c>
      <c r="O33" s="5">
        <f t="shared" si="1"/>
        <v>1.3343533723557558E-5</v>
      </c>
      <c r="P33" s="6" t="s">
        <v>22</v>
      </c>
      <c r="Q33" s="6">
        <v>2</v>
      </c>
      <c r="R33" s="6" t="s">
        <v>16</v>
      </c>
      <c r="S33" s="5">
        <f t="shared" si="0"/>
        <v>1.2830320888036114E-4</v>
      </c>
      <c r="T33" s="6" t="s">
        <v>21</v>
      </c>
    </row>
    <row r="34" spans="1:20" x14ac:dyDescent="0.25">
      <c r="A34" s="4" t="s">
        <v>123</v>
      </c>
      <c r="B34" s="4">
        <v>5</v>
      </c>
      <c r="C34" s="4" t="s">
        <v>16</v>
      </c>
      <c r="D34" s="4" t="s">
        <v>124</v>
      </c>
      <c r="E34" s="4" t="s">
        <v>124</v>
      </c>
      <c r="F34" s="6" t="s">
        <v>125</v>
      </c>
      <c r="G34" s="6" t="s">
        <v>126</v>
      </c>
      <c r="H34" s="10">
        <v>48828</v>
      </c>
      <c r="I34" s="4">
        <v>3.5</v>
      </c>
      <c r="J34" s="4" t="s">
        <v>20</v>
      </c>
      <c r="K34" s="4"/>
      <c r="L34" s="4">
        <v>58.933</v>
      </c>
      <c r="M34" s="4">
        <v>2.9694738092409998E-4</v>
      </c>
      <c r="N34" s="4" t="s">
        <v>21</v>
      </c>
      <c r="O34" s="5">
        <f t="shared" si="1"/>
        <v>5.9389476184819993E-5</v>
      </c>
      <c r="P34" s="6" t="s">
        <v>22</v>
      </c>
      <c r="Q34" s="6">
        <v>2</v>
      </c>
      <c r="R34" s="6" t="s">
        <v>16</v>
      </c>
      <c r="S34" s="5">
        <f t="shared" si="0"/>
        <v>5.7105265562326917E-4</v>
      </c>
      <c r="T34" s="6" t="s">
        <v>21</v>
      </c>
    </row>
    <row r="35" spans="1:20" x14ac:dyDescent="0.25">
      <c r="A35" s="4" t="s">
        <v>30</v>
      </c>
      <c r="B35" s="4" t="s">
        <v>31</v>
      </c>
      <c r="C35" s="4" t="s">
        <v>16</v>
      </c>
      <c r="D35" s="4" t="s">
        <v>127</v>
      </c>
      <c r="E35" s="4" t="s">
        <v>127</v>
      </c>
      <c r="F35" s="14" t="s">
        <v>128</v>
      </c>
      <c r="G35" s="14" t="s">
        <v>129</v>
      </c>
      <c r="H35" s="6"/>
      <c r="I35" s="4">
        <v>30.844899999999999</v>
      </c>
      <c r="J35" s="4" t="s">
        <v>36</v>
      </c>
      <c r="K35" s="4"/>
      <c r="L35" s="4">
        <v>51.996000000000002</v>
      </c>
      <c r="M35" s="4">
        <v>5.9321678590660795E-4</v>
      </c>
      <c r="N35" s="4" t="s">
        <v>21</v>
      </c>
      <c r="O35" s="5">
        <f t="shared" si="1"/>
        <v>1.1864335718132158E-4</v>
      </c>
      <c r="P35" s="6" t="s">
        <v>22</v>
      </c>
      <c r="Q35" s="6">
        <v>2</v>
      </c>
      <c r="R35" s="6" t="s">
        <v>16</v>
      </c>
      <c r="S35" s="5">
        <f t="shared" si="0"/>
        <v>1.1408015113588614E-3</v>
      </c>
      <c r="T35" s="6" t="s">
        <v>21</v>
      </c>
    </row>
    <row r="36" spans="1:20" x14ac:dyDescent="0.25">
      <c r="A36" s="4" t="s">
        <v>123</v>
      </c>
      <c r="B36" s="4">
        <v>5</v>
      </c>
      <c r="C36" s="4" t="s">
        <v>16</v>
      </c>
      <c r="D36" s="4" t="s">
        <v>130</v>
      </c>
      <c r="E36" s="4" t="s">
        <v>130</v>
      </c>
      <c r="F36" s="6"/>
      <c r="G36" s="6" t="s">
        <v>131</v>
      </c>
      <c r="H36" s="6"/>
      <c r="I36" s="4">
        <v>0.09</v>
      </c>
      <c r="J36" s="4" t="s">
        <v>20</v>
      </c>
      <c r="K36" s="4"/>
      <c r="L36" s="4">
        <v>69.722999999999999</v>
      </c>
      <c r="M36" s="4">
        <v>6.4541112688782804E-6</v>
      </c>
      <c r="N36" s="4" t="s">
        <v>21</v>
      </c>
      <c r="O36" s="5">
        <f t="shared" si="1"/>
        <v>1.2908222537756562E-6</v>
      </c>
      <c r="P36" s="6" t="s">
        <v>22</v>
      </c>
      <c r="Q36" s="6">
        <v>2</v>
      </c>
      <c r="R36" s="6" t="s">
        <v>16</v>
      </c>
      <c r="S36" s="5">
        <f t="shared" si="0"/>
        <v>1.2411752440150538E-5</v>
      </c>
      <c r="T36" s="6" t="s">
        <v>21</v>
      </c>
    </row>
    <row r="37" spans="1:20" x14ac:dyDescent="0.25">
      <c r="A37" s="4" t="s">
        <v>30</v>
      </c>
      <c r="B37" s="4" t="s">
        <v>31</v>
      </c>
      <c r="C37" s="4" t="s">
        <v>16</v>
      </c>
      <c r="D37" s="4" t="s">
        <v>132</v>
      </c>
      <c r="E37" s="4" t="s">
        <v>132</v>
      </c>
      <c r="F37" s="10" t="s">
        <v>133</v>
      </c>
      <c r="G37" s="6" t="s">
        <v>134</v>
      </c>
      <c r="H37" s="6">
        <v>29036</v>
      </c>
      <c r="I37" s="4">
        <v>314.416</v>
      </c>
      <c r="J37" s="4" t="s">
        <v>36</v>
      </c>
      <c r="K37" s="4"/>
      <c r="L37" s="4">
        <v>63.55</v>
      </c>
      <c r="M37" s="4">
        <v>4.9475373721479202E-3</v>
      </c>
      <c r="N37" s="4" t="s">
        <v>21</v>
      </c>
      <c r="O37" s="5">
        <f t="shared" si="1"/>
        <v>9.8950747442958409E-4</v>
      </c>
      <c r="P37" s="6" t="s">
        <v>22</v>
      </c>
      <c r="Q37" s="6">
        <v>2</v>
      </c>
      <c r="R37" s="6" t="s">
        <v>16</v>
      </c>
      <c r="S37" s="5">
        <f t="shared" si="0"/>
        <v>9.514494946438308E-3</v>
      </c>
      <c r="T37" s="6" t="s">
        <v>21</v>
      </c>
    </row>
    <row r="38" spans="1:20" x14ac:dyDescent="0.25">
      <c r="A38" s="4" t="s">
        <v>30</v>
      </c>
      <c r="B38" s="4" t="s">
        <v>31</v>
      </c>
      <c r="C38" s="4" t="s">
        <v>16</v>
      </c>
      <c r="D38" s="4" t="s">
        <v>135</v>
      </c>
      <c r="E38" s="4" t="s">
        <v>135</v>
      </c>
      <c r="F38" s="6" t="s">
        <v>136</v>
      </c>
      <c r="G38" s="6" t="s">
        <v>137</v>
      </c>
      <c r="H38" s="10">
        <v>29035</v>
      </c>
      <c r="I38" s="4">
        <v>263.697</v>
      </c>
      <c r="J38" s="4" t="s">
        <v>36</v>
      </c>
      <c r="K38" s="4"/>
      <c r="L38" s="4">
        <v>54.938000000000002</v>
      </c>
      <c r="M38" s="4">
        <v>4.7999017073792304E-3</v>
      </c>
      <c r="N38" s="4" t="s">
        <v>21</v>
      </c>
      <c r="O38" s="5">
        <f t="shared" si="1"/>
        <v>9.5998034147584612E-4</v>
      </c>
      <c r="P38" s="6" t="s">
        <v>22</v>
      </c>
      <c r="Q38" s="6">
        <v>2</v>
      </c>
      <c r="R38" s="6" t="s">
        <v>16</v>
      </c>
      <c r="S38" s="5">
        <f t="shared" si="0"/>
        <v>9.2305802064985201E-3</v>
      </c>
      <c r="T38" s="6" t="s">
        <v>21</v>
      </c>
    </row>
    <row r="39" spans="1:20" x14ac:dyDescent="0.25">
      <c r="A39" s="4" t="s">
        <v>30</v>
      </c>
      <c r="B39" s="4" t="s">
        <v>31</v>
      </c>
      <c r="C39" s="4" t="s">
        <v>16</v>
      </c>
      <c r="D39" s="4" t="s">
        <v>138</v>
      </c>
      <c r="E39" s="4" t="s">
        <v>138</v>
      </c>
      <c r="F39" s="6" t="s">
        <v>139</v>
      </c>
      <c r="G39" s="6" t="s">
        <v>140</v>
      </c>
      <c r="H39" s="10">
        <v>49786</v>
      </c>
      <c r="I39" s="4">
        <v>31.972999999999999</v>
      </c>
      <c r="J39" s="4" t="s">
        <v>36</v>
      </c>
      <c r="K39" s="4"/>
      <c r="L39" s="4">
        <v>58.692999999999998</v>
      </c>
      <c r="M39" s="4">
        <v>5.44749799805769E-4</v>
      </c>
      <c r="N39" s="4" t="s">
        <v>21</v>
      </c>
      <c r="O39" s="5">
        <f t="shared" si="1"/>
        <v>1.089499599611538E-4</v>
      </c>
      <c r="P39" s="6" t="s">
        <v>22</v>
      </c>
      <c r="Q39" s="6">
        <v>2</v>
      </c>
      <c r="R39" s="6" t="s">
        <v>16</v>
      </c>
      <c r="S39" s="5">
        <f t="shared" si="0"/>
        <v>1.0475957688572482E-3</v>
      </c>
      <c r="T39" s="6" t="s">
        <v>21</v>
      </c>
    </row>
    <row r="40" spans="1:20" x14ac:dyDescent="0.25">
      <c r="A40" s="4" t="s">
        <v>30</v>
      </c>
      <c r="B40" s="4" t="s">
        <v>31</v>
      </c>
      <c r="C40" s="4" t="s">
        <v>16</v>
      </c>
      <c r="D40" s="4" t="s">
        <v>141</v>
      </c>
      <c r="E40" s="4" t="s">
        <v>141</v>
      </c>
      <c r="F40" s="14" t="s">
        <v>142</v>
      </c>
      <c r="G40" s="14" t="s">
        <v>143</v>
      </c>
      <c r="H40" s="6"/>
      <c r="I40" s="4">
        <v>1.736</v>
      </c>
      <c r="J40" s="4" t="s">
        <v>36</v>
      </c>
      <c r="K40" s="4"/>
      <c r="L40" s="4">
        <v>207</v>
      </c>
      <c r="M40" s="4">
        <v>8.3864734299516908E-6</v>
      </c>
      <c r="N40" s="4" t="s">
        <v>21</v>
      </c>
      <c r="O40" s="5">
        <f t="shared" si="1"/>
        <v>1.6772946859903381E-6</v>
      </c>
      <c r="P40" s="6" t="s">
        <v>22</v>
      </c>
      <c r="Q40" s="6">
        <v>2</v>
      </c>
      <c r="R40" s="6" t="s">
        <v>16</v>
      </c>
      <c r="S40" s="5">
        <f t="shared" si="0"/>
        <v>1.6127833519137866E-5</v>
      </c>
      <c r="T40" s="6" t="s">
        <v>21</v>
      </c>
    </row>
    <row r="41" spans="1:20" x14ac:dyDescent="0.25">
      <c r="A41" s="4" t="s">
        <v>123</v>
      </c>
      <c r="B41" s="4">
        <v>5</v>
      </c>
      <c r="C41" s="4" t="s">
        <v>16</v>
      </c>
      <c r="D41" s="4" t="s">
        <v>144</v>
      </c>
      <c r="E41" s="4" t="s">
        <v>144</v>
      </c>
      <c r="F41" s="14" t="s">
        <v>145</v>
      </c>
      <c r="G41" s="14" t="s">
        <v>146</v>
      </c>
      <c r="H41" s="6">
        <v>35104</v>
      </c>
      <c r="I41" s="4">
        <v>1.1000000000000001</v>
      </c>
      <c r="J41" s="4" t="s">
        <v>20</v>
      </c>
      <c r="K41" s="4"/>
      <c r="L41" s="4">
        <v>87.6</v>
      </c>
      <c r="M41" s="4">
        <v>6.2785388127853902E-5</v>
      </c>
      <c r="N41" s="4" t="s">
        <v>21</v>
      </c>
      <c r="O41" s="5">
        <f t="shared" si="1"/>
        <v>1.255707762557078E-5</v>
      </c>
      <c r="P41" s="6" t="s">
        <v>22</v>
      </c>
      <c r="Q41" s="6">
        <v>2</v>
      </c>
      <c r="R41" s="6" t="s">
        <v>16</v>
      </c>
      <c r="S41" s="5">
        <f t="shared" si="0"/>
        <v>1.2074113101510365E-4</v>
      </c>
      <c r="T41" s="6" t="s">
        <v>21</v>
      </c>
    </row>
    <row r="42" spans="1:20" x14ac:dyDescent="0.25">
      <c r="A42" s="4" t="s">
        <v>123</v>
      </c>
      <c r="B42" s="4">
        <v>5</v>
      </c>
      <c r="C42" s="4" t="s">
        <v>16</v>
      </c>
      <c r="D42" s="4" t="s">
        <v>147</v>
      </c>
      <c r="E42" s="4" t="s">
        <v>147</v>
      </c>
      <c r="F42" s="14" t="s">
        <v>148</v>
      </c>
      <c r="G42" s="14" t="s">
        <v>149</v>
      </c>
      <c r="H42" s="10"/>
      <c r="I42" s="4">
        <v>43.7</v>
      </c>
      <c r="J42" s="4" t="s">
        <v>20</v>
      </c>
      <c r="K42" s="4"/>
      <c r="L42" s="4">
        <v>50.941000000000003</v>
      </c>
      <c r="M42" s="4">
        <v>4.2892758289001E-3</v>
      </c>
      <c r="N42" s="4" t="s">
        <v>21</v>
      </c>
      <c r="O42" s="5">
        <f t="shared" si="1"/>
        <v>8.5785516578001995E-4</v>
      </c>
      <c r="P42" s="6" t="s">
        <v>22</v>
      </c>
      <c r="Q42" s="6">
        <v>2</v>
      </c>
      <c r="R42" s="6" t="s">
        <v>16</v>
      </c>
      <c r="S42" s="5">
        <f t="shared" si="0"/>
        <v>8.248607363269423E-3</v>
      </c>
      <c r="T42" s="6" t="s">
        <v>21</v>
      </c>
    </row>
    <row r="43" spans="1:20" x14ac:dyDescent="0.25">
      <c r="A43" s="4" t="s">
        <v>123</v>
      </c>
      <c r="B43" s="4">
        <v>5</v>
      </c>
      <c r="C43" s="4" t="s">
        <v>16</v>
      </c>
      <c r="D43" s="4" t="s">
        <v>150</v>
      </c>
      <c r="E43" s="4" t="s">
        <v>150</v>
      </c>
      <c r="F43" s="6" t="s">
        <v>151</v>
      </c>
      <c r="G43" s="14" t="s">
        <v>152</v>
      </c>
      <c r="H43" s="6"/>
      <c r="I43" s="4">
        <v>0.09</v>
      </c>
      <c r="J43" s="4" t="s">
        <v>20</v>
      </c>
      <c r="K43" s="4"/>
      <c r="L43" s="4">
        <v>118.71</v>
      </c>
      <c r="M43" s="4">
        <v>3.7907505686125899E-6</v>
      </c>
      <c r="N43" s="4" t="s">
        <v>21</v>
      </c>
      <c r="O43" s="5">
        <f t="shared" si="1"/>
        <v>7.5815011372251803E-7</v>
      </c>
      <c r="P43" s="6" t="s">
        <v>22</v>
      </c>
      <c r="Q43" s="6">
        <v>2</v>
      </c>
      <c r="R43" s="6" t="s">
        <v>16</v>
      </c>
      <c r="S43" s="5">
        <f t="shared" si="0"/>
        <v>7.2899049396395951E-6</v>
      </c>
      <c r="T43" s="6" t="s">
        <v>21</v>
      </c>
    </row>
    <row r="44" spans="1:20" x14ac:dyDescent="0.25">
      <c r="A44" s="4" t="s">
        <v>30</v>
      </c>
      <c r="B44" s="4" t="s">
        <v>31</v>
      </c>
      <c r="C44" s="4" t="s">
        <v>16</v>
      </c>
      <c r="D44" s="4" t="s">
        <v>153</v>
      </c>
      <c r="E44" s="4" t="s">
        <v>153</v>
      </c>
      <c r="F44" s="10" t="s">
        <v>154</v>
      </c>
      <c r="G44" s="6" t="s">
        <v>155</v>
      </c>
      <c r="H44" s="6">
        <v>29105</v>
      </c>
      <c r="I44" s="4">
        <v>18489.87</v>
      </c>
      <c r="J44" s="4" t="s">
        <v>36</v>
      </c>
      <c r="K44" s="4"/>
      <c r="L44" s="4">
        <v>65.38</v>
      </c>
      <c r="M44" s="4">
        <v>0.28280620985010702</v>
      </c>
      <c r="N44" s="4" t="s">
        <v>21</v>
      </c>
      <c r="O44" s="5">
        <f t="shared" si="1"/>
        <v>5.6561241970021402E-2</v>
      </c>
      <c r="P44" s="6" t="s">
        <v>22</v>
      </c>
      <c r="Q44" s="6">
        <v>2</v>
      </c>
      <c r="R44" s="6" t="s">
        <v>16</v>
      </c>
      <c r="S44" s="5">
        <f t="shared" si="0"/>
        <v>0.54385809586559042</v>
      </c>
      <c r="T44" s="6" t="s">
        <v>21</v>
      </c>
    </row>
    <row r="45" spans="1:20" x14ac:dyDescent="0.25">
      <c r="A45" s="4" t="s">
        <v>123</v>
      </c>
      <c r="B45" s="4">
        <v>5</v>
      </c>
      <c r="C45" s="4" t="s">
        <v>16</v>
      </c>
      <c r="D45" s="4" t="s">
        <v>156</v>
      </c>
      <c r="E45" s="4" t="s">
        <v>156</v>
      </c>
      <c r="F45" s="6"/>
      <c r="G45" s="14" t="s">
        <v>131</v>
      </c>
      <c r="H45" s="6"/>
      <c r="I45" s="4">
        <v>3</v>
      </c>
      <c r="J45" s="4" t="s">
        <v>20</v>
      </c>
      <c r="K45" s="4"/>
      <c r="L45" s="4">
        <v>47.866999999999997</v>
      </c>
      <c r="M45" s="4">
        <v>3.13368291307164E-4</v>
      </c>
      <c r="N45" s="4" t="s">
        <v>21</v>
      </c>
      <c r="O45" s="5">
        <f t="shared" si="1"/>
        <v>6.2673658261432804E-5</v>
      </c>
      <c r="P45" s="6" t="s">
        <v>22</v>
      </c>
      <c r="Q45" s="6">
        <v>2</v>
      </c>
      <c r="R45" s="6" t="s">
        <v>16</v>
      </c>
      <c r="S45" s="5">
        <f t="shared" si="0"/>
        <v>6.0263132943685384E-4</v>
      </c>
      <c r="T45" s="6" t="s">
        <v>21</v>
      </c>
    </row>
    <row r="46" spans="1:20" x14ac:dyDescent="0.25">
      <c r="A46" s="4" t="s">
        <v>123</v>
      </c>
      <c r="B46" s="4">
        <v>5</v>
      </c>
      <c r="C46" s="4" t="s">
        <v>16</v>
      </c>
      <c r="D46" s="4" t="s">
        <v>157</v>
      </c>
      <c r="E46" s="4" t="s">
        <v>157</v>
      </c>
      <c r="F46" s="6" t="s">
        <v>158</v>
      </c>
      <c r="G46" s="6" t="s">
        <v>159</v>
      </c>
      <c r="H46" s="6"/>
      <c r="I46" s="4">
        <v>5.9</v>
      </c>
      <c r="J46" s="4" t="s">
        <v>20</v>
      </c>
      <c r="K46" s="4"/>
      <c r="L46" s="4">
        <v>95.95</v>
      </c>
      <c r="M46" s="4">
        <v>3.0745179781135998E-4</v>
      </c>
      <c r="N46" s="4" t="s">
        <v>21</v>
      </c>
      <c r="O46" s="5">
        <f t="shared" si="1"/>
        <v>6.1490359562272001E-5</v>
      </c>
      <c r="P46" s="6" t="s">
        <v>22</v>
      </c>
      <c r="Q46" s="6">
        <v>2</v>
      </c>
      <c r="R46" s="6" t="s">
        <v>16</v>
      </c>
      <c r="S46" s="5">
        <f t="shared" si="0"/>
        <v>5.9125345732953841E-4</v>
      </c>
      <c r="T46" s="6" t="s">
        <v>21</v>
      </c>
    </row>
    <row r="47" spans="1:20" x14ac:dyDescent="0.25">
      <c r="A47" s="4" t="s">
        <v>160</v>
      </c>
      <c r="B47" s="4">
        <v>5</v>
      </c>
      <c r="C47" s="4" t="s">
        <v>16</v>
      </c>
      <c r="D47" s="4" t="s">
        <v>161</v>
      </c>
      <c r="E47" s="4" t="s">
        <v>161</v>
      </c>
      <c r="F47" s="6" t="s">
        <v>162</v>
      </c>
      <c r="G47" s="6" t="s">
        <v>163</v>
      </c>
      <c r="H47" s="6"/>
      <c r="I47" s="4">
        <v>884</v>
      </c>
      <c r="J47" s="4" t="s">
        <v>164</v>
      </c>
      <c r="K47" s="4"/>
      <c r="L47" s="4">
        <v>135.13</v>
      </c>
      <c r="M47" s="4">
        <v>0.32709242951232098</v>
      </c>
      <c r="N47" s="4" t="s">
        <v>21</v>
      </c>
      <c r="O47" s="5">
        <f t="shared" si="1"/>
        <v>6.5418485902464199E-2</v>
      </c>
      <c r="P47" s="6" t="s">
        <v>22</v>
      </c>
      <c r="Q47" s="6">
        <v>2</v>
      </c>
      <c r="R47" s="6" t="s">
        <v>16</v>
      </c>
      <c r="S47" s="5">
        <f t="shared" si="0"/>
        <v>0.62902390290830956</v>
      </c>
      <c r="T47" s="6" t="s">
        <v>21</v>
      </c>
    </row>
    <row r="48" spans="1:20" x14ac:dyDescent="0.25">
      <c r="A48" s="4" t="s">
        <v>160</v>
      </c>
      <c r="B48" s="4">
        <v>5</v>
      </c>
      <c r="C48" s="4" t="s">
        <v>16</v>
      </c>
      <c r="D48" s="4" t="s">
        <v>165</v>
      </c>
      <c r="E48" s="4" t="s">
        <v>165</v>
      </c>
      <c r="F48" s="6" t="s">
        <v>166</v>
      </c>
      <c r="G48" s="6" t="s">
        <v>167</v>
      </c>
      <c r="H48" s="6"/>
      <c r="I48" s="4">
        <v>925</v>
      </c>
      <c r="J48" s="4" t="s">
        <v>164</v>
      </c>
      <c r="K48" s="4"/>
      <c r="L48" s="4">
        <v>151.12899999999999</v>
      </c>
      <c r="M48" s="4">
        <v>0.30602994792528199</v>
      </c>
      <c r="N48" s="4" t="s">
        <v>21</v>
      </c>
      <c r="O48" s="5">
        <f t="shared" si="1"/>
        <v>6.1205989585056395E-2</v>
      </c>
      <c r="P48" s="6" t="s">
        <v>22</v>
      </c>
      <c r="Q48" s="6">
        <v>2</v>
      </c>
      <c r="R48" s="6" t="s">
        <v>16</v>
      </c>
      <c r="S48" s="5">
        <f t="shared" si="0"/>
        <v>0.58851913062554229</v>
      </c>
      <c r="T48" s="6" t="s">
        <v>21</v>
      </c>
    </row>
    <row r="49" spans="1:20" x14ac:dyDescent="0.25">
      <c r="A49" s="4" t="s">
        <v>160</v>
      </c>
      <c r="B49" s="4">
        <v>5</v>
      </c>
      <c r="C49" s="4" t="s">
        <v>16</v>
      </c>
      <c r="D49" s="4" t="s">
        <v>168</v>
      </c>
      <c r="E49" s="4" t="s">
        <v>168</v>
      </c>
      <c r="F49" s="6" t="s">
        <v>169</v>
      </c>
      <c r="G49" s="6" t="s">
        <v>170</v>
      </c>
      <c r="H49" s="6"/>
      <c r="I49" s="4">
        <v>436</v>
      </c>
      <c r="J49" s="4" t="s">
        <v>164</v>
      </c>
      <c r="K49" s="4"/>
      <c r="L49" s="4">
        <v>111.104</v>
      </c>
      <c r="M49" s="4">
        <v>0.196212557603687</v>
      </c>
      <c r="N49" s="4" t="s">
        <v>21</v>
      </c>
      <c r="O49" s="5">
        <f t="shared" si="1"/>
        <v>3.9242511520737398E-2</v>
      </c>
      <c r="P49" s="6" t="s">
        <v>22</v>
      </c>
      <c r="Q49" s="6">
        <v>2</v>
      </c>
      <c r="R49" s="6" t="s">
        <v>16</v>
      </c>
      <c r="S49" s="5">
        <f t="shared" si="0"/>
        <v>0.37733184154555194</v>
      </c>
      <c r="T49" s="6" t="s">
        <v>21</v>
      </c>
    </row>
    <row r="50" spans="1:20" x14ac:dyDescent="0.25">
      <c r="A50" s="4" t="s">
        <v>160</v>
      </c>
      <c r="B50" s="4">
        <v>5</v>
      </c>
      <c r="C50" s="4" t="s">
        <v>16</v>
      </c>
      <c r="D50" s="4" t="s">
        <v>171</v>
      </c>
      <c r="E50" s="4" t="s">
        <v>171</v>
      </c>
      <c r="F50" s="6" t="s">
        <v>172</v>
      </c>
      <c r="G50" s="6" t="s">
        <v>173</v>
      </c>
      <c r="H50" s="6"/>
      <c r="I50" s="4">
        <v>631</v>
      </c>
      <c r="J50" s="4" t="s">
        <v>164</v>
      </c>
      <c r="K50" s="4"/>
      <c r="L50" s="4">
        <v>112.08799999999999</v>
      </c>
      <c r="M50" s="4">
        <v>0.28147526943116102</v>
      </c>
      <c r="N50" s="4" t="s">
        <v>21</v>
      </c>
      <c r="O50" s="5">
        <f t="shared" si="1"/>
        <v>5.6295053886232203E-2</v>
      </c>
      <c r="P50" s="6" t="s">
        <v>22</v>
      </c>
      <c r="Q50" s="6">
        <v>2</v>
      </c>
      <c r="R50" s="6" t="s">
        <v>16</v>
      </c>
      <c r="S50" s="5">
        <f t="shared" si="0"/>
        <v>0.54129859505992506</v>
      </c>
      <c r="T50" s="6" t="s">
        <v>21</v>
      </c>
    </row>
    <row r="51" spans="1:20" x14ac:dyDescent="0.25">
      <c r="A51" s="4" t="s">
        <v>160</v>
      </c>
      <c r="B51" s="4">
        <v>5</v>
      </c>
      <c r="C51" s="4" t="s">
        <v>16</v>
      </c>
      <c r="D51" s="4" t="s">
        <v>174</v>
      </c>
      <c r="E51" s="4" t="s">
        <v>174</v>
      </c>
      <c r="F51" s="6" t="s">
        <v>175</v>
      </c>
      <c r="G51" s="6" t="s">
        <v>176</v>
      </c>
      <c r="H51" s="6">
        <v>28938</v>
      </c>
      <c r="I51" s="4">
        <v>0.83</v>
      </c>
      <c r="J51" s="4" t="s">
        <v>26</v>
      </c>
      <c r="K51" s="4"/>
      <c r="L51" s="4">
        <v>17.030999999999999</v>
      </c>
      <c r="M51" s="4">
        <v>2.4367330162644598</v>
      </c>
      <c r="N51" s="4" t="s">
        <v>21</v>
      </c>
      <c r="O51" s="5">
        <f t="shared" si="1"/>
        <v>0.48734660325289197</v>
      </c>
      <c r="P51" s="6" t="s">
        <v>22</v>
      </c>
      <c r="Q51" s="6">
        <v>2</v>
      </c>
      <c r="R51" s="6" t="s">
        <v>16</v>
      </c>
      <c r="S51" s="5">
        <f t="shared" si="0"/>
        <v>4.6860250312778078</v>
      </c>
      <c r="T51" s="6" t="s">
        <v>21</v>
      </c>
    </row>
    <row r="52" spans="1:20" x14ac:dyDescent="0.25">
      <c r="A52" s="4" t="s">
        <v>160</v>
      </c>
      <c r="B52" s="4">
        <v>5</v>
      </c>
      <c r="C52" s="4" t="s">
        <v>16</v>
      </c>
      <c r="D52" s="4" t="s">
        <v>177</v>
      </c>
      <c r="E52" s="4" t="s">
        <v>177</v>
      </c>
      <c r="F52" s="6" t="s">
        <v>178</v>
      </c>
      <c r="G52" s="6" t="s">
        <v>179</v>
      </c>
      <c r="H52" s="6"/>
      <c r="I52" s="4">
        <v>7.0000000000000007E-2</v>
      </c>
      <c r="J52" s="4" t="s">
        <v>26</v>
      </c>
      <c r="K52" s="4"/>
      <c r="L52" s="6">
        <f>180.16*500</f>
        <v>90080</v>
      </c>
      <c r="M52" s="5">
        <f>1000*B52*I52/L52</f>
        <v>3.8854351687388992E-3</v>
      </c>
      <c r="N52" s="4" t="s">
        <v>21</v>
      </c>
      <c r="O52" s="5">
        <f>M52/5</f>
        <v>7.7708703374777983E-4</v>
      </c>
      <c r="P52" s="6" t="s">
        <v>22</v>
      </c>
      <c r="Q52" s="6">
        <v>2</v>
      </c>
      <c r="R52" s="6" t="s">
        <v>16</v>
      </c>
      <c r="S52" s="5">
        <f t="shared" si="0"/>
        <v>7.4719907091132668E-3</v>
      </c>
      <c r="T52" s="6" t="s">
        <v>21</v>
      </c>
    </row>
    <row r="53" spans="1:20" x14ac:dyDescent="0.25">
      <c r="A53" s="4" t="s">
        <v>160</v>
      </c>
      <c r="B53" s="4">
        <v>5</v>
      </c>
      <c r="C53" s="4" t="s">
        <v>16</v>
      </c>
      <c r="D53" s="4" t="s">
        <v>180</v>
      </c>
      <c r="E53" s="4" t="s">
        <v>180</v>
      </c>
      <c r="F53" s="6" t="s">
        <v>181</v>
      </c>
      <c r="G53" s="6" t="s">
        <v>182</v>
      </c>
      <c r="H53" s="6"/>
      <c r="I53" s="4">
        <v>4.58</v>
      </c>
      <c r="J53" s="4" t="s">
        <v>26</v>
      </c>
      <c r="K53" s="4"/>
      <c r="L53" s="4">
        <v>180.15600000000001</v>
      </c>
      <c r="M53" s="4">
        <v>1.27112058438242</v>
      </c>
      <c r="N53" s="4" t="s">
        <v>21</v>
      </c>
      <c r="O53" s="5">
        <f t="shared" si="1"/>
        <v>0.254224116876484</v>
      </c>
      <c r="P53" s="6" t="s">
        <v>22</v>
      </c>
      <c r="Q53" s="6">
        <v>2</v>
      </c>
      <c r="R53" s="6" t="s">
        <v>16</v>
      </c>
      <c r="S53" s="5">
        <f t="shared" si="0"/>
        <v>2.4444626622738843</v>
      </c>
      <c r="T53" s="6" t="s">
        <v>21</v>
      </c>
    </row>
    <row r="54" spans="1:20" x14ac:dyDescent="0.25">
      <c r="A54" s="4" t="s">
        <v>160</v>
      </c>
      <c r="B54" s="4">
        <v>5</v>
      </c>
      <c r="C54" s="4" t="s">
        <v>16</v>
      </c>
      <c r="D54" s="4" t="s">
        <v>183</v>
      </c>
      <c r="E54" s="4" t="s">
        <v>183</v>
      </c>
      <c r="F54" s="6" t="s">
        <v>184</v>
      </c>
      <c r="G54" s="6" t="s">
        <v>185</v>
      </c>
      <c r="H54" s="6">
        <v>62501</v>
      </c>
      <c r="I54" s="4">
        <v>22.4</v>
      </c>
      <c r="J54" s="4" t="s">
        <v>20</v>
      </c>
      <c r="K54" s="4"/>
      <c r="L54" s="4">
        <v>441.39749999999998</v>
      </c>
      <c r="M54" s="4">
        <v>2.5373954315554599E-4</v>
      </c>
      <c r="N54" s="4" t="s">
        <v>21</v>
      </c>
      <c r="O54" s="5">
        <f t="shared" si="1"/>
        <v>5.0747908631109197E-5</v>
      </c>
      <c r="P54" s="6" t="s">
        <v>22</v>
      </c>
      <c r="Q54" s="6">
        <v>2</v>
      </c>
      <c r="R54" s="6" t="s">
        <v>16</v>
      </c>
      <c r="S54" s="5">
        <f t="shared" si="0"/>
        <v>4.879606599145115E-4</v>
      </c>
      <c r="T54" s="6" t="s">
        <v>21</v>
      </c>
    </row>
    <row r="55" spans="1:20" x14ac:dyDescent="0.25">
      <c r="A55" s="4" t="s">
        <v>160</v>
      </c>
      <c r="B55" s="4">
        <v>5</v>
      </c>
      <c r="C55" s="4" t="s">
        <v>16</v>
      </c>
      <c r="D55" s="4" t="s">
        <v>186</v>
      </c>
      <c r="E55" s="4" t="s">
        <v>186</v>
      </c>
      <c r="F55" s="6" t="s">
        <v>187</v>
      </c>
      <c r="G55" s="6" t="s">
        <v>188</v>
      </c>
      <c r="H55" s="6">
        <v>29032</v>
      </c>
      <c r="I55" s="4">
        <v>106</v>
      </c>
      <c r="J55" s="4" t="s">
        <v>20</v>
      </c>
      <c r="K55" s="4"/>
      <c r="L55" s="4">
        <v>219.23500000000001</v>
      </c>
      <c r="M55" s="4">
        <v>2.4174972061942702E-3</v>
      </c>
      <c r="N55" s="4" t="s">
        <v>21</v>
      </c>
      <c r="O55" s="5">
        <f t="shared" si="1"/>
        <v>4.8349944123885402E-4</v>
      </c>
      <c r="P55" s="6" t="s">
        <v>22</v>
      </c>
      <c r="Q55" s="6">
        <v>2</v>
      </c>
      <c r="R55" s="6" t="s">
        <v>16</v>
      </c>
      <c r="S55" s="5">
        <f t="shared" si="0"/>
        <v>4.6490330888351349E-3</v>
      </c>
      <c r="T55" s="6" t="s">
        <v>21</v>
      </c>
    </row>
    <row r="56" spans="1:20" x14ac:dyDescent="0.25">
      <c r="A56" s="4" t="s">
        <v>160</v>
      </c>
      <c r="B56" s="4">
        <v>5</v>
      </c>
      <c r="C56" s="4" t="s">
        <v>16</v>
      </c>
      <c r="D56" s="4" t="s">
        <v>189</v>
      </c>
      <c r="E56" s="4" t="s">
        <v>189</v>
      </c>
      <c r="F56" s="6" t="s">
        <v>190</v>
      </c>
      <c r="G56" s="6" t="s">
        <v>191</v>
      </c>
      <c r="H56" s="6">
        <v>15956</v>
      </c>
      <c r="I56" s="4">
        <v>1.34</v>
      </c>
      <c r="J56" s="4" t="s">
        <v>20</v>
      </c>
      <c r="K56" s="4"/>
      <c r="L56" s="4">
        <v>244.31059999999999</v>
      </c>
      <c r="M56" s="4">
        <v>2.7424106854143901E-5</v>
      </c>
      <c r="N56" s="4" t="s">
        <v>21</v>
      </c>
      <c r="O56" s="5">
        <f t="shared" si="1"/>
        <v>5.48482137082878E-6</v>
      </c>
      <c r="P56" s="6" t="s">
        <v>22</v>
      </c>
      <c r="Q56" s="6">
        <v>2</v>
      </c>
      <c r="R56" s="6" t="s">
        <v>16</v>
      </c>
      <c r="S56" s="5">
        <f t="shared" si="0"/>
        <v>5.2738667027199807E-5</v>
      </c>
      <c r="T56" s="6" t="s">
        <v>21</v>
      </c>
    </row>
    <row r="57" spans="1:20" x14ac:dyDescent="0.25">
      <c r="A57" s="4" t="s">
        <v>160</v>
      </c>
      <c r="B57" s="4">
        <v>5</v>
      </c>
      <c r="C57" s="4" t="s">
        <v>16</v>
      </c>
      <c r="D57" s="4" t="s">
        <v>192</v>
      </c>
      <c r="E57" s="4" t="s">
        <v>192</v>
      </c>
      <c r="F57" s="14" t="s">
        <v>193</v>
      </c>
      <c r="G57" s="14" t="s">
        <v>194</v>
      </c>
      <c r="H57" s="6"/>
      <c r="I57" s="4">
        <v>7.9</v>
      </c>
      <c r="J57" s="4" t="s">
        <v>195</v>
      </c>
      <c r="K57" s="4"/>
      <c r="L57" s="4">
        <v>71.927000000000007</v>
      </c>
      <c r="M57" s="4">
        <v>5.4916790634949301E-6</v>
      </c>
      <c r="N57" s="4" t="s">
        <v>21</v>
      </c>
      <c r="O57" s="5">
        <f t="shared" si="1"/>
        <v>1.098335812698986E-6</v>
      </c>
      <c r="P57" s="6" t="s">
        <v>22</v>
      </c>
      <c r="Q57" s="6">
        <v>2</v>
      </c>
      <c r="R57" s="6" t="s">
        <v>16</v>
      </c>
      <c r="S57" s="5">
        <f t="shared" si="0"/>
        <v>1.0560921275951789E-5</v>
      </c>
      <c r="T57" s="6" t="s">
        <v>21</v>
      </c>
    </row>
    <row r="58" spans="1:20" x14ac:dyDescent="0.25">
      <c r="A58" s="4" t="s">
        <v>196</v>
      </c>
      <c r="B58" s="4">
        <v>5</v>
      </c>
      <c r="C58" s="4" t="s">
        <v>16</v>
      </c>
      <c r="D58" s="4" t="s">
        <v>197</v>
      </c>
      <c r="E58" s="4" t="s">
        <v>197</v>
      </c>
      <c r="F58" s="6" t="s">
        <v>198</v>
      </c>
      <c r="G58" s="6" t="s">
        <v>199</v>
      </c>
      <c r="H58" s="6">
        <v>38290</v>
      </c>
      <c r="I58" s="4">
        <v>0.3</v>
      </c>
      <c r="J58" s="4" t="s">
        <v>164</v>
      </c>
      <c r="K58" s="4"/>
      <c r="L58" s="4">
        <v>176.12</v>
      </c>
      <c r="M58" s="4">
        <v>8.5169202816261694E-5</v>
      </c>
      <c r="N58" s="4" t="s">
        <v>21</v>
      </c>
      <c r="O58" s="5">
        <f t="shared" si="1"/>
        <v>1.7033840563252338E-5</v>
      </c>
      <c r="P58" s="6" t="s">
        <v>22</v>
      </c>
      <c r="Q58" s="6">
        <v>2</v>
      </c>
      <c r="R58" s="6" t="s">
        <v>16</v>
      </c>
      <c r="S58" s="5">
        <f t="shared" si="0"/>
        <v>1.6378692849281095E-4</v>
      </c>
      <c r="T58" s="6" t="s">
        <v>21</v>
      </c>
    </row>
    <row r="59" spans="1:20" x14ac:dyDescent="0.25">
      <c r="A59" s="4" t="s">
        <v>196</v>
      </c>
      <c r="B59" s="4">
        <v>5</v>
      </c>
      <c r="C59" s="4" t="s">
        <v>16</v>
      </c>
      <c r="D59" s="4" t="s">
        <v>200</v>
      </c>
      <c r="E59" s="4" t="s">
        <v>200</v>
      </c>
      <c r="F59" s="6" t="s">
        <v>201</v>
      </c>
      <c r="G59" s="6" t="s">
        <v>202</v>
      </c>
      <c r="H59" s="6">
        <v>18385</v>
      </c>
      <c r="I59" s="4">
        <v>10.99</v>
      </c>
      <c r="J59" s="4" t="s">
        <v>164</v>
      </c>
      <c r="K59" s="4"/>
      <c r="L59" s="4">
        <v>265.36</v>
      </c>
      <c r="M59" s="4">
        <v>2.0707717817304802E-3</v>
      </c>
      <c r="N59" s="4" t="s">
        <v>21</v>
      </c>
      <c r="O59" s="5">
        <f t="shared" si="1"/>
        <v>4.1415435634609604E-4</v>
      </c>
      <c r="P59" s="6" t="s">
        <v>22</v>
      </c>
      <c r="Q59" s="6">
        <v>2</v>
      </c>
      <c r="R59" s="6" t="s">
        <v>16</v>
      </c>
      <c r="S59" s="5">
        <f t="shared" si="0"/>
        <v>3.982253426404769E-3</v>
      </c>
      <c r="T59" s="6" t="s">
        <v>21</v>
      </c>
    </row>
    <row r="60" spans="1:20" x14ac:dyDescent="0.25">
      <c r="A60" s="4" t="s">
        <v>196</v>
      </c>
      <c r="B60" s="4">
        <v>5</v>
      </c>
      <c r="C60" s="4" t="s">
        <v>16</v>
      </c>
      <c r="D60" s="4" t="s">
        <v>203</v>
      </c>
      <c r="E60" s="4" t="s">
        <v>203</v>
      </c>
      <c r="F60" s="6" t="s">
        <v>204</v>
      </c>
      <c r="G60" s="6" t="s">
        <v>205</v>
      </c>
      <c r="H60" s="6">
        <v>57986</v>
      </c>
      <c r="I60" s="4">
        <v>4</v>
      </c>
      <c r="J60" s="4" t="s">
        <v>164</v>
      </c>
      <c r="K60" s="4"/>
      <c r="L60" s="4">
        <v>376.4</v>
      </c>
      <c r="M60" s="4">
        <v>5.3134962805526E-4</v>
      </c>
      <c r="N60" s="4" t="s">
        <v>21</v>
      </c>
      <c r="O60" s="5">
        <f t="shared" si="1"/>
        <v>1.0626992561105201E-4</v>
      </c>
      <c r="P60" s="6" t="s">
        <v>22</v>
      </c>
      <c r="Q60" s="6">
        <v>2</v>
      </c>
      <c r="R60" s="6" t="s">
        <v>16</v>
      </c>
      <c r="S60" s="5">
        <f t="shared" si="0"/>
        <v>1.0218262077985769E-3</v>
      </c>
      <c r="T60" s="6" t="s">
        <v>21</v>
      </c>
    </row>
    <row r="61" spans="1:20" x14ac:dyDescent="0.25">
      <c r="A61" s="4" t="s">
        <v>196</v>
      </c>
      <c r="B61" s="4">
        <v>5</v>
      </c>
      <c r="C61" s="4" t="s">
        <v>16</v>
      </c>
      <c r="D61" s="4" t="s">
        <v>206</v>
      </c>
      <c r="E61" s="4" t="s">
        <v>206</v>
      </c>
      <c r="F61" s="14" t="s">
        <v>207</v>
      </c>
      <c r="G61" s="14" t="s">
        <v>208</v>
      </c>
      <c r="H61" s="6"/>
      <c r="I61" s="4">
        <v>40.200000000000003</v>
      </c>
      <c r="J61" s="4" t="s">
        <v>164</v>
      </c>
      <c r="K61" s="4"/>
      <c r="L61" s="4">
        <v>123.11</v>
      </c>
      <c r="M61" s="4">
        <v>1.63268621557956E-2</v>
      </c>
      <c r="N61" s="4" t="s">
        <v>21</v>
      </c>
      <c r="O61" s="5">
        <f t="shared" si="1"/>
        <v>3.26537243115912E-3</v>
      </c>
      <c r="P61" s="6" t="s">
        <v>22</v>
      </c>
      <c r="Q61" s="6">
        <v>2</v>
      </c>
      <c r="R61" s="6" t="s">
        <v>16</v>
      </c>
      <c r="S61" s="5">
        <f t="shared" si="0"/>
        <v>3.139781183806846E-2</v>
      </c>
      <c r="T61" s="6" t="s">
        <v>21</v>
      </c>
    </row>
    <row r="62" spans="1:20" x14ac:dyDescent="0.25">
      <c r="A62" s="4" t="s">
        <v>196</v>
      </c>
      <c r="B62" s="4">
        <v>5</v>
      </c>
      <c r="C62" s="4" t="s">
        <v>16</v>
      </c>
      <c r="D62" s="4" t="s">
        <v>209</v>
      </c>
      <c r="E62" s="4" t="s">
        <v>209</v>
      </c>
      <c r="F62" s="6" t="s">
        <v>210</v>
      </c>
      <c r="G62" s="6" t="s">
        <v>211</v>
      </c>
      <c r="H62" s="6"/>
      <c r="I62" s="4">
        <v>1.5</v>
      </c>
      <c r="J62" s="4" t="s">
        <v>164</v>
      </c>
      <c r="K62" s="4"/>
      <c r="L62" s="4">
        <v>169.18</v>
      </c>
      <c r="M62" s="4">
        <v>4.4331481262560601E-4</v>
      </c>
      <c r="N62" s="4" t="s">
        <v>21</v>
      </c>
      <c r="O62" s="5">
        <f t="shared" si="1"/>
        <v>8.8662962525121197E-5</v>
      </c>
      <c r="P62" s="6" t="s">
        <v>22</v>
      </c>
      <c r="Q62" s="6">
        <v>2</v>
      </c>
      <c r="R62" s="6" t="s">
        <v>16</v>
      </c>
      <c r="S62" s="5">
        <f t="shared" si="0"/>
        <v>8.5252848581847298E-4</v>
      </c>
      <c r="T62" s="6" t="s">
        <v>21</v>
      </c>
    </row>
    <row r="63" spans="1:20" x14ac:dyDescent="0.25">
      <c r="A63" s="4" t="s">
        <v>196</v>
      </c>
      <c r="B63" s="4">
        <v>5</v>
      </c>
      <c r="C63" s="4" t="s">
        <v>16</v>
      </c>
      <c r="D63" s="4" t="s">
        <v>212</v>
      </c>
      <c r="E63" s="4" t="s">
        <v>212</v>
      </c>
      <c r="F63" s="6" t="s">
        <v>213</v>
      </c>
      <c r="G63" s="6" t="s">
        <v>214</v>
      </c>
      <c r="H63" s="6"/>
      <c r="I63" s="4">
        <v>32</v>
      </c>
      <c r="J63" s="4" t="s">
        <v>164</v>
      </c>
      <c r="K63" s="4"/>
      <c r="L63" s="4">
        <v>104.17</v>
      </c>
      <c r="M63" s="4">
        <v>1.53595084957281E-2</v>
      </c>
      <c r="N63" s="4" t="s">
        <v>21</v>
      </c>
      <c r="O63" s="5">
        <f t="shared" si="1"/>
        <v>3.07190169914562E-3</v>
      </c>
      <c r="P63" s="6" t="s">
        <v>22</v>
      </c>
      <c r="Q63" s="6">
        <v>2</v>
      </c>
      <c r="R63" s="6" t="s">
        <v>16</v>
      </c>
      <c r="S63" s="5">
        <f t="shared" si="0"/>
        <v>2.9537516337938653E-2</v>
      </c>
      <c r="T63" s="6" t="s">
        <v>21</v>
      </c>
    </row>
    <row r="64" spans="1:20" x14ac:dyDescent="0.25">
      <c r="A64" s="4" t="s">
        <v>196</v>
      </c>
      <c r="B64" s="4">
        <v>5</v>
      </c>
      <c r="C64" s="4" t="s">
        <v>16</v>
      </c>
      <c r="D64" s="4" t="s">
        <v>215</v>
      </c>
      <c r="E64" s="4" t="s">
        <v>215</v>
      </c>
      <c r="F64" s="6" t="s">
        <v>216</v>
      </c>
      <c r="G64" s="6" t="s">
        <v>217</v>
      </c>
      <c r="H64" s="6"/>
      <c r="I64" s="4">
        <v>7.0000000000000007E-2</v>
      </c>
      <c r="J64" s="4" t="s">
        <v>195</v>
      </c>
      <c r="K64" s="4"/>
      <c r="L64" s="4">
        <v>1355.4</v>
      </c>
      <c r="M64" s="4">
        <v>2.5822635384388399E-9</v>
      </c>
      <c r="N64" s="4" t="s">
        <v>21</v>
      </c>
      <c r="O64" s="5">
        <f t="shared" si="1"/>
        <v>5.1645270768776796E-10</v>
      </c>
      <c r="P64" s="6" t="s">
        <v>22</v>
      </c>
      <c r="Q64" s="6">
        <v>2</v>
      </c>
      <c r="R64" s="6" t="s">
        <v>16</v>
      </c>
      <c r="S64" s="5">
        <f t="shared" si="0"/>
        <v>4.9658914200746922E-9</v>
      </c>
      <c r="T64" s="6" t="s">
        <v>21</v>
      </c>
    </row>
    <row r="65" spans="1:20" x14ac:dyDescent="0.25">
      <c r="A65" s="4" t="s">
        <v>218</v>
      </c>
      <c r="B65" s="4">
        <v>10</v>
      </c>
      <c r="C65" s="4" t="s">
        <v>16</v>
      </c>
      <c r="D65" s="4" t="s">
        <v>17</v>
      </c>
      <c r="E65" s="4" t="s">
        <v>17</v>
      </c>
      <c r="F65" s="6" t="s">
        <v>18</v>
      </c>
      <c r="G65" s="10" t="s">
        <v>19</v>
      </c>
      <c r="H65" s="10">
        <v>29101</v>
      </c>
      <c r="I65" s="4">
        <v>33910</v>
      </c>
      <c r="J65" s="4" t="s">
        <v>20</v>
      </c>
      <c r="K65" s="4"/>
      <c r="L65" s="4">
        <v>22.99</v>
      </c>
      <c r="M65" s="4">
        <v>14.749891257068301</v>
      </c>
      <c r="N65" s="4" t="s">
        <v>21</v>
      </c>
      <c r="O65" s="5">
        <f>M65</f>
        <v>14.749891257068301</v>
      </c>
      <c r="P65" s="6" t="s">
        <v>22</v>
      </c>
      <c r="Q65" s="6">
        <v>2</v>
      </c>
      <c r="R65" s="6" t="s">
        <v>16</v>
      </c>
      <c r="S65" s="5">
        <f t="shared" si="0"/>
        <v>28.365175494362116</v>
      </c>
      <c r="T65" s="6" t="s">
        <v>21</v>
      </c>
    </row>
    <row r="66" spans="1:20" x14ac:dyDescent="0.25">
      <c r="A66" s="4" t="s">
        <v>218</v>
      </c>
      <c r="B66" s="4">
        <v>10</v>
      </c>
      <c r="C66" s="4" t="s">
        <v>16</v>
      </c>
      <c r="D66" s="4" t="s">
        <v>23</v>
      </c>
      <c r="E66" s="4" t="s">
        <v>23</v>
      </c>
      <c r="F66" s="6" t="s">
        <v>24</v>
      </c>
      <c r="G66" s="10" t="s">
        <v>25</v>
      </c>
      <c r="H66" s="10">
        <v>17996</v>
      </c>
      <c r="I66" s="4">
        <v>0.06</v>
      </c>
      <c r="J66" s="4" t="s">
        <v>26</v>
      </c>
      <c r="K66" s="4"/>
      <c r="L66" s="7">
        <v>35.450000000000003</v>
      </c>
      <c r="M66" s="4">
        <v>0.16925246826516199</v>
      </c>
      <c r="N66" s="4" t="s">
        <v>21</v>
      </c>
      <c r="O66" s="5">
        <f t="shared" ref="O66:O99" si="2">M66</f>
        <v>0.16925246826516199</v>
      </c>
      <c r="P66" s="6" t="s">
        <v>22</v>
      </c>
      <c r="Q66" s="6">
        <v>2</v>
      </c>
      <c r="R66" s="6" t="s">
        <v>16</v>
      </c>
      <c r="S66" s="5">
        <f t="shared" ref="S66:S99" si="3">M66*Q66*20/20.8</f>
        <v>0.32548551589454228</v>
      </c>
      <c r="T66" s="6" t="s">
        <v>21</v>
      </c>
    </row>
    <row r="67" spans="1:20" x14ac:dyDescent="0.25">
      <c r="A67" s="4" t="s">
        <v>218</v>
      </c>
      <c r="B67" s="4">
        <v>10</v>
      </c>
      <c r="C67" s="4" t="s">
        <v>16</v>
      </c>
      <c r="D67" s="4" t="s">
        <v>27</v>
      </c>
      <c r="E67" s="4" t="s">
        <v>27</v>
      </c>
      <c r="F67" s="6" t="s">
        <v>28</v>
      </c>
      <c r="G67" s="6" t="s">
        <v>29</v>
      </c>
      <c r="H67" s="6">
        <v>29108</v>
      </c>
      <c r="I67" s="4">
        <v>256</v>
      </c>
      <c r="J67" s="4" t="s">
        <v>20</v>
      </c>
      <c r="K67" s="4"/>
      <c r="L67" s="4">
        <v>40.078000000000003</v>
      </c>
      <c r="M67" s="4">
        <v>6.3875442886371606E-2</v>
      </c>
      <c r="N67" s="4" t="s">
        <v>21</v>
      </c>
      <c r="O67" s="5">
        <f t="shared" si="2"/>
        <v>6.3875442886371606E-2</v>
      </c>
      <c r="P67" s="6" t="s">
        <v>22</v>
      </c>
      <c r="Q67" s="6">
        <v>2</v>
      </c>
      <c r="R67" s="6" t="s">
        <v>16</v>
      </c>
      <c r="S67" s="5">
        <f t="shared" si="3"/>
        <v>0.12283739016609924</v>
      </c>
      <c r="T67" s="6" t="s">
        <v>21</v>
      </c>
    </row>
    <row r="68" spans="1:20" x14ac:dyDescent="0.25">
      <c r="A68" s="4" t="s">
        <v>218</v>
      </c>
      <c r="B68" s="4">
        <v>10</v>
      </c>
      <c r="C68" s="4" t="s">
        <v>16</v>
      </c>
      <c r="D68" s="4" t="s">
        <v>32</v>
      </c>
      <c r="E68" s="4" t="s">
        <v>33</v>
      </c>
      <c r="F68" s="6" t="s">
        <v>34</v>
      </c>
      <c r="G68" s="6" t="s">
        <v>35</v>
      </c>
      <c r="H68" s="6">
        <v>29033</v>
      </c>
      <c r="I68" s="4">
        <f>23/2</f>
        <v>11.5</v>
      </c>
      <c r="J68" s="4" t="s">
        <v>20</v>
      </c>
      <c r="K68" s="4"/>
      <c r="L68" s="7">
        <v>55.844999999999999</v>
      </c>
      <c r="M68" s="5">
        <f>((I68/1000000)/L68)*1000*B68</f>
        <v>2.0592711970633002E-3</v>
      </c>
      <c r="N68" s="4" t="s">
        <v>21</v>
      </c>
      <c r="O68" s="5">
        <f>M68</f>
        <v>2.0592711970633002E-3</v>
      </c>
      <c r="P68" s="6" t="s">
        <v>22</v>
      </c>
      <c r="Q68" s="6">
        <v>2</v>
      </c>
      <c r="R68" s="6" t="s">
        <v>16</v>
      </c>
      <c r="S68" s="5">
        <f t="shared" si="3"/>
        <v>3.9601369174294236E-3</v>
      </c>
      <c r="T68" s="6" t="s">
        <v>21</v>
      </c>
    </row>
    <row r="69" spans="1:20" x14ac:dyDescent="0.25">
      <c r="A69" s="4" t="s">
        <v>218</v>
      </c>
      <c r="B69" s="4">
        <v>10</v>
      </c>
      <c r="C69" s="4" t="s">
        <v>16</v>
      </c>
      <c r="D69" s="4" t="s">
        <v>32</v>
      </c>
      <c r="E69" s="4" t="s">
        <v>37</v>
      </c>
      <c r="F69" s="6" t="s">
        <v>38</v>
      </c>
      <c r="G69" s="6" t="s">
        <v>39</v>
      </c>
      <c r="H69" s="6"/>
      <c r="I69" s="4">
        <f>23/2</f>
        <v>11.5</v>
      </c>
      <c r="J69" s="4" t="s">
        <v>20</v>
      </c>
      <c r="K69" s="4"/>
      <c r="L69" s="7">
        <v>55.844999999999999</v>
      </c>
      <c r="M69" s="5">
        <f>((I69/1000000)/L69)*1000*B69</f>
        <v>2.0592711970633002E-3</v>
      </c>
      <c r="N69" s="4" t="s">
        <v>21</v>
      </c>
      <c r="O69" s="5">
        <f>M69</f>
        <v>2.0592711970633002E-3</v>
      </c>
      <c r="P69" s="6" t="s">
        <v>22</v>
      </c>
      <c r="Q69" s="6">
        <v>2</v>
      </c>
      <c r="R69" s="6" t="s">
        <v>16</v>
      </c>
      <c r="S69" s="5">
        <f t="shared" si="3"/>
        <v>3.9601369174294236E-3</v>
      </c>
      <c r="T69" s="6" t="s">
        <v>21</v>
      </c>
    </row>
    <row r="70" spans="1:20" x14ac:dyDescent="0.25">
      <c r="A70" s="4" t="s">
        <v>218</v>
      </c>
      <c r="B70" s="4">
        <v>10</v>
      </c>
      <c r="C70" s="4" t="s">
        <v>16</v>
      </c>
      <c r="D70" s="4" t="s">
        <v>40</v>
      </c>
      <c r="E70" s="4" t="s">
        <v>40</v>
      </c>
      <c r="F70" s="6" t="s">
        <v>41</v>
      </c>
      <c r="G70" s="6" t="s">
        <v>42</v>
      </c>
      <c r="H70" s="6">
        <v>16189</v>
      </c>
      <c r="I70" s="4">
        <v>0.33</v>
      </c>
      <c r="J70" s="4" t="s">
        <v>26</v>
      </c>
      <c r="K70" s="4"/>
      <c r="L70" s="4">
        <v>96.055999999999997</v>
      </c>
      <c r="M70" s="4">
        <v>0.34354959606896002</v>
      </c>
      <c r="N70" s="4" t="s">
        <v>21</v>
      </c>
      <c r="O70" s="5">
        <f t="shared" si="2"/>
        <v>0.34354959606896002</v>
      </c>
      <c r="P70" s="6" t="s">
        <v>22</v>
      </c>
      <c r="Q70" s="6">
        <v>2</v>
      </c>
      <c r="R70" s="6" t="s">
        <v>16</v>
      </c>
      <c r="S70" s="5">
        <f t="shared" si="3"/>
        <v>0.66067230013261546</v>
      </c>
      <c r="T70" s="6" t="s">
        <v>21</v>
      </c>
    </row>
    <row r="71" spans="1:20" x14ac:dyDescent="0.25">
      <c r="A71" s="4" t="s">
        <v>218</v>
      </c>
      <c r="B71" s="4">
        <v>10</v>
      </c>
      <c r="C71" s="4" t="s">
        <v>16</v>
      </c>
      <c r="D71" s="4" t="s">
        <v>43</v>
      </c>
      <c r="E71" s="4" t="s">
        <v>43</v>
      </c>
      <c r="F71" s="6" t="s">
        <v>44</v>
      </c>
      <c r="G71" s="10" t="s">
        <v>45</v>
      </c>
      <c r="H71" s="6">
        <v>43474</v>
      </c>
      <c r="I71" s="4">
        <v>2.58</v>
      </c>
      <c r="J71" s="4" t="s">
        <v>26</v>
      </c>
      <c r="K71" s="4"/>
      <c r="L71" s="4">
        <v>94.97</v>
      </c>
      <c r="M71" s="4">
        <v>2.7166473623249399</v>
      </c>
      <c r="N71" s="4" t="s">
        <v>21</v>
      </c>
      <c r="O71" s="5">
        <f t="shared" si="2"/>
        <v>2.7166473623249399</v>
      </c>
      <c r="P71" s="6" t="s">
        <v>22</v>
      </c>
      <c r="Q71" s="6">
        <v>2</v>
      </c>
      <c r="R71" s="6" t="s">
        <v>16</v>
      </c>
      <c r="S71" s="5">
        <f t="shared" si="3"/>
        <v>5.2243218506248841</v>
      </c>
      <c r="T71" s="6" t="s">
        <v>21</v>
      </c>
    </row>
    <row r="72" spans="1:20" x14ac:dyDescent="0.25">
      <c r="A72" s="4" t="s">
        <v>218</v>
      </c>
      <c r="B72" s="4">
        <v>10</v>
      </c>
      <c r="C72" s="4" t="s">
        <v>16</v>
      </c>
      <c r="D72" s="4" t="s">
        <v>46</v>
      </c>
      <c r="E72" s="4" t="s">
        <v>46</v>
      </c>
      <c r="F72" s="6" t="s">
        <v>47</v>
      </c>
      <c r="G72" s="10" t="s">
        <v>48</v>
      </c>
      <c r="H72" s="10">
        <v>18420</v>
      </c>
      <c r="I72" s="4">
        <v>195</v>
      </c>
      <c r="J72" s="4" t="s">
        <v>20</v>
      </c>
      <c r="K72" s="4"/>
      <c r="L72" s="7">
        <v>24.305</v>
      </c>
      <c r="M72" s="4">
        <v>8.0230405266406096E-2</v>
      </c>
      <c r="N72" s="4" t="s">
        <v>21</v>
      </c>
      <c r="O72" s="5">
        <f t="shared" si="2"/>
        <v>8.0230405266406096E-2</v>
      </c>
      <c r="P72" s="6" t="s">
        <v>22</v>
      </c>
      <c r="Q72" s="6">
        <v>2</v>
      </c>
      <c r="R72" s="6" t="s">
        <v>16</v>
      </c>
      <c r="S72" s="5">
        <f t="shared" si="3"/>
        <v>0.1542892408969348</v>
      </c>
      <c r="T72" s="6" t="s">
        <v>21</v>
      </c>
    </row>
    <row r="73" spans="1:20" x14ac:dyDescent="0.25">
      <c r="A73" s="4" t="s">
        <v>218</v>
      </c>
      <c r="B73" s="4">
        <v>10</v>
      </c>
      <c r="C73" s="4" t="s">
        <v>16</v>
      </c>
      <c r="D73" s="4" t="s">
        <v>50</v>
      </c>
      <c r="E73" s="4" t="s">
        <v>50</v>
      </c>
      <c r="F73" s="6" t="s">
        <v>51</v>
      </c>
      <c r="G73" s="6" t="s">
        <v>52</v>
      </c>
      <c r="H73" s="6">
        <v>29103</v>
      </c>
      <c r="I73" s="4">
        <v>3257</v>
      </c>
      <c r="J73" s="4" t="s">
        <v>20</v>
      </c>
      <c r="K73" s="4"/>
      <c r="L73" s="7">
        <v>74.548000000000002</v>
      </c>
      <c r="M73" s="4">
        <v>0.436899715619467</v>
      </c>
      <c r="N73" s="4" t="s">
        <v>21</v>
      </c>
      <c r="O73" s="5">
        <f t="shared" si="2"/>
        <v>0.436899715619467</v>
      </c>
      <c r="P73" s="6" t="s">
        <v>22</v>
      </c>
      <c r="Q73" s="6">
        <v>2</v>
      </c>
      <c r="R73" s="6" t="s">
        <v>16</v>
      </c>
      <c r="S73" s="5">
        <f t="shared" si="3"/>
        <v>0.84019176080666724</v>
      </c>
      <c r="T73" s="6" t="s">
        <v>21</v>
      </c>
    </row>
    <row r="74" spans="1:20" x14ac:dyDescent="0.25">
      <c r="A74" s="4" t="s">
        <v>218</v>
      </c>
      <c r="B74" s="4">
        <v>10</v>
      </c>
      <c r="C74" s="4" t="s">
        <v>16</v>
      </c>
      <c r="D74" s="4" t="s">
        <v>53</v>
      </c>
      <c r="E74" s="4" t="s">
        <v>53</v>
      </c>
      <c r="F74" s="14" t="s">
        <v>54</v>
      </c>
      <c r="G74" s="14" t="s">
        <v>55</v>
      </c>
      <c r="H74" s="4"/>
      <c r="I74" s="4">
        <v>3.2</v>
      </c>
      <c r="J74" s="4" t="s">
        <v>26</v>
      </c>
      <c r="K74" s="4"/>
      <c r="L74" s="4">
        <v>89.093999999999994</v>
      </c>
      <c r="M74" s="4">
        <v>3.5917121242732399</v>
      </c>
      <c r="N74" s="4" t="s">
        <v>21</v>
      </c>
      <c r="O74" s="5">
        <f t="shared" si="2"/>
        <v>3.5917121242732399</v>
      </c>
      <c r="P74" s="6" t="s">
        <v>22</v>
      </c>
      <c r="Q74" s="6">
        <v>2</v>
      </c>
      <c r="R74" s="6" t="s">
        <v>16</v>
      </c>
      <c r="S74" s="5">
        <f t="shared" si="3"/>
        <v>6.9071387005254614</v>
      </c>
      <c r="T74" s="6" t="s">
        <v>21</v>
      </c>
    </row>
    <row r="75" spans="1:20" x14ac:dyDescent="0.25">
      <c r="A75" s="4" t="s">
        <v>218</v>
      </c>
      <c r="B75" s="4">
        <v>10</v>
      </c>
      <c r="C75" s="4" t="s">
        <v>16</v>
      </c>
      <c r="D75" s="4" t="s">
        <v>56</v>
      </c>
      <c r="E75" s="4" t="s">
        <v>56</v>
      </c>
      <c r="F75" s="14" t="s">
        <v>57</v>
      </c>
      <c r="G75" s="14" t="s">
        <v>58</v>
      </c>
      <c r="H75" s="4"/>
      <c r="I75" s="4">
        <v>5.2</v>
      </c>
      <c r="J75" s="4" t="s">
        <v>26</v>
      </c>
      <c r="K75" s="4"/>
      <c r="L75" s="4">
        <v>133.10300000000001</v>
      </c>
      <c r="M75" s="4">
        <v>3.9067489087398499</v>
      </c>
      <c r="N75" s="4" t="s">
        <v>21</v>
      </c>
      <c r="O75" s="5">
        <f t="shared" si="2"/>
        <v>3.9067489087398499</v>
      </c>
      <c r="P75" s="6" t="s">
        <v>22</v>
      </c>
      <c r="Q75" s="6">
        <v>2</v>
      </c>
      <c r="R75" s="6" t="s">
        <v>16</v>
      </c>
      <c r="S75" s="5">
        <f t="shared" si="3"/>
        <v>7.5129786706535571</v>
      </c>
      <c r="T75" s="6" t="s">
        <v>21</v>
      </c>
    </row>
    <row r="76" spans="1:20" x14ac:dyDescent="0.25">
      <c r="A76" s="4" t="s">
        <v>218</v>
      </c>
      <c r="B76" s="4">
        <v>10</v>
      </c>
      <c r="C76" s="4" t="s">
        <v>16</v>
      </c>
      <c r="D76" s="4" t="s">
        <v>60</v>
      </c>
      <c r="E76" s="4" t="s">
        <v>60</v>
      </c>
      <c r="F76" s="14" t="s">
        <v>61</v>
      </c>
      <c r="G76" s="14" t="s">
        <v>62</v>
      </c>
      <c r="H76" s="4"/>
      <c r="I76" s="4">
        <v>0.6</v>
      </c>
      <c r="J76" s="4" t="s">
        <v>26</v>
      </c>
      <c r="K76" s="4"/>
      <c r="L76" s="7">
        <v>132.119</v>
      </c>
      <c r="M76" s="4">
        <v>0.454136044020921</v>
      </c>
      <c r="N76" s="4" t="s">
        <v>21</v>
      </c>
      <c r="O76" s="5">
        <f t="shared" si="2"/>
        <v>0.454136044020921</v>
      </c>
      <c r="P76" s="6" t="s">
        <v>22</v>
      </c>
      <c r="Q76" s="6">
        <v>2</v>
      </c>
      <c r="R76" s="6" t="s">
        <v>16</v>
      </c>
      <c r="S76" s="5">
        <f t="shared" si="3"/>
        <v>0.87333854619407891</v>
      </c>
      <c r="T76" s="6" t="s">
        <v>21</v>
      </c>
    </row>
    <row r="77" spans="1:20" x14ac:dyDescent="0.25">
      <c r="A77" s="4" t="s">
        <v>218</v>
      </c>
      <c r="B77" s="4">
        <v>10</v>
      </c>
      <c r="C77" s="4" t="s">
        <v>16</v>
      </c>
      <c r="D77" s="4" t="s">
        <v>63</v>
      </c>
      <c r="E77" s="4" t="s">
        <v>63</v>
      </c>
      <c r="F77" s="14" t="s">
        <v>64</v>
      </c>
      <c r="G77" s="14" t="s">
        <v>65</v>
      </c>
      <c r="H77" s="4"/>
      <c r="I77" s="4">
        <v>15.1</v>
      </c>
      <c r="J77" s="4" t="s">
        <v>26</v>
      </c>
      <c r="K77" s="4"/>
      <c r="L77" s="7">
        <v>147.13</v>
      </c>
      <c r="M77" s="4">
        <v>10.263032692176999</v>
      </c>
      <c r="N77" s="4" t="s">
        <v>21</v>
      </c>
      <c r="O77" s="5">
        <f t="shared" si="2"/>
        <v>10.263032692176999</v>
      </c>
      <c r="P77" s="6" t="s">
        <v>22</v>
      </c>
      <c r="Q77" s="6">
        <v>2</v>
      </c>
      <c r="R77" s="6" t="s">
        <v>16</v>
      </c>
      <c r="S77" s="5">
        <f t="shared" si="3"/>
        <v>19.736601331109615</v>
      </c>
      <c r="T77" s="6" t="s">
        <v>21</v>
      </c>
    </row>
    <row r="78" spans="1:20" x14ac:dyDescent="0.25">
      <c r="A78" s="4" t="s">
        <v>218</v>
      </c>
      <c r="B78" s="4">
        <v>10</v>
      </c>
      <c r="C78" s="4" t="s">
        <v>16</v>
      </c>
      <c r="D78" s="4" t="s">
        <v>66</v>
      </c>
      <c r="E78" s="4" t="s">
        <v>66</v>
      </c>
      <c r="F78" s="14" t="s">
        <v>67</v>
      </c>
      <c r="G78" s="14" t="s">
        <v>68</v>
      </c>
      <c r="H78" s="4"/>
      <c r="I78" s="4">
        <v>0.1</v>
      </c>
      <c r="J78" s="4" t="s">
        <v>26</v>
      </c>
      <c r="K78" s="4"/>
      <c r="L78" s="7">
        <v>146.14599999999999</v>
      </c>
      <c r="M78" s="4">
        <v>6.8424725958972504E-2</v>
      </c>
      <c r="N78" s="4" t="s">
        <v>21</v>
      </c>
      <c r="O78" s="5">
        <f t="shared" si="2"/>
        <v>6.8424725958972504E-2</v>
      </c>
      <c r="P78" s="6" t="s">
        <v>22</v>
      </c>
      <c r="Q78" s="6">
        <v>2</v>
      </c>
      <c r="R78" s="6" t="s">
        <v>16</v>
      </c>
      <c r="S78" s="5">
        <f t="shared" si="3"/>
        <v>0.1315860114595625</v>
      </c>
      <c r="T78" s="6" t="s">
        <v>21</v>
      </c>
    </row>
    <row r="79" spans="1:20" x14ac:dyDescent="0.25">
      <c r="A79" s="4" t="s">
        <v>218</v>
      </c>
      <c r="B79" s="4">
        <v>10</v>
      </c>
      <c r="C79" s="4" t="s">
        <v>16</v>
      </c>
      <c r="D79" s="4" t="s">
        <v>69</v>
      </c>
      <c r="E79" s="4" t="s">
        <v>69</v>
      </c>
      <c r="F79" s="14" t="s">
        <v>70</v>
      </c>
      <c r="G79" s="14" t="s">
        <v>71</v>
      </c>
      <c r="H79" s="4"/>
      <c r="I79" s="4">
        <v>1.7</v>
      </c>
      <c r="J79" s="4" t="s">
        <v>26</v>
      </c>
      <c r="K79" s="4"/>
      <c r="L79" s="7">
        <v>75.066999999999993</v>
      </c>
      <c r="M79" s="4">
        <v>2.2646435850640101</v>
      </c>
      <c r="N79" s="4" t="s">
        <v>21</v>
      </c>
      <c r="O79" s="5">
        <f t="shared" si="2"/>
        <v>2.2646435850640101</v>
      </c>
      <c r="P79" s="6" t="s">
        <v>22</v>
      </c>
      <c r="Q79" s="6">
        <v>2</v>
      </c>
      <c r="R79" s="6" t="s">
        <v>16</v>
      </c>
      <c r="S79" s="5">
        <f t="shared" si="3"/>
        <v>4.3550838174307884</v>
      </c>
      <c r="T79" s="6" t="s">
        <v>21</v>
      </c>
    </row>
    <row r="80" spans="1:20" x14ac:dyDescent="0.25">
      <c r="A80" s="4" t="s">
        <v>218</v>
      </c>
      <c r="B80" s="4">
        <v>10</v>
      </c>
      <c r="C80" s="4" t="s">
        <v>16</v>
      </c>
      <c r="D80" s="4" t="s">
        <v>72</v>
      </c>
      <c r="E80" s="4" t="s">
        <v>72</v>
      </c>
      <c r="F80" s="14" t="s">
        <v>73</v>
      </c>
      <c r="G80" s="14" t="s">
        <v>74</v>
      </c>
      <c r="H80" s="4"/>
      <c r="I80" s="4">
        <v>1.9</v>
      </c>
      <c r="J80" s="4" t="s">
        <v>26</v>
      </c>
      <c r="K80" s="4"/>
      <c r="L80" s="7">
        <v>155.15700000000001</v>
      </c>
      <c r="M80" s="4">
        <v>1.22456608467552</v>
      </c>
      <c r="N80" s="4" t="s">
        <v>21</v>
      </c>
      <c r="O80" s="5">
        <f t="shared" si="2"/>
        <v>1.22456608467552</v>
      </c>
      <c r="P80" s="6" t="s">
        <v>22</v>
      </c>
      <c r="Q80" s="6">
        <v>2</v>
      </c>
      <c r="R80" s="6" t="s">
        <v>16</v>
      </c>
      <c r="S80" s="5">
        <f t="shared" si="3"/>
        <v>2.3549347782221539</v>
      </c>
      <c r="T80" s="6" t="s">
        <v>21</v>
      </c>
    </row>
    <row r="81" spans="1:20" x14ac:dyDescent="0.25">
      <c r="A81" s="4" t="s">
        <v>218</v>
      </c>
      <c r="B81" s="4">
        <v>10</v>
      </c>
      <c r="C81" s="4" t="s">
        <v>16</v>
      </c>
      <c r="D81" s="4" t="s">
        <v>75</v>
      </c>
      <c r="E81" s="4" t="s">
        <v>75</v>
      </c>
      <c r="F81" s="14" t="s">
        <v>76</v>
      </c>
      <c r="G81" s="14" t="s">
        <v>77</v>
      </c>
      <c r="H81" s="4"/>
      <c r="I81" s="4">
        <v>5.5</v>
      </c>
      <c r="J81" s="4" t="s">
        <v>26</v>
      </c>
      <c r="K81" s="4"/>
      <c r="L81" s="4">
        <v>131.17500000000001</v>
      </c>
      <c r="M81" s="4">
        <v>4.1928721174004204</v>
      </c>
      <c r="N81" s="4" t="s">
        <v>21</v>
      </c>
      <c r="O81" s="5">
        <f t="shared" si="2"/>
        <v>4.1928721174004204</v>
      </c>
      <c r="P81" s="6" t="s">
        <v>22</v>
      </c>
      <c r="Q81" s="6">
        <v>2</v>
      </c>
      <c r="R81" s="6" t="s">
        <v>16</v>
      </c>
      <c r="S81" s="5">
        <f t="shared" si="3"/>
        <v>8.0632156103854236</v>
      </c>
      <c r="T81" s="6" t="s">
        <v>21</v>
      </c>
    </row>
    <row r="82" spans="1:20" x14ac:dyDescent="0.25">
      <c r="A82" s="4" t="s">
        <v>218</v>
      </c>
      <c r="B82" s="4">
        <v>10</v>
      </c>
      <c r="C82" s="4" t="s">
        <v>16</v>
      </c>
      <c r="D82" s="4" t="s">
        <v>78</v>
      </c>
      <c r="E82" s="4" t="s">
        <v>78</v>
      </c>
      <c r="F82" s="14" t="s">
        <v>79</v>
      </c>
      <c r="G82" s="14" t="s">
        <v>80</v>
      </c>
      <c r="H82" s="4"/>
      <c r="I82" s="4">
        <v>7.5</v>
      </c>
      <c r="J82" s="4" t="s">
        <v>26</v>
      </c>
      <c r="K82" s="4"/>
      <c r="L82" s="4">
        <v>131.17500000000001</v>
      </c>
      <c r="M82" s="4">
        <v>5.7175528873642101</v>
      </c>
      <c r="N82" s="4" t="s">
        <v>21</v>
      </c>
      <c r="O82" s="5">
        <f t="shared" si="2"/>
        <v>5.7175528873642101</v>
      </c>
      <c r="P82" s="6" t="s">
        <v>22</v>
      </c>
      <c r="Q82" s="6">
        <v>2</v>
      </c>
      <c r="R82" s="6" t="s">
        <v>16</v>
      </c>
      <c r="S82" s="5">
        <f t="shared" si="3"/>
        <v>10.995294014161942</v>
      </c>
      <c r="T82" s="6" t="s">
        <v>21</v>
      </c>
    </row>
    <row r="83" spans="1:20" x14ac:dyDescent="0.25">
      <c r="A83" s="4" t="s">
        <v>218</v>
      </c>
      <c r="B83" s="4">
        <v>10</v>
      </c>
      <c r="C83" s="4" t="s">
        <v>16</v>
      </c>
      <c r="D83" s="4" t="s">
        <v>81</v>
      </c>
      <c r="E83" s="4" t="s">
        <v>81</v>
      </c>
      <c r="F83" s="14" t="s">
        <v>82</v>
      </c>
      <c r="G83" s="14" t="s">
        <v>83</v>
      </c>
      <c r="H83" s="4"/>
      <c r="I83" s="4">
        <v>6.2</v>
      </c>
      <c r="J83" s="4" t="s">
        <v>26</v>
      </c>
      <c r="K83" s="4"/>
      <c r="L83" s="7">
        <v>146.19</v>
      </c>
      <c r="M83" s="4">
        <v>4.2410561597920502</v>
      </c>
      <c r="N83" s="4" t="s">
        <v>21</v>
      </c>
      <c r="O83" s="5">
        <f t="shared" si="2"/>
        <v>4.2410561597920502</v>
      </c>
      <c r="P83" s="6" t="s">
        <v>22</v>
      </c>
      <c r="Q83" s="6">
        <v>2</v>
      </c>
      <c r="R83" s="6" t="s">
        <v>16</v>
      </c>
      <c r="S83" s="5">
        <f t="shared" si="3"/>
        <v>8.1558772303693274</v>
      </c>
      <c r="T83" s="6" t="s">
        <v>21</v>
      </c>
    </row>
    <row r="84" spans="1:20" x14ac:dyDescent="0.25">
      <c r="A84" s="4" t="s">
        <v>218</v>
      </c>
      <c r="B84" s="4">
        <v>10</v>
      </c>
      <c r="C84" s="4" t="s">
        <v>16</v>
      </c>
      <c r="D84" s="4" t="s">
        <v>84</v>
      </c>
      <c r="E84" s="4" t="s">
        <v>84</v>
      </c>
      <c r="F84" s="14" t="s">
        <v>85</v>
      </c>
      <c r="G84" s="14" t="s">
        <v>86</v>
      </c>
      <c r="H84" s="4"/>
      <c r="I84" s="4">
        <v>2.1</v>
      </c>
      <c r="J84" s="4" t="s">
        <v>26</v>
      </c>
      <c r="K84" s="4"/>
      <c r="L84" s="7">
        <v>149.208</v>
      </c>
      <c r="M84" s="4">
        <v>1.407431236931</v>
      </c>
      <c r="N84" s="4" t="s">
        <v>21</v>
      </c>
      <c r="O84" s="5">
        <f t="shared" si="2"/>
        <v>1.407431236931</v>
      </c>
      <c r="P84" s="6" t="s">
        <v>22</v>
      </c>
      <c r="Q84" s="6">
        <v>2</v>
      </c>
      <c r="R84" s="6" t="s">
        <v>16</v>
      </c>
      <c r="S84" s="5">
        <f t="shared" si="3"/>
        <v>2.7065985325596151</v>
      </c>
      <c r="T84" s="6" t="s">
        <v>21</v>
      </c>
    </row>
    <row r="85" spans="1:20" x14ac:dyDescent="0.25">
      <c r="A85" s="4" t="s">
        <v>218</v>
      </c>
      <c r="B85" s="4">
        <v>10</v>
      </c>
      <c r="C85" s="4" t="s">
        <v>16</v>
      </c>
      <c r="D85" s="4" t="s">
        <v>87</v>
      </c>
      <c r="E85" s="4" t="s">
        <v>87</v>
      </c>
      <c r="F85" s="6" t="s">
        <v>88</v>
      </c>
      <c r="G85" s="6" t="s">
        <v>89</v>
      </c>
      <c r="H85" s="4"/>
      <c r="I85" s="4">
        <v>5.2</v>
      </c>
      <c r="J85" s="4" t="s">
        <v>26</v>
      </c>
      <c r="K85" s="4"/>
      <c r="L85" s="4">
        <v>165.19200000000001</v>
      </c>
      <c r="M85" s="4">
        <v>3.1478521962322601</v>
      </c>
      <c r="N85" s="4" t="s">
        <v>21</v>
      </c>
      <c r="O85" s="5">
        <f t="shared" si="2"/>
        <v>3.1478521962322601</v>
      </c>
      <c r="P85" s="6" t="s">
        <v>22</v>
      </c>
      <c r="Q85" s="6">
        <v>2</v>
      </c>
      <c r="R85" s="6" t="s">
        <v>16</v>
      </c>
      <c r="S85" s="5">
        <f t="shared" si="3"/>
        <v>6.0535619158312697</v>
      </c>
      <c r="T85" s="6" t="s">
        <v>21</v>
      </c>
    </row>
    <row r="86" spans="1:20" x14ac:dyDescent="0.25">
      <c r="A86" s="4" t="s">
        <v>218</v>
      </c>
      <c r="B86" s="4">
        <v>10</v>
      </c>
      <c r="C86" s="4" t="s">
        <v>16</v>
      </c>
      <c r="D86" s="4" t="s">
        <v>90</v>
      </c>
      <c r="E86" s="4" t="s">
        <v>90</v>
      </c>
      <c r="F86" s="6" t="s">
        <v>91</v>
      </c>
      <c r="G86" s="6" t="s">
        <v>92</v>
      </c>
      <c r="H86" s="4"/>
      <c r="I86" s="4">
        <v>6.6</v>
      </c>
      <c r="J86" s="4" t="s">
        <v>26</v>
      </c>
      <c r="K86" s="4"/>
      <c r="L86" s="7">
        <v>115.13200000000001</v>
      </c>
      <c r="M86" s="4">
        <v>5.7325504638154499</v>
      </c>
      <c r="N86" s="4" t="s">
        <v>21</v>
      </c>
      <c r="O86" s="5">
        <f t="shared" si="2"/>
        <v>5.7325504638154499</v>
      </c>
      <c r="P86" s="6" t="s">
        <v>22</v>
      </c>
      <c r="Q86" s="6">
        <v>2</v>
      </c>
      <c r="R86" s="6" t="s">
        <v>16</v>
      </c>
      <c r="S86" s="5">
        <f t="shared" si="3"/>
        <v>11.024135507337403</v>
      </c>
      <c r="T86" s="6" t="s">
        <v>21</v>
      </c>
    </row>
    <row r="87" spans="1:20" x14ac:dyDescent="0.25">
      <c r="A87" s="4" t="s">
        <v>218</v>
      </c>
      <c r="B87" s="4">
        <v>10</v>
      </c>
      <c r="C87" s="4" t="s">
        <v>16</v>
      </c>
      <c r="D87" s="4" t="s">
        <v>93</v>
      </c>
      <c r="E87" s="4" t="s">
        <v>93</v>
      </c>
      <c r="F87" s="6" t="s">
        <v>94</v>
      </c>
      <c r="G87" s="6" t="s">
        <v>95</v>
      </c>
      <c r="H87" s="4"/>
      <c r="I87" s="4">
        <v>2.2000000000000002</v>
      </c>
      <c r="J87" s="4" t="s">
        <v>26</v>
      </c>
      <c r="K87" s="4"/>
      <c r="L87" s="7">
        <v>105.093</v>
      </c>
      <c r="M87" s="4">
        <v>2.09338395516352</v>
      </c>
      <c r="N87" s="4" t="s">
        <v>21</v>
      </c>
      <c r="O87" s="5">
        <f t="shared" si="2"/>
        <v>2.09338395516352</v>
      </c>
      <c r="P87" s="6" t="s">
        <v>22</v>
      </c>
      <c r="Q87" s="6">
        <v>2</v>
      </c>
      <c r="R87" s="6" t="s">
        <v>16</v>
      </c>
      <c r="S87" s="5">
        <f t="shared" si="3"/>
        <v>4.0257383753144618</v>
      </c>
      <c r="T87" s="6" t="s">
        <v>21</v>
      </c>
    </row>
    <row r="88" spans="1:20" x14ac:dyDescent="0.25">
      <c r="A88" s="4" t="s">
        <v>218</v>
      </c>
      <c r="B88" s="4">
        <v>10</v>
      </c>
      <c r="C88" s="4" t="s">
        <v>16</v>
      </c>
      <c r="D88" s="4" t="s">
        <v>96</v>
      </c>
      <c r="E88" s="4" t="s">
        <v>96</v>
      </c>
      <c r="F88" s="6" t="s">
        <v>97</v>
      </c>
      <c r="G88" s="6" t="s">
        <v>98</v>
      </c>
      <c r="H88" s="4"/>
      <c r="I88" s="4">
        <v>1.8</v>
      </c>
      <c r="J88" s="4" t="s">
        <v>26</v>
      </c>
      <c r="K88" s="4"/>
      <c r="L88" s="7">
        <v>119.12</v>
      </c>
      <c r="M88" s="4">
        <v>1.51108126259234</v>
      </c>
      <c r="N88" s="4" t="s">
        <v>21</v>
      </c>
      <c r="O88" s="5">
        <f t="shared" si="2"/>
        <v>1.51108126259234</v>
      </c>
      <c r="P88" s="6" t="s">
        <v>22</v>
      </c>
      <c r="Q88" s="6">
        <v>2</v>
      </c>
      <c r="R88" s="6" t="s">
        <v>16</v>
      </c>
      <c r="S88" s="5">
        <f t="shared" si="3"/>
        <v>2.905925504985269</v>
      </c>
      <c r="T88" s="6" t="s">
        <v>21</v>
      </c>
    </row>
    <row r="89" spans="1:20" x14ac:dyDescent="0.25">
      <c r="A89" s="4" t="s">
        <v>218</v>
      </c>
      <c r="B89" s="4">
        <v>10</v>
      </c>
      <c r="C89" s="4" t="s">
        <v>16</v>
      </c>
      <c r="D89" s="4" t="s">
        <v>99</v>
      </c>
      <c r="E89" s="4" t="s">
        <v>99</v>
      </c>
      <c r="F89" s="6" t="s">
        <v>100</v>
      </c>
      <c r="G89" s="6" t="s">
        <v>101</v>
      </c>
      <c r="H89" s="4"/>
      <c r="I89" s="4">
        <v>0.8</v>
      </c>
      <c r="J89" s="4" t="s">
        <v>26</v>
      </c>
      <c r="K89" s="4"/>
      <c r="L89" s="4">
        <v>204.22900000000001</v>
      </c>
      <c r="M89" s="4">
        <v>0.39171714105244598</v>
      </c>
      <c r="N89" s="4" t="s">
        <v>21</v>
      </c>
      <c r="O89" s="5">
        <f t="shared" si="2"/>
        <v>0.39171714105244598</v>
      </c>
      <c r="P89" s="6" t="s">
        <v>22</v>
      </c>
      <c r="Q89" s="6">
        <v>2</v>
      </c>
      <c r="R89" s="6" t="s">
        <v>16</v>
      </c>
      <c r="S89" s="5">
        <f t="shared" si="3"/>
        <v>0.75330219433162693</v>
      </c>
      <c r="T89" s="6" t="s">
        <v>21</v>
      </c>
    </row>
    <row r="90" spans="1:20" x14ac:dyDescent="0.25">
      <c r="A90" s="4" t="s">
        <v>218</v>
      </c>
      <c r="B90" s="4">
        <v>10</v>
      </c>
      <c r="C90" s="4" t="s">
        <v>16</v>
      </c>
      <c r="D90" s="4" t="s">
        <v>102</v>
      </c>
      <c r="E90" s="4" t="s">
        <v>102</v>
      </c>
      <c r="F90" s="6" t="s">
        <v>103</v>
      </c>
      <c r="G90" s="6" t="s">
        <v>104</v>
      </c>
      <c r="H90" s="4"/>
      <c r="I90" s="4">
        <v>1.3</v>
      </c>
      <c r="J90" s="4" t="s">
        <v>26</v>
      </c>
      <c r="K90" s="4"/>
      <c r="L90" s="4">
        <v>181.191</v>
      </c>
      <c r="M90" s="4">
        <v>0.71747492977024196</v>
      </c>
      <c r="N90" s="4" t="s">
        <v>21</v>
      </c>
      <c r="O90" s="5">
        <f t="shared" si="2"/>
        <v>0.71747492977024196</v>
      </c>
      <c r="P90" s="6" t="s">
        <v>22</v>
      </c>
      <c r="Q90" s="6">
        <v>2</v>
      </c>
      <c r="R90" s="6" t="s">
        <v>16</v>
      </c>
      <c r="S90" s="5">
        <f t="shared" si="3"/>
        <v>1.3797594803273883</v>
      </c>
      <c r="T90" s="6" t="s">
        <v>21</v>
      </c>
    </row>
    <row r="91" spans="1:20" x14ac:dyDescent="0.25">
      <c r="A91" s="4" t="s">
        <v>218</v>
      </c>
      <c r="B91" s="4">
        <v>10</v>
      </c>
      <c r="C91" s="4" t="s">
        <v>16</v>
      </c>
      <c r="D91" s="4" t="s">
        <v>105</v>
      </c>
      <c r="E91" s="4" t="s">
        <v>105</v>
      </c>
      <c r="F91" s="6" t="s">
        <v>106</v>
      </c>
      <c r="G91" s="6" t="s">
        <v>107</v>
      </c>
      <c r="H91" s="4"/>
      <c r="I91" s="4">
        <v>5.9</v>
      </c>
      <c r="J91" s="4" t="s">
        <v>26</v>
      </c>
      <c r="K91" s="4"/>
      <c r="L91" s="7">
        <v>117.148</v>
      </c>
      <c r="M91" s="4">
        <v>5.03636425717895</v>
      </c>
      <c r="N91" s="4" t="s">
        <v>21</v>
      </c>
      <c r="O91" s="5">
        <f t="shared" si="2"/>
        <v>5.03636425717895</v>
      </c>
      <c r="P91" s="6" t="s">
        <v>22</v>
      </c>
      <c r="Q91" s="6">
        <v>2</v>
      </c>
      <c r="R91" s="6" t="s">
        <v>16</v>
      </c>
      <c r="S91" s="5">
        <f t="shared" si="3"/>
        <v>9.6853158791902878</v>
      </c>
      <c r="T91" s="6" t="s">
        <v>21</v>
      </c>
    </row>
    <row r="92" spans="1:20" x14ac:dyDescent="0.25">
      <c r="A92" s="4" t="s">
        <v>218</v>
      </c>
      <c r="B92" s="4">
        <v>10</v>
      </c>
      <c r="C92" s="4" t="s">
        <v>16</v>
      </c>
      <c r="D92" s="4" t="s">
        <v>108</v>
      </c>
      <c r="E92" s="4" t="s">
        <v>108</v>
      </c>
      <c r="F92" s="6" t="s">
        <v>109</v>
      </c>
      <c r="G92" s="6" t="s">
        <v>110</v>
      </c>
      <c r="H92" s="4"/>
      <c r="I92" s="4">
        <v>5</v>
      </c>
      <c r="J92" s="4" t="s">
        <v>26</v>
      </c>
      <c r="K92" s="4"/>
      <c r="L92" s="4">
        <v>174.20400000000001</v>
      </c>
      <c r="M92" s="4">
        <v>2.8701981584808598</v>
      </c>
      <c r="N92" s="4" t="s">
        <v>21</v>
      </c>
      <c r="O92" s="5">
        <f t="shared" si="2"/>
        <v>2.8701981584808598</v>
      </c>
      <c r="P92" s="6" t="s">
        <v>22</v>
      </c>
      <c r="Q92" s="6">
        <v>2</v>
      </c>
      <c r="R92" s="6" t="s">
        <v>16</v>
      </c>
      <c r="S92" s="5">
        <f t="shared" si="3"/>
        <v>5.5196118432324228</v>
      </c>
      <c r="T92" s="6" t="s">
        <v>21</v>
      </c>
    </row>
    <row r="93" spans="1:20" x14ac:dyDescent="0.25">
      <c r="A93" s="4" t="s">
        <v>218</v>
      </c>
      <c r="B93" s="4">
        <v>10</v>
      </c>
      <c r="C93" s="4" t="s">
        <v>16</v>
      </c>
      <c r="D93" s="4" t="s">
        <v>111</v>
      </c>
      <c r="E93" s="4" t="s">
        <v>111</v>
      </c>
      <c r="F93" s="6" t="s">
        <v>112</v>
      </c>
      <c r="G93" s="6" t="s">
        <v>113</v>
      </c>
      <c r="H93" s="4"/>
      <c r="I93" s="4">
        <v>0.3</v>
      </c>
      <c r="J93" s="4" t="s">
        <v>26</v>
      </c>
      <c r="K93" s="4"/>
      <c r="L93" s="4">
        <v>240.292</v>
      </c>
      <c r="M93" s="4">
        <v>0.12484810147653699</v>
      </c>
      <c r="N93" s="4" t="s">
        <v>21</v>
      </c>
      <c r="O93" s="5">
        <f t="shared" si="2"/>
        <v>0.12484810147653699</v>
      </c>
      <c r="P93" s="6" t="s">
        <v>22</v>
      </c>
      <c r="Q93" s="6">
        <v>2</v>
      </c>
      <c r="R93" s="6" t="s">
        <v>16</v>
      </c>
      <c r="S93" s="5">
        <f t="shared" si="3"/>
        <v>0.24009250283949421</v>
      </c>
      <c r="T93" s="6" t="s">
        <v>21</v>
      </c>
    </row>
    <row r="94" spans="1:20" x14ac:dyDescent="0.25">
      <c r="A94" s="4" t="s">
        <v>219</v>
      </c>
      <c r="B94" s="4" t="s">
        <v>31</v>
      </c>
      <c r="C94" s="4" t="s">
        <v>16</v>
      </c>
      <c r="D94" s="4" t="s">
        <v>127</v>
      </c>
      <c r="E94" s="4" t="s">
        <v>127</v>
      </c>
      <c r="F94" s="14" t="s">
        <v>128</v>
      </c>
      <c r="G94" s="14" t="s">
        <v>129</v>
      </c>
      <c r="H94" s="4"/>
      <c r="I94" s="4">
        <v>554.26790000000005</v>
      </c>
      <c r="J94" s="4" t="s">
        <v>36</v>
      </c>
      <c r="K94" s="4"/>
      <c r="L94" s="4">
        <v>51.996000000000002</v>
      </c>
      <c r="M94" s="4">
        <v>1.06598180629279E-2</v>
      </c>
      <c r="N94" s="4" t="s">
        <v>21</v>
      </c>
      <c r="O94" s="5">
        <f t="shared" si="2"/>
        <v>1.06598180629279E-2</v>
      </c>
      <c r="P94" s="6" t="s">
        <v>22</v>
      </c>
      <c r="Q94" s="6">
        <v>2</v>
      </c>
      <c r="R94" s="6" t="s">
        <v>16</v>
      </c>
      <c r="S94" s="5">
        <f t="shared" si="3"/>
        <v>2.0499650121015192E-2</v>
      </c>
      <c r="T94" s="6" t="s">
        <v>21</v>
      </c>
    </row>
    <row r="95" spans="1:20" x14ac:dyDescent="0.25">
      <c r="A95" s="4" t="s">
        <v>219</v>
      </c>
      <c r="B95" s="4" t="s">
        <v>31</v>
      </c>
      <c r="C95" s="4" t="s">
        <v>16</v>
      </c>
      <c r="D95" s="4" t="s">
        <v>132</v>
      </c>
      <c r="E95" s="4" t="s">
        <v>132</v>
      </c>
      <c r="F95" s="10" t="s">
        <v>133</v>
      </c>
      <c r="G95" s="6" t="s">
        <v>134</v>
      </c>
      <c r="H95" s="6">
        <v>29036</v>
      </c>
      <c r="I95" s="4">
        <v>357.83100000000002</v>
      </c>
      <c r="J95" s="4" t="s">
        <v>36</v>
      </c>
      <c r="K95" s="4"/>
      <c r="L95" s="4">
        <v>63.55</v>
      </c>
      <c r="M95" s="4">
        <v>5.6307002360346196E-3</v>
      </c>
      <c r="N95" s="4" t="s">
        <v>21</v>
      </c>
      <c r="O95" s="5">
        <f t="shared" si="2"/>
        <v>5.6307002360346196E-3</v>
      </c>
      <c r="P95" s="6" t="s">
        <v>22</v>
      </c>
      <c r="Q95" s="6">
        <v>2</v>
      </c>
      <c r="R95" s="6" t="s">
        <v>16</v>
      </c>
      <c r="S95" s="5">
        <f t="shared" si="3"/>
        <v>1.082826968468196E-2</v>
      </c>
      <c r="T95" s="6" t="s">
        <v>21</v>
      </c>
    </row>
    <row r="96" spans="1:20" x14ac:dyDescent="0.25">
      <c r="A96" s="4" t="s">
        <v>219</v>
      </c>
      <c r="B96" s="4" t="s">
        <v>31</v>
      </c>
      <c r="C96" s="4" t="s">
        <v>16</v>
      </c>
      <c r="D96" s="4" t="s">
        <v>135</v>
      </c>
      <c r="E96" s="4" t="s">
        <v>135</v>
      </c>
      <c r="F96" s="6" t="s">
        <v>136</v>
      </c>
      <c r="G96" s="6" t="s">
        <v>137</v>
      </c>
      <c r="H96" s="10">
        <v>29035</v>
      </c>
      <c r="I96" s="4">
        <v>342.399</v>
      </c>
      <c r="J96" s="4" t="s">
        <v>36</v>
      </c>
      <c r="K96" s="4"/>
      <c r="L96" s="4">
        <v>54.938000000000002</v>
      </c>
      <c r="M96" s="4">
        <v>6.2324620481269801E-3</v>
      </c>
      <c r="N96" s="4" t="s">
        <v>21</v>
      </c>
      <c r="O96" s="5">
        <f t="shared" si="2"/>
        <v>6.2324620481269801E-3</v>
      </c>
      <c r="P96" s="6" t="s">
        <v>22</v>
      </c>
      <c r="Q96" s="6">
        <v>2</v>
      </c>
      <c r="R96" s="6" t="s">
        <v>16</v>
      </c>
      <c r="S96" s="5">
        <f t="shared" si="3"/>
        <v>1.1985503938705731E-2</v>
      </c>
      <c r="T96" s="6" t="s">
        <v>21</v>
      </c>
    </row>
    <row r="97" spans="1:20" x14ac:dyDescent="0.25">
      <c r="A97" s="4" t="s">
        <v>219</v>
      </c>
      <c r="B97" s="4" t="s">
        <v>31</v>
      </c>
      <c r="C97" s="4" t="s">
        <v>16</v>
      </c>
      <c r="D97" s="4" t="s">
        <v>138</v>
      </c>
      <c r="E97" s="4" t="s">
        <v>138</v>
      </c>
      <c r="F97" s="6" t="s">
        <v>139</v>
      </c>
      <c r="G97" s="6" t="s">
        <v>140</v>
      </c>
      <c r="H97" s="10">
        <v>49786</v>
      </c>
      <c r="I97" s="4">
        <v>89.965999999999994</v>
      </c>
      <c r="J97" s="4" t="s">
        <v>36</v>
      </c>
      <c r="K97" s="4"/>
      <c r="L97" s="4">
        <v>58.692999999999998</v>
      </c>
      <c r="M97" s="4">
        <v>1.53282333498032E-3</v>
      </c>
      <c r="N97" s="4" t="s">
        <v>21</v>
      </c>
      <c r="O97" s="5">
        <f t="shared" si="2"/>
        <v>1.53282333498032E-3</v>
      </c>
      <c r="P97" s="6" t="s">
        <v>22</v>
      </c>
      <c r="Q97" s="6">
        <v>2</v>
      </c>
      <c r="R97" s="6" t="s">
        <v>16</v>
      </c>
      <c r="S97" s="5">
        <f t="shared" si="3"/>
        <v>2.9477371826544616E-3</v>
      </c>
      <c r="T97" s="6" t="s">
        <v>21</v>
      </c>
    </row>
    <row r="98" spans="1:20" x14ac:dyDescent="0.25">
      <c r="A98" s="4" t="s">
        <v>219</v>
      </c>
      <c r="B98" s="4" t="s">
        <v>31</v>
      </c>
      <c r="C98" s="4" t="s">
        <v>16</v>
      </c>
      <c r="D98" s="4" t="s">
        <v>141</v>
      </c>
      <c r="E98" s="4" t="s">
        <v>141</v>
      </c>
      <c r="F98" s="14" t="s">
        <v>142</v>
      </c>
      <c r="G98" s="14" t="s">
        <v>143</v>
      </c>
      <c r="H98" s="6"/>
      <c r="I98" s="4">
        <v>1.8740000000000001</v>
      </c>
      <c r="J98" s="4" t="s">
        <v>36</v>
      </c>
      <c r="K98" s="4"/>
      <c r="L98" s="4">
        <v>207</v>
      </c>
      <c r="M98" s="4">
        <v>9.0531400966183607E-6</v>
      </c>
      <c r="N98" s="4" t="s">
        <v>21</v>
      </c>
      <c r="O98" s="5">
        <f t="shared" si="2"/>
        <v>9.0531400966183607E-6</v>
      </c>
      <c r="P98" s="6" t="s">
        <v>22</v>
      </c>
      <c r="Q98" s="6">
        <v>2</v>
      </c>
      <c r="R98" s="6" t="s">
        <v>16</v>
      </c>
      <c r="S98" s="5">
        <f t="shared" si="3"/>
        <v>1.7409884801189153E-5</v>
      </c>
      <c r="T98" s="6" t="s">
        <v>21</v>
      </c>
    </row>
    <row r="99" spans="1:20" x14ac:dyDescent="0.25">
      <c r="A99" s="4" t="s">
        <v>219</v>
      </c>
      <c r="B99" s="4" t="s">
        <v>31</v>
      </c>
      <c r="C99" s="4" t="s">
        <v>16</v>
      </c>
      <c r="D99" s="4" t="s">
        <v>153</v>
      </c>
      <c r="E99" s="4" t="s">
        <v>153</v>
      </c>
      <c r="F99" s="10" t="s">
        <v>154</v>
      </c>
      <c r="G99" s="6" t="s">
        <v>155</v>
      </c>
      <c r="H99" s="6">
        <v>29105</v>
      </c>
      <c r="I99" s="4">
        <v>13789.66</v>
      </c>
      <c r="J99" s="4" t="s">
        <v>36</v>
      </c>
      <c r="K99" s="4"/>
      <c r="L99" s="4">
        <v>65.38</v>
      </c>
      <c r="M99" s="4">
        <v>0.21091557051085999</v>
      </c>
      <c r="N99" s="4" t="s">
        <v>21</v>
      </c>
      <c r="O99" s="5">
        <f t="shared" si="2"/>
        <v>0.21091557051085999</v>
      </c>
      <c r="P99" s="6" t="s">
        <v>22</v>
      </c>
      <c r="Q99" s="6">
        <v>2</v>
      </c>
      <c r="R99" s="6" t="s">
        <v>16</v>
      </c>
      <c r="S99" s="5">
        <f t="shared" si="3"/>
        <v>0.40560686636703841</v>
      </c>
      <c r="T99" s="6" t="s">
        <v>21</v>
      </c>
    </row>
    <row r="100" spans="1:20" x14ac:dyDescent="0.25">
      <c r="A100" s="4" t="s">
        <v>220</v>
      </c>
      <c r="B100" s="4">
        <v>1</v>
      </c>
      <c r="C100" s="4" t="s">
        <v>221</v>
      </c>
      <c r="D100" s="4" t="s">
        <v>222</v>
      </c>
      <c r="E100" s="6" t="s">
        <v>23</v>
      </c>
      <c r="F100" s="6" t="s">
        <v>24</v>
      </c>
      <c r="G100" s="10" t="s">
        <v>25</v>
      </c>
      <c r="H100" s="10">
        <v>17996</v>
      </c>
      <c r="I100" s="4">
        <f>12500*0.008</f>
        <v>100</v>
      </c>
      <c r="J100" s="4" t="s">
        <v>223</v>
      </c>
      <c r="K100" s="4"/>
      <c r="L100" s="7">
        <v>35.450000000000003</v>
      </c>
      <c r="M100" s="5">
        <f>I100</f>
        <v>100</v>
      </c>
      <c r="N100" s="4" t="s">
        <v>21</v>
      </c>
      <c r="O100" s="5" t="s">
        <v>131</v>
      </c>
      <c r="P100" s="4"/>
      <c r="Q100" s="6">
        <v>1E-3</v>
      </c>
      <c r="R100" s="6" t="s">
        <v>221</v>
      </c>
      <c r="S100" s="5">
        <f>M100*Q100*20/20.8</f>
        <v>9.6153846153846145E-2</v>
      </c>
      <c r="T100" s="6" t="s">
        <v>21</v>
      </c>
    </row>
    <row r="101" spans="1:20" x14ac:dyDescent="0.25">
      <c r="A101" s="4" t="s">
        <v>220</v>
      </c>
      <c r="B101" s="4">
        <v>1</v>
      </c>
      <c r="C101" s="4" t="s">
        <v>221</v>
      </c>
      <c r="D101" s="4" t="s">
        <v>224</v>
      </c>
      <c r="E101" s="4" t="s">
        <v>135</v>
      </c>
      <c r="F101" s="6" t="s">
        <v>136</v>
      </c>
      <c r="G101" s="6" t="s">
        <v>137</v>
      </c>
      <c r="H101" s="10">
        <v>29035</v>
      </c>
      <c r="I101" s="5">
        <v>0.1</v>
      </c>
      <c r="J101" s="4" t="s">
        <v>225</v>
      </c>
      <c r="K101" s="4">
        <v>197.905</v>
      </c>
      <c r="L101" s="4">
        <v>54.938000000000002</v>
      </c>
      <c r="M101" s="4">
        <f>I101/K101*1000</f>
        <v>0.50529294358404286</v>
      </c>
      <c r="N101" s="4" t="s">
        <v>21</v>
      </c>
      <c r="O101" s="5" t="s">
        <v>131</v>
      </c>
      <c r="P101" s="4"/>
      <c r="Q101" s="6">
        <v>1E-3</v>
      </c>
      <c r="R101" s="6" t="s">
        <v>221</v>
      </c>
      <c r="S101" s="5">
        <f t="shared" ref="S101:S118" si="4">M101*Q101*20/20.8</f>
        <v>4.8585859960004126E-4</v>
      </c>
      <c r="T101" s="6" t="s">
        <v>21</v>
      </c>
    </row>
    <row r="102" spans="1:20" x14ac:dyDescent="0.25">
      <c r="A102" s="4" t="s">
        <v>220</v>
      </c>
      <c r="B102" s="4">
        <v>1</v>
      </c>
      <c r="C102" s="4" t="s">
        <v>221</v>
      </c>
      <c r="D102" s="4"/>
      <c r="E102" s="6" t="s">
        <v>23</v>
      </c>
      <c r="F102" s="6" t="s">
        <v>24</v>
      </c>
      <c r="G102" s="10" t="s">
        <v>25</v>
      </c>
      <c r="H102" s="10">
        <v>17996</v>
      </c>
      <c r="I102" s="4">
        <v>0.1</v>
      </c>
      <c r="J102" s="4" t="s">
        <v>225</v>
      </c>
      <c r="K102" s="4">
        <v>197.905</v>
      </c>
      <c r="L102" s="7">
        <v>35.450000000000003</v>
      </c>
      <c r="M102" s="4">
        <f>2*I102/K102*1000</f>
        <v>1.0105858871680857</v>
      </c>
      <c r="N102" s="4" t="s">
        <v>21</v>
      </c>
      <c r="O102" s="5" t="s">
        <v>131</v>
      </c>
      <c r="P102" s="4"/>
      <c r="Q102" s="6">
        <v>1E-3</v>
      </c>
      <c r="R102" s="6" t="s">
        <v>221</v>
      </c>
      <c r="S102" s="5">
        <f t="shared" si="4"/>
        <v>9.7171719920008252E-4</v>
      </c>
      <c r="T102" s="6" t="s">
        <v>21</v>
      </c>
    </row>
    <row r="103" spans="1:20" x14ac:dyDescent="0.25">
      <c r="A103" s="4" t="s">
        <v>220</v>
      </c>
      <c r="B103" s="4">
        <v>1</v>
      </c>
      <c r="C103" s="4" t="s">
        <v>221</v>
      </c>
      <c r="D103" s="6" t="s">
        <v>226</v>
      </c>
      <c r="E103" s="4" t="s">
        <v>124</v>
      </c>
      <c r="F103" s="6" t="s">
        <v>125</v>
      </c>
      <c r="G103" s="6" t="s">
        <v>126</v>
      </c>
      <c r="H103" s="10">
        <v>48828</v>
      </c>
      <c r="I103" s="4">
        <v>0.19</v>
      </c>
      <c r="J103" s="4" t="s">
        <v>225</v>
      </c>
      <c r="K103" s="4">
        <v>237.93100000000001</v>
      </c>
      <c r="L103" s="4">
        <v>58.933</v>
      </c>
      <c r="M103" s="4">
        <f>I103/K103*1000</f>
        <v>0.79855084036968704</v>
      </c>
      <c r="N103" s="4" t="s">
        <v>21</v>
      </c>
      <c r="O103" s="5" t="s">
        <v>131</v>
      </c>
      <c r="P103" s="4"/>
      <c r="Q103" s="6">
        <v>1E-3</v>
      </c>
      <c r="R103" s="6" t="s">
        <v>221</v>
      </c>
      <c r="S103" s="5">
        <f t="shared" si="4"/>
        <v>7.6783734650931435E-4</v>
      </c>
      <c r="T103" s="6" t="s">
        <v>21</v>
      </c>
    </row>
    <row r="104" spans="1:20" x14ac:dyDescent="0.25">
      <c r="A104" s="4" t="s">
        <v>220</v>
      </c>
      <c r="B104" s="4">
        <v>1</v>
      </c>
      <c r="C104" s="4" t="s">
        <v>221</v>
      </c>
      <c r="D104" s="6"/>
      <c r="E104" s="6" t="s">
        <v>23</v>
      </c>
      <c r="F104" s="6" t="s">
        <v>24</v>
      </c>
      <c r="G104" s="10" t="s">
        <v>25</v>
      </c>
      <c r="H104" s="10">
        <v>17996</v>
      </c>
      <c r="I104" s="4">
        <v>0.19</v>
      </c>
      <c r="J104" s="4" t="s">
        <v>225</v>
      </c>
      <c r="K104" s="4">
        <v>237.93100000000001</v>
      </c>
      <c r="L104" s="7">
        <v>35.450000000000003</v>
      </c>
      <c r="M104" s="4">
        <f>2*I104/K104*1000</f>
        <v>1.5971016807393741</v>
      </c>
      <c r="N104" s="4" t="s">
        <v>21</v>
      </c>
      <c r="O104" s="5" t="s">
        <v>131</v>
      </c>
      <c r="P104" s="4"/>
      <c r="Q104" s="6">
        <v>1E-3</v>
      </c>
      <c r="R104" s="6" t="s">
        <v>221</v>
      </c>
      <c r="S104" s="5">
        <f t="shared" si="4"/>
        <v>1.5356746930186287E-3</v>
      </c>
      <c r="T104" s="6" t="s">
        <v>21</v>
      </c>
    </row>
    <row r="105" spans="1:20" x14ac:dyDescent="0.25">
      <c r="A105" s="4" t="s">
        <v>220</v>
      </c>
      <c r="B105" s="4">
        <v>1</v>
      </c>
      <c r="C105" s="4" t="s">
        <v>221</v>
      </c>
      <c r="D105" s="6" t="s">
        <v>227</v>
      </c>
      <c r="E105" s="6" t="s">
        <v>153</v>
      </c>
      <c r="F105" s="10" t="s">
        <v>154</v>
      </c>
      <c r="G105" s="6" t="s">
        <v>155</v>
      </c>
      <c r="H105" s="6">
        <v>29105</v>
      </c>
      <c r="I105" s="4">
        <v>1.8</v>
      </c>
      <c r="J105" s="4" t="s">
        <v>225</v>
      </c>
      <c r="K105" s="4">
        <v>287.56056000000001</v>
      </c>
      <c r="L105" s="4">
        <v>65.38</v>
      </c>
      <c r="M105" s="4">
        <f>I105/K105*1000</f>
        <v>6.2595510316157394</v>
      </c>
      <c r="N105" s="4" t="s">
        <v>21</v>
      </c>
      <c r="O105" s="5" t="s">
        <v>131</v>
      </c>
      <c r="P105" s="4"/>
      <c r="Q105" s="6">
        <v>1E-3</v>
      </c>
      <c r="R105" s="6" t="s">
        <v>221</v>
      </c>
      <c r="S105" s="5">
        <f t="shared" si="4"/>
        <v>6.0187990688612882E-3</v>
      </c>
      <c r="T105" s="6" t="s">
        <v>21</v>
      </c>
    </row>
    <row r="106" spans="1:20" x14ac:dyDescent="0.25">
      <c r="A106" s="4" t="s">
        <v>220</v>
      </c>
      <c r="B106" s="4">
        <v>1</v>
      </c>
      <c r="C106" s="4" t="s">
        <v>221</v>
      </c>
      <c r="D106" s="6"/>
      <c r="E106" s="4" t="s">
        <v>40</v>
      </c>
      <c r="F106" s="6" t="s">
        <v>41</v>
      </c>
      <c r="G106" s="6" t="s">
        <v>42</v>
      </c>
      <c r="H106" s="6">
        <v>16189</v>
      </c>
      <c r="I106" s="4">
        <v>1.8</v>
      </c>
      <c r="J106" s="4" t="s">
        <v>225</v>
      </c>
      <c r="K106" s="4">
        <v>287.56056000000001</v>
      </c>
      <c r="L106" s="4">
        <v>96.055999999999997</v>
      </c>
      <c r="M106" s="4">
        <f>I106/K106*1000</f>
        <v>6.2595510316157394</v>
      </c>
      <c r="N106" s="4" t="s">
        <v>21</v>
      </c>
      <c r="O106" s="5" t="s">
        <v>131</v>
      </c>
      <c r="P106" s="4"/>
      <c r="Q106" s="6">
        <v>1E-3</v>
      </c>
      <c r="R106" s="6" t="s">
        <v>221</v>
      </c>
      <c r="S106" s="5">
        <f t="shared" si="4"/>
        <v>6.0187990688612882E-3</v>
      </c>
      <c r="T106" s="6" t="s">
        <v>21</v>
      </c>
    </row>
    <row r="107" spans="1:20" x14ac:dyDescent="0.25">
      <c r="A107" s="4" t="s">
        <v>220</v>
      </c>
      <c r="B107" s="4">
        <v>1</v>
      </c>
      <c r="C107" s="4" t="s">
        <v>221</v>
      </c>
      <c r="D107" s="4" t="s">
        <v>228</v>
      </c>
      <c r="E107" s="4" t="s">
        <v>132</v>
      </c>
      <c r="F107" s="10" t="s">
        <v>133</v>
      </c>
      <c r="G107" s="6" t="s">
        <v>134</v>
      </c>
      <c r="H107" s="6">
        <v>29036</v>
      </c>
      <c r="I107" s="4">
        <v>0.1</v>
      </c>
      <c r="J107" s="4" t="s">
        <v>225</v>
      </c>
      <c r="K107" s="4">
        <v>170.483</v>
      </c>
      <c r="L107" s="4">
        <v>63.55</v>
      </c>
      <c r="M107" s="4">
        <f>I107/K107*1000</f>
        <v>0.58656874879020193</v>
      </c>
      <c r="N107" s="4" t="s">
        <v>21</v>
      </c>
      <c r="O107" s="5" t="s">
        <v>131</v>
      </c>
      <c r="P107" s="4"/>
      <c r="Q107" s="6">
        <v>1E-3</v>
      </c>
      <c r="R107" s="6" t="s">
        <v>221</v>
      </c>
      <c r="S107" s="5">
        <f t="shared" si="4"/>
        <v>5.64008412298271E-4</v>
      </c>
      <c r="T107" s="6" t="s">
        <v>21</v>
      </c>
    </row>
    <row r="108" spans="1:20" x14ac:dyDescent="0.25">
      <c r="A108" s="4" t="s">
        <v>220</v>
      </c>
      <c r="B108" s="4">
        <v>1</v>
      </c>
      <c r="C108" s="4" t="s">
        <v>221</v>
      </c>
      <c r="D108" s="4"/>
      <c r="E108" s="6" t="s">
        <v>23</v>
      </c>
      <c r="F108" s="6" t="s">
        <v>24</v>
      </c>
      <c r="G108" s="10" t="s">
        <v>25</v>
      </c>
      <c r="H108" s="10">
        <v>17996</v>
      </c>
      <c r="I108" s="4">
        <v>0.1</v>
      </c>
      <c r="J108" s="4" t="s">
        <v>225</v>
      </c>
      <c r="K108" s="4">
        <v>170.483</v>
      </c>
      <c r="L108" s="7">
        <v>35.450000000000003</v>
      </c>
      <c r="M108" s="4">
        <f>2*I108/K108*1000</f>
        <v>1.1731374975804039</v>
      </c>
      <c r="N108" s="4" t="s">
        <v>21</v>
      </c>
      <c r="O108" s="5" t="s">
        <v>131</v>
      </c>
      <c r="P108" s="4"/>
      <c r="Q108" s="6">
        <v>1E-3</v>
      </c>
      <c r="R108" s="6" t="s">
        <v>221</v>
      </c>
      <c r="S108" s="5">
        <f t="shared" si="4"/>
        <v>1.128016824596542E-3</v>
      </c>
      <c r="T108" s="6" t="s">
        <v>21</v>
      </c>
    </row>
    <row r="109" spans="1:20" x14ac:dyDescent="0.25">
      <c r="A109" s="4" t="s">
        <v>220</v>
      </c>
      <c r="B109" s="4">
        <v>1</v>
      </c>
      <c r="C109" s="4" t="s">
        <v>221</v>
      </c>
      <c r="D109" s="6" t="s">
        <v>229</v>
      </c>
      <c r="E109" s="4" t="s">
        <v>230</v>
      </c>
      <c r="F109" s="6" t="s">
        <v>231</v>
      </c>
      <c r="G109" s="14" t="s">
        <v>232</v>
      </c>
      <c r="H109" s="10">
        <v>33118</v>
      </c>
      <c r="I109" s="4">
        <v>0.03</v>
      </c>
      <c r="J109" s="4" t="s">
        <v>225</v>
      </c>
      <c r="K109" s="4">
        <v>61.833019999999998</v>
      </c>
      <c r="L109" s="11">
        <v>61.833019999999998</v>
      </c>
      <c r="M109" s="4">
        <f>I109/K109*1000</f>
        <v>0.4851776607385504</v>
      </c>
      <c r="N109" s="4" t="s">
        <v>21</v>
      </c>
      <c r="O109" s="5" t="s">
        <v>131</v>
      </c>
      <c r="P109" s="4"/>
      <c r="Q109" s="6">
        <v>1E-3</v>
      </c>
      <c r="R109" s="6" t="s">
        <v>221</v>
      </c>
      <c r="S109" s="5">
        <f t="shared" si="4"/>
        <v>4.6651698147937541E-4</v>
      </c>
      <c r="T109" s="6" t="s">
        <v>21</v>
      </c>
    </row>
    <row r="110" spans="1:20" x14ac:dyDescent="0.25">
      <c r="A110" s="4" t="s">
        <v>220</v>
      </c>
      <c r="B110" s="4">
        <v>1</v>
      </c>
      <c r="C110" s="4" t="s">
        <v>221</v>
      </c>
      <c r="D110" s="4" t="s">
        <v>233</v>
      </c>
      <c r="E110" s="6" t="s">
        <v>138</v>
      </c>
      <c r="F110" s="6" t="s">
        <v>139</v>
      </c>
      <c r="G110" s="6" t="s">
        <v>140</v>
      </c>
      <c r="H110" s="10">
        <v>49786</v>
      </c>
      <c r="I110" s="4">
        <v>2.4E-2</v>
      </c>
      <c r="J110" s="4" t="s">
        <v>225</v>
      </c>
      <c r="K110" s="4">
        <v>237.691</v>
      </c>
      <c r="L110" s="4">
        <v>58.692999999999998</v>
      </c>
      <c r="M110" s="4">
        <f>I110/K110*1000</f>
        <v>0.10097142929265307</v>
      </c>
      <c r="N110" s="4" t="s">
        <v>21</v>
      </c>
      <c r="O110" s="5" t="s">
        <v>131</v>
      </c>
      <c r="P110" s="4"/>
      <c r="Q110" s="6">
        <v>1E-3</v>
      </c>
      <c r="R110" s="6" t="s">
        <v>221</v>
      </c>
      <c r="S110" s="5">
        <f t="shared" si="4"/>
        <v>9.7087912781397193E-5</v>
      </c>
      <c r="T110" s="6" t="s">
        <v>21</v>
      </c>
    </row>
    <row r="111" spans="1:20" x14ac:dyDescent="0.25">
      <c r="A111" s="4" t="s">
        <v>220</v>
      </c>
      <c r="B111" s="4">
        <v>1</v>
      </c>
      <c r="C111" s="4" t="s">
        <v>221</v>
      </c>
      <c r="D111" s="4"/>
      <c r="E111" s="6" t="s">
        <v>23</v>
      </c>
      <c r="F111" s="6" t="s">
        <v>24</v>
      </c>
      <c r="G111" s="10" t="s">
        <v>25</v>
      </c>
      <c r="H111" s="10">
        <v>17996</v>
      </c>
      <c r="I111" s="4">
        <v>2.4E-2</v>
      </c>
      <c r="J111" s="4" t="s">
        <v>225</v>
      </c>
      <c r="K111" s="4">
        <v>237.691</v>
      </c>
      <c r="L111" s="7">
        <v>35.450000000000003</v>
      </c>
      <c r="M111" s="4">
        <f>2*I111/K111*1000</f>
        <v>0.20194285858530614</v>
      </c>
      <c r="N111" s="4" t="s">
        <v>21</v>
      </c>
      <c r="O111" s="5" t="s">
        <v>131</v>
      </c>
      <c r="P111" s="4"/>
      <c r="Q111" s="6">
        <v>1E-3</v>
      </c>
      <c r="R111" s="6" t="s">
        <v>221</v>
      </c>
      <c r="S111" s="5">
        <f t="shared" si="4"/>
        <v>1.9417582556279439E-4</v>
      </c>
      <c r="T111" s="6" t="s">
        <v>21</v>
      </c>
    </row>
    <row r="112" spans="1:20" x14ac:dyDescent="0.25">
      <c r="A112" s="4" t="s">
        <v>220</v>
      </c>
      <c r="B112" s="4">
        <v>1</v>
      </c>
      <c r="C112" s="4" t="s">
        <v>221</v>
      </c>
      <c r="D112" s="6" t="s">
        <v>234</v>
      </c>
      <c r="E112" s="6" t="s">
        <v>17</v>
      </c>
      <c r="F112" s="6" t="s">
        <v>18</v>
      </c>
      <c r="G112" s="10" t="s">
        <v>19</v>
      </c>
      <c r="H112" s="10">
        <v>29101</v>
      </c>
      <c r="I112" s="4">
        <v>3.5999999999999997E-2</v>
      </c>
      <c r="J112" s="4" t="s">
        <v>225</v>
      </c>
      <c r="K112" s="4">
        <v>241.95</v>
      </c>
      <c r="L112" s="4">
        <v>22.99</v>
      </c>
      <c r="M112" s="4">
        <f>2*I112/K112*1000</f>
        <v>0.29758214507129571</v>
      </c>
      <c r="N112" s="4" t="s">
        <v>21</v>
      </c>
      <c r="O112" s="5" t="s">
        <v>131</v>
      </c>
      <c r="P112" s="4"/>
      <c r="Q112" s="6">
        <v>1E-3</v>
      </c>
      <c r="R112" s="6" t="s">
        <v>221</v>
      </c>
      <c r="S112" s="5">
        <f t="shared" si="4"/>
        <v>2.8613667795316896E-4</v>
      </c>
      <c r="T112" s="6" t="s">
        <v>21</v>
      </c>
    </row>
    <row r="113" spans="1:20" x14ac:dyDescent="0.25">
      <c r="A113" s="4" t="s">
        <v>220</v>
      </c>
      <c r="B113" s="4">
        <v>1</v>
      </c>
      <c r="C113" s="4" t="s">
        <v>221</v>
      </c>
      <c r="D113" s="6"/>
      <c r="E113" s="6" t="s">
        <v>235</v>
      </c>
      <c r="F113" s="6" t="s">
        <v>236</v>
      </c>
      <c r="G113" s="4" t="s">
        <v>237</v>
      </c>
      <c r="H113" s="12">
        <v>36264</v>
      </c>
      <c r="I113" s="5">
        <v>3.5999999999999997E-2</v>
      </c>
      <c r="J113" s="4" t="s">
        <v>225</v>
      </c>
      <c r="K113" s="4">
        <v>241.95</v>
      </c>
      <c r="L113" s="13">
        <v>159.9376</v>
      </c>
      <c r="M113" s="4">
        <f>I113/K113*1000</f>
        <v>0.14879107253564786</v>
      </c>
      <c r="N113" s="4" t="s">
        <v>21</v>
      </c>
      <c r="O113" s="5" t="s">
        <v>131</v>
      </c>
      <c r="P113" s="4"/>
      <c r="Q113" s="6">
        <v>1E-3</v>
      </c>
      <c r="R113" s="6" t="s">
        <v>221</v>
      </c>
      <c r="S113" s="5">
        <f t="shared" si="4"/>
        <v>1.4306833897658448E-4</v>
      </c>
      <c r="T113" s="6" t="s">
        <v>21</v>
      </c>
    </row>
    <row r="114" spans="1:20" x14ac:dyDescent="0.25">
      <c r="A114" s="4" t="s">
        <v>238</v>
      </c>
      <c r="B114" s="4">
        <v>0.05</v>
      </c>
      <c r="C114" s="4" t="s">
        <v>221</v>
      </c>
      <c r="D114" s="4" t="s">
        <v>239</v>
      </c>
      <c r="E114" s="4" t="s">
        <v>17</v>
      </c>
      <c r="F114" s="6" t="s">
        <v>18</v>
      </c>
      <c r="G114" s="10" t="s">
        <v>19</v>
      </c>
      <c r="H114" s="10">
        <v>29101</v>
      </c>
      <c r="I114" s="4">
        <f>2/B114</f>
        <v>40</v>
      </c>
      <c r="J114" s="4" t="s">
        <v>225</v>
      </c>
      <c r="K114" s="4">
        <v>39.997109999999999</v>
      </c>
      <c r="L114" s="4">
        <v>22.99</v>
      </c>
      <c r="M114" s="4">
        <f>I114/K114*1000</f>
        <v>1000.0722552204397</v>
      </c>
      <c r="N114" s="4" t="s">
        <v>21</v>
      </c>
      <c r="O114" s="5" t="s">
        <v>131</v>
      </c>
      <c r="P114" s="4"/>
      <c r="Q114" s="6">
        <v>2.0000000000000002E-5</v>
      </c>
      <c r="R114" s="6" t="s">
        <v>221</v>
      </c>
      <c r="S114" s="5">
        <f t="shared" si="4"/>
        <v>1.9232158754239226E-2</v>
      </c>
      <c r="T114" s="6" t="s">
        <v>21</v>
      </c>
    </row>
    <row r="115" spans="1:20" x14ac:dyDescent="0.25">
      <c r="A115" s="4" t="s">
        <v>238</v>
      </c>
      <c r="B115" s="4">
        <v>0.05</v>
      </c>
      <c r="C115" s="4" t="s">
        <v>221</v>
      </c>
      <c r="D115" s="6" t="s">
        <v>240</v>
      </c>
      <c r="E115" s="4" t="s">
        <v>17</v>
      </c>
      <c r="F115" s="6" t="s">
        <v>18</v>
      </c>
      <c r="G115" s="10" t="s">
        <v>19</v>
      </c>
      <c r="H115" s="10">
        <v>29101</v>
      </c>
      <c r="I115" s="4">
        <f>0.12/B115</f>
        <v>2.4</v>
      </c>
      <c r="J115" s="4" t="s">
        <v>225</v>
      </c>
      <c r="K115" s="4">
        <v>263.01400000000001</v>
      </c>
      <c r="L115" s="4">
        <v>22.99</v>
      </c>
      <c r="M115" s="4">
        <f>2*I115/K115*1000</f>
        <v>18.249979088565627</v>
      </c>
      <c r="N115" s="4" t="s">
        <v>21</v>
      </c>
      <c r="O115" s="5" t="s">
        <v>131</v>
      </c>
      <c r="P115" s="4"/>
      <c r="Q115" s="6">
        <v>2.0000000000000002E-5</v>
      </c>
      <c r="R115" s="6" t="s">
        <v>221</v>
      </c>
      <c r="S115" s="5">
        <f t="shared" si="4"/>
        <v>3.5096113631856977E-4</v>
      </c>
      <c r="T115" s="6" t="s">
        <v>21</v>
      </c>
    </row>
    <row r="116" spans="1:20" x14ac:dyDescent="0.25">
      <c r="A116" s="4" t="s">
        <v>238</v>
      </c>
      <c r="B116" s="4">
        <v>0.05</v>
      </c>
      <c r="C116" s="4" t="s">
        <v>221</v>
      </c>
      <c r="D116" s="4"/>
      <c r="E116" s="4" t="s">
        <v>241</v>
      </c>
      <c r="F116" s="6" t="s">
        <v>242</v>
      </c>
      <c r="G116" s="4" t="s">
        <v>243</v>
      </c>
      <c r="H116" s="8">
        <v>15075</v>
      </c>
      <c r="I116" s="4">
        <f>0.12/B116</f>
        <v>2.4</v>
      </c>
      <c r="J116" s="4" t="s">
        <v>225</v>
      </c>
      <c r="K116" s="4">
        <v>263.01400000000001</v>
      </c>
      <c r="L116" s="13">
        <v>142.95760000000001</v>
      </c>
      <c r="M116" s="4">
        <f>I116/K116*1000</f>
        <v>9.1249895442828137</v>
      </c>
      <c r="N116" s="4" t="s">
        <v>21</v>
      </c>
      <c r="O116" s="5" t="s">
        <v>131</v>
      </c>
      <c r="P116" s="4"/>
      <c r="Q116" s="6">
        <v>2.0000000000000002E-5</v>
      </c>
      <c r="R116" s="6" t="s">
        <v>221</v>
      </c>
      <c r="S116" s="5">
        <f t="shared" si="4"/>
        <v>1.7548056815928489E-4</v>
      </c>
      <c r="T116" s="6" t="s">
        <v>21</v>
      </c>
    </row>
    <row r="117" spans="1:20" x14ac:dyDescent="0.25">
      <c r="A117" s="4" t="s">
        <v>238</v>
      </c>
      <c r="B117" s="4">
        <v>0.05</v>
      </c>
      <c r="C117" s="4" t="s">
        <v>221</v>
      </c>
      <c r="D117" s="6" t="s">
        <v>244</v>
      </c>
      <c r="E117" s="4" t="s">
        <v>17</v>
      </c>
      <c r="F117" s="6" t="s">
        <v>18</v>
      </c>
      <c r="G117" s="10" t="s">
        <v>19</v>
      </c>
      <c r="H117" s="10">
        <v>29101</v>
      </c>
      <c r="I117" s="4">
        <f>0.024/B117</f>
        <v>0.48</v>
      </c>
      <c r="J117" s="4" t="s">
        <v>225</v>
      </c>
      <c r="K117" s="4">
        <v>329.85</v>
      </c>
      <c r="L117" s="4">
        <v>22.99</v>
      </c>
      <c r="M117" s="4">
        <f>2*I117/K117*1000</f>
        <v>2.9104138244656661</v>
      </c>
      <c r="N117" s="4" t="s">
        <v>21</v>
      </c>
      <c r="O117" s="5" t="s">
        <v>131</v>
      </c>
      <c r="P117" s="4"/>
      <c r="Q117" s="6">
        <v>2.0000000000000002E-5</v>
      </c>
      <c r="R117" s="6" t="s">
        <v>221</v>
      </c>
      <c r="S117" s="5">
        <f t="shared" si="4"/>
        <v>5.5969496624339734E-5</v>
      </c>
      <c r="T117" s="6" t="s">
        <v>21</v>
      </c>
    </row>
    <row r="118" spans="1:20" x14ac:dyDescent="0.25">
      <c r="A118" s="4" t="s">
        <v>238</v>
      </c>
      <c r="B118" s="4">
        <v>0.05</v>
      </c>
      <c r="C118" s="4" t="s">
        <v>221</v>
      </c>
      <c r="D118" s="6"/>
      <c r="E118" s="6" t="s">
        <v>245</v>
      </c>
      <c r="F118" s="4" t="s">
        <v>246</v>
      </c>
      <c r="G118" s="4" t="s">
        <v>247</v>
      </c>
      <c r="H118" s="12">
        <v>46502</v>
      </c>
      <c r="I118" s="4">
        <f>0.024/B118</f>
        <v>0.48</v>
      </c>
      <c r="J118" s="4" t="s">
        <v>225</v>
      </c>
      <c r="K118" s="4">
        <v>329.85</v>
      </c>
      <c r="L118" s="13">
        <v>247.83760000000001</v>
      </c>
      <c r="M118" s="4">
        <f t="shared" ref="M118:M125" si="5">I118/K118*1000</f>
        <v>1.455206912232833</v>
      </c>
      <c r="N118" s="4" t="s">
        <v>21</v>
      </c>
      <c r="O118" s="5" t="s">
        <v>131</v>
      </c>
      <c r="P118" s="4"/>
      <c r="Q118" s="6">
        <v>2.0000000000000002E-5</v>
      </c>
      <c r="R118" s="6" t="s">
        <v>221</v>
      </c>
      <c r="S118" s="5">
        <f t="shared" si="4"/>
        <v>2.7984748312169867E-5</v>
      </c>
      <c r="T118" s="6" t="s">
        <v>21</v>
      </c>
    </row>
    <row r="119" spans="1:20" x14ac:dyDescent="0.25">
      <c r="A119" s="4" t="s">
        <v>248</v>
      </c>
      <c r="B119" s="4">
        <v>1</v>
      </c>
      <c r="C119" s="4" t="s">
        <v>221</v>
      </c>
      <c r="D119" s="4" t="s">
        <v>249</v>
      </c>
      <c r="E119" s="4" t="s">
        <v>249</v>
      </c>
      <c r="F119" s="6" t="s">
        <v>250</v>
      </c>
      <c r="G119" s="6" t="s">
        <v>251</v>
      </c>
      <c r="H119" s="8">
        <v>17790</v>
      </c>
      <c r="I119" s="4">
        <f>791.8*0.2</f>
        <v>158.36000000000001</v>
      </c>
      <c r="J119" s="4" t="s">
        <v>225</v>
      </c>
      <c r="K119" s="4">
        <v>32.04</v>
      </c>
      <c r="L119" s="4">
        <v>32.04</v>
      </c>
      <c r="M119" s="4">
        <f t="shared" si="5"/>
        <v>4942.5717852684147</v>
      </c>
      <c r="N119" s="4" t="s">
        <v>21</v>
      </c>
      <c r="O119" s="5" t="s">
        <v>131</v>
      </c>
      <c r="P119" s="4"/>
      <c r="Q119" s="6">
        <f t="shared" ref="Q119:Q138" si="6">0.25*0.0008</f>
        <v>2.0000000000000001E-4</v>
      </c>
      <c r="R119" s="6" t="s">
        <v>221</v>
      </c>
      <c r="S119" s="5">
        <f t="shared" ref="S119:S124" si="7">M119*Q119/0.0208</f>
        <v>47.524728704503993</v>
      </c>
      <c r="T119" s="6" t="s">
        <v>21</v>
      </c>
    </row>
    <row r="120" spans="1:20" x14ac:dyDescent="0.25">
      <c r="A120" s="4" t="s">
        <v>252</v>
      </c>
      <c r="B120" s="4">
        <v>1</v>
      </c>
      <c r="C120" s="4" t="s">
        <v>221</v>
      </c>
      <c r="D120" s="4" t="s">
        <v>253</v>
      </c>
      <c r="E120" s="4" t="s">
        <v>254</v>
      </c>
      <c r="F120" s="6" t="s">
        <v>255</v>
      </c>
      <c r="G120" s="6" t="s">
        <v>256</v>
      </c>
      <c r="H120" s="8">
        <v>42106</v>
      </c>
      <c r="I120" s="4">
        <v>1.2999999999999999E-2</v>
      </c>
      <c r="J120" s="4" t="s">
        <v>225</v>
      </c>
      <c r="K120" s="4">
        <v>154.25299999999999</v>
      </c>
      <c r="L120" s="4">
        <v>154.25299999999999</v>
      </c>
      <c r="M120" s="4">
        <f t="shared" si="5"/>
        <v>8.4277129132010409E-2</v>
      </c>
      <c r="N120" s="4" t="s">
        <v>21</v>
      </c>
      <c r="O120" s="5" t="s">
        <v>131</v>
      </c>
      <c r="P120" s="6"/>
      <c r="Q120" s="6">
        <f t="shared" si="6"/>
        <v>2.0000000000000001E-4</v>
      </c>
      <c r="R120" s="6" t="s">
        <v>221</v>
      </c>
      <c r="S120" s="5">
        <f t="shared" si="7"/>
        <v>8.1035701088471559E-4</v>
      </c>
      <c r="T120" s="6" t="s">
        <v>21</v>
      </c>
    </row>
    <row r="121" spans="1:20" ht="30" x14ac:dyDescent="0.25">
      <c r="A121" s="7" t="s">
        <v>257</v>
      </c>
      <c r="B121" s="4">
        <v>1</v>
      </c>
      <c r="C121" s="4" t="s">
        <v>221</v>
      </c>
      <c r="D121" s="4" t="s">
        <v>258</v>
      </c>
      <c r="E121" s="4" t="s">
        <v>17</v>
      </c>
      <c r="F121" s="6" t="s">
        <v>18</v>
      </c>
      <c r="G121" s="10" t="s">
        <v>19</v>
      </c>
      <c r="H121" s="10">
        <v>29101</v>
      </c>
      <c r="I121" s="4">
        <v>3.4000000000000002E-2</v>
      </c>
      <c r="J121" s="4" t="s">
        <v>225</v>
      </c>
      <c r="K121" s="4">
        <f>$L$121+$L$122</f>
        <v>68.007440000000003</v>
      </c>
      <c r="L121" s="4">
        <v>22.99</v>
      </c>
      <c r="M121" s="4">
        <f t="shared" si="5"/>
        <v>0.49994530010245941</v>
      </c>
      <c r="N121" s="4" t="s">
        <v>21</v>
      </c>
      <c r="O121" s="5" t="s">
        <v>131</v>
      </c>
      <c r="P121" s="6"/>
      <c r="Q121" s="6">
        <f t="shared" si="6"/>
        <v>2.0000000000000001E-4</v>
      </c>
      <c r="R121" s="6" t="s">
        <v>221</v>
      </c>
      <c r="S121" s="5">
        <f t="shared" si="7"/>
        <v>4.8071663471390327E-3</v>
      </c>
      <c r="T121" s="6" t="s">
        <v>21</v>
      </c>
    </row>
    <row r="122" spans="1:20" ht="30" x14ac:dyDescent="0.25">
      <c r="A122" s="7" t="s">
        <v>257</v>
      </c>
      <c r="B122" s="4">
        <v>1</v>
      </c>
      <c r="C122" s="4" t="s">
        <v>221</v>
      </c>
      <c r="D122" s="4"/>
      <c r="E122" s="4" t="s">
        <v>259</v>
      </c>
      <c r="F122" s="6" t="s">
        <v>260</v>
      </c>
      <c r="G122" s="6" t="s">
        <v>261</v>
      </c>
      <c r="H122" s="6">
        <v>15740</v>
      </c>
      <c r="I122" s="4">
        <v>3.4000000000000002E-2</v>
      </c>
      <c r="J122" s="4" t="s">
        <v>225</v>
      </c>
      <c r="K122" s="4">
        <f>$L$121+$L$122</f>
        <v>68.007440000000003</v>
      </c>
      <c r="L122" s="4">
        <v>45.017440000000001</v>
      </c>
      <c r="M122" s="4">
        <f t="shared" si="5"/>
        <v>0.49994530010245941</v>
      </c>
      <c r="N122" s="4" t="s">
        <v>21</v>
      </c>
      <c r="O122" s="5" t="s">
        <v>131</v>
      </c>
      <c r="P122" s="6"/>
      <c r="Q122" s="6">
        <f t="shared" si="6"/>
        <v>2.0000000000000001E-4</v>
      </c>
      <c r="R122" s="6" t="s">
        <v>221</v>
      </c>
      <c r="S122" s="5">
        <f t="shared" si="7"/>
        <v>4.8071663471390327E-3</v>
      </c>
      <c r="T122" s="6" t="s">
        <v>21</v>
      </c>
    </row>
    <row r="123" spans="1:20" ht="30" x14ac:dyDescent="0.25">
      <c r="A123" s="7" t="s">
        <v>257</v>
      </c>
      <c r="B123" s="4">
        <v>1</v>
      </c>
      <c r="C123" s="4" t="s">
        <v>221</v>
      </c>
      <c r="D123" s="4" t="s">
        <v>262</v>
      </c>
      <c r="E123" s="4" t="s">
        <v>17</v>
      </c>
      <c r="F123" s="6" t="s">
        <v>18</v>
      </c>
      <c r="G123" s="10" t="s">
        <v>19</v>
      </c>
      <c r="H123" s="10">
        <v>29101</v>
      </c>
      <c r="I123" s="4">
        <v>1E-3</v>
      </c>
      <c r="J123" s="4" t="s">
        <v>225</v>
      </c>
      <c r="K123" s="4">
        <f>$L$123+$L$124</f>
        <v>164.179</v>
      </c>
      <c r="L123" s="4">
        <v>22.99</v>
      </c>
      <c r="M123" s="4">
        <f t="shared" si="5"/>
        <v>6.0909129669446159E-3</v>
      </c>
      <c r="N123" s="4" t="s">
        <v>21</v>
      </c>
      <c r="O123" s="5" t="s">
        <v>131</v>
      </c>
      <c r="P123" s="6"/>
      <c r="Q123" s="6">
        <f t="shared" si="6"/>
        <v>2.0000000000000001E-4</v>
      </c>
      <c r="R123" s="6" t="s">
        <v>221</v>
      </c>
      <c r="S123" s="5">
        <f t="shared" si="7"/>
        <v>5.8566470836005934E-5</v>
      </c>
      <c r="T123" s="6" t="s">
        <v>21</v>
      </c>
    </row>
    <row r="124" spans="1:20" ht="30" x14ac:dyDescent="0.25">
      <c r="A124" s="7" t="s">
        <v>257</v>
      </c>
      <c r="B124" s="4">
        <v>1</v>
      </c>
      <c r="C124" s="4" t="s">
        <v>221</v>
      </c>
      <c r="D124" s="4"/>
      <c r="E124" s="4" t="s">
        <v>263</v>
      </c>
      <c r="F124" s="6" t="s">
        <v>264</v>
      </c>
      <c r="G124" s="6" t="s">
        <v>265</v>
      </c>
      <c r="H124" s="6">
        <v>58319</v>
      </c>
      <c r="I124" s="4">
        <v>1E-3</v>
      </c>
      <c r="J124" s="4" t="s">
        <v>225</v>
      </c>
      <c r="K124" s="4">
        <f>$L$123+$L$124</f>
        <v>164.179</v>
      </c>
      <c r="L124" s="4">
        <v>141.18899999999999</v>
      </c>
      <c r="M124" s="4">
        <f t="shared" si="5"/>
        <v>6.0909129669446159E-3</v>
      </c>
      <c r="N124" s="4" t="s">
        <v>21</v>
      </c>
      <c r="O124" s="5" t="s">
        <v>131</v>
      </c>
      <c r="P124" s="6"/>
      <c r="Q124" s="6">
        <f t="shared" si="6"/>
        <v>2.0000000000000001E-4</v>
      </c>
      <c r="R124" s="6" t="s">
        <v>221</v>
      </c>
      <c r="S124" s="5">
        <f t="shared" si="7"/>
        <v>5.8566470836005934E-5</v>
      </c>
      <c r="T124" s="6" t="s">
        <v>21</v>
      </c>
    </row>
    <row r="125" spans="1:20" x14ac:dyDescent="0.25">
      <c r="A125" s="4" t="s">
        <v>266</v>
      </c>
      <c r="B125" s="4">
        <v>1</v>
      </c>
      <c r="C125" s="4" t="s">
        <v>221</v>
      </c>
      <c r="D125" s="6" t="s">
        <v>189</v>
      </c>
      <c r="E125" s="4" t="s">
        <v>189</v>
      </c>
      <c r="F125" s="6" t="s">
        <v>190</v>
      </c>
      <c r="G125" s="6" t="s">
        <v>191</v>
      </c>
      <c r="H125" s="6">
        <v>15956</v>
      </c>
      <c r="I125" s="6">
        <v>3.0000000000000001E-3</v>
      </c>
      <c r="J125" s="4" t="s">
        <v>225</v>
      </c>
      <c r="K125" s="4">
        <v>244.31059999999999</v>
      </c>
      <c r="L125" s="4">
        <v>244.31059999999999</v>
      </c>
      <c r="M125" s="4">
        <f t="shared" si="5"/>
        <v>1.2279450830213671E-2</v>
      </c>
      <c r="N125" s="4" t="s">
        <v>21</v>
      </c>
      <c r="O125" s="5" t="s">
        <v>131</v>
      </c>
      <c r="P125" s="4"/>
      <c r="Q125" s="6">
        <f t="shared" si="6"/>
        <v>2.0000000000000001E-4</v>
      </c>
      <c r="R125" s="6" t="s">
        <v>221</v>
      </c>
      <c r="S125" s="5">
        <f t="shared" ref="S125:S136" si="8">M125*Q125/0.0208</f>
        <v>1.1807164259820838E-4</v>
      </c>
      <c r="T125" s="6" t="s">
        <v>21</v>
      </c>
    </row>
    <row r="126" spans="1:20" x14ac:dyDescent="0.25">
      <c r="A126" s="4" t="s">
        <v>266</v>
      </c>
      <c r="B126" s="4">
        <v>1</v>
      </c>
      <c r="C126" s="4" t="s">
        <v>221</v>
      </c>
      <c r="D126" s="6" t="s">
        <v>267</v>
      </c>
      <c r="E126" s="4" t="s">
        <v>183</v>
      </c>
      <c r="F126" s="6" t="s">
        <v>184</v>
      </c>
      <c r="G126" s="6" t="s">
        <v>185</v>
      </c>
      <c r="H126" s="6">
        <v>62501</v>
      </c>
      <c r="I126" s="6">
        <v>3.0000000000000001E-3</v>
      </c>
      <c r="J126" s="4" t="s">
        <v>225</v>
      </c>
      <c r="K126" s="4">
        <v>439.38159999999999</v>
      </c>
      <c r="L126" s="4">
        <v>439.38159999999999</v>
      </c>
      <c r="M126" s="4">
        <f t="shared" ref="M126:M135" si="9">I126/K126*1000</f>
        <v>6.8277779497366306E-3</v>
      </c>
      <c r="N126" s="4" t="s">
        <v>21</v>
      </c>
      <c r="O126" s="5" t="s">
        <v>131</v>
      </c>
      <c r="P126" s="4"/>
      <c r="Q126" s="6">
        <f t="shared" si="6"/>
        <v>2.0000000000000001E-4</v>
      </c>
      <c r="R126" s="6" t="s">
        <v>221</v>
      </c>
      <c r="S126" s="5">
        <f t="shared" si="8"/>
        <v>6.5651711055159914E-5</v>
      </c>
      <c r="T126" s="6" t="s">
        <v>21</v>
      </c>
    </row>
    <row r="127" spans="1:20" x14ac:dyDescent="0.25">
      <c r="A127" s="4" t="s">
        <v>266</v>
      </c>
      <c r="B127" s="4">
        <v>1</v>
      </c>
      <c r="C127" s="4" t="s">
        <v>221</v>
      </c>
      <c r="D127" s="6" t="s">
        <v>268</v>
      </c>
      <c r="E127" s="4" t="s">
        <v>209</v>
      </c>
      <c r="F127" s="6" t="s">
        <v>210</v>
      </c>
      <c r="G127" s="6" t="s">
        <v>211</v>
      </c>
      <c r="H127" s="8">
        <v>16709</v>
      </c>
      <c r="I127" s="6">
        <v>1.4999999999999999E-2</v>
      </c>
      <c r="J127" s="4" t="s">
        <v>225</v>
      </c>
      <c r="K127" s="4">
        <v>205.63852</v>
      </c>
      <c r="L127" s="4">
        <v>169.18</v>
      </c>
      <c r="M127" s="4">
        <f t="shared" si="9"/>
        <v>7.2943532174808492E-2</v>
      </c>
      <c r="N127" s="4" t="s">
        <v>21</v>
      </c>
      <c r="O127" s="5" t="s">
        <v>131</v>
      </c>
      <c r="P127" s="4"/>
      <c r="Q127" s="6">
        <f t="shared" si="6"/>
        <v>2.0000000000000001E-4</v>
      </c>
      <c r="R127" s="6" t="s">
        <v>221</v>
      </c>
      <c r="S127" s="5">
        <f t="shared" si="8"/>
        <v>7.013801170654663E-4</v>
      </c>
      <c r="T127" s="6" t="s">
        <v>21</v>
      </c>
    </row>
    <row r="128" spans="1:20" x14ac:dyDescent="0.25">
      <c r="A128" s="4" t="s">
        <v>266</v>
      </c>
      <c r="B128" s="4">
        <v>1</v>
      </c>
      <c r="C128" s="4" t="s">
        <v>221</v>
      </c>
      <c r="D128" s="6"/>
      <c r="E128" s="4" t="s">
        <v>23</v>
      </c>
      <c r="F128" s="6" t="s">
        <v>24</v>
      </c>
      <c r="G128" s="10" t="s">
        <v>25</v>
      </c>
      <c r="H128" s="10">
        <v>17996</v>
      </c>
      <c r="I128" s="4">
        <v>1.4999999999999999E-2</v>
      </c>
      <c r="J128" s="4" t="s">
        <v>225</v>
      </c>
      <c r="K128" s="4">
        <v>205.63852</v>
      </c>
      <c r="L128" s="7">
        <v>35.450000000000003</v>
      </c>
      <c r="M128" s="4">
        <f t="shared" si="9"/>
        <v>7.2943532174808492E-2</v>
      </c>
      <c r="N128" s="4" t="s">
        <v>21</v>
      </c>
      <c r="O128" s="5" t="s">
        <v>131</v>
      </c>
      <c r="P128" s="4"/>
      <c r="Q128" s="6">
        <f t="shared" si="6"/>
        <v>2.0000000000000001E-4</v>
      </c>
      <c r="R128" s="6" t="s">
        <v>221</v>
      </c>
      <c r="S128" s="5">
        <f t="shared" ref="S128" si="10">M128*Q128/0.0208</f>
        <v>7.013801170654663E-4</v>
      </c>
      <c r="T128" s="6" t="s">
        <v>21</v>
      </c>
    </row>
    <row r="129" spans="1:20" x14ac:dyDescent="0.25">
      <c r="A129" s="4" t="s">
        <v>266</v>
      </c>
      <c r="B129" s="4">
        <v>1</v>
      </c>
      <c r="C129" s="4" t="s">
        <v>221</v>
      </c>
      <c r="D129" s="6" t="s">
        <v>269</v>
      </c>
      <c r="E129" s="4" t="s">
        <v>200</v>
      </c>
      <c r="F129" s="6" t="s">
        <v>201</v>
      </c>
      <c r="G129" s="6" t="s">
        <v>202</v>
      </c>
      <c r="H129" s="6">
        <v>18385</v>
      </c>
      <c r="I129" s="6">
        <v>7.4999999999999997E-3</v>
      </c>
      <c r="J129" s="4" t="s">
        <v>225</v>
      </c>
      <c r="K129" s="4">
        <v>337.27</v>
      </c>
      <c r="L129" s="4">
        <v>265.36</v>
      </c>
      <c r="M129" s="4">
        <f t="shared" si="9"/>
        <v>2.2237376582559965E-2</v>
      </c>
      <c r="N129" s="4" t="s">
        <v>21</v>
      </c>
      <c r="O129" s="5" t="s">
        <v>131</v>
      </c>
      <c r="P129" s="4"/>
      <c r="Q129" s="6">
        <f t="shared" si="6"/>
        <v>2.0000000000000001E-4</v>
      </c>
      <c r="R129" s="6" t="s">
        <v>221</v>
      </c>
      <c r="S129" s="5">
        <f t="shared" si="8"/>
        <v>2.1382092867846124E-4</v>
      </c>
      <c r="T129" s="6" t="s">
        <v>21</v>
      </c>
    </row>
    <row r="130" spans="1:20" x14ac:dyDescent="0.25">
      <c r="A130" s="4" t="s">
        <v>266</v>
      </c>
      <c r="B130" s="4">
        <v>1</v>
      </c>
      <c r="C130" s="4" t="s">
        <v>221</v>
      </c>
      <c r="D130" s="6"/>
      <c r="E130" s="6" t="s">
        <v>23</v>
      </c>
      <c r="F130" s="6" t="s">
        <v>24</v>
      </c>
      <c r="G130" s="10" t="s">
        <v>25</v>
      </c>
      <c r="H130" s="10">
        <v>17996</v>
      </c>
      <c r="I130" s="6">
        <v>7.4999999999999997E-3</v>
      </c>
      <c r="J130" s="4" t="s">
        <v>225</v>
      </c>
      <c r="K130" s="4">
        <v>337.27</v>
      </c>
      <c r="L130" s="7">
        <v>35.450000000000003</v>
      </c>
      <c r="M130" s="4">
        <f>2*I130/K130*1000</f>
        <v>4.447475316511993E-2</v>
      </c>
      <c r="N130" s="4" t="s">
        <v>21</v>
      </c>
      <c r="O130" s="5" t="s">
        <v>131</v>
      </c>
      <c r="P130" s="4"/>
      <c r="Q130" s="6">
        <f t="shared" si="6"/>
        <v>2.0000000000000001E-4</v>
      </c>
      <c r="R130" s="6" t="s">
        <v>221</v>
      </c>
      <c r="S130" s="5">
        <f t="shared" si="8"/>
        <v>4.2764185735692247E-4</v>
      </c>
      <c r="T130" s="6" t="s">
        <v>21</v>
      </c>
    </row>
    <row r="131" spans="1:20" x14ac:dyDescent="0.25">
      <c r="A131" s="4" t="s">
        <v>266</v>
      </c>
      <c r="B131" s="4">
        <v>1</v>
      </c>
      <c r="C131" s="4" t="s">
        <v>221</v>
      </c>
      <c r="D131" s="6" t="s">
        <v>270</v>
      </c>
      <c r="E131" s="4" t="s">
        <v>203</v>
      </c>
      <c r="F131" s="6" t="s">
        <v>204</v>
      </c>
      <c r="G131" s="6" t="s">
        <v>205</v>
      </c>
      <c r="H131" s="6">
        <v>57986</v>
      </c>
      <c r="I131" s="6">
        <v>7.4999999999999997E-3</v>
      </c>
      <c r="J131" s="4" t="s">
        <v>225</v>
      </c>
      <c r="K131" s="4">
        <v>376.4</v>
      </c>
      <c r="L131" s="4">
        <v>376.4</v>
      </c>
      <c r="M131" s="4">
        <f t="shared" si="9"/>
        <v>1.9925611052072262E-2</v>
      </c>
      <c r="N131" s="4" t="s">
        <v>21</v>
      </c>
      <c r="O131" s="5" t="s">
        <v>131</v>
      </c>
      <c r="P131" s="4"/>
      <c r="Q131" s="6">
        <f t="shared" si="6"/>
        <v>2.0000000000000001E-4</v>
      </c>
      <c r="R131" s="6" t="s">
        <v>221</v>
      </c>
      <c r="S131" s="5">
        <f t="shared" si="8"/>
        <v>1.9159241396223331E-4</v>
      </c>
      <c r="T131" s="6" t="s">
        <v>21</v>
      </c>
    </row>
    <row r="132" spans="1:20" x14ac:dyDescent="0.25">
      <c r="A132" s="4" t="s">
        <v>266</v>
      </c>
      <c r="B132" s="4">
        <v>1</v>
      </c>
      <c r="C132" s="4" t="s">
        <v>221</v>
      </c>
      <c r="D132" s="6" t="s">
        <v>271</v>
      </c>
      <c r="E132" s="4" t="s">
        <v>206</v>
      </c>
      <c r="F132" s="14" t="s">
        <v>207</v>
      </c>
      <c r="G132" s="14" t="s">
        <v>208</v>
      </c>
      <c r="H132" s="6"/>
      <c r="I132" s="6">
        <v>7.4999999999999997E-3</v>
      </c>
      <c r="J132" s="4" t="s">
        <v>225</v>
      </c>
      <c r="K132" s="4">
        <v>123.11</v>
      </c>
      <c r="L132" s="4">
        <v>123.11</v>
      </c>
      <c r="M132" s="4">
        <f t="shared" si="9"/>
        <v>6.0921127446998617E-2</v>
      </c>
      <c r="N132" s="4" t="s">
        <v>21</v>
      </c>
      <c r="O132" s="5" t="s">
        <v>131</v>
      </c>
      <c r="P132" s="4"/>
      <c r="Q132" s="6">
        <f t="shared" si="6"/>
        <v>2.0000000000000001E-4</v>
      </c>
      <c r="R132" s="6" t="s">
        <v>221</v>
      </c>
      <c r="S132" s="5">
        <f t="shared" si="8"/>
        <v>5.8578007160575598E-4</v>
      </c>
      <c r="T132" s="6" t="s">
        <v>21</v>
      </c>
    </row>
    <row r="133" spans="1:20" x14ac:dyDescent="0.25">
      <c r="A133" s="4" t="s">
        <v>266</v>
      </c>
      <c r="B133" s="4">
        <v>1</v>
      </c>
      <c r="C133" s="4" t="s">
        <v>221</v>
      </c>
      <c r="D133" s="6" t="s">
        <v>272</v>
      </c>
      <c r="E133" s="6" t="s">
        <v>27</v>
      </c>
      <c r="F133" s="6" t="s">
        <v>28</v>
      </c>
      <c r="G133" s="6" t="s">
        <v>29</v>
      </c>
      <c r="H133" s="6">
        <v>29108</v>
      </c>
      <c r="I133" s="6">
        <v>7.4999999999999997E-3</v>
      </c>
      <c r="J133" s="4" t="s">
        <v>225</v>
      </c>
      <c r="K133" s="4">
        <v>476.53300000000002</v>
      </c>
      <c r="L133" s="4">
        <v>40.078000000000003</v>
      </c>
      <c r="M133" s="4">
        <f t="shared" si="9"/>
        <v>1.5738679168074404E-2</v>
      </c>
      <c r="N133" s="4" t="s">
        <v>21</v>
      </c>
      <c r="O133" s="5" t="s">
        <v>131</v>
      </c>
      <c r="P133" s="4"/>
      <c r="Q133" s="6">
        <f t="shared" si="6"/>
        <v>2.0000000000000001E-4</v>
      </c>
      <c r="R133" s="6" t="s">
        <v>221</v>
      </c>
      <c r="S133" s="5">
        <f t="shared" si="8"/>
        <v>1.5133345353917697E-4</v>
      </c>
      <c r="T133" s="6" t="s">
        <v>21</v>
      </c>
    </row>
    <row r="134" spans="1:20" x14ac:dyDescent="0.25">
      <c r="A134" s="4" t="s">
        <v>266</v>
      </c>
      <c r="B134" s="4">
        <v>1</v>
      </c>
      <c r="C134" s="4" t="s">
        <v>221</v>
      </c>
      <c r="D134" s="6"/>
      <c r="E134" s="4" t="s">
        <v>186</v>
      </c>
      <c r="F134" s="6" t="s">
        <v>187</v>
      </c>
      <c r="G134" s="6" t="s">
        <v>188</v>
      </c>
      <c r="H134" s="6">
        <v>29032</v>
      </c>
      <c r="I134" s="6">
        <v>7.4999999999999997E-3</v>
      </c>
      <c r="J134" s="4" t="s">
        <v>225</v>
      </c>
      <c r="K134" s="4">
        <v>476.53300000000002</v>
      </c>
      <c r="L134" s="4">
        <v>219.23500000000001</v>
      </c>
      <c r="M134" s="4">
        <f>2*I134/K134*1000</f>
        <v>3.1477358336148807E-2</v>
      </c>
      <c r="N134" s="4" t="s">
        <v>21</v>
      </c>
      <c r="O134" s="5" t="s">
        <v>131</v>
      </c>
      <c r="P134" s="4"/>
      <c r="Q134" s="6">
        <f t="shared" si="6"/>
        <v>2.0000000000000001E-4</v>
      </c>
      <c r="R134" s="6" t="s">
        <v>221</v>
      </c>
      <c r="S134" s="5">
        <f t="shared" si="8"/>
        <v>3.0266690707835394E-4</v>
      </c>
      <c r="T134" s="6" t="s">
        <v>21</v>
      </c>
    </row>
    <row r="135" spans="1:20" x14ac:dyDescent="0.25">
      <c r="A135" s="4" t="s">
        <v>266</v>
      </c>
      <c r="B135" s="4">
        <v>1</v>
      </c>
      <c r="C135" s="4" t="s">
        <v>221</v>
      </c>
      <c r="D135" s="6" t="s">
        <v>273</v>
      </c>
      <c r="E135" s="4" t="s">
        <v>274</v>
      </c>
      <c r="F135" s="6" t="s">
        <v>275</v>
      </c>
      <c r="G135" s="4" t="s">
        <v>276</v>
      </c>
      <c r="H135" s="8">
        <v>17836</v>
      </c>
      <c r="I135" s="6">
        <v>7.4999999999999997E-3</v>
      </c>
      <c r="J135" s="4" t="s">
        <v>225</v>
      </c>
      <c r="K135" s="13">
        <v>136.12860000000001</v>
      </c>
      <c r="L135" s="13">
        <v>136.12860000000001</v>
      </c>
      <c r="M135" s="4">
        <f t="shared" si="9"/>
        <v>5.5094961675944652E-2</v>
      </c>
      <c r="N135" s="4" t="s">
        <v>21</v>
      </c>
      <c r="O135" s="5" t="s">
        <v>131</v>
      </c>
      <c r="P135" s="4"/>
      <c r="Q135" s="6">
        <f t="shared" si="6"/>
        <v>2.0000000000000001E-4</v>
      </c>
      <c r="R135" s="6" t="s">
        <v>221</v>
      </c>
      <c r="S135" s="5">
        <f t="shared" si="8"/>
        <v>5.2975924688408325E-4</v>
      </c>
      <c r="T135" s="6" t="s">
        <v>21</v>
      </c>
    </row>
    <row r="136" spans="1:20" x14ac:dyDescent="0.25">
      <c r="A136" s="4" t="s">
        <v>266</v>
      </c>
      <c r="B136" s="4">
        <v>1</v>
      </c>
      <c r="C136" s="4" t="s">
        <v>221</v>
      </c>
      <c r="D136" s="6" t="s">
        <v>277</v>
      </c>
      <c r="E136" s="4" t="s">
        <v>215</v>
      </c>
      <c r="F136" s="6" t="s">
        <v>216</v>
      </c>
      <c r="G136" s="6" t="s">
        <v>217</v>
      </c>
      <c r="H136" s="6"/>
      <c r="I136" s="6">
        <v>1.5E-3</v>
      </c>
      <c r="J136" s="4" t="s">
        <v>225</v>
      </c>
      <c r="K136" s="4">
        <v>1355.4</v>
      </c>
      <c r="L136" s="4">
        <v>1355.4</v>
      </c>
      <c r="M136" s="4">
        <f t="shared" ref="M136:M143" si="11">I136/K136*1000</f>
        <v>1.1066843736166445E-3</v>
      </c>
      <c r="N136" s="4" t="s">
        <v>21</v>
      </c>
      <c r="O136" s="5" t="s">
        <v>131</v>
      </c>
      <c r="P136" s="4"/>
      <c r="Q136" s="6">
        <f t="shared" si="6"/>
        <v>2.0000000000000001E-4</v>
      </c>
      <c r="R136" s="6" t="s">
        <v>221</v>
      </c>
      <c r="S136" s="5">
        <f t="shared" si="8"/>
        <v>1.0641195900160043E-5</v>
      </c>
      <c r="T136" s="6" t="s">
        <v>21</v>
      </c>
    </row>
    <row r="137" spans="1:20" x14ac:dyDescent="0.25">
      <c r="A137" s="4" t="s">
        <v>266</v>
      </c>
      <c r="B137" s="4">
        <v>1</v>
      </c>
      <c r="C137" s="4" t="s">
        <v>221</v>
      </c>
      <c r="D137" s="6" t="s">
        <v>278</v>
      </c>
      <c r="E137" s="6" t="s">
        <v>23</v>
      </c>
      <c r="F137" s="6" t="s">
        <v>24</v>
      </c>
      <c r="G137" s="10" t="s">
        <v>25</v>
      </c>
      <c r="H137" s="10">
        <v>17996</v>
      </c>
      <c r="I137" s="6">
        <v>0.3</v>
      </c>
      <c r="J137" s="4" t="s">
        <v>225</v>
      </c>
      <c r="K137" s="4">
        <v>139.624</v>
      </c>
      <c r="L137" s="7">
        <v>35.450000000000003</v>
      </c>
      <c r="M137" s="4">
        <f t="shared" si="11"/>
        <v>2.1486277430814185</v>
      </c>
      <c r="N137" s="4" t="s">
        <v>21</v>
      </c>
      <c r="O137" s="5" t="s">
        <v>131</v>
      </c>
      <c r="P137" s="4"/>
      <c r="Q137" s="6">
        <f t="shared" si="6"/>
        <v>2.0000000000000001E-4</v>
      </c>
      <c r="R137" s="6" t="s">
        <v>221</v>
      </c>
      <c r="S137" s="5">
        <f t="shared" ref="S137" si="12">M137*Q137/0.0208</f>
        <v>2.0659882145013641E-2</v>
      </c>
      <c r="T137" s="6" t="s">
        <v>21</v>
      </c>
    </row>
    <row r="138" spans="1:20" x14ac:dyDescent="0.25">
      <c r="A138" s="4" t="s">
        <v>266</v>
      </c>
      <c r="B138" s="4">
        <v>1</v>
      </c>
      <c r="C138" s="4" t="s">
        <v>221</v>
      </c>
      <c r="D138" s="6"/>
      <c r="E138" s="6" t="s">
        <v>279</v>
      </c>
      <c r="F138" s="6" t="s">
        <v>213</v>
      </c>
      <c r="G138" s="6" t="s">
        <v>214</v>
      </c>
      <c r="H138" s="6">
        <v>15354</v>
      </c>
      <c r="I138" s="6">
        <v>0.3</v>
      </c>
      <c r="J138" s="4" t="s">
        <v>225</v>
      </c>
      <c r="K138" s="4">
        <v>139.624</v>
      </c>
      <c r="L138" s="6">
        <v>104.1708</v>
      </c>
      <c r="M138" s="4">
        <f t="shared" si="11"/>
        <v>2.1486277430814185</v>
      </c>
      <c r="N138" s="4" t="s">
        <v>21</v>
      </c>
      <c r="O138" s="5" t="s">
        <v>131</v>
      </c>
      <c r="P138" s="6"/>
      <c r="Q138" s="6">
        <f t="shared" si="6"/>
        <v>2.0000000000000001E-4</v>
      </c>
      <c r="R138" s="6" t="s">
        <v>221</v>
      </c>
      <c r="S138" s="5">
        <f t="shared" ref="S138" si="13">M138*Q138/0.0208</f>
        <v>2.0659882145013641E-2</v>
      </c>
      <c r="T138" s="6" t="s">
        <v>21</v>
      </c>
    </row>
    <row r="139" spans="1:20" x14ac:dyDescent="0.25">
      <c r="A139" s="4" t="s">
        <v>280</v>
      </c>
      <c r="B139" s="4">
        <v>1</v>
      </c>
      <c r="C139" s="4" t="s">
        <v>221</v>
      </c>
      <c r="D139" s="6" t="s">
        <v>281</v>
      </c>
      <c r="E139" s="4" t="s">
        <v>17</v>
      </c>
      <c r="F139" s="6" t="s">
        <v>18</v>
      </c>
      <c r="G139" s="10" t="s">
        <v>19</v>
      </c>
      <c r="H139" s="10">
        <v>29101</v>
      </c>
      <c r="I139" s="4">
        <v>1</v>
      </c>
      <c r="J139" s="4" t="s">
        <v>225</v>
      </c>
      <c r="K139" s="4">
        <f>$L$139+$L$140</f>
        <v>58.44</v>
      </c>
      <c r="L139" s="4">
        <v>22.99</v>
      </c>
      <c r="M139" s="4">
        <f t="shared" si="11"/>
        <v>17.111567419575632</v>
      </c>
      <c r="N139" s="4" t="s">
        <v>21</v>
      </c>
      <c r="O139" s="5" t="s">
        <v>131</v>
      </c>
      <c r="P139" s="4"/>
      <c r="Q139" s="6">
        <v>1</v>
      </c>
      <c r="R139" s="6" t="s">
        <v>221</v>
      </c>
      <c r="S139" s="5">
        <f t="shared" ref="S139:S142" si="14">M139*Q139*20/20.8</f>
        <v>16.453430211130417</v>
      </c>
      <c r="T139" s="6" t="s">
        <v>21</v>
      </c>
    </row>
    <row r="140" spans="1:20" x14ac:dyDescent="0.25">
      <c r="A140" s="4" t="s">
        <v>280</v>
      </c>
      <c r="B140" s="4">
        <v>1</v>
      </c>
      <c r="C140" s="4" t="s">
        <v>221</v>
      </c>
      <c r="D140" s="6"/>
      <c r="E140" s="4" t="s">
        <v>23</v>
      </c>
      <c r="F140" s="6" t="s">
        <v>24</v>
      </c>
      <c r="G140" s="10" t="s">
        <v>25</v>
      </c>
      <c r="H140" s="10">
        <v>17996</v>
      </c>
      <c r="I140" s="4">
        <v>1</v>
      </c>
      <c r="J140" s="4" t="s">
        <v>225</v>
      </c>
      <c r="K140" s="4">
        <f>$L$139+$L$140</f>
        <v>58.44</v>
      </c>
      <c r="L140" s="7">
        <v>35.450000000000003</v>
      </c>
      <c r="M140" s="4">
        <f t="shared" si="11"/>
        <v>17.111567419575632</v>
      </c>
      <c r="N140" s="4" t="s">
        <v>21</v>
      </c>
      <c r="O140" s="5" t="s">
        <v>131</v>
      </c>
      <c r="P140" s="4"/>
      <c r="Q140" s="6">
        <v>1</v>
      </c>
      <c r="R140" s="6" t="s">
        <v>221</v>
      </c>
      <c r="S140" s="5">
        <f t="shared" si="14"/>
        <v>16.453430211130417</v>
      </c>
      <c r="T140" s="6" t="s">
        <v>21</v>
      </c>
    </row>
    <row r="141" spans="1:20" ht="18" x14ac:dyDescent="0.35">
      <c r="A141" s="4" t="s">
        <v>280</v>
      </c>
      <c r="B141" s="4">
        <v>1</v>
      </c>
      <c r="C141" s="4" t="s">
        <v>221</v>
      </c>
      <c r="D141" s="6" t="s">
        <v>282</v>
      </c>
      <c r="E141" s="6" t="s">
        <v>17</v>
      </c>
      <c r="F141" s="6" t="s">
        <v>18</v>
      </c>
      <c r="G141" s="10" t="s">
        <v>19</v>
      </c>
      <c r="H141" s="10">
        <v>29101</v>
      </c>
      <c r="I141" s="4">
        <v>2.52</v>
      </c>
      <c r="J141" s="4" t="s">
        <v>225</v>
      </c>
      <c r="K141" s="4">
        <f>L141+L142</f>
        <v>84.006839999999997</v>
      </c>
      <c r="L141" s="4">
        <v>22.99</v>
      </c>
      <c r="M141" s="4">
        <f t="shared" si="11"/>
        <v>29.997557341759315</v>
      </c>
      <c r="N141" s="4" t="s">
        <v>21</v>
      </c>
      <c r="O141" s="5" t="s">
        <v>131</v>
      </c>
      <c r="P141" s="4"/>
      <c r="Q141" s="6">
        <v>1</v>
      </c>
      <c r="R141" s="6" t="s">
        <v>221</v>
      </c>
      <c r="S141" s="5">
        <f t="shared" si="14"/>
        <v>28.843805136307029</v>
      </c>
      <c r="T141" s="6" t="s">
        <v>21</v>
      </c>
    </row>
    <row r="142" spans="1:20" x14ac:dyDescent="0.25">
      <c r="A142" s="4" t="s">
        <v>280</v>
      </c>
      <c r="B142" s="4">
        <v>1</v>
      </c>
      <c r="C142" s="4" t="s">
        <v>221</v>
      </c>
      <c r="D142" s="6"/>
      <c r="E142" s="4" t="s">
        <v>283</v>
      </c>
      <c r="F142" s="6" t="s">
        <v>284</v>
      </c>
      <c r="G142" s="4" t="s">
        <v>285</v>
      </c>
      <c r="H142" s="12">
        <v>17544</v>
      </c>
      <c r="I142" s="5">
        <v>2.52</v>
      </c>
      <c r="J142" s="4" t="s">
        <v>225</v>
      </c>
      <c r="K142" s="4">
        <f>L142+L141</f>
        <v>84.006839999999997</v>
      </c>
      <c r="L142" s="13">
        <v>61.016840000000002</v>
      </c>
      <c r="M142" s="4">
        <f t="shared" si="11"/>
        <v>29.997557341759315</v>
      </c>
      <c r="N142" s="4" t="s">
        <v>21</v>
      </c>
      <c r="O142" s="5" t="s">
        <v>131</v>
      </c>
      <c r="P142" s="4"/>
      <c r="Q142" s="6">
        <v>1</v>
      </c>
      <c r="R142" s="6" t="s">
        <v>221</v>
      </c>
      <c r="S142" s="5">
        <f t="shared" si="14"/>
        <v>28.843805136307029</v>
      </c>
      <c r="T142" s="6" t="s">
        <v>21</v>
      </c>
    </row>
    <row r="143" spans="1:20" x14ac:dyDescent="0.25">
      <c r="A143" s="4" t="s">
        <v>280</v>
      </c>
      <c r="B143" s="4">
        <v>1</v>
      </c>
      <c r="C143" s="4" t="s">
        <v>221</v>
      </c>
      <c r="D143" s="6" t="s">
        <v>286</v>
      </c>
      <c r="E143" s="4" t="s">
        <v>46</v>
      </c>
      <c r="F143" s="6" t="s">
        <v>47</v>
      </c>
      <c r="G143" s="10" t="s">
        <v>48</v>
      </c>
      <c r="H143" s="10">
        <v>18420</v>
      </c>
      <c r="I143" s="5">
        <v>0.19</v>
      </c>
      <c r="J143" s="4" t="s">
        <v>225</v>
      </c>
      <c r="K143" s="4">
        <v>95.210400000000007</v>
      </c>
      <c r="L143" s="7">
        <v>24.305</v>
      </c>
      <c r="M143" s="4">
        <f t="shared" si="11"/>
        <v>1.9955803147555309</v>
      </c>
      <c r="N143" s="4" t="s">
        <v>21</v>
      </c>
      <c r="O143" s="5" t="s">
        <v>131</v>
      </c>
      <c r="P143" s="4"/>
      <c r="Q143" s="6">
        <v>1</v>
      </c>
      <c r="R143" s="6" t="s">
        <v>221</v>
      </c>
      <c r="S143" s="5">
        <f t="shared" ref="S143:S144" si="15">M143*Q143*20/20.8</f>
        <v>1.9188272257264718</v>
      </c>
      <c r="T143" s="6" t="s">
        <v>21</v>
      </c>
    </row>
    <row r="144" spans="1:20" x14ac:dyDescent="0.25">
      <c r="A144" s="4" t="s">
        <v>280</v>
      </c>
      <c r="B144" s="4">
        <v>1</v>
      </c>
      <c r="C144" s="4" t="s">
        <v>221</v>
      </c>
      <c r="D144" s="6"/>
      <c r="E144" s="6" t="s">
        <v>23</v>
      </c>
      <c r="F144" s="6" t="s">
        <v>24</v>
      </c>
      <c r="G144" s="10" t="s">
        <v>25</v>
      </c>
      <c r="H144" s="10">
        <v>17996</v>
      </c>
      <c r="I144" s="5">
        <v>0.19</v>
      </c>
      <c r="J144" s="4" t="s">
        <v>225</v>
      </c>
      <c r="K144" s="4">
        <v>95.210400000000007</v>
      </c>
      <c r="L144" s="7">
        <v>35.450000000000003</v>
      </c>
      <c r="M144" s="4">
        <f>2*I144/K144*1000</f>
        <v>3.9911606295110618</v>
      </c>
      <c r="N144" s="4" t="s">
        <v>21</v>
      </c>
      <c r="O144" s="5" t="s">
        <v>131</v>
      </c>
      <c r="P144" s="4"/>
      <c r="Q144" s="6">
        <v>1</v>
      </c>
      <c r="R144" s="6" t="s">
        <v>221</v>
      </c>
      <c r="S144" s="5">
        <f t="shared" si="15"/>
        <v>3.8376544514529436</v>
      </c>
      <c r="T144" s="6" t="s">
        <v>21</v>
      </c>
    </row>
    <row r="145" spans="1:20" ht="18" x14ac:dyDescent="0.35">
      <c r="A145" s="4" t="s">
        <v>280</v>
      </c>
      <c r="B145" s="4">
        <v>1</v>
      </c>
      <c r="C145" s="4" t="s">
        <v>221</v>
      </c>
      <c r="D145" s="6" t="s">
        <v>300</v>
      </c>
      <c r="E145" s="4" t="s">
        <v>50</v>
      </c>
      <c r="F145" s="6" t="s">
        <v>51</v>
      </c>
      <c r="G145" s="6" t="s">
        <v>52</v>
      </c>
      <c r="H145" s="6">
        <v>29103</v>
      </c>
      <c r="I145" s="4">
        <v>0.2</v>
      </c>
      <c r="J145" s="4" t="s">
        <v>225</v>
      </c>
      <c r="K145" s="4">
        <f>$L$145+$L$146</f>
        <v>134.06829999999999</v>
      </c>
      <c r="L145" s="13">
        <v>39.098300000000002</v>
      </c>
      <c r="M145" s="4">
        <f t="shared" ref="M145:M146" si="16">I145/K145*1000</f>
        <v>1.4917769524936171</v>
      </c>
      <c r="N145" s="4" t="s">
        <v>21</v>
      </c>
      <c r="O145" s="5" t="s">
        <v>131</v>
      </c>
      <c r="P145" s="4"/>
      <c r="Q145" s="6">
        <v>1</v>
      </c>
      <c r="R145" s="6" t="s">
        <v>221</v>
      </c>
      <c r="S145" s="5">
        <f t="shared" ref="S145:S146" si="17">M145*Q145*20/20.8</f>
        <v>1.4344009158592472</v>
      </c>
      <c r="T145" s="6" t="s">
        <v>21</v>
      </c>
    </row>
    <row r="146" spans="1:20" x14ac:dyDescent="0.25">
      <c r="A146" s="4" t="s">
        <v>280</v>
      </c>
      <c r="B146" s="4">
        <v>1</v>
      </c>
      <c r="C146" s="4" t="s">
        <v>221</v>
      </c>
      <c r="D146" s="6"/>
      <c r="E146" s="4" t="s">
        <v>43</v>
      </c>
      <c r="F146" s="6" t="s">
        <v>44</v>
      </c>
      <c r="G146" s="10" t="s">
        <v>45</v>
      </c>
      <c r="H146" s="6">
        <v>43474</v>
      </c>
      <c r="I146" s="4">
        <v>0.2</v>
      </c>
      <c r="J146" s="4" t="s">
        <v>225</v>
      </c>
      <c r="K146" s="4">
        <f>$L$145+$L$146</f>
        <v>134.06829999999999</v>
      </c>
      <c r="L146" s="4">
        <v>94.97</v>
      </c>
      <c r="M146" s="4">
        <f t="shared" si="16"/>
        <v>1.4917769524936171</v>
      </c>
      <c r="N146" s="4" t="s">
        <v>21</v>
      </c>
      <c r="O146" s="5" t="s">
        <v>131</v>
      </c>
      <c r="P146" s="4"/>
      <c r="Q146" s="6">
        <v>1</v>
      </c>
      <c r="R146" s="6" t="s">
        <v>221</v>
      </c>
      <c r="S146" s="5">
        <f t="shared" si="17"/>
        <v>1.4344009158592472</v>
      </c>
      <c r="T146" s="6" t="s">
        <v>21</v>
      </c>
    </row>
    <row r="147" spans="1:20" x14ac:dyDescent="0.25">
      <c r="A147" s="4" t="s">
        <v>280</v>
      </c>
      <c r="B147" s="4">
        <v>1</v>
      </c>
      <c r="C147" s="4" t="s">
        <v>221</v>
      </c>
      <c r="D147" s="6" t="s">
        <v>287</v>
      </c>
      <c r="E147" s="4" t="s">
        <v>50</v>
      </c>
      <c r="F147" s="6" t="s">
        <v>51</v>
      </c>
      <c r="G147" s="6" t="s">
        <v>52</v>
      </c>
      <c r="H147" s="6">
        <v>29103</v>
      </c>
      <c r="I147" s="4">
        <v>0.5</v>
      </c>
      <c r="J147" s="4" t="s">
        <v>225</v>
      </c>
      <c r="K147" s="4">
        <f>$L$147+$L$148</f>
        <v>74.548300000000012</v>
      </c>
      <c r="L147" s="13">
        <v>39.098300000000002</v>
      </c>
      <c r="M147" s="4">
        <f t="shared" ref="M147" si="18">I147/K147*1000</f>
        <v>6.7070610597424745</v>
      </c>
      <c r="N147" s="4" t="s">
        <v>21</v>
      </c>
      <c r="O147" s="5" t="s">
        <v>131</v>
      </c>
      <c r="P147" s="4"/>
      <c r="Q147" s="6">
        <v>1</v>
      </c>
      <c r="R147" s="6" t="s">
        <v>221</v>
      </c>
      <c r="S147" s="5">
        <f t="shared" ref="S147:S148" si="19">M147*Q147*20/20.8</f>
        <v>6.4490971728293021</v>
      </c>
      <c r="T147" s="6" t="s">
        <v>21</v>
      </c>
    </row>
    <row r="148" spans="1:20" x14ac:dyDescent="0.25">
      <c r="A148" s="4" t="s">
        <v>280</v>
      </c>
      <c r="B148" s="4">
        <v>1</v>
      </c>
      <c r="C148" s="4" t="s">
        <v>221</v>
      </c>
      <c r="D148" s="6"/>
      <c r="E148" s="6" t="s">
        <v>23</v>
      </c>
      <c r="F148" s="6" t="s">
        <v>24</v>
      </c>
      <c r="G148" s="10" t="s">
        <v>25</v>
      </c>
      <c r="H148" s="10">
        <v>17996</v>
      </c>
      <c r="I148" s="5">
        <v>0.5</v>
      </c>
      <c r="J148" s="4" t="s">
        <v>225</v>
      </c>
      <c r="K148" s="4">
        <f>$L$147+$L$148</f>
        <v>74.548300000000012</v>
      </c>
      <c r="L148" s="7">
        <v>35.450000000000003</v>
      </c>
      <c r="M148" s="4">
        <f>I148/K148*1000</f>
        <v>6.7070610597424745</v>
      </c>
      <c r="N148" s="4" t="s">
        <v>21</v>
      </c>
      <c r="O148" s="5" t="s">
        <v>131</v>
      </c>
      <c r="P148" s="4"/>
      <c r="Q148" s="6">
        <v>1</v>
      </c>
      <c r="R148" s="6" t="s">
        <v>221</v>
      </c>
      <c r="S148" s="5">
        <f t="shared" si="19"/>
        <v>6.4490971728293021</v>
      </c>
      <c r="T148" s="6" t="s">
        <v>21</v>
      </c>
    </row>
    <row r="149" spans="1:20" x14ac:dyDescent="0.25">
      <c r="A149" s="4" t="s">
        <v>280</v>
      </c>
      <c r="B149" s="4">
        <v>1</v>
      </c>
      <c r="C149" s="4" t="s">
        <v>221</v>
      </c>
      <c r="D149" s="6" t="s">
        <v>288</v>
      </c>
      <c r="E149" s="4" t="s">
        <v>174</v>
      </c>
      <c r="F149" s="6" t="s">
        <v>175</v>
      </c>
      <c r="G149" s="6" t="s">
        <v>176</v>
      </c>
      <c r="H149" s="6">
        <v>28938</v>
      </c>
      <c r="I149" s="4">
        <v>0.3</v>
      </c>
      <c r="J149" s="4" t="s">
        <v>225</v>
      </c>
      <c r="K149" s="4">
        <f>$L$149+$L$150</f>
        <v>52.481000000000002</v>
      </c>
      <c r="L149" s="4">
        <v>17.030999999999999</v>
      </c>
      <c r="M149" s="4">
        <f>I149/K149*1000</f>
        <v>5.7163544901964523</v>
      </c>
      <c r="N149" s="4" t="s">
        <v>21</v>
      </c>
      <c r="O149" s="5" t="s">
        <v>131</v>
      </c>
      <c r="P149" s="4"/>
      <c r="Q149" s="6">
        <v>1</v>
      </c>
      <c r="R149" s="6" t="s">
        <v>221</v>
      </c>
      <c r="S149" s="5">
        <f t="shared" ref="S149:S151" si="20">M149*Q149*20/20.8</f>
        <v>5.4964947021119732</v>
      </c>
      <c r="T149" s="6" t="s">
        <v>21</v>
      </c>
    </row>
    <row r="150" spans="1:20" x14ac:dyDescent="0.25">
      <c r="A150" s="4" t="s">
        <v>280</v>
      </c>
      <c r="B150" s="4">
        <v>1</v>
      </c>
      <c r="C150" s="4" t="s">
        <v>221</v>
      </c>
      <c r="D150" s="6"/>
      <c r="E150" s="6" t="s">
        <v>23</v>
      </c>
      <c r="F150" s="6" t="s">
        <v>24</v>
      </c>
      <c r="G150" s="10" t="s">
        <v>25</v>
      </c>
      <c r="H150" s="10">
        <v>17996</v>
      </c>
      <c r="I150" s="5">
        <v>0.3</v>
      </c>
      <c r="J150" s="4" t="s">
        <v>225</v>
      </c>
      <c r="K150" s="4">
        <f>$L$149+$L$150</f>
        <v>52.481000000000002</v>
      </c>
      <c r="L150" s="7">
        <v>35.450000000000003</v>
      </c>
      <c r="M150" s="4">
        <f>I150/K150*1000</f>
        <v>5.7163544901964523</v>
      </c>
      <c r="N150" s="4" t="s">
        <v>21</v>
      </c>
      <c r="O150" s="5" t="s">
        <v>131</v>
      </c>
      <c r="P150" s="4"/>
      <c r="Q150" s="6">
        <v>1</v>
      </c>
      <c r="R150" s="6" t="s">
        <v>221</v>
      </c>
      <c r="S150" s="5">
        <f t="shared" si="20"/>
        <v>5.4964947021119732</v>
      </c>
      <c r="T150" s="6" t="s">
        <v>21</v>
      </c>
    </row>
    <row r="151" spans="1:20" ht="18" x14ac:dyDescent="0.35">
      <c r="A151" s="4" t="s">
        <v>280</v>
      </c>
      <c r="B151" s="4">
        <v>1</v>
      </c>
      <c r="C151" s="4" t="s">
        <v>221</v>
      </c>
      <c r="D151" s="6" t="s">
        <v>301</v>
      </c>
      <c r="E151" s="6" t="s">
        <v>27</v>
      </c>
      <c r="F151" s="6" t="s">
        <v>28</v>
      </c>
      <c r="G151" s="6" t="s">
        <v>29</v>
      </c>
      <c r="H151" s="6">
        <v>29108</v>
      </c>
      <c r="I151" s="4">
        <v>0.1</v>
      </c>
      <c r="J151" s="4" t="s">
        <v>225</v>
      </c>
      <c r="K151" s="13">
        <v>147.01499999999999</v>
      </c>
      <c r="L151" s="4">
        <v>40.078000000000003</v>
      </c>
      <c r="M151" s="4">
        <f>I151/K151*1000</f>
        <v>0.68020270040472075</v>
      </c>
      <c r="N151" s="4" t="s">
        <v>21</v>
      </c>
      <c r="O151" s="5" t="s">
        <v>131</v>
      </c>
      <c r="P151" s="4"/>
      <c r="Q151" s="6">
        <v>1</v>
      </c>
      <c r="R151" s="6" t="s">
        <v>221</v>
      </c>
      <c r="S151" s="5">
        <f t="shared" si="20"/>
        <v>0.65404105808146229</v>
      </c>
      <c r="T151" s="6" t="s">
        <v>21</v>
      </c>
    </row>
    <row r="152" spans="1:20" x14ac:dyDescent="0.25">
      <c r="A152" s="4" t="s">
        <v>280</v>
      </c>
      <c r="B152" s="4">
        <v>1</v>
      </c>
      <c r="C152" s="4" t="s">
        <v>221</v>
      </c>
      <c r="D152" s="6"/>
      <c r="E152" s="6" t="s">
        <v>23</v>
      </c>
      <c r="F152" s="6" t="s">
        <v>24</v>
      </c>
      <c r="G152" s="10" t="s">
        <v>25</v>
      </c>
      <c r="H152" s="10">
        <v>17996</v>
      </c>
      <c r="I152" s="4">
        <v>0.1</v>
      </c>
      <c r="J152" s="4" t="s">
        <v>225</v>
      </c>
      <c r="K152" s="13">
        <v>147.01499999999999</v>
      </c>
      <c r="L152" s="7">
        <v>35.450000000000003</v>
      </c>
      <c r="M152" s="4">
        <f>2*I152/K152*1000</f>
        <v>1.3604054008094415</v>
      </c>
      <c r="N152" s="4" t="s">
        <v>21</v>
      </c>
      <c r="O152" s="5" t="s">
        <v>131</v>
      </c>
      <c r="P152" s="4"/>
      <c r="Q152" s="6">
        <v>1</v>
      </c>
      <c r="R152" s="6" t="s">
        <v>221</v>
      </c>
      <c r="S152" s="5">
        <f t="shared" ref="S152:S158" si="21">M152*Q152*20/20.8</f>
        <v>1.3080821161629246</v>
      </c>
      <c r="T152" s="6" t="s">
        <v>21</v>
      </c>
    </row>
    <row r="153" spans="1:20" x14ac:dyDescent="0.25">
      <c r="A153" s="4" t="s">
        <v>280</v>
      </c>
      <c r="B153" s="4">
        <v>1</v>
      </c>
      <c r="C153" s="4" t="s">
        <v>221</v>
      </c>
      <c r="D153" s="9" t="s">
        <v>289</v>
      </c>
      <c r="E153" s="4" t="s">
        <v>290</v>
      </c>
      <c r="F153" s="6" t="s">
        <v>112</v>
      </c>
      <c r="G153" s="6" t="s">
        <v>113</v>
      </c>
      <c r="H153" s="8">
        <v>35235</v>
      </c>
      <c r="I153" s="4">
        <v>0.24</v>
      </c>
      <c r="J153" s="4" t="s">
        <v>225</v>
      </c>
      <c r="K153" s="4">
        <v>121.15922</v>
      </c>
      <c r="L153" s="4">
        <v>121.15922</v>
      </c>
      <c r="M153" s="4">
        <f>I153/K153*1000</f>
        <v>1.9808645186061777</v>
      </c>
      <c r="N153" s="4" t="s">
        <v>21</v>
      </c>
      <c r="O153" s="5" t="s">
        <v>131</v>
      </c>
      <c r="P153" s="4"/>
      <c r="Q153" s="6">
        <v>1</v>
      </c>
      <c r="R153" s="6" t="s">
        <v>221</v>
      </c>
      <c r="S153" s="5">
        <f t="shared" si="21"/>
        <v>1.9046774217367093</v>
      </c>
      <c r="T153" s="6" t="s">
        <v>21</v>
      </c>
    </row>
    <row r="154" spans="1:20" x14ac:dyDescent="0.25">
      <c r="A154" s="4" t="s">
        <v>280</v>
      </c>
      <c r="B154" s="4">
        <v>1</v>
      </c>
      <c r="C154" s="4" t="s">
        <v>221</v>
      </c>
      <c r="D154" s="6" t="s">
        <v>291</v>
      </c>
      <c r="E154" s="6" t="s">
        <v>17</v>
      </c>
      <c r="F154" s="6" t="s">
        <v>18</v>
      </c>
      <c r="G154" s="10" t="s">
        <v>19</v>
      </c>
      <c r="H154" s="10">
        <v>29101</v>
      </c>
      <c r="I154" s="4">
        <v>0.15</v>
      </c>
      <c r="J154" s="4" t="s">
        <v>225</v>
      </c>
      <c r="K154" s="4">
        <f>2*$L$154+$L$155</f>
        <v>142.036</v>
      </c>
      <c r="L154" s="4">
        <v>22.99</v>
      </c>
      <c r="M154" s="4">
        <f>2*I154/K154*1000</f>
        <v>2.112140584077276</v>
      </c>
      <c r="N154" s="4" t="s">
        <v>21</v>
      </c>
      <c r="O154" s="5" t="s">
        <v>131</v>
      </c>
      <c r="P154" s="4"/>
      <c r="Q154" s="6">
        <v>1</v>
      </c>
      <c r="R154" s="6" t="s">
        <v>221</v>
      </c>
      <c r="S154" s="5">
        <f t="shared" si="21"/>
        <v>2.0309044077666112</v>
      </c>
      <c r="T154" s="6" t="s">
        <v>21</v>
      </c>
    </row>
    <row r="155" spans="1:20" x14ac:dyDescent="0.25">
      <c r="A155" s="4" t="s">
        <v>280</v>
      </c>
      <c r="B155" s="4">
        <v>1</v>
      </c>
      <c r="C155" s="4" t="s">
        <v>221</v>
      </c>
      <c r="D155" s="6"/>
      <c r="E155" s="4" t="s">
        <v>40</v>
      </c>
      <c r="F155" s="6" t="s">
        <v>41</v>
      </c>
      <c r="G155" s="6" t="s">
        <v>42</v>
      </c>
      <c r="H155" s="6">
        <v>16189</v>
      </c>
      <c r="I155" s="5">
        <v>0.15</v>
      </c>
      <c r="J155" s="4" t="s">
        <v>225</v>
      </c>
      <c r="K155" s="4">
        <f>2*$L$154+$L$155</f>
        <v>142.036</v>
      </c>
      <c r="L155" s="4">
        <v>96.055999999999997</v>
      </c>
      <c r="M155" s="4">
        <f>I155/K155*1000</f>
        <v>1.056070292038638</v>
      </c>
      <c r="N155" s="4" t="s">
        <v>21</v>
      </c>
      <c r="O155" s="5" t="s">
        <v>131</v>
      </c>
      <c r="P155" s="4"/>
      <c r="Q155" s="6">
        <v>1</v>
      </c>
      <c r="R155" s="6" t="s">
        <v>221</v>
      </c>
      <c r="S155" s="5">
        <f t="shared" si="21"/>
        <v>1.0154522038833056</v>
      </c>
      <c r="T155" s="6" t="s">
        <v>21</v>
      </c>
    </row>
    <row r="156" spans="1:20" x14ac:dyDescent="0.25">
      <c r="A156" s="4" t="s">
        <v>280</v>
      </c>
      <c r="B156" s="4">
        <v>1</v>
      </c>
      <c r="C156" s="4" t="s">
        <v>221</v>
      </c>
      <c r="D156" s="6" t="s">
        <v>292</v>
      </c>
      <c r="E156" s="6" t="s">
        <v>293</v>
      </c>
      <c r="F156" s="6" t="s">
        <v>294</v>
      </c>
      <c r="G156" s="6" t="s">
        <v>295</v>
      </c>
      <c r="H156" s="6">
        <v>8806</v>
      </c>
      <c r="I156" s="4">
        <v>6.9999999999999997E-7</v>
      </c>
      <c r="J156" s="4" t="s">
        <v>225</v>
      </c>
      <c r="K156" s="13">
        <v>229.18899999999999</v>
      </c>
      <c r="L156" s="13">
        <v>229.18899999999999</v>
      </c>
      <c r="M156" s="4">
        <f>I156/K156*1000</f>
        <v>3.0542478042139894E-6</v>
      </c>
      <c r="N156" s="4" t="s">
        <v>21</v>
      </c>
      <c r="O156" s="5" t="s">
        <v>131</v>
      </c>
      <c r="P156" s="4"/>
      <c r="Q156" s="6">
        <v>1</v>
      </c>
      <c r="R156" s="6" t="s">
        <v>221</v>
      </c>
      <c r="S156" s="5">
        <f t="shared" si="21"/>
        <v>2.9367767348211439E-6</v>
      </c>
      <c r="T156" s="6" t="s">
        <v>21</v>
      </c>
    </row>
    <row r="157" spans="1:20" x14ac:dyDescent="0.25">
      <c r="A157" s="4" t="s">
        <v>280</v>
      </c>
      <c r="B157" s="4">
        <v>1</v>
      </c>
      <c r="C157" s="4" t="s">
        <v>221</v>
      </c>
      <c r="D157" s="6" t="s">
        <v>296</v>
      </c>
      <c r="E157" s="6" t="s">
        <v>17</v>
      </c>
      <c r="F157" s="6" t="s">
        <v>18</v>
      </c>
      <c r="G157" s="10" t="s">
        <v>19</v>
      </c>
      <c r="H157" s="10">
        <v>29101</v>
      </c>
      <c r="I157" s="4">
        <v>8.2000000000000003E-2</v>
      </c>
      <c r="J157" s="4" t="s">
        <v>225</v>
      </c>
      <c r="K157" s="13">
        <v>82.033789999999996</v>
      </c>
      <c r="L157" s="4">
        <v>22.99</v>
      </c>
      <c r="M157" s="4">
        <f>I157/K157*1000</f>
        <v>0.99958809656362346</v>
      </c>
      <c r="N157" s="4" t="s">
        <v>21</v>
      </c>
      <c r="O157" s="5" t="s">
        <v>131</v>
      </c>
      <c r="P157" s="4"/>
      <c r="Q157" s="6">
        <v>1</v>
      </c>
      <c r="R157" s="6" t="s">
        <v>221</v>
      </c>
      <c r="S157" s="5">
        <f t="shared" si="21"/>
        <v>0.96114240054194566</v>
      </c>
      <c r="T157" s="6" t="s">
        <v>21</v>
      </c>
    </row>
    <row r="158" spans="1:20" x14ac:dyDescent="0.25">
      <c r="A158" s="4" t="s">
        <v>280</v>
      </c>
      <c r="B158" s="4">
        <v>1</v>
      </c>
      <c r="C158" s="4" t="s">
        <v>221</v>
      </c>
      <c r="D158" s="6"/>
      <c r="E158" s="6" t="s">
        <v>297</v>
      </c>
      <c r="F158" s="6" t="s">
        <v>298</v>
      </c>
      <c r="G158" s="6" t="s">
        <v>299</v>
      </c>
      <c r="H158" s="6">
        <v>30089</v>
      </c>
      <c r="I158" s="4">
        <v>8.2000000000000003E-2</v>
      </c>
      <c r="J158" s="4" t="s">
        <v>225</v>
      </c>
      <c r="K158" s="13">
        <v>82.033789999999996</v>
      </c>
      <c r="L158" s="13">
        <v>59.044020000000003</v>
      </c>
      <c r="M158" s="4">
        <f>I158/K158*1000</f>
        <v>0.99958809656362346</v>
      </c>
      <c r="N158" s="4" t="s">
        <v>21</v>
      </c>
      <c r="O158" s="5" t="s">
        <v>131</v>
      </c>
      <c r="P158" s="4"/>
      <c r="Q158" s="6">
        <v>1</v>
      </c>
      <c r="R158" s="6" t="s">
        <v>221</v>
      </c>
      <c r="S158" s="5">
        <f t="shared" si="21"/>
        <v>0.96114240054194566</v>
      </c>
      <c r="T158" s="6" t="s">
        <v>21</v>
      </c>
    </row>
  </sheetData>
  <conditionalFormatting sqref="D103:D106">
    <cfRule type="expression" dxfId="21" priority="31">
      <formula>(#REF!/$F$18)&gt;D103</formula>
    </cfRule>
  </conditionalFormatting>
  <conditionalFormatting sqref="D109">
    <cfRule type="expression" dxfId="20" priority="28">
      <formula>(#REF!/$F$18)&gt;D109</formula>
    </cfRule>
  </conditionalFormatting>
  <conditionalFormatting sqref="D112:D113">
    <cfRule type="expression" dxfId="19" priority="24">
      <formula>(#REF!/$F$18)&gt;D112</formula>
    </cfRule>
  </conditionalFormatting>
  <conditionalFormatting sqref="D115">
    <cfRule type="expression" dxfId="18" priority="22">
      <formula>(#REF!/$F$18)&gt;D115</formula>
    </cfRule>
  </conditionalFormatting>
  <conditionalFormatting sqref="D117:D118">
    <cfRule type="expression" dxfId="17" priority="20">
      <formula>(#REF!/$F$18)&gt;D117</formula>
    </cfRule>
  </conditionalFormatting>
  <conditionalFormatting sqref="D125:D137 I129:I138">
    <cfRule type="expression" dxfId="16" priority="47">
      <formula>(A125/$E$32)&gt;D125</formula>
    </cfRule>
  </conditionalFormatting>
  <conditionalFormatting sqref="E100:E102">
    <cfRule type="expression" dxfId="15" priority="34">
      <formula>(A100/$F$18)&gt;E100</formula>
    </cfRule>
  </conditionalFormatting>
  <conditionalFormatting sqref="E104:E105">
    <cfRule type="expression" dxfId="14" priority="30">
      <formula>(A104/$F$18)&gt;E104</formula>
    </cfRule>
  </conditionalFormatting>
  <conditionalFormatting sqref="E108:E115">
    <cfRule type="expression" dxfId="13" priority="21">
      <formula>(A108/$F$18)&gt;E108</formula>
    </cfRule>
  </conditionalFormatting>
  <conditionalFormatting sqref="E117:E118">
    <cfRule type="expression" dxfId="12" priority="19">
      <formula>(A117/$F$18)&gt;E117</formula>
    </cfRule>
  </conditionalFormatting>
  <conditionalFormatting sqref="E121">
    <cfRule type="expression" dxfId="11" priority="18">
      <formula>(A121/$F$18)&gt;E121</formula>
    </cfRule>
  </conditionalFormatting>
  <conditionalFormatting sqref="E123">
    <cfRule type="expression" dxfId="10" priority="17">
      <formula>(A123/$F$18)&gt;E123</formula>
    </cfRule>
  </conditionalFormatting>
  <conditionalFormatting sqref="E130">
    <cfRule type="expression" dxfId="9" priority="15">
      <formula>(A130/$F$18)&gt;E130</formula>
    </cfRule>
  </conditionalFormatting>
  <conditionalFormatting sqref="E133">
    <cfRule type="expression" dxfId="8" priority="14">
      <formula>(A133/$F$18)&gt;E133</formula>
    </cfRule>
  </conditionalFormatting>
  <conditionalFormatting sqref="E137">
    <cfRule type="expression" dxfId="7" priority="12">
      <formula>(A137/$F$18)&gt;E137</formula>
    </cfRule>
  </conditionalFormatting>
  <conditionalFormatting sqref="E139:E141">
    <cfRule type="expression" dxfId="6" priority="11">
      <formula>(A139/$F$18)&gt;E139</formula>
    </cfRule>
  </conditionalFormatting>
  <conditionalFormatting sqref="E143:E145">
    <cfRule type="expression" dxfId="5" priority="7">
      <formula>(A143/$F$18)&gt;E143</formula>
    </cfRule>
  </conditionalFormatting>
  <conditionalFormatting sqref="E147:E148">
    <cfRule type="expression" dxfId="4" priority="5">
      <formula>(A147/$F$18)&gt;E147</formula>
    </cfRule>
  </conditionalFormatting>
  <conditionalFormatting sqref="E150:E152">
    <cfRule type="expression" dxfId="3" priority="1">
      <formula>(A150/$F$18)&gt;E150</formula>
    </cfRule>
  </conditionalFormatting>
  <conditionalFormatting sqref="E154:E155">
    <cfRule type="expression" dxfId="2" priority="3">
      <formula>(A152/$F$18)&gt;E154</formula>
    </cfRule>
  </conditionalFormatting>
  <conditionalFormatting sqref="E157">
    <cfRule type="expression" dxfId="1" priority="2">
      <formula>(A155/$F$18)&gt;E157</formula>
    </cfRule>
  </conditionalFormatting>
  <conditionalFormatting sqref="I125:I127">
    <cfRule type="expression" dxfId="0" priority="13">
      <formula>(F125/$E$32)&gt;I125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</dc:creator>
  <cp:keywords/>
  <dc:description/>
  <cp:lastModifiedBy>Michael Predl</cp:lastModifiedBy>
  <cp:revision/>
  <dcterms:created xsi:type="dcterms:W3CDTF">2022-11-14T21:21:32Z</dcterms:created>
  <dcterms:modified xsi:type="dcterms:W3CDTF">2024-03-05T09:07:21Z</dcterms:modified>
  <cp:category/>
  <cp:contentStatus/>
</cp:coreProperties>
</file>