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Donaldson/Desktop/USC/TIME/DTC/DTC_Pre:Post_SummaryReports/Website/"/>
    </mc:Choice>
  </mc:AlternateContent>
  <xr:revisionPtr revIDLastSave="0" documentId="13_ncr:1_{6E026714-2CC9-054C-A519-ED7D8935C8AD}" xr6:coauthVersionLast="47" xr6:coauthVersionMax="47" xr10:uidLastSave="{00000000-0000-0000-0000-000000000000}"/>
  <bookViews>
    <workbookView xWindow="-34040" yWindow="460" windowWidth="27620" windowHeight="17540" xr2:uid="{061361AC-8E69-8845-A3AD-0EBC93EC0A16}"/>
  </bookViews>
  <sheets>
    <sheet name="FINAL" sheetId="4" r:id="rId1"/>
    <sheet name="PreSB793" sheetId="1" r:id="rId2"/>
    <sheet name="PostB793" sheetId="2" r:id="rId3"/>
    <sheet name="MERGED" sheetId="3" r:id="rId4"/>
    <sheet name="PIVOT" sheetId="5" r:id="rId5"/>
  </sheets>
  <calcPr calcId="191029"/>
  <pivotCaches>
    <pivotCache cacheId="1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2" i="4" l="1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W32" i="4"/>
  <c r="BX32" i="4"/>
  <c r="BY32" i="4"/>
  <c r="BZ32" i="4"/>
  <c r="CA32" i="4"/>
  <c r="CB32" i="4"/>
  <c r="CC32" i="4"/>
  <c r="CD32" i="4"/>
  <c r="CE32" i="4"/>
  <c r="CF32" i="4"/>
  <c r="CG32" i="4"/>
  <c r="CH32" i="4"/>
  <c r="CI32" i="4"/>
  <c r="CJ32" i="4"/>
  <c r="CK32" i="4"/>
  <c r="CL32" i="4"/>
  <c r="CM32" i="4"/>
  <c r="CN32" i="4"/>
  <c r="C32" i="4"/>
</calcChain>
</file>

<file path=xl/sharedStrings.xml><?xml version="1.0" encoding="utf-8"?>
<sst xmlns="http://schemas.openxmlformats.org/spreadsheetml/2006/main" count="525" uniqueCount="143">
  <si>
    <t>Al Capone</t>
  </si>
  <si>
    <t>JUUL</t>
  </si>
  <si>
    <t>Apollo Vapes</t>
  </si>
  <si>
    <t>Stogz</t>
  </si>
  <si>
    <t>Backwood Smokes</t>
  </si>
  <si>
    <t>Blu</t>
  </si>
  <si>
    <t>C3 Vapors</t>
  </si>
  <si>
    <t>Smokeless Vape and CBD</t>
  </si>
  <si>
    <t>Epik Vape</t>
  </si>
  <si>
    <t>Stay Vaped</t>
  </si>
  <si>
    <t>Innokin</t>
  </si>
  <si>
    <t>V Spot Vapor</t>
  </si>
  <si>
    <t>NJOY</t>
  </si>
  <si>
    <t>Millbrae Vape</t>
  </si>
  <si>
    <t>Vapor Den</t>
  </si>
  <si>
    <t>San Jose Vape</t>
  </si>
  <si>
    <t>Vuse</t>
  </si>
  <si>
    <t>Swisher Sweets</t>
  </si>
  <si>
    <t>Teagardins</t>
  </si>
  <si>
    <t>The Vape Shop</t>
  </si>
  <si>
    <t>Yours Truly CBD</t>
  </si>
  <si>
    <t>V for Vape</t>
  </si>
  <si>
    <t>Vape3One</t>
  </si>
  <si>
    <t>Vape Juice Depot</t>
  </si>
  <si>
    <t>Vapor Forrest</t>
  </si>
  <si>
    <t>Ziggys Smoke Shop</t>
  </si>
  <si>
    <t>NA</t>
  </si>
  <si>
    <t>Website</t>
  </si>
  <si>
    <t>Dutch Master's</t>
  </si>
  <si>
    <t>PuffBar</t>
  </si>
  <si>
    <t>UpscaleVapes</t>
  </si>
  <si>
    <t>VaporEmpire</t>
  </si>
  <si>
    <t>Please select the website you will review.</t>
  </si>
  <si>
    <t>Puff Bar</t>
  </si>
  <si>
    <t>Dutch Masters</t>
  </si>
  <si>
    <t>Upscale Vapes</t>
  </si>
  <si>
    <t>Vapor Empire</t>
  </si>
  <si>
    <t>Ecig_Menthol_Pre</t>
  </si>
  <si>
    <t>Ecig_Tobacco_Pre</t>
  </si>
  <si>
    <t>Ecig_Fruit_Pre</t>
  </si>
  <si>
    <t>Ecig_Sweet_Pre</t>
  </si>
  <si>
    <t>Ecig_Other_Pre</t>
  </si>
  <si>
    <t>Disposable_Menthol_Pre</t>
  </si>
  <si>
    <t>Disposable_Tobacco_Pre</t>
  </si>
  <si>
    <t>Disposable_Fruit_Pre</t>
  </si>
  <si>
    <t>Disposable_Sweet_Pre</t>
  </si>
  <si>
    <t>Disposable_Other_Pre</t>
  </si>
  <si>
    <t>Cigarillos_Menthol_Pre</t>
  </si>
  <si>
    <t>Cigarillos_Tobacco_Pre</t>
  </si>
  <si>
    <t>Cigarillos_Fruit_Pre</t>
  </si>
  <si>
    <t>Cigarillos_Sweet_Pre</t>
  </si>
  <si>
    <t>Cigarillos_Other_Pre</t>
  </si>
  <si>
    <t>PACTACT_Pre</t>
  </si>
  <si>
    <t>Antitobacco_Pre</t>
  </si>
  <si>
    <t>Newsletter_Pre</t>
  </si>
  <si>
    <t>Chat/blog/bulletin_Pre</t>
  </si>
  <si>
    <t>Contests_Pre</t>
  </si>
  <si>
    <t>Giveaways_Pre</t>
  </si>
  <si>
    <t>Games_Pre</t>
  </si>
  <si>
    <t>Customerreviews_Pre</t>
  </si>
  <si>
    <t>Coupon_Pre</t>
  </si>
  <si>
    <t>Eventregistration_Pre</t>
  </si>
  <si>
    <t>Newsletter_1_Pre</t>
  </si>
  <si>
    <t>Chat/blog/bulletin_Post</t>
  </si>
  <si>
    <t>Contests_Post</t>
  </si>
  <si>
    <t>Giveaways_Post</t>
  </si>
  <si>
    <t>Games_Post</t>
  </si>
  <si>
    <t>Customerreviews_Post</t>
  </si>
  <si>
    <t>Coupon_Post</t>
  </si>
  <si>
    <t>Timelimited_Post</t>
  </si>
  <si>
    <t>Rewardsprogram_Post</t>
  </si>
  <si>
    <t>Eventregistration_Post</t>
  </si>
  <si>
    <t>Storelocator_Post</t>
  </si>
  <si>
    <t>Ecig_Menthol_Post</t>
  </si>
  <si>
    <t>Ecig_Tobacco_Post</t>
  </si>
  <si>
    <t>Ecig_Fruit_Post</t>
  </si>
  <si>
    <t>Ecig_Sweet_Post</t>
  </si>
  <si>
    <t>Ecig_Other_Post</t>
  </si>
  <si>
    <t>Disposable_Menthol_Post</t>
  </si>
  <si>
    <t>Disposable_Tobacco_Post</t>
  </si>
  <si>
    <t>Disposable_Fruit_Post</t>
  </si>
  <si>
    <t>Disposable_Sweet_Post</t>
  </si>
  <si>
    <t>Disposable_Other_Post</t>
  </si>
  <si>
    <t>Cigarillos_Menthol_Post</t>
  </si>
  <si>
    <t>Cigarillos_Tobacco_Post</t>
  </si>
  <si>
    <t>Cigarillos_Fruit_Post</t>
  </si>
  <si>
    <t>Cigarillos_Sweet_Post</t>
  </si>
  <si>
    <t>Cigarillos_Other_Post</t>
  </si>
  <si>
    <t>E-liquids_Menthol_Post</t>
  </si>
  <si>
    <t>E-liquids_Tobacco_Post</t>
  </si>
  <si>
    <t>E-liquids_Fruit_Post</t>
  </si>
  <si>
    <t>E-liquids_Sweet_Post</t>
  </si>
  <si>
    <t>E-liquids_Other_Post</t>
  </si>
  <si>
    <t>TobaccoFree_Menthol_Post</t>
  </si>
  <si>
    <t>TobaccoFree_Tobacco_Post</t>
  </si>
  <si>
    <t>TobaccoFree_Fruit_Post</t>
  </si>
  <si>
    <t>TobaccoFree_Sweet_Post</t>
  </si>
  <si>
    <t>TobaccoFree_Other_Post</t>
  </si>
  <si>
    <t>PACTACT_Post</t>
  </si>
  <si>
    <t>Antitobacco_Post</t>
  </si>
  <si>
    <t>NotforMinors_Post</t>
  </si>
  <si>
    <t>Healthwarnings_Smokincausescancer_Post</t>
  </si>
  <si>
    <t>Healthwarnings_Quittingnow_Post</t>
  </si>
  <si>
    <t>Healthwarnings_PregnantWomen_Post</t>
  </si>
  <si>
    <t>Healthwarnings_Alternativetocigarettes_Post</t>
  </si>
  <si>
    <t>Healthwarnings_AddictiveChemical_Post</t>
  </si>
  <si>
    <t>Newsletter_Post</t>
  </si>
  <si>
    <t>Newsletter_Yes_Post</t>
  </si>
  <si>
    <t>Timelimited_Pre</t>
  </si>
  <si>
    <t>Rewardprogram_Pre</t>
  </si>
  <si>
    <t>Storelocator_Pre</t>
  </si>
  <si>
    <t>E-liquids_Menthol_Pre</t>
  </si>
  <si>
    <t>E-liquids_Tobacco_Pre</t>
  </si>
  <si>
    <t>E-liquids_Fruit_Pre</t>
  </si>
  <si>
    <t>E-liquids_Sweet_Pre</t>
  </si>
  <si>
    <t>E-liquids_Other_Pre</t>
  </si>
  <si>
    <t>Tobaccofree_Menthol_Pre</t>
  </si>
  <si>
    <t>Tobaccofree_Tobacco_Pre</t>
  </si>
  <si>
    <t>Tobaccofree_Fruit_Pre</t>
  </si>
  <si>
    <t>Tobaccofree_Sweet_Pre</t>
  </si>
  <si>
    <t>Tobaccofree_Other_Pre</t>
  </si>
  <si>
    <t>Notforminors_Pre</t>
  </si>
  <si>
    <t>Healthwarnings_Smokingcausescancer_Pre</t>
  </si>
  <si>
    <t>Healthwarnings_Quittingnow_Pre</t>
  </si>
  <si>
    <t>Healthwarnings_Pregnantwomen_Pre</t>
  </si>
  <si>
    <t>Healthwarnings_Alternativetocigarettes_Pre</t>
  </si>
  <si>
    <t>Healthwarnings_Addicitivechemical_Pre</t>
  </si>
  <si>
    <t>Healthwarnings_Quitting0w_Pre</t>
  </si>
  <si>
    <t>Healthwarnings_Addictivechemical_Post</t>
  </si>
  <si>
    <t>Notforminors_Post</t>
  </si>
  <si>
    <t>Tobaccofree_Fruit_Post</t>
  </si>
  <si>
    <t>Tobaccofree_Menthol_Post</t>
  </si>
  <si>
    <t>Tobaccofree_Other_Post</t>
  </si>
  <si>
    <t>Tobaccofree_Sweet_Post</t>
  </si>
  <si>
    <t>Tobaccofree_Tobacco_Post</t>
  </si>
  <si>
    <t>Total</t>
  </si>
  <si>
    <t>Brand/Vendor</t>
  </si>
  <si>
    <t>Vendor</t>
  </si>
  <si>
    <t>Brand</t>
  </si>
  <si>
    <t>Grand Total</t>
  </si>
  <si>
    <t>Row Labels</t>
  </si>
  <si>
    <t>Sum of Cigarillos_Fruit_Pre</t>
  </si>
  <si>
    <t>Sum of Cigarillos_Menthol_Post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</si>
</sst>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218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24.404199189812" createdVersion="7" refreshedVersion="7" minRefreshableVersion="3" recordCount="30" xr:uid="{884AD5EB-9891-834E-B2E2-6898A7BEA305}">
  <cacheSource type="worksheet">
    <worksheetSource name="Table2"/>
  </cacheSource>
  <cacheFields count="92">
    <cacheField name="Please select the website you will review." numFmtId="0">
      <sharedItems count="30">
        <s v="Al Capone"/>
        <s v="Apollo Vapes"/>
        <s v="Backwood Smokes"/>
        <s v="Blu"/>
        <s v="C3 Vapors"/>
        <s v="Dutch Masters"/>
        <s v="Epik Vape"/>
        <s v="Innokin"/>
        <s v="JUUL"/>
        <s v="Millbrae Vape"/>
        <s v="NJOY"/>
        <s v="Puff Bar"/>
        <s v="San Jose Vape"/>
        <s v="Smokeless Vape and CBD"/>
        <s v="Stay Vaped"/>
        <s v="Stogz"/>
        <s v="Swisher Sweets"/>
        <s v="Teagardins"/>
        <s v="The Vape Shop"/>
        <s v="Upscale Vapes"/>
        <s v="V for Vape"/>
        <s v="V Spot Vapor"/>
        <s v="Vape Juice Depot"/>
        <s v="Vape3One"/>
        <s v="Vapor Den"/>
        <s v="Vapor Empire"/>
        <s v="Vapor Forrest"/>
        <s v="Vuse"/>
        <s v="Yours Truly CBD"/>
        <s v="Ziggys Smoke Shop"/>
      </sharedItems>
    </cacheField>
    <cacheField name="Brand/Vendor" numFmtId="0">
      <sharedItems count="2">
        <s v="Brand"/>
        <s v="Vendor"/>
      </sharedItems>
    </cacheField>
    <cacheField name="Antitobacco_Post" numFmtId="0">
      <sharedItems containsSemiMixedTypes="0" containsString="0" containsNumber="1" containsInteger="1" minValue="0" maxValue="1" count="2">
        <n v="0"/>
        <n v="1"/>
      </sharedItems>
    </cacheField>
    <cacheField name="Antitobacco_Pre" numFmtId="0">
      <sharedItems containsSemiMixedTypes="0" containsString="0" containsNumber="1" containsInteger="1" minValue="0" maxValue="1"/>
    </cacheField>
    <cacheField name="Chat/blog/bulletin_Post" numFmtId="0">
      <sharedItems containsMixedTypes="1" containsNumber="1" containsInteger="1" minValue="0" maxValue="1"/>
    </cacheField>
    <cacheField name="Chat/blog/bulletin_Pre" numFmtId="0">
      <sharedItems containsSemiMixedTypes="0" containsString="0" containsNumber="1" containsInteger="1" minValue="0" maxValue="1"/>
    </cacheField>
    <cacheField name="Cigarillos_Fruit_Post" numFmtId="0">
      <sharedItems containsSemiMixedTypes="0" containsString="0" containsNumber="1" containsInteger="1" minValue="0" maxValue="1" count="2">
        <n v="0"/>
        <n v="1"/>
      </sharedItems>
    </cacheField>
    <cacheField name="Cigarillos_Fruit_Pre" numFmtId="0">
      <sharedItems containsSemiMixedTypes="0" containsString="0" containsNumber="1" containsInteger="1" minValue="0" maxValue="1" count="2">
        <n v="0"/>
        <n v="1"/>
      </sharedItems>
    </cacheField>
    <cacheField name="Cigarillos_Menthol_Post" numFmtId="0">
      <sharedItems containsSemiMixedTypes="0" containsString="0" containsNumber="1" containsInteger="1" minValue="0" maxValue="1" count="2">
        <n v="0"/>
        <n v="1"/>
      </sharedItems>
    </cacheField>
    <cacheField name="Cigarillos_Menthol_Pre" numFmtId="0">
      <sharedItems containsSemiMixedTypes="0" containsString="0" containsNumber="1" containsInteger="1" minValue="0" maxValue="0"/>
    </cacheField>
    <cacheField name="Cigarillos_Other_Post" numFmtId="0">
      <sharedItems containsSemiMixedTypes="0" containsString="0" containsNumber="1" containsInteger="1" minValue="0" maxValue="1"/>
    </cacheField>
    <cacheField name="Cigarillos_Other_Pre" numFmtId="0">
      <sharedItems containsSemiMixedTypes="0" containsString="0" containsNumber="1" containsInteger="1" minValue="0" maxValue="1"/>
    </cacheField>
    <cacheField name="Cigarillos_Sweet_Post" numFmtId="0">
      <sharedItems containsSemiMixedTypes="0" containsString="0" containsNumber="1" containsInteger="1" minValue="0" maxValue="1"/>
    </cacheField>
    <cacheField name="Cigarillos_Sweet_Pre" numFmtId="0">
      <sharedItems containsSemiMixedTypes="0" containsString="0" containsNumber="1" containsInteger="1" minValue="0" maxValue="1"/>
    </cacheField>
    <cacheField name="Cigarillos_Tobacco_Post" numFmtId="0">
      <sharedItems containsSemiMixedTypes="0" containsString="0" containsNumber="1" containsInteger="1" minValue="0" maxValue="1"/>
    </cacheField>
    <cacheField name="Cigarillos_Tobacco_Pre" numFmtId="0">
      <sharedItems containsSemiMixedTypes="0" containsString="0" containsNumber="1" containsInteger="1" minValue="0" maxValue="1"/>
    </cacheField>
    <cacheField name="Contests_Post" numFmtId="0">
      <sharedItems containsMixedTypes="1" containsNumber="1" containsInteger="1" minValue="0" maxValue="1"/>
    </cacheField>
    <cacheField name="Contests_Pre" numFmtId="0">
      <sharedItems containsSemiMixedTypes="0" containsString="0" containsNumber="1" containsInteger="1" minValue="0" maxValue="0"/>
    </cacheField>
    <cacheField name="Coupon_Post" numFmtId="0">
      <sharedItems containsSemiMixedTypes="0" containsString="0" containsNumber="1" containsInteger="1" minValue="0" maxValue="1"/>
    </cacheField>
    <cacheField name="Coupon_Pre" numFmtId="0">
      <sharedItems containsSemiMixedTypes="0" containsString="0" containsNumber="1" containsInteger="1" minValue="0" maxValue="1"/>
    </cacheField>
    <cacheField name="Customerreviews_Post" numFmtId="0">
      <sharedItems containsMixedTypes="1" containsNumber="1" containsInteger="1" minValue="0" maxValue="1"/>
    </cacheField>
    <cacheField name="Customerreviews_Pre" numFmtId="0">
      <sharedItems containsSemiMixedTypes="0" containsString="0" containsNumber="1" containsInteger="1" minValue="0" maxValue="1"/>
    </cacheField>
    <cacheField name="Disposable_Fruit_Post" numFmtId="0">
      <sharedItems containsSemiMixedTypes="0" containsString="0" containsNumber="1" containsInteger="1" minValue="0" maxValue="1"/>
    </cacheField>
    <cacheField name="Disposable_Fruit_Pre" numFmtId="0">
      <sharedItems containsSemiMixedTypes="0" containsString="0" containsNumber="1" containsInteger="1" minValue="0" maxValue="1"/>
    </cacheField>
    <cacheField name="Disposable_Menthol_Post" numFmtId="0">
      <sharedItems containsSemiMixedTypes="0" containsString="0" containsNumber="1" containsInteger="1" minValue="0" maxValue="1"/>
    </cacheField>
    <cacheField name="Disposable_Menthol_Pre" numFmtId="0">
      <sharedItems containsSemiMixedTypes="0" containsString="0" containsNumber="1" containsInteger="1" minValue="0" maxValue="1"/>
    </cacheField>
    <cacheField name="Disposable_Other_Post" numFmtId="0">
      <sharedItems containsSemiMixedTypes="0" containsString="0" containsNumber="1" containsInteger="1" minValue="0" maxValue="1"/>
    </cacheField>
    <cacheField name="Disposable_Other_Pre" numFmtId="0">
      <sharedItems containsSemiMixedTypes="0" containsString="0" containsNumber="1" containsInteger="1" minValue="0" maxValue="1"/>
    </cacheField>
    <cacheField name="Disposable_Sweet_Post" numFmtId="0">
      <sharedItems containsSemiMixedTypes="0" containsString="0" containsNumber="1" containsInteger="1" minValue="0" maxValue="1"/>
    </cacheField>
    <cacheField name="Disposable_Sweet_Pre" numFmtId="0">
      <sharedItems containsSemiMixedTypes="0" containsString="0" containsNumber="1" containsInteger="1" minValue="0" maxValue="1"/>
    </cacheField>
    <cacheField name="Disposable_Tobacco_Post" numFmtId="0">
      <sharedItems containsSemiMixedTypes="0" containsString="0" containsNumber="1" containsInteger="1" minValue="0" maxValue="1"/>
    </cacheField>
    <cacheField name="Disposable_Tobacco_Pre" numFmtId="0">
      <sharedItems containsSemiMixedTypes="0" containsString="0" containsNumber="1" containsInteger="1" minValue="0" maxValue="1"/>
    </cacheField>
    <cacheField name="E-liquids_Fruit_Post" numFmtId="0">
      <sharedItems containsSemiMixedTypes="0" containsString="0" containsNumber="1" containsInteger="1" minValue="0" maxValue="1"/>
    </cacheField>
    <cacheField name="E-liquids_Fruit_Pre" numFmtId="0">
      <sharedItems containsSemiMixedTypes="0" containsString="0" containsNumber="1" containsInteger="1" minValue="0" maxValue="1"/>
    </cacheField>
    <cacheField name="E-liquids_Menthol_Post" numFmtId="0">
      <sharedItems containsSemiMixedTypes="0" containsString="0" containsNumber="1" containsInteger="1" minValue="0" maxValue="1"/>
    </cacheField>
    <cacheField name="E-liquids_Menthol_Pre" numFmtId="0">
      <sharedItems containsSemiMixedTypes="0" containsString="0" containsNumber="1" containsInteger="1" minValue="0" maxValue="1"/>
    </cacheField>
    <cacheField name="E-liquids_Other_Post" numFmtId="0">
      <sharedItems containsSemiMixedTypes="0" containsString="0" containsNumber="1" containsInteger="1" minValue="0" maxValue="1"/>
    </cacheField>
    <cacheField name="E-liquids_Other_Pre" numFmtId="0">
      <sharedItems containsSemiMixedTypes="0" containsString="0" containsNumber="1" containsInteger="1" minValue="0" maxValue="1"/>
    </cacheField>
    <cacheField name="E-liquids_Sweet_Post" numFmtId="0">
      <sharedItems containsSemiMixedTypes="0" containsString="0" containsNumber="1" containsInteger="1" minValue="0" maxValue="1"/>
    </cacheField>
    <cacheField name="E-liquids_Sweet_Pre" numFmtId="0">
      <sharedItems containsSemiMixedTypes="0" containsString="0" containsNumber="1" containsInteger="1" minValue="0" maxValue="1"/>
    </cacheField>
    <cacheField name="E-liquids_Tobacco_Post" numFmtId="0">
      <sharedItems containsSemiMixedTypes="0" containsString="0" containsNumber="1" containsInteger="1" minValue="0" maxValue="1"/>
    </cacheField>
    <cacheField name="E-liquids_Tobacco_Pre" numFmtId="0">
      <sharedItems containsSemiMixedTypes="0" containsString="0" containsNumber="1" containsInteger="1" minValue="0" maxValue="1"/>
    </cacheField>
    <cacheField name="Ecig_Fruit_Post" numFmtId="0">
      <sharedItems containsSemiMixedTypes="0" containsString="0" containsNumber="1" containsInteger="1" minValue="0" maxValue="1"/>
    </cacheField>
    <cacheField name="Ecig_Fruit_Pre" numFmtId="0">
      <sharedItems containsSemiMixedTypes="0" containsString="0" containsNumber="1" containsInteger="1" minValue="0" maxValue="1"/>
    </cacheField>
    <cacheField name="Ecig_Menthol_Post" numFmtId="0">
      <sharedItems containsSemiMixedTypes="0" containsString="0" containsNumber="1" containsInteger="1" minValue="0" maxValue="1"/>
    </cacheField>
    <cacheField name="Ecig_Menthol_Pre" numFmtId="0">
      <sharedItems containsSemiMixedTypes="0" containsString="0" containsNumber="1" containsInteger="1" minValue="0" maxValue="1"/>
    </cacheField>
    <cacheField name="Ecig_Other_Post" numFmtId="0">
      <sharedItems containsSemiMixedTypes="0" containsString="0" containsNumber="1" containsInteger="1" minValue="0" maxValue="1"/>
    </cacheField>
    <cacheField name="Ecig_Other_Pre" numFmtId="0">
      <sharedItems containsSemiMixedTypes="0" containsString="0" containsNumber="1" containsInteger="1" minValue="0" maxValue="1"/>
    </cacheField>
    <cacheField name="Ecig_Sweet_Post" numFmtId="0">
      <sharedItems containsSemiMixedTypes="0" containsString="0" containsNumber="1" containsInteger="1" minValue="0" maxValue="0"/>
    </cacheField>
    <cacheField name="Ecig_Sweet_Pre" numFmtId="0">
      <sharedItems containsSemiMixedTypes="0" containsString="0" containsNumber="1" containsInteger="1" minValue="0" maxValue="1"/>
    </cacheField>
    <cacheField name="Ecig_Tobacco_Post" numFmtId="0">
      <sharedItems containsSemiMixedTypes="0" containsString="0" containsNumber="1" containsInteger="1" minValue="0" maxValue="1"/>
    </cacheField>
    <cacheField name="Ecig_Tobacco_Pre" numFmtId="0">
      <sharedItems containsSemiMixedTypes="0" containsString="0" containsNumber="1" containsInteger="1" minValue="0" maxValue="1"/>
    </cacheField>
    <cacheField name="Eventregistration_Post" numFmtId="0">
      <sharedItems containsSemiMixedTypes="0" containsString="0" containsNumber="1" containsInteger="1" minValue="0" maxValue="0"/>
    </cacheField>
    <cacheField name="Eventregistration_Pre" numFmtId="0">
      <sharedItems containsSemiMixedTypes="0" containsString="0" containsNumber="1" containsInteger="1" minValue="0" maxValue="1"/>
    </cacheField>
    <cacheField name="Games_Post" numFmtId="0">
      <sharedItems containsMixedTypes="1" containsNumber="1" containsInteger="1" minValue="0" maxValue="0"/>
    </cacheField>
    <cacheField name="Games_Pre" numFmtId="0">
      <sharedItems containsSemiMixedTypes="0" containsString="0" containsNumber="1" containsInteger="1" minValue="0" maxValue="0"/>
    </cacheField>
    <cacheField name="Giveaways_Post" numFmtId="0">
      <sharedItems containsMixedTypes="1" containsNumber="1" containsInteger="1" minValue="0" maxValue="1"/>
    </cacheField>
    <cacheField name="Giveaways_Pre" numFmtId="0">
      <sharedItems containsSemiMixedTypes="0" containsString="0" containsNumber="1" containsInteger="1" minValue="0" maxValue="1"/>
    </cacheField>
    <cacheField name="Healthwarnings_Addicitivechemical_Pre" numFmtId="0">
      <sharedItems containsSemiMixedTypes="0" containsString="0" containsNumber="1" containsInteger="1" minValue="0" maxValue="1"/>
    </cacheField>
    <cacheField name="Healthwarnings_Addictivechemical_Post" numFmtId="0">
      <sharedItems containsSemiMixedTypes="0" containsString="0" containsNumber="1" containsInteger="1" minValue="0" maxValue="1"/>
    </cacheField>
    <cacheField name="Healthwarnings_Alternativetocigarettes_Post" numFmtId="0">
      <sharedItems containsSemiMixedTypes="0" containsString="0" containsNumber="1" containsInteger="1" minValue="0" maxValue="0"/>
    </cacheField>
    <cacheField name="Healthwarnings_Alternativetocigarettes_Pre" numFmtId="0">
      <sharedItems containsSemiMixedTypes="0" containsString="0" containsNumber="1" containsInteger="1" minValue="0" maxValue="0"/>
    </cacheField>
    <cacheField name="Healthwarnings_PregnantWomen_Post" numFmtId="0">
      <sharedItems containsSemiMixedTypes="0" containsString="0" containsNumber="1" containsInteger="1" minValue="0" maxValue="0"/>
    </cacheField>
    <cacheField name="Healthwarnings_Pregnantwomen_Pre" numFmtId="0">
      <sharedItems containsSemiMixedTypes="0" containsString="0" containsNumber="1" containsInteger="1" minValue="0" maxValue="0"/>
    </cacheField>
    <cacheField name="Healthwarnings_Quittingnow_Pre" numFmtId="0">
      <sharedItems containsSemiMixedTypes="0" containsString="0" containsNumber="1" containsInteger="1" minValue="0" maxValue="0"/>
    </cacheField>
    <cacheField name="Healthwarnings_Quittingnow_Post" numFmtId="0">
      <sharedItems containsSemiMixedTypes="0" containsString="0" containsNumber="1" containsInteger="1" minValue="0" maxValue="0"/>
    </cacheField>
    <cacheField name="Healthwarnings_Smokincausescancer_Post" numFmtId="0">
      <sharedItems containsSemiMixedTypes="0" containsString="0" containsNumber="1" containsInteger="1" minValue="0" maxValue="0"/>
    </cacheField>
    <cacheField name="Healthwarnings_Smokingcausescancer_Pre" numFmtId="0">
      <sharedItems containsSemiMixedTypes="0" containsString="0" containsNumber="1" containsInteger="1" minValue="0" maxValue="0"/>
    </cacheField>
    <cacheField name="Newsletter_1_Pre" numFmtId="0">
      <sharedItems containsString="0" containsBlank="1" containsNumber="1" containsInteger="1" minValue="0" maxValue="1"/>
    </cacheField>
    <cacheField name="Newsletter_Post" numFmtId="0">
      <sharedItems containsSemiMixedTypes="0" containsString="0" containsNumber="1" containsInteger="1" minValue="0" maxValue="1"/>
    </cacheField>
    <cacheField name="Newsletter_Pre" numFmtId="0">
      <sharedItems containsSemiMixedTypes="0" containsString="0" containsNumber="1" containsInteger="1" minValue="0" maxValue="1"/>
    </cacheField>
    <cacheField name="Newsletter_Yes_Post" numFmtId="0">
      <sharedItems containsMixedTypes="1" containsNumber="1" containsInteger="1" minValue="0" maxValue="1"/>
    </cacheField>
    <cacheField name="Notforminors_Post" numFmtId="0">
      <sharedItems containsSemiMixedTypes="0" containsString="0" containsNumber="1" containsInteger="1" minValue="0" maxValue="1" count="2">
        <n v="1"/>
        <n v="0"/>
      </sharedItems>
    </cacheField>
    <cacheField name="Notforminors_Pre" numFmtId="0">
      <sharedItems containsSemiMixedTypes="0" containsString="0" containsNumber="1" containsInteger="1" minValue="0" maxValue="1" count="2">
        <n v="0"/>
        <n v="1"/>
      </sharedItems>
    </cacheField>
    <cacheField name="PACTACT_Post" numFmtId="0">
      <sharedItems containsSemiMixedTypes="0" containsString="0" containsNumber="1" containsInteger="1" minValue="0" maxValue="1"/>
    </cacheField>
    <cacheField name="PACTACT_Pre" numFmtId="0">
      <sharedItems containsSemiMixedTypes="0" containsString="0" containsNumber="1" containsInteger="1" minValue="0" maxValue="1"/>
    </cacheField>
    <cacheField name="Rewardprogram_Pre" numFmtId="0">
      <sharedItems containsSemiMixedTypes="0" containsString="0" containsNumber="1" containsInteger="1" minValue="0" maxValue="1"/>
    </cacheField>
    <cacheField name="Rewardsprogram_Post" numFmtId="0">
      <sharedItems containsSemiMixedTypes="0" containsString="0" containsNumber="1" containsInteger="1" minValue="0" maxValue="1"/>
    </cacheField>
    <cacheField name="Storelocator_Post" numFmtId="0">
      <sharedItems containsSemiMixedTypes="0" containsString="0" containsNumber="1" containsInteger="1" minValue="0" maxValue="1"/>
    </cacheField>
    <cacheField name="Storelocator_Pre" numFmtId="0">
      <sharedItems containsSemiMixedTypes="0" containsString="0" containsNumber="1" containsInteger="1" minValue="0" maxValue="1"/>
    </cacheField>
    <cacheField name="Timelimited_Post" numFmtId="0">
      <sharedItems containsSemiMixedTypes="0" containsString="0" containsNumber="1" containsInteger="1" minValue="0" maxValue="1"/>
    </cacheField>
    <cacheField name="Timelimited_Pre" numFmtId="0">
      <sharedItems containsSemiMixedTypes="0" containsString="0" containsNumber="1" containsInteger="1" minValue="0" maxValue="1"/>
    </cacheField>
    <cacheField name="Tobaccofree_Fruit_Post" numFmtId="0">
      <sharedItems containsSemiMixedTypes="0" containsString="0" containsNumber="1" containsInteger="1" minValue="0" maxValue="1"/>
    </cacheField>
    <cacheField name="Tobaccofree_Fruit_Pre" numFmtId="0">
      <sharedItems containsSemiMixedTypes="0" containsString="0" containsNumber="1" containsInteger="1" minValue="0" maxValue="1"/>
    </cacheField>
    <cacheField name="Tobaccofree_Menthol_Post" numFmtId="0">
      <sharedItems containsSemiMixedTypes="0" containsString="0" containsNumber="1" containsInteger="1" minValue="0" maxValue="1"/>
    </cacheField>
    <cacheField name="Tobaccofree_Menthol_Pre" numFmtId="0">
      <sharedItems containsSemiMixedTypes="0" containsString="0" containsNumber="1" containsInteger="1" minValue="0" maxValue="1"/>
    </cacheField>
    <cacheField name="Tobaccofree_Other_Post" numFmtId="0">
      <sharedItems containsSemiMixedTypes="0" containsString="0" containsNumber="1" containsInteger="1" minValue="0" maxValue="1"/>
    </cacheField>
    <cacheField name="Tobaccofree_Other_Pre" numFmtId="0">
      <sharedItems containsSemiMixedTypes="0" containsString="0" containsNumber="1" containsInteger="1" minValue="0" maxValue="1"/>
    </cacheField>
    <cacheField name="Tobaccofree_Sweet_Post" numFmtId="0">
      <sharedItems containsSemiMixedTypes="0" containsString="0" containsNumber="1" containsInteger="1" minValue="0" maxValue="1"/>
    </cacheField>
    <cacheField name="Tobaccofree_Sweet_Pre" numFmtId="0">
      <sharedItems containsSemiMixedTypes="0" containsString="0" containsNumber="1" containsInteger="1" minValue="0" maxValue="1"/>
    </cacheField>
    <cacheField name="Tobaccofree_Tobacco_Post" numFmtId="0">
      <sharedItems containsSemiMixedTypes="0" containsString="0" containsNumber="1" containsInteger="1" minValue="0" maxValue="1"/>
    </cacheField>
    <cacheField name="Tobaccofree_Tobacco_Pre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x v="0"/>
    <n v="0"/>
    <n v="0"/>
    <n v="1"/>
    <x v="0"/>
    <x v="0"/>
    <x v="0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1"/>
    <s v="NA"/>
    <x v="0"/>
    <x v="0"/>
    <n v="0"/>
    <n v="0"/>
    <n v="1"/>
    <n v="1"/>
    <n v="1"/>
    <n v="1"/>
    <n v="0"/>
    <n v="0"/>
    <n v="0"/>
    <n v="0"/>
    <n v="0"/>
    <n v="0"/>
    <n v="0"/>
    <n v="0"/>
    <n v="0"/>
    <n v="0"/>
    <n v="0"/>
    <n v="0"/>
  </r>
  <r>
    <x v="1"/>
    <x v="1"/>
    <x v="0"/>
    <n v="1"/>
    <n v="0"/>
    <n v="1"/>
    <x v="0"/>
    <x v="0"/>
    <x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0"/>
    <n v="1"/>
    <n v="0"/>
    <n v="1"/>
    <n v="0"/>
    <n v="1"/>
    <n v="0"/>
    <n v="1"/>
    <n v="0"/>
    <n v="1"/>
    <n v="0"/>
    <n v="0"/>
    <n v="0"/>
    <n v="0"/>
    <n v="0"/>
    <n v="1"/>
    <n v="0"/>
    <n v="0"/>
    <n v="0"/>
    <n v="0"/>
    <n v="0"/>
    <n v="0"/>
    <n v="0"/>
    <n v="0"/>
    <n v="1"/>
    <n v="0"/>
    <n v="1"/>
    <s v="NA"/>
    <x v="1"/>
    <x v="0"/>
    <n v="0"/>
    <n v="1"/>
    <n v="1"/>
    <n v="0"/>
    <n v="0"/>
    <n v="1"/>
    <n v="0"/>
    <n v="0"/>
    <n v="0"/>
    <n v="1"/>
    <n v="0"/>
    <n v="1"/>
    <n v="0"/>
    <n v="1"/>
    <n v="0"/>
    <n v="1"/>
    <n v="0"/>
    <n v="1"/>
  </r>
  <r>
    <x v="2"/>
    <x v="0"/>
    <x v="0"/>
    <n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"/>
    <x v="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0"/>
    <x v="1"/>
    <n v="0"/>
    <n v="0"/>
    <n v="0"/>
    <x v="0"/>
    <x v="0"/>
    <x v="0"/>
    <n v="0"/>
    <n v="0"/>
    <n v="0"/>
    <n v="0"/>
    <n v="0"/>
    <n v="0"/>
    <n v="0"/>
    <n v="0"/>
    <n v="0"/>
    <n v="0"/>
    <n v="1"/>
    <n v="1"/>
    <n v="1"/>
    <n v="1"/>
    <n v="1"/>
    <n v="1"/>
    <n v="1"/>
    <n v="0"/>
    <n v="0"/>
    <n v="1"/>
    <n v="1"/>
    <n v="1"/>
    <n v="1"/>
    <n v="0"/>
    <n v="0"/>
    <n v="0"/>
    <n v="0"/>
    <n v="0"/>
    <n v="0"/>
    <n v="0"/>
    <n v="0"/>
    <n v="0"/>
    <n v="0"/>
    <n v="0"/>
    <n v="0"/>
    <n v="1"/>
    <n v="1"/>
    <n v="1"/>
    <n v="0"/>
    <n v="0"/>
    <n v="0"/>
    <n v="1"/>
    <n v="1"/>
    <n v="0"/>
    <n v="0"/>
    <n v="0"/>
    <n v="0"/>
    <n v="0"/>
    <n v="0"/>
    <n v="1"/>
    <n v="1"/>
    <n v="0"/>
    <n v="0"/>
    <n v="0"/>
    <n v="0"/>
    <n v="0"/>
    <n v="0"/>
    <n v="0"/>
    <n v="0"/>
    <m/>
    <n v="0"/>
    <n v="0"/>
    <s v="NA"/>
    <x v="0"/>
    <x v="0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4"/>
    <x v="1"/>
    <x v="1"/>
    <n v="1"/>
    <n v="1"/>
    <n v="1"/>
    <x v="0"/>
    <x v="0"/>
    <x v="0"/>
    <n v="0"/>
    <n v="0"/>
    <n v="0"/>
    <n v="0"/>
    <n v="0"/>
    <n v="0"/>
    <n v="0"/>
    <n v="0"/>
    <n v="0"/>
    <n v="1"/>
    <n v="1"/>
    <n v="0"/>
    <n v="0"/>
    <n v="1"/>
    <n v="1"/>
    <n v="1"/>
    <n v="1"/>
    <n v="1"/>
    <n v="0"/>
    <n v="1"/>
    <n v="1"/>
    <n v="1"/>
    <n v="1"/>
    <n v="0"/>
    <n v="1"/>
    <n v="0"/>
    <n v="1"/>
    <n v="0"/>
    <n v="1"/>
    <n v="0"/>
    <n v="1"/>
    <n v="0"/>
    <n v="1"/>
    <n v="0"/>
    <n v="0"/>
    <n v="1"/>
    <n v="0"/>
    <n v="0"/>
    <n v="0"/>
    <n v="0"/>
    <n v="0"/>
    <n v="1"/>
    <n v="1"/>
    <n v="0"/>
    <n v="1"/>
    <n v="0"/>
    <n v="0"/>
    <n v="0"/>
    <n v="0"/>
    <n v="1"/>
    <n v="0"/>
    <n v="0"/>
    <n v="0"/>
    <n v="0"/>
    <n v="0"/>
    <n v="0"/>
    <n v="0"/>
    <n v="0"/>
    <n v="0"/>
    <n v="1"/>
    <n v="1"/>
    <n v="1"/>
    <n v="1"/>
    <x v="0"/>
    <x v="0"/>
    <n v="0"/>
    <n v="0"/>
    <n v="1"/>
    <n v="1"/>
    <n v="1"/>
    <n v="1"/>
    <n v="0"/>
    <n v="1"/>
    <n v="1"/>
    <n v="0"/>
    <n v="1"/>
    <n v="0"/>
    <n v="0"/>
    <n v="0"/>
    <n v="0"/>
    <n v="0"/>
    <n v="0"/>
    <n v="0"/>
  </r>
  <r>
    <x v="5"/>
    <x v="0"/>
    <x v="0"/>
    <n v="1"/>
    <n v="0"/>
    <n v="0"/>
    <x v="1"/>
    <x v="1"/>
    <x v="0"/>
    <n v="0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s v="NA"/>
    <x v="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"/>
    <x v="0"/>
    <n v="1"/>
    <s v="NA"/>
    <n v="0"/>
    <x v="0"/>
    <x v="0"/>
    <x v="0"/>
    <n v="0"/>
    <n v="0"/>
    <n v="0"/>
    <n v="0"/>
    <n v="0"/>
    <n v="0"/>
    <n v="0"/>
    <s v="NA"/>
    <n v="0"/>
    <n v="0"/>
    <n v="1"/>
    <s v="NA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1"/>
    <n v="0"/>
    <n v="1"/>
    <n v="0"/>
    <n v="0"/>
    <n v="0"/>
    <n v="1"/>
    <n v="0"/>
    <n v="0"/>
    <n v="0"/>
    <n v="0"/>
    <n v="0"/>
    <n v="1"/>
    <n v="0"/>
    <n v="0"/>
    <s v="NA"/>
    <n v="0"/>
    <s v="NA"/>
    <n v="0"/>
    <n v="1"/>
    <n v="0"/>
    <n v="0"/>
    <n v="0"/>
    <n v="0"/>
    <n v="0"/>
    <n v="0"/>
    <n v="0"/>
    <n v="0"/>
    <n v="0"/>
    <n v="1"/>
    <n v="0"/>
    <n v="1"/>
    <s v="NA"/>
    <x v="1"/>
    <x v="1"/>
    <n v="0"/>
    <n v="0"/>
    <n v="1"/>
    <n v="0"/>
    <n v="0"/>
    <n v="1"/>
    <n v="0"/>
    <n v="1"/>
    <n v="0"/>
    <n v="0"/>
    <n v="0"/>
    <n v="0"/>
    <n v="0"/>
    <n v="0"/>
    <n v="0"/>
    <n v="0"/>
    <n v="0"/>
    <n v="0"/>
  </r>
  <r>
    <x v="7"/>
    <x v="0"/>
    <x v="1"/>
    <n v="1"/>
    <n v="1"/>
    <n v="1"/>
    <x v="0"/>
    <x v="0"/>
    <x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0"/>
    <n v="0"/>
    <n v="0"/>
    <n v="0"/>
    <n v="0"/>
    <n v="0"/>
    <n v="0"/>
    <n v="0"/>
    <n v="1"/>
    <n v="1"/>
    <n v="1"/>
    <n v="1"/>
    <x v="0"/>
    <x v="0"/>
    <n v="0"/>
    <n v="0"/>
    <n v="0"/>
    <n v="0"/>
    <n v="1"/>
    <n v="1"/>
    <n v="1"/>
    <n v="0"/>
    <n v="0"/>
    <n v="0"/>
    <n v="0"/>
    <n v="0"/>
    <n v="0"/>
    <n v="0"/>
    <n v="0"/>
    <n v="0"/>
    <n v="0"/>
    <n v="0"/>
  </r>
  <r>
    <x v="8"/>
    <x v="0"/>
    <x v="1"/>
    <n v="1"/>
    <n v="1"/>
    <n v="0"/>
    <x v="0"/>
    <x v="0"/>
    <x v="0"/>
    <n v="0"/>
    <n v="0"/>
    <n v="0"/>
    <n v="0"/>
    <n v="0"/>
    <n v="0"/>
    <n v="0"/>
    <n v="0"/>
    <n v="0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m/>
    <n v="0"/>
    <n v="0"/>
    <s v="NA"/>
    <x v="0"/>
    <x v="0"/>
    <n v="1"/>
    <n v="1"/>
    <n v="0"/>
    <n v="1"/>
    <n v="1"/>
    <n v="1"/>
    <n v="0"/>
    <n v="1"/>
    <n v="0"/>
    <n v="0"/>
    <n v="0"/>
    <n v="0"/>
    <n v="0"/>
    <n v="0"/>
    <n v="0"/>
    <n v="0"/>
    <n v="0"/>
    <n v="0"/>
  </r>
  <r>
    <x v="9"/>
    <x v="1"/>
    <x v="0"/>
    <n v="0"/>
    <s v="NA"/>
    <n v="0"/>
    <x v="0"/>
    <x v="0"/>
    <x v="0"/>
    <n v="0"/>
    <n v="0"/>
    <n v="0"/>
    <n v="0"/>
    <n v="0"/>
    <n v="0"/>
    <n v="0"/>
    <s v="NA"/>
    <n v="0"/>
    <n v="0"/>
    <n v="1"/>
    <s v="NA"/>
    <n v="1"/>
    <n v="0"/>
    <n v="0"/>
    <n v="0"/>
    <n v="0"/>
    <n v="0"/>
    <n v="0"/>
    <n v="0"/>
    <n v="0"/>
    <n v="0"/>
    <n v="0"/>
    <n v="0"/>
    <n v="1"/>
    <n v="0"/>
    <n v="1"/>
    <n v="0"/>
    <n v="1"/>
    <n v="0"/>
    <n v="1"/>
    <n v="0"/>
    <n v="1"/>
    <n v="0"/>
    <n v="1"/>
    <n v="0"/>
    <n v="1"/>
    <n v="0"/>
    <n v="0"/>
    <n v="0"/>
    <n v="1"/>
    <n v="0"/>
    <n v="1"/>
    <n v="0"/>
    <n v="0"/>
    <s v="NA"/>
    <n v="0"/>
    <s v="NA"/>
    <n v="0"/>
    <n v="0"/>
    <n v="0"/>
    <n v="0"/>
    <n v="0"/>
    <n v="0"/>
    <n v="0"/>
    <n v="0"/>
    <n v="0"/>
    <n v="0"/>
    <n v="0"/>
    <m/>
    <n v="0"/>
    <n v="0"/>
    <s v="NA"/>
    <x v="1"/>
    <x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x v="10"/>
    <x v="0"/>
    <x v="1"/>
    <n v="1"/>
    <n v="0"/>
    <n v="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1"/>
    <n v="1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1"/>
    <s v="NA"/>
    <x v="1"/>
    <x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</r>
  <r>
    <x v="11"/>
    <x v="0"/>
    <x v="1"/>
    <n v="1"/>
    <n v="0"/>
    <n v="1"/>
    <x v="0"/>
    <x v="0"/>
    <x v="0"/>
    <n v="0"/>
    <n v="0"/>
    <n v="0"/>
    <n v="0"/>
    <n v="0"/>
    <n v="0"/>
    <n v="0"/>
    <n v="0"/>
    <n v="0"/>
    <n v="0"/>
    <n v="1"/>
    <n v="0"/>
    <n v="1"/>
    <n v="0"/>
    <n v="1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  <n v="1"/>
    <n v="1"/>
    <x v="0"/>
    <x v="0"/>
    <n v="1"/>
    <n v="1"/>
    <n v="0"/>
    <n v="0"/>
    <n v="0"/>
    <n v="1"/>
    <n v="0"/>
    <n v="0"/>
    <n v="0"/>
    <n v="1"/>
    <n v="0"/>
    <n v="1"/>
    <n v="0"/>
    <n v="0"/>
    <n v="0"/>
    <n v="0"/>
    <n v="0"/>
    <n v="1"/>
  </r>
  <r>
    <x v="12"/>
    <x v="1"/>
    <x v="1"/>
    <n v="1"/>
    <n v="0"/>
    <n v="1"/>
    <x v="0"/>
    <x v="0"/>
    <x v="0"/>
    <n v="0"/>
    <n v="0"/>
    <n v="0"/>
    <n v="0"/>
    <n v="0"/>
    <n v="0"/>
    <n v="0"/>
    <n v="0"/>
    <n v="0"/>
    <n v="1"/>
    <n v="1"/>
    <n v="0"/>
    <n v="1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1"/>
    <n v="0"/>
    <n v="0"/>
    <n v="0"/>
    <n v="0"/>
    <n v="0"/>
    <n v="0"/>
    <n v="1"/>
    <n v="1"/>
    <n v="0"/>
    <n v="0"/>
    <n v="0"/>
    <n v="0"/>
    <n v="0"/>
    <n v="0"/>
    <n v="0"/>
    <n v="0"/>
    <m/>
    <n v="0"/>
    <n v="0"/>
    <s v="NA"/>
    <x v="1"/>
    <x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</r>
  <r>
    <x v="13"/>
    <x v="1"/>
    <x v="0"/>
    <n v="1"/>
    <s v="NA"/>
    <n v="1"/>
    <x v="0"/>
    <x v="0"/>
    <x v="0"/>
    <n v="0"/>
    <n v="0"/>
    <n v="0"/>
    <n v="0"/>
    <n v="0"/>
    <n v="0"/>
    <n v="0"/>
    <s v="NA"/>
    <n v="0"/>
    <n v="0"/>
    <n v="0"/>
    <s v="NA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s v="NA"/>
    <n v="0"/>
    <s v="NA"/>
    <n v="1"/>
    <n v="1"/>
    <n v="0"/>
    <n v="0"/>
    <n v="0"/>
    <n v="0"/>
    <n v="0"/>
    <n v="0"/>
    <n v="0"/>
    <n v="0"/>
    <n v="0"/>
    <n v="1"/>
    <n v="0"/>
    <n v="1"/>
    <s v="NA"/>
    <x v="1"/>
    <x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</r>
  <r>
    <x v="14"/>
    <x v="1"/>
    <x v="1"/>
    <n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0"/>
    <n v="1"/>
    <n v="0"/>
    <n v="1"/>
    <n v="0"/>
    <n v="1"/>
    <n v="0"/>
    <n v="1"/>
    <n v="0"/>
    <n v="0"/>
    <n v="0"/>
    <n v="0"/>
    <n v="0"/>
    <n v="0"/>
    <n v="1"/>
    <n v="0"/>
    <n v="0"/>
    <n v="0"/>
    <n v="0"/>
    <n v="0"/>
    <n v="0"/>
    <n v="0"/>
    <n v="0"/>
    <n v="0"/>
    <m/>
    <n v="0"/>
    <n v="0"/>
    <s v="NA"/>
    <x v="1"/>
    <x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</r>
  <r>
    <x v="15"/>
    <x v="1"/>
    <x v="1"/>
    <n v="0"/>
    <n v="0"/>
    <n v="0"/>
    <x v="1"/>
    <x v="1"/>
    <x v="1"/>
    <n v="0"/>
    <n v="1"/>
    <n v="1"/>
    <n v="1"/>
    <n v="1"/>
    <n v="0"/>
    <n v="0"/>
    <n v="0"/>
    <n v="0"/>
    <n v="0"/>
    <n v="0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1"/>
    <n v="1"/>
    <n v="1"/>
    <x v="1"/>
    <x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</r>
  <r>
    <x v="16"/>
    <x v="0"/>
    <x v="0"/>
    <n v="0"/>
    <n v="0"/>
    <n v="1"/>
    <x v="1"/>
    <x v="1"/>
    <x v="0"/>
    <n v="0"/>
    <n v="1"/>
    <n v="1"/>
    <n v="1"/>
    <n v="1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s v="NA"/>
    <x v="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"/>
    <x v="0"/>
    <n v="0"/>
    <n v="0"/>
    <n v="0"/>
    <x v="1"/>
    <x v="0"/>
    <x v="0"/>
    <n v="0"/>
    <n v="1"/>
    <n v="0"/>
    <n v="1"/>
    <n v="0"/>
    <n v="1"/>
    <n v="0"/>
    <n v="0"/>
    <n v="0"/>
    <n v="0"/>
    <n v="0"/>
    <n v="0"/>
    <n v="1"/>
    <n v="1"/>
    <n v="1"/>
    <n v="1"/>
    <n v="1"/>
    <n v="1"/>
    <n v="1"/>
    <n v="1"/>
    <n v="1"/>
    <n v="1"/>
    <n v="0"/>
    <n v="1"/>
    <n v="1"/>
    <n v="1"/>
    <n v="0"/>
    <n v="1"/>
    <n v="1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0"/>
    <x v="1"/>
    <x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x v="18"/>
    <x v="1"/>
    <x v="1"/>
    <n v="1"/>
    <n v="0"/>
    <n v="0"/>
    <x v="0"/>
    <x v="0"/>
    <x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1"/>
    <n v="0"/>
    <n v="0"/>
    <n v="0"/>
    <n v="0"/>
    <n v="0"/>
    <n v="0"/>
    <n v="0"/>
    <n v="1"/>
    <n v="1"/>
    <n v="0"/>
    <n v="0"/>
    <n v="0"/>
    <n v="0"/>
    <n v="0"/>
    <n v="0"/>
    <n v="0"/>
    <n v="0"/>
    <n v="1"/>
    <n v="1"/>
    <n v="1"/>
    <n v="1"/>
    <x v="0"/>
    <x v="0"/>
    <n v="0"/>
    <n v="1"/>
    <n v="0"/>
    <n v="0"/>
    <n v="1"/>
    <n v="1"/>
    <n v="0"/>
    <n v="0"/>
    <n v="1"/>
    <n v="0"/>
    <n v="0"/>
    <n v="0"/>
    <n v="1"/>
    <n v="0"/>
    <n v="0"/>
    <n v="0"/>
    <n v="0"/>
    <n v="0"/>
  </r>
  <r>
    <x v="19"/>
    <x v="1"/>
    <x v="0"/>
    <n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0"/>
    <n v="1"/>
    <n v="0"/>
    <n v="1"/>
    <n v="0"/>
    <n v="1"/>
    <n v="0"/>
    <n v="1"/>
    <n v="0"/>
    <n v="0"/>
    <n v="0"/>
    <n v="0"/>
    <n v="0"/>
    <n v="0"/>
    <n v="1"/>
    <n v="1"/>
    <n v="0"/>
    <n v="0"/>
    <n v="0"/>
    <n v="0"/>
    <n v="0"/>
    <n v="0"/>
    <n v="0"/>
    <n v="0"/>
    <n v="1"/>
    <n v="1"/>
    <n v="1"/>
    <n v="1"/>
    <x v="1"/>
    <x v="0"/>
    <n v="0"/>
    <n v="0"/>
    <n v="1"/>
    <n v="1"/>
    <n v="1"/>
    <n v="1"/>
    <n v="0"/>
    <n v="0"/>
    <n v="0"/>
    <n v="0"/>
    <n v="0"/>
    <n v="0"/>
    <n v="0"/>
    <n v="0"/>
    <n v="0"/>
    <n v="0"/>
    <n v="0"/>
    <n v="0"/>
  </r>
  <r>
    <x v="20"/>
    <x v="1"/>
    <x v="0"/>
    <n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0"/>
    <n v="0"/>
    <n v="0"/>
    <n v="0"/>
    <n v="0"/>
    <n v="1"/>
    <n v="1"/>
    <n v="1"/>
    <n v="0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s v="NA"/>
    <x v="1"/>
    <x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</r>
  <r>
    <x v="21"/>
    <x v="1"/>
    <x v="1"/>
    <n v="1"/>
    <n v="0"/>
    <n v="0"/>
    <x v="0"/>
    <x v="0"/>
    <x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0"/>
    <n v="1"/>
    <n v="0"/>
    <n v="0"/>
    <n v="0"/>
    <n v="1"/>
    <n v="0"/>
    <n v="1"/>
    <n v="0"/>
    <n v="0"/>
    <n v="0"/>
    <n v="0"/>
    <n v="0"/>
    <n v="0"/>
    <n v="1"/>
    <n v="1"/>
    <n v="0"/>
    <n v="0"/>
    <n v="0"/>
    <n v="0"/>
    <n v="0"/>
    <n v="0"/>
    <n v="0"/>
    <n v="0"/>
    <n v="1"/>
    <n v="1"/>
    <n v="1"/>
    <n v="1"/>
    <x v="0"/>
    <x v="0"/>
    <n v="0"/>
    <n v="0"/>
    <n v="0"/>
    <n v="0"/>
    <n v="1"/>
    <n v="1"/>
    <n v="0"/>
    <n v="1"/>
    <n v="0"/>
    <n v="1"/>
    <n v="1"/>
    <n v="1"/>
    <n v="1"/>
    <n v="0"/>
    <n v="1"/>
    <n v="1"/>
    <n v="0"/>
    <n v="1"/>
  </r>
  <r>
    <x v="22"/>
    <x v="1"/>
    <x v="1"/>
    <n v="1"/>
    <n v="1"/>
    <n v="1"/>
    <x v="0"/>
    <x v="0"/>
    <x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0"/>
    <n v="1"/>
    <n v="0"/>
    <n v="1"/>
    <n v="0"/>
    <n v="1"/>
    <n v="0"/>
    <n v="1"/>
    <n v="0"/>
    <n v="1"/>
    <n v="0"/>
    <n v="0"/>
    <n v="0"/>
    <n v="1"/>
    <n v="1"/>
    <n v="1"/>
    <n v="0"/>
    <n v="0"/>
    <n v="0"/>
    <n v="0"/>
    <n v="0"/>
    <n v="0"/>
    <n v="0"/>
    <n v="0"/>
    <n v="1"/>
    <n v="1"/>
    <n v="1"/>
    <n v="1"/>
    <x v="0"/>
    <x v="0"/>
    <n v="1"/>
    <n v="1"/>
    <n v="1"/>
    <n v="1"/>
    <n v="1"/>
    <n v="1"/>
    <n v="1"/>
    <n v="1"/>
    <n v="0"/>
    <n v="0"/>
    <n v="0"/>
    <n v="0"/>
    <n v="0"/>
    <n v="0"/>
    <n v="0"/>
    <n v="0"/>
    <n v="0"/>
    <n v="0"/>
  </r>
  <r>
    <x v="23"/>
    <x v="1"/>
    <x v="0"/>
    <n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1"/>
    <n v="1"/>
    <n v="1"/>
    <n v="0"/>
    <n v="1"/>
    <n v="0"/>
    <n v="1"/>
    <n v="0"/>
    <n v="1"/>
    <n v="0"/>
    <n v="1"/>
    <n v="1"/>
    <n v="1"/>
    <n v="1"/>
    <n v="1"/>
    <n v="1"/>
    <n v="1"/>
    <n v="1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x v="1"/>
    <x v="0"/>
    <n v="0"/>
    <n v="0"/>
    <n v="0"/>
    <n v="0"/>
    <n v="1"/>
    <n v="1"/>
    <n v="0"/>
    <n v="0"/>
    <n v="0"/>
    <n v="0"/>
    <n v="0"/>
    <n v="0"/>
    <n v="0"/>
    <n v="0"/>
    <n v="0"/>
    <n v="0"/>
    <n v="1"/>
    <n v="0"/>
  </r>
  <r>
    <x v="24"/>
    <x v="1"/>
    <x v="0"/>
    <n v="1"/>
    <n v="0"/>
    <n v="1"/>
    <x v="0"/>
    <x v="0"/>
    <x v="0"/>
    <n v="0"/>
    <n v="0"/>
    <n v="0"/>
    <n v="0"/>
    <n v="0"/>
    <n v="0"/>
    <n v="0"/>
    <n v="0"/>
    <n v="0"/>
    <n v="1"/>
    <n v="1"/>
    <n v="0"/>
    <n v="0"/>
    <n v="0"/>
    <n v="1"/>
    <n v="0"/>
    <n v="1"/>
    <n v="1"/>
    <n v="1"/>
    <n v="0"/>
    <n v="1"/>
    <n v="0"/>
    <n v="1"/>
    <n v="0"/>
    <n v="1"/>
    <n v="0"/>
    <n v="1"/>
    <n v="1"/>
    <n v="1"/>
    <n v="0"/>
    <n v="1"/>
    <n v="1"/>
    <n v="1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x v="1"/>
    <x v="0"/>
    <n v="0"/>
    <n v="0"/>
    <n v="0"/>
    <n v="0"/>
    <n v="1"/>
    <n v="1"/>
    <n v="0"/>
    <n v="1"/>
    <n v="0"/>
    <n v="1"/>
    <n v="0"/>
    <n v="0"/>
    <n v="0"/>
    <n v="1"/>
    <n v="0"/>
    <n v="0"/>
    <n v="0"/>
    <n v="0"/>
  </r>
  <r>
    <x v="25"/>
    <x v="1"/>
    <x v="1"/>
    <n v="1"/>
    <n v="1"/>
    <n v="1"/>
    <x v="0"/>
    <x v="0"/>
    <x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0"/>
    <n v="1"/>
    <n v="0"/>
    <n v="1"/>
    <n v="0"/>
    <n v="1"/>
    <n v="0"/>
    <n v="1"/>
    <n v="0"/>
    <n v="0"/>
    <n v="0"/>
    <n v="0"/>
    <n v="0"/>
    <n v="0"/>
    <n v="1"/>
    <n v="1"/>
    <n v="0"/>
    <n v="0"/>
    <n v="0"/>
    <n v="0"/>
    <n v="0"/>
    <n v="0"/>
    <n v="0"/>
    <n v="0"/>
    <n v="1"/>
    <n v="1"/>
    <n v="1"/>
    <n v="1"/>
    <x v="0"/>
    <x v="0"/>
    <n v="0"/>
    <n v="1"/>
    <n v="1"/>
    <n v="1"/>
    <n v="0"/>
    <n v="0"/>
    <n v="0"/>
    <n v="0"/>
    <n v="1"/>
    <n v="1"/>
    <n v="1"/>
    <n v="1"/>
    <n v="1"/>
    <n v="1"/>
    <n v="1"/>
    <n v="1"/>
    <n v="0"/>
    <n v="1"/>
  </r>
  <r>
    <x v="26"/>
    <x v="1"/>
    <x v="0"/>
    <n v="0"/>
    <n v="0"/>
    <n v="0"/>
    <x v="0"/>
    <x v="0"/>
    <x v="0"/>
    <n v="0"/>
    <n v="0"/>
    <n v="0"/>
    <n v="0"/>
    <n v="0"/>
    <n v="0"/>
    <n v="0"/>
    <n v="0"/>
    <n v="0"/>
    <n v="1"/>
    <n v="0"/>
    <n v="0"/>
    <n v="0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s v="NA"/>
    <x v="1"/>
    <x v="0"/>
    <n v="0"/>
    <n v="0"/>
    <n v="0"/>
    <n v="0"/>
    <n v="1"/>
    <n v="1"/>
    <n v="0"/>
    <n v="0"/>
    <n v="1"/>
    <n v="0"/>
    <n v="1"/>
    <n v="0"/>
    <n v="1"/>
    <n v="0"/>
    <n v="1"/>
    <n v="0"/>
    <n v="0"/>
    <n v="0"/>
  </r>
  <r>
    <x v="27"/>
    <x v="0"/>
    <x v="0"/>
    <n v="1"/>
    <n v="1"/>
    <n v="1"/>
    <x v="0"/>
    <x v="0"/>
    <x v="0"/>
    <n v="0"/>
    <n v="0"/>
    <n v="0"/>
    <n v="0"/>
    <n v="0"/>
    <n v="0"/>
    <n v="0"/>
    <n v="0"/>
    <n v="0"/>
    <n v="1"/>
    <n v="1"/>
    <n v="1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"/>
    <n v="0"/>
    <n v="0"/>
    <n v="0"/>
    <n v="0"/>
    <n v="0"/>
    <n v="1"/>
    <n v="0"/>
    <n v="0"/>
    <n v="0"/>
    <n v="0"/>
    <n v="0"/>
    <n v="0"/>
    <n v="1"/>
    <n v="1"/>
    <n v="0"/>
    <n v="0"/>
    <n v="0"/>
    <n v="0"/>
    <n v="0"/>
    <n v="0"/>
    <n v="0"/>
    <n v="0"/>
    <n v="0"/>
    <n v="1"/>
    <n v="1"/>
    <n v="0"/>
    <x v="0"/>
    <x v="0"/>
    <n v="1"/>
    <n v="1"/>
    <n v="0"/>
    <n v="0"/>
    <n v="1"/>
    <n v="1"/>
    <n v="0"/>
    <n v="1"/>
    <n v="0"/>
    <n v="0"/>
    <n v="0"/>
    <n v="0"/>
    <n v="0"/>
    <n v="0"/>
    <n v="0"/>
    <n v="0"/>
    <n v="0"/>
    <n v="0"/>
  </r>
  <r>
    <x v="28"/>
    <x v="1"/>
    <x v="0"/>
    <n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x v="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"/>
    <x v="1"/>
    <x v="0"/>
    <n v="1"/>
    <n v="1"/>
    <n v="1"/>
    <x v="1"/>
    <x v="1"/>
    <x v="0"/>
    <n v="0"/>
    <n v="1"/>
    <n v="1"/>
    <n v="0"/>
    <n v="1"/>
    <n v="1"/>
    <n v="1"/>
    <n v="0"/>
    <n v="0"/>
    <n v="0"/>
    <n v="1"/>
    <n v="0"/>
    <n v="1"/>
    <n v="1"/>
    <n v="1"/>
    <n v="1"/>
    <n v="1"/>
    <n v="1"/>
    <n v="1"/>
    <n v="1"/>
    <n v="1"/>
    <n v="0"/>
    <n v="1"/>
    <n v="0"/>
    <n v="1"/>
    <n v="0"/>
    <n v="1"/>
    <n v="0"/>
    <n v="0"/>
    <n v="0"/>
    <n v="1"/>
    <n v="0"/>
    <n v="1"/>
    <n v="0"/>
    <n v="1"/>
    <n v="0"/>
    <n v="1"/>
    <n v="0"/>
    <n v="0"/>
    <n v="0"/>
    <n v="1"/>
    <n v="0"/>
    <n v="1"/>
    <n v="0"/>
    <n v="1"/>
    <n v="0"/>
    <n v="0"/>
    <n v="0"/>
    <n v="0"/>
    <n v="1"/>
    <n v="0"/>
    <n v="0"/>
    <n v="0"/>
    <n v="0"/>
    <n v="0"/>
    <n v="0"/>
    <n v="0"/>
    <n v="0"/>
    <n v="0"/>
    <m/>
    <n v="0"/>
    <n v="0"/>
    <s v="NA"/>
    <x v="1"/>
    <x v="0"/>
    <n v="1"/>
    <n v="1"/>
    <n v="0"/>
    <n v="0"/>
    <n v="0"/>
    <n v="1"/>
    <n v="0"/>
    <n v="1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685271-B2B3-1E44-8744-B430357317D9}" name="PivotTable1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8" firstHeaderRow="0" firstDataRow="1" firstDataCol="1" rowPageCount="1" colPageCount="1"/>
  <pivotFields count="92">
    <pivotField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Row" dataField="1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7"/>
    <field x="6"/>
  </rowFields>
  <rowItems count="5">
    <i>
      <x/>
    </i>
    <i r="1">
      <x/>
    </i>
    <i>
      <x v="1"/>
    </i>
    <i r="1"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Cigarillos_Fruit_Pre" fld="7" baseField="0" baseItem="0"/>
    <dataField name="Sum of Cigarillos_Menthol_Pos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E98DD7-121D-6E40-8E32-CD0971E6C527}" name="Table2" displayName="Table2" ref="A1:CN32" totalsRowCount="1" headerRowDxfId="217" dataDxfId="216">
  <autoFilter ref="A1:CN31" xr:uid="{84E98DD7-121D-6E40-8E32-CD0971E6C527}"/>
  <tableColumns count="92">
    <tableColumn id="1" xr3:uid="{4B1EBBC2-9FC9-9749-81DE-57968A55673A}" name="Please select the website you will review." totalsRowLabel="Total" dataDxfId="215" totalsRowDxfId="214"/>
    <tableColumn id="92" xr3:uid="{A2EA2EE6-0B75-6A40-B4F0-F2876B559B43}" name="Brand/Vendor" dataDxfId="213" totalsRowDxfId="212"/>
    <tableColumn id="2" xr3:uid="{E9A25B6E-E9A7-0748-811F-6F10039D2E16}" name="Antitobacco_Post" totalsRowFunction="sum" dataDxfId="211" totalsRowDxfId="210"/>
    <tableColumn id="3" xr3:uid="{BBD21084-ADEA-1C46-A3FA-9EAFC1B88AF6}" name="Antitobacco_Pre" totalsRowFunction="sum" dataDxfId="209" totalsRowDxfId="208"/>
    <tableColumn id="4" xr3:uid="{D45248E2-2E56-7748-95A5-3070AA268F99}" name="Chat/blog/bulletin_Post" totalsRowFunction="sum" dataDxfId="207" totalsRowDxfId="206"/>
    <tableColumn id="5" xr3:uid="{A98DC43E-066D-1443-85E7-40A85B551B9C}" name="Chat/blog/bulletin_Pre" totalsRowFunction="sum" dataDxfId="205" totalsRowDxfId="204"/>
    <tableColumn id="6" xr3:uid="{B699F97A-BD2F-6F46-B475-0102B163EC94}" name="Cigarillos_Fruit_Post" totalsRowFunction="sum" dataDxfId="203" totalsRowDxfId="202"/>
    <tableColumn id="7" xr3:uid="{6026794F-DA33-3C46-9466-4DDEBA1E273D}" name="Cigarillos_Fruit_Pre" totalsRowFunction="sum" dataDxfId="201" totalsRowDxfId="200"/>
    <tableColumn id="8" xr3:uid="{A7CB23B4-EE23-1D4A-8F07-A3F88111D6DF}" name="Cigarillos_Menthol_Post" totalsRowFunction="sum" dataDxfId="199" totalsRowDxfId="198"/>
    <tableColumn id="9" xr3:uid="{02DCE959-9988-AF49-9A4C-31CB6D493AE1}" name="Cigarillos_Menthol_Pre" totalsRowFunction="sum" dataDxfId="197" totalsRowDxfId="196"/>
    <tableColumn id="10" xr3:uid="{E93D4D28-938F-0242-9278-51E4BC8DC23A}" name="Cigarillos_Other_Post" totalsRowFunction="sum" dataDxfId="195" totalsRowDxfId="194"/>
    <tableColumn id="11" xr3:uid="{D0BE1A45-4B31-DE41-9B23-1DE9F06E0858}" name="Cigarillos_Other_Pre" totalsRowFunction="sum" dataDxfId="193" totalsRowDxfId="192"/>
    <tableColumn id="12" xr3:uid="{9E081519-47A4-354C-843B-DCE044EEF820}" name="Cigarillos_Sweet_Post" totalsRowFunction="sum" dataDxfId="191" totalsRowDxfId="190"/>
    <tableColumn id="13" xr3:uid="{004F57FB-C9D9-F948-AC1E-4BA0BF4F53CE}" name="Cigarillos_Sweet_Pre" totalsRowFunction="sum" dataDxfId="189" totalsRowDxfId="188"/>
    <tableColumn id="14" xr3:uid="{6451AF2D-98CF-C345-9106-9FBB4BE47B07}" name="Cigarillos_Tobacco_Post" totalsRowFunction="sum" dataDxfId="187" totalsRowDxfId="186"/>
    <tableColumn id="15" xr3:uid="{0373933A-C37D-7444-86E5-7AA70FC11F72}" name="Cigarillos_Tobacco_Pre" totalsRowFunction="sum" dataDxfId="185" totalsRowDxfId="184"/>
    <tableColumn id="16" xr3:uid="{51A1C6C8-D1AD-CC42-9655-A664A895F759}" name="Contests_Post" totalsRowFunction="sum" dataDxfId="183" totalsRowDxfId="182"/>
    <tableColumn id="17" xr3:uid="{44BEFA98-C51C-3D43-868E-2811DDF43157}" name="Contests_Pre" totalsRowFunction="sum" dataDxfId="181" totalsRowDxfId="180"/>
    <tableColumn id="18" xr3:uid="{741BE5D3-FE7C-774B-94CA-DE33617295F6}" name="Coupon_Post" totalsRowFunction="sum" dataDxfId="179" totalsRowDxfId="178"/>
    <tableColumn id="19" xr3:uid="{1FE83A06-DBDE-F149-828D-E97198E35CFB}" name="Coupon_Pre" totalsRowFunction="sum" dataDxfId="177" totalsRowDxfId="176"/>
    <tableColumn id="20" xr3:uid="{EA7989A7-B43E-394C-A403-5379C9E11653}" name="Customerreviews_Post" totalsRowFunction="sum" dataDxfId="175" totalsRowDxfId="174"/>
    <tableColumn id="21" xr3:uid="{B27E9DCD-BD7D-DB44-A371-C79C96676207}" name="Customerreviews_Pre" totalsRowFunction="sum" dataDxfId="173" totalsRowDxfId="172"/>
    <tableColumn id="22" xr3:uid="{7EEE9AAC-BAD3-D34C-B043-A0E2E29EEB70}" name="Disposable_Fruit_Post" totalsRowFunction="sum" dataDxfId="171" totalsRowDxfId="170"/>
    <tableColumn id="23" xr3:uid="{1E105FA2-BADD-CF40-A008-BABA6C976B19}" name="Disposable_Fruit_Pre" totalsRowFunction="sum" dataDxfId="169" totalsRowDxfId="168"/>
    <tableColumn id="24" xr3:uid="{B35A7DCE-61EB-B440-833D-DD119081BFA3}" name="Disposable_Menthol_Post" totalsRowFunction="sum" dataDxfId="167" totalsRowDxfId="166"/>
    <tableColumn id="25" xr3:uid="{CD5B2645-0FE9-9E41-9B32-F708684D6DB5}" name="Disposable_Menthol_Pre" totalsRowFunction="sum" dataDxfId="165" totalsRowDxfId="164"/>
    <tableColumn id="26" xr3:uid="{9131C2EB-A729-9348-B9E7-D435C40BB66D}" name="Disposable_Other_Post" totalsRowFunction="sum" dataDxfId="163" totalsRowDxfId="162"/>
    <tableColumn id="27" xr3:uid="{4FEF4705-B5A6-A24E-BF15-D7A097DE37D5}" name="Disposable_Other_Pre" totalsRowFunction="sum" dataDxfId="161" totalsRowDxfId="160"/>
    <tableColumn id="28" xr3:uid="{BB79AC6A-48F9-D64B-B391-99C0EC150A05}" name="Disposable_Sweet_Post" totalsRowFunction="sum" dataDxfId="159" totalsRowDxfId="158"/>
    <tableColumn id="29" xr3:uid="{9F23F97A-B6DD-D14E-A69A-C991E722B01C}" name="Disposable_Sweet_Pre" totalsRowFunction="sum" dataDxfId="157" totalsRowDxfId="156"/>
    <tableColumn id="30" xr3:uid="{543B13A5-9B5E-AD43-97AD-04161E30F1FC}" name="Disposable_Tobacco_Post" totalsRowFunction="sum" dataDxfId="155" totalsRowDxfId="154"/>
    <tableColumn id="31" xr3:uid="{CA28660C-488E-5E40-83F2-FF717E4CE94E}" name="Disposable_Tobacco_Pre" totalsRowFunction="sum" dataDxfId="153" totalsRowDxfId="152"/>
    <tableColumn id="32" xr3:uid="{38EF94F9-5AE0-CB4E-B5F7-F27CE28EB001}" name="E-liquids_Fruit_Post" totalsRowFunction="sum" dataDxfId="151" totalsRowDxfId="150"/>
    <tableColumn id="33" xr3:uid="{DCC2C19E-BE18-3042-92F2-D1B5B6BAA3C6}" name="E-liquids_Fruit_Pre" totalsRowFunction="sum" dataDxfId="149" totalsRowDxfId="148"/>
    <tableColumn id="34" xr3:uid="{59B97302-3D26-AD46-A1FA-EF22A85CF000}" name="E-liquids_Menthol_Post" totalsRowFunction="sum" dataDxfId="147" totalsRowDxfId="146"/>
    <tableColumn id="35" xr3:uid="{14A2D00C-F430-4348-A9B7-64C4DBE485B1}" name="E-liquids_Menthol_Pre" totalsRowFunction="sum" dataDxfId="145" totalsRowDxfId="144"/>
    <tableColumn id="36" xr3:uid="{DD12EEDB-551B-374C-A042-4E6283D0A221}" name="E-liquids_Other_Post" totalsRowFunction="sum" dataDxfId="143" totalsRowDxfId="142"/>
    <tableColumn id="37" xr3:uid="{8DBA3D65-70F1-BC44-8628-B22A2A6DA6F6}" name="E-liquids_Other_Pre" totalsRowFunction="sum" dataDxfId="141" totalsRowDxfId="140"/>
    <tableColumn id="38" xr3:uid="{0B530948-251B-374D-9641-D0B075BFF04F}" name="E-liquids_Sweet_Post" totalsRowFunction="sum" dataDxfId="139" totalsRowDxfId="138"/>
    <tableColumn id="39" xr3:uid="{A8154750-ADAB-2B40-AD8C-A772DC8AD4F6}" name="E-liquids_Sweet_Pre" totalsRowFunction="sum" dataDxfId="137" totalsRowDxfId="136"/>
    <tableColumn id="40" xr3:uid="{384F5FFA-EAAF-CD44-8286-05BEEFB57E9B}" name="E-liquids_Tobacco_Post" totalsRowFunction="sum" dataDxfId="135" totalsRowDxfId="134"/>
    <tableColumn id="41" xr3:uid="{71B916E4-92B1-2740-901A-AB1F3E3D9D22}" name="E-liquids_Tobacco_Pre" totalsRowFunction="sum" dataDxfId="133" totalsRowDxfId="132"/>
    <tableColumn id="42" xr3:uid="{C927E287-8AEF-764F-936D-A7477E4B9E8F}" name="Ecig_Fruit_Post" totalsRowFunction="sum" dataDxfId="131" totalsRowDxfId="130"/>
    <tableColumn id="43" xr3:uid="{D2564D63-CE76-EB4A-8859-F56BB0F7B164}" name="Ecig_Fruit_Pre" totalsRowFunction="sum" dataDxfId="129" totalsRowDxfId="128"/>
    <tableColumn id="44" xr3:uid="{47CCAAA6-CA61-5540-BD93-2795F91603AF}" name="Ecig_Menthol_Post" totalsRowFunction="sum" dataDxfId="127" totalsRowDxfId="126"/>
    <tableColumn id="45" xr3:uid="{9DD9A448-202D-F047-BF31-031A1174ECDE}" name="Ecig_Menthol_Pre" totalsRowFunction="sum" dataDxfId="125" totalsRowDxfId="124"/>
    <tableColumn id="46" xr3:uid="{5661C97A-2789-8E48-A861-5F32F42E6F33}" name="Ecig_Other_Post" totalsRowFunction="sum" dataDxfId="123" totalsRowDxfId="122"/>
    <tableColumn id="47" xr3:uid="{09B2723F-5311-BD47-8DAD-EA89AEEB57A4}" name="Ecig_Other_Pre" totalsRowFunction="sum" dataDxfId="121" totalsRowDxfId="120"/>
    <tableColumn id="48" xr3:uid="{8D21F7BF-A900-3346-B511-DD89778DB95D}" name="Ecig_Sweet_Post" totalsRowFunction="sum" dataDxfId="119" totalsRowDxfId="118"/>
    <tableColumn id="49" xr3:uid="{3D096EAA-82BB-A348-AF9A-50FD18AAE802}" name="Ecig_Sweet_Pre" totalsRowFunction="sum" dataDxfId="117" totalsRowDxfId="116"/>
    <tableColumn id="50" xr3:uid="{4D3F04CD-411B-3840-AED4-47B7AE81DFCC}" name="Ecig_Tobacco_Post" totalsRowFunction="sum" dataDxfId="115" totalsRowDxfId="114"/>
    <tableColumn id="51" xr3:uid="{0D46C326-C497-C940-AE5B-E05CCAFD1D73}" name="Ecig_Tobacco_Pre" totalsRowFunction="sum" dataDxfId="113" totalsRowDxfId="112"/>
    <tableColumn id="52" xr3:uid="{555E4FBC-96D3-AE46-B4AF-271D33AD76E6}" name="Eventregistration_Post" totalsRowFunction="sum" dataDxfId="111" totalsRowDxfId="110"/>
    <tableColumn id="53" xr3:uid="{DF2FD673-3B71-3346-A0DA-25C49DDCA21E}" name="Eventregistration_Pre" totalsRowFunction="sum" dataDxfId="109" totalsRowDxfId="108"/>
    <tableColumn id="54" xr3:uid="{5C787A94-E5CE-4A43-AB41-478182AE7EC4}" name="Games_Post" totalsRowFunction="sum" dataDxfId="107" totalsRowDxfId="106"/>
    <tableColumn id="55" xr3:uid="{336773B9-BCB9-2A47-9A0D-09F9974B4D33}" name="Games_Pre" totalsRowFunction="sum" dataDxfId="105" totalsRowDxfId="104"/>
    <tableColumn id="56" xr3:uid="{FC2A7D08-B1D3-8C49-BD54-B6508ADCB81F}" name="Giveaways_Post" totalsRowFunction="sum" dataDxfId="103" totalsRowDxfId="102"/>
    <tableColumn id="57" xr3:uid="{2BF6DEEF-7002-7C47-A9E5-421CDC9A05A1}" name="Giveaways_Pre" totalsRowFunction="sum" dataDxfId="101" totalsRowDxfId="100"/>
    <tableColumn id="58" xr3:uid="{50414762-4173-844B-94E6-E3CA6A3AE432}" name="Healthwarnings_Addicitivechemical_Pre" totalsRowFunction="sum" dataDxfId="99" totalsRowDxfId="98"/>
    <tableColumn id="59" xr3:uid="{46972507-D289-E142-BE61-7FED39D0C50C}" name="Healthwarnings_Addictivechemical_Post" totalsRowFunction="sum" dataDxfId="97" totalsRowDxfId="96"/>
    <tableColumn id="60" xr3:uid="{420C48A0-81B2-5B4E-84D3-405E916263EA}" name="Healthwarnings_Alternativetocigarettes_Post" totalsRowFunction="sum" dataDxfId="95" totalsRowDxfId="94"/>
    <tableColumn id="61" xr3:uid="{B4DC6792-CCCA-8F4F-9013-B3CB72385C6C}" name="Healthwarnings_Alternativetocigarettes_Pre" totalsRowFunction="sum" dataDxfId="93" totalsRowDxfId="92"/>
    <tableColumn id="62" xr3:uid="{DE7629DB-C589-CF4F-8C8F-25266E92FA4B}" name="Healthwarnings_PregnantWomen_Post" totalsRowFunction="sum" dataDxfId="91" totalsRowDxfId="90"/>
    <tableColumn id="63" xr3:uid="{49B94F62-0F89-F045-BBD6-6D0626573F3E}" name="Healthwarnings_Pregnantwomen_Pre" totalsRowFunction="sum" dataDxfId="89" totalsRowDxfId="88"/>
    <tableColumn id="64" xr3:uid="{1F65A8CB-2D09-1349-A9F9-03EB5E143E58}" name="Healthwarnings_Quittingnow_Pre" totalsRowFunction="sum" dataDxfId="87" totalsRowDxfId="86"/>
    <tableColumn id="65" xr3:uid="{6BAE530F-623D-7E4F-8278-D67062BBB26B}" name="Healthwarnings_Quittingnow_Post" totalsRowFunction="sum" dataDxfId="85" totalsRowDxfId="84"/>
    <tableColumn id="66" xr3:uid="{92464DA9-1507-A945-9A9F-0F3CCB5B1AA6}" name="Healthwarnings_Smokincausescancer_Post" totalsRowFunction="sum" dataDxfId="83" totalsRowDxfId="82"/>
    <tableColumn id="67" xr3:uid="{35630443-5721-A241-8458-C7980FD8F30E}" name="Healthwarnings_Smokingcausescancer_Pre" totalsRowFunction="sum" dataDxfId="81" totalsRowDxfId="80"/>
    <tableColumn id="68" xr3:uid="{A2F65068-93A2-E24B-8430-96A7D183CEB6}" name="Newsletter_1_Pre" totalsRowFunction="sum" dataDxfId="79" totalsRowDxfId="78"/>
    <tableColumn id="69" xr3:uid="{DE02B319-8EB8-DF49-9739-2199C9FD4DA6}" name="Newsletter_Post" totalsRowFunction="sum" dataDxfId="77" totalsRowDxfId="76"/>
    <tableColumn id="70" xr3:uid="{3174E3C0-0B6B-E246-8690-B9FF64BCC3A1}" name="Newsletter_Pre" totalsRowFunction="sum" dataDxfId="75" totalsRowDxfId="74"/>
    <tableColumn id="71" xr3:uid="{2DE9110D-5532-CE44-9415-4EC19A72707C}" name="Newsletter_Yes_Post" totalsRowFunction="sum" dataDxfId="73" totalsRowDxfId="72"/>
    <tableColumn id="72" xr3:uid="{3B5B7606-5DC3-3D49-BADC-B680BDC01093}" name="Notforminors_Post" totalsRowFunction="sum" dataDxfId="71" totalsRowDxfId="70"/>
    <tableColumn id="73" xr3:uid="{88A7B57A-6B4A-1240-8D07-D627AD1BC2FF}" name="Notforminors_Pre" totalsRowFunction="sum" dataDxfId="69" totalsRowDxfId="68"/>
    <tableColumn id="74" xr3:uid="{61EF221C-1C59-4749-AD2F-7F6A2558B315}" name="PACTACT_Post" totalsRowFunction="sum" dataDxfId="67" totalsRowDxfId="66"/>
    <tableColumn id="75" xr3:uid="{8143BEF2-B19E-4240-ADC1-2A645BB986D1}" name="PACTACT_Pre" totalsRowFunction="sum" dataDxfId="65" totalsRowDxfId="64"/>
    <tableColumn id="76" xr3:uid="{99BDEA77-3378-3B48-85A3-013936B1DFDB}" name="Rewardprogram_Pre" totalsRowFunction="sum" dataDxfId="63" totalsRowDxfId="62"/>
    <tableColumn id="77" xr3:uid="{4EED54B4-7D78-6A4B-A782-A23716C9CC3B}" name="Rewardsprogram_Post" totalsRowFunction="sum" dataDxfId="61" totalsRowDxfId="60"/>
    <tableColumn id="78" xr3:uid="{C4C4753B-EBE5-F649-BDC7-FC235DDEDD8D}" name="Storelocator_Post" totalsRowFunction="sum" dataDxfId="59" totalsRowDxfId="58"/>
    <tableColumn id="79" xr3:uid="{DEF7C97C-4AA3-ED48-AD01-35C6445348A8}" name="Storelocator_Pre" totalsRowFunction="sum" dataDxfId="57" totalsRowDxfId="56"/>
    <tableColumn id="80" xr3:uid="{AB846231-772D-B348-9C09-C59DE2EF6C91}" name="Timelimited_Post" totalsRowFunction="sum" dataDxfId="55" totalsRowDxfId="54"/>
    <tableColumn id="81" xr3:uid="{11841B92-48A5-C44A-A49D-98D78CA235D4}" name="Timelimited_Pre" totalsRowFunction="sum" dataDxfId="53" totalsRowDxfId="52"/>
    <tableColumn id="82" xr3:uid="{F65CD22E-EB7B-DE4C-9CCE-73AD5FC72A26}" name="Tobaccofree_Fruit_Post" totalsRowFunction="sum" dataDxfId="51" totalsRowDxfId="50"/>
    <tableColumn id="83" xr3:uid="{20E45FFE-D684-E342-96DF-2CA824F042E3}" name="Tobaccofree_Fruit_Pre" totalsRowFunction="sum" dataDxfId="49" totalsRowDxfId="48"/>
    <tableColumn id="84" xr3:uid="{5A9F5E60-FFE6-884A-BAE1-C5A17F6C07C3}" name="Tobaccofree_Menthol_Post" totalsRowFunction="sum" dataDxfId="47" totalsRowDxfId="46"/>
    <tableColumn id="85" xr3:uid="{498F98CD-8C90-3A43-8098-1A6F9AB94DDF}" name="Tobaccofree_Menthol_Pre" totalsRowFunction="sum" dataDxfId="45" totalsRowDxfId="44"/>
    <tableColumn id="86" xr3:uid="{99976F49-131E-D44E-BB33-9A61CA16FAC0}" name="Tobaccofree_Other_Post" totalsRowFunction="sum" dataDxfId="43" totalsRowDxfId="42"/>
    <tableColumn id="87" xr3:uid="{29FEA26B-DAC1-B34E-A50A-A68693B0A28E}" name="Tobaccofree_Other_Pre" totalsRowFunction="sum" dataDxfId="41" totalsRowDxfId="40"/>
    <tableColumn id="88" xr3:uid="{C6AD00A8-A8F2-4F40-811B-5BA1B1A87FE6}" name="Tobaccofree_Sweet_Post" totalsRowFunction="sum" dataDxfId="39" totalsRowDxfId="38"/>
    <tableColumn id="89" xr3:uid="{2B4FD44B-9E62-4342-B462-0A91350DA110}" name="Tobaccofree_Sweet_Pre" totalsRowFunction="sum" dataDxfId="37" totalsRowDxfId="36"/>
    <tableColumn id="90" xr3:uid="{E7AA5E59-ADB3-2344-A600-063D629570BF}" name="Tobaccofree_Tobacco_Post" totalsRowFunction="sum" dataDxfId="35" totalsRowDxfId="34"/>
    <tableColumn id="91" xr3:uid="{F7916D60-0979-5147-ACE0-D388D024066F}" name="Tobaccofree_Tobacco_Pre" totalsRowFunction="sum" dataDxfId="33" totalsRowDxfId="32"/>
  </tableColumns>
  <tableStyleInfo name="TableStyleMedium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C95681-1503-DB42-B1CE-F14A71752674}" name="Table1" displayName="Table1" ref="A1:AE91" totalsRowShown="0" dataDxfId="31">
  <autoFilter ref="A1:AE91" xr:uid="{71C95681-1503-DB42-B1CE-F14A71752674}"/>
  <sortState xmlns:xlrd2="http://schemas.microsoft.com/office/spreadsheetml/2017/richdata2" ref="A2:AE91">
    <sortCondition ref="A1:A91"/>
  </sortState>
  <tableColumns count="31">
    <tableColumn id="1" xr3:uid="{92698172-0BE7-8044-A758-8BEE9DBE0B12}" name="Please select the website you will review." dataDxfId="30"/>
    <tableColumn id="2" xr3:uid="{74E51F4F-B6D2-E84F-B70A-F03263D812CB}" name="Al Capone" dataDxfId="29"/>
    <tableColumn id="3" xr3:uid="{082C2BEA-6039-DF4E-90C3-6A693736C383}" name="Apollo Vapes" dataDxfId="28"/>
    <tableColumn id="4" xr3:uid="{C479A2F7-EAD5-324C-8A39-69866A1AAEB7}" name="Backwood Smokes" dataDxfId="27"/>
    <tableColumn id="5" xr3:uid="{E6D38C8C-0C96-2243-920C-FE1285A440E2}" name="Blu" dataDxfId="26"/>
    <tableColumn id="6" xr3:uid="{327B7E6A-9074-3047-BB99-B54A061232A3}" name="C3 Vapors" dataDxfId="25"/>
    <tableColumn id="7" xr3:uid="{9F622C34-EA17-9F4E-A5FA-0516A9CDF4AF}" name="Dutch Masters" dataDxfId="24"/>
    <tableColumn id="8" xr3:uid="{34A1EA40-43D1-7E4F-AE1E-D15FB05E6139}" name="Epik Vape" dataDxfId="23"/>
    <tableColumn id="9" xr3:uid="{B48664B1-F63C-C344-8F18-84648B142FF3}" name="Innokin" dataDxfId="22"/>
    <tableColumn id="10" xr3:uid="{345DB8C5-0057-744D-8B84-8BDB471FF826}" name="JUUL" dataDxfId="21"/>
    <tableColumn id="11" xr3:uid="{31EA8BF9-0C45-594D-AB55-E6E793762455}" name="Millbrae Vape" dataDxfId="20"/>
    <tableColumn id="12" xr3:uid="{887A5033-AFF1-C948-A030-D0644891C3DD}" name="NJOY" dataDxfId="19"/>
    <tableColumn id="13" xr3:uid="{29FA0964-05AE-4B41-8A80-4F4F4EB94773}" name="Puff Bar" dataDxfId="18"/>
    <tableColumn id="14" xr3:uid="{322D652B-F7A6-0C4A-BE4F-99E249E8D8ED}" name="San Jose Vape" dataDxfId="17"/>
    <tableColumn id="15" xr3:uid="{B7C43212-BF33-AF41-A641-9AD6CC73BD8C}" name="Smokeless Vape and CBD" dataDxfId="16"/>
    <tableColumn id="16" xr3:uid="{D3C847CC-82D9-BA4C-A239-738747F6A97C}" name="Stay Vaped" dataDxfId="15"/>
    <tableColumn id="17" xr3:uid="{D78E520C-74FE-694E-8113-A0AD90D9BF1D}" name="Stogz" dataDxfId="14"/>
    <tableColumn id="18" xr3:uid="{8BF5CC5B-B781-B643-99FE-44E6EF07381B}" name="Swisher Sweets" dataDxfId="13"/>
    <tableColumn id="19" xr3:uid="{122EDAD4-29A3-614D-94A5-7EBDE4AF7F16}" name="Teagardins" dataDxfId="12"/>
    <tableColumn id="20" xr3:uid="{013DDFE9-560D-B649-A197-F65F7FC820D7}" name="The Vape Shop" dataDxfId="11"/>
    <tableColumn id="21" xr3:uid="{BAFE54C7-80B1-9643-B12A-E323FDD0F8CB}" name="Upscale Vapes" dataDxfId="10"/>
    <tableColumn id="22" xr3:uid="{39643E50-C4E8-BF4D-9727-08D26F0C4013}" name="V for Vape" dataDxfId="9"/>
    <tableColumn id="23" xr3:uid="{BE54EF2C-834D-0247-84A0-99F67AC95B8B}" name="V Spot Vapor" dataDxfId="8"/>
    <tableColumn id="24" xr3:uid="{5E48168C-B463-8B49-ABD2-BE6F76748A04}" name="Vape Juice Depot" dataDxfId="7"/>
    <tableColumn id="25" xr3:uid="{DA60B846-D6A5-1D43-B159-3C910B9D1155}" name="Vape3One" dataDxfId="6"/>
    <tableColumn id="26" xr3:uid="{0EB27E2E-DAAE-4849-A51E-DFA2C91A7519}" name="Vapor Den" dataDxfId="5"/>
    <tableColumn id="27" xr3:uid="{E661DC6B-D305-1F40-8A9C-5D8F706D9C3D}" name="Vapor Empire" dataDxfId="4"/>
    <tableColumn id="28" xr3:uid="{489921BC-CD46-B746-A7DD-F57BE10FF534}" name="Vapor Forrest" dataDxfId="3"/>
    <tableColumn id="29" xr3:uid="{A3112543-5A76-BC47-BD97-DEC78FD8F17A}" name="Vuse" dataDxfId="2"/>
    <tableColumn id="30" xr3:uid="{07B612E4-B6EC-C54A-BACB-3B48CAD5AADE}" name="Yours Truly CBD" dataDxfId="1"/>
    <tableColumn id="31" xr3:uid="{234D6A19-2B01-5A45-B0AA-75728937346F}" name="Ziggys Smoke Shop" dataDxfId="0"/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78F9E-81C5-3E40-898F-7534FC700D74}">
  <sheetPr>
    <tabColor rgb="FFFF0000"/>
  </sheetPr>
  <dimension ref="A1:CN32"/>
  <sheetViews>
    <sheetView tabSelected="1" zoomScale="297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A6" sqref="A6"/>
    </sheetView>
  </sheetViews>
  <sheetFormatPr baseColWidth="10" defaultRowHeight="16" x14ac:dyDescent="0.2"/>
  <cols>
    <col min="1" max="2" width="28.1640625" style="1" customWidth="1"/>
    <col min="3" max="3" width="17.6640625" style="1" customWidth="1"/>
    <col min="4" max="4" width="16.83203125" style="1" customWidth="1"/>
    <col min="5" max="5" width="23" style="1" customWidth="1"/>
    <col min="6" max="6" width="22.1640625" style="1" customWidth="1"/>
    <col min="7" max="7" width="20.33203125" style="1" customWidth="1"/>
    <col min="8" max="8" width="19.5" style="1" customWidth="1"/>
    <col min="9" max="9" width="23.33203125" style="1" customWidth="1"/>
    <col min="10" max="10" width="22.5" style="1" customWidth="1"/>
    <col min="11" max="11" width="21.1640625" style="1" customWidth="1"/>
    <col min="12" max="12" width="20.33203125" style="1" customWidth="1"/>
    <col min="13" max="13" width="21.6640625" style="1" customWidth="1"/>
    <col min="14" max="14" width="20.83203125" style="1" customWidth="1"/>
    <col min="15" max="15" width="23.1640625" style="1" customWidth="1"/>
    <col min="16" max="16" width="22.33203125" style="1" customWidth="1"/>
    <col min="17" max="17" width="15" style="1" customWidth="1"/>
    <col min="18" max="18" width="14.1640625" style="1" customWidth="1"/>
    <col min="19" max="19" width="14" style="1" customWidth="1"/>
    <col min="20" max="20" width="13.1640625" style="1" customWidth="1"/>
    <col min="21" max="21" width="22.33203125" style="1" customWidth="1"/>
    <col min="22" max="22" width="21.5" style="1" customWidth="1"/>
    <col min="23" max="23" width="21.83203125" style="1" customWidth="1"/>
    <col min="24" max="24" width="21" style="1" customWidth="1"/>
    <col min="25" max="25" width="24.83203125" style="1" customWidth="1"/>
    <col min="26" max="26" width="24" style="1" customWidth="1"/>
    <col min="27" max="27" width="22.6640625" style="1" customWidth="1"/>
    <col min="28" max="28" width="21.83203125" style="1" customWidth="1"/>
    <col min="29" max="29" width="23.1640625" style="1" customWidth="1"/>
    <col min="30" max="30" width="22.33203125" style="1" customWidth="1"/>
    <col min="31" max="31" width="24.6640625" style="1" customWidth="1"/>
    <col min="32" max="32" width="23.83203125" style="1" customWidth="1"/>
    <col min="33" max="33" width="19.83203125" style="1" customWidth="1"/>
    <col min="34" max="34" width="19" style="1" customWidth="1"/>
    <col min="35" max="35" width="22.83203125" style="1" customWidth="1"/>
    <col min="36" max="36" width="22" style="1" customWidth="1"/>
    <col min="37" max="37" width="20.6640625" style="1" customWidth="1"/>
    <col min="38" max="38" width="19.83203125" style="1" customWidth="1"/>
    <col min="39" max="39" width="21.1640625" style="1" customWidth="1"/>
    <col min="40" max="40" width="20.33203125" style="1" customWidth="1"/>
    <col min="41" max="41" width="22.6640625" style="1" customWidth="1"/>
    <col min="42" max="42" width="21.83203125" style="1" customWidth="1"/>
    <col min="43" max="43" width="16.1640625" style="1" customWidth="1"/>
    <col min="44" max="44" width="15.33203125" style="1" customWidth="1"/>
    <col min="45" max="45" width="19.1640625" style="1" customWidth="1"/>
    <col min="46" max="46" width="18.33203125" style="1" customWidth="1"/>
    <col min="47" max="47" width="17" style="1" customWidth="1"/>
    <col min="48" max="48" width="16.1640625" style="1" customWidth="1"/>
    <col min="49" max="49" width="17.5" style="1" customWidth="1"/>
    <col min="50" max="50" width="16.6640625" style="1" customWidth="1"/>
    <col min="51" max="51" width="19" style="1" customWidth="1"/>
    <col min="52" max="52" width="18.1640625" style="1" customWidth="1"/>
    <col min="53" max="53" width="22.1640625" style="1" customWidth="1"/>
    <col min="54" max="54" width="21.33203125" style="1" customWidth="1"/>
    <col min="55" max="55" width="13.83203125" style="1" customWidth="1"/>
    <col min="56" max="56" width="13" style="1" customWidth="1"/>
    <col min="57" max="57" width="17.1640625" style="1" customWidth="1"/>
    <col min="58" max="58" width="16.33203125" style="1" customWidth="1"/>
    <col min="59" max="59" width="26.83203125" style="1" customWidth="1"/>
    <col min="60" max="60" width="37" style="1" customWidth="1"/>
    <col min="61" max="61" width="41" style="1" customWidth="1"/>
    <col min="62" max="62" width="40.1640625" style="1" customWidth="1"/>
    <col min="63" max="63" width="35.83203125" style="1" customWidth="1"/>
    <col min="64" max="64" width="34.6640625" style="1" customWidth="1"/>
    <col min="65" max="65" width="31.33203125" style="1" customWidth="1"/>
    <col min="66" max="66" width="32.1640625" style="1" customWidth="1"/>
    <col min="67" max="67" width="39" style="1" customWidth="1"/>
    <col min="68" max="68" width="39.1640625" style="1" customWidth="1"/>
    <col min="69" max="69" width="18.33203125" style="1" customWidth="1"/>
    <col min="70" max="70" width="17.1640625" style="1" customWidth="1"/>
    <col min="71" max="71" width="16.33203125" style="1" customWidth="1"/>
    <col min="72" max="72" width="21" style="1" customWidth="1"/>
    <col min="73" max="73" width="19" style="1" customWidth="1"/>
    <col min="74" max="74" width="18.1640625" style="1" customWidth="1"/>
    <col min="75" max="75" width="15.33203125" style="1" customWidth="1"/>
    <col min="76" max="76" width="14.5" style="1" customWidth="1"/>
    <col min="77" max="77" width="20.5" style="1" customWidth="1"/>
    <col min="78" max="78" width="22.1640625" style="1" customWidth="1"/>
    <col min="79" max="79" width="18" style="1" customWidth="1"/>
    <col min="80" max="80" width="17.1640625" style="1" customWidth="1"/>
    <col min="81" max="81" width="18" style="1" customWidth="1"/>
    <col min="82" max="82" width="17.1640625" style="1" customWidth="1"/>
    <col min="83" max="83" width="22.83203125" style="1" customWidth="1"/>
    <col min="84" max="84" width="22" style="1" customWidth="1"/>
    <col min="85" max="85" width="25.83203125" style="1" customWidth="1"/>
    <col min="86" max="86" width="25" style="1" customWidth="1"/>
    <col min="87" max="87" width="23.6640625" style="1" customWidth="1"/>
    <col min="88" max="88" width="22.83203125" style="1" customWidth="1"/>
    <col min="89" max="89" width="24.1640625" style="1" customWidth="1"/>
    <col min="90" max="90" width="23.33203125" style="1" customWidth="1"/>
    <col min="91" max="91" width="25.6640625" style="1" customWidth="1"/>
    <col min="92" max="92" width="24.83203125" style="1" customWidth="1"/>
    <col min="93" max="16384" width="10.83203125" style="1"/>
  </cols>
  <sheetData>
    <row r="1" spans="1:92" x14ac:dyDescent="0.2">
      <c r="A1" s="1" t="s">
        <v>32</v>
      </c>
      <c r="B1" s="1" t="s">
        <v>136</v>
      </c>
      <c r="C1" s="1" t="s">
        <v>99</v>
      </c>
      <c r="D1" s="1" t="s">
        <v>53</v>
      </c>
      <c r="E1" s="1" t="s">
        <v>63</v>
      </c>
      <c r="F1" s="1" t="s">
        <v>55</v>
      </c>
      <c r="G1" s="1" t="s">
        <v>85</v>
      </c>
      <c r="H1" s="1" t="s">
        <v>49</v>
      </c>
      <c r="I1" s="1" t="s">
        <v>83</v>
      </c>
      <c r="J1" s="1" t="s">
        <v>47</v>
      </c>
      <c r="K1" s="1" t="s">
        <v>87</v>
      </c>
      <c r="L1" s="1" t="s">
        <v>51</v>
      </c>
      <c r="M1" s="1" t="s">
        <v>86</v>
      </c>
      <c r="N1" s="1" t="s">
        <v>50</v>
      </c>
      <c r="O1" s="1" t="s">
        <v>84</v>
      </c>
      <c r="P1" s="1" t="s">
        <v>48</v>
      </c>
      <c r="Q1" s="1" t="s">
        <v>64</v>
      </c>
      <c r="R1" s="1" t="s">
        <v>56</v>
      </c>
      <c r="S1" s="1" t="s">
        <v>68</v>
      </c>
      <c r="T1" s="1" t="s">
        <v>60</v>
      </c>
      <c r="U1" s="1" t="s">
        <v>67</v>
      </c>
      <c r="V1" s="1" t="s">
        <v>59</v>
      </c>
      <c r="W1" s="1" t="s">
        <v>80</v>
      </c>
      <c r="X1" s="1" t="s">
        <v>44</v>
      </c>
      <c r="Y1" s="1" t="s">
        <v>78</v>
      </c>
      <c r="Z1" s="1" t="s">
        <v>42</v>
      </c>
      <c r="AA1" s="1" t="s">
        <v>82</v>
      </c>
      <c r="AB1" s="1" t="s">
        <v>46</v>
      </c>
      <c r="AC1" s="1" t="s">
        <v>81</v>
      </c>
      <c r="AD1" s="1" t="s">
        <v>45</v>
      </c>
      <c r="AE1" s="1" t="s">
        <v>79</v>
      </c>
      <c r="AF1" s="1" t="s">
        <v>43</v>
      </c>
      <c r="AG1" s="1" t="s">
        <v>90</v>
      </c>
      <c r="AH1" s="1" t="s">
        <v>113</v>
      </c>
      <c r="AI1" s="1" t="s">
        <v>88</v>
      </c>
      <c r="AJ1" s="1" t="s">
        <v>111</v>
      </c>
      <c r="AK1" s="1" t="s">
        <v>92</v>
      </c>
      <c r="AL1" s="1" t="s">
        <v>115</v>
      </c>
      <c r="AM1" s="1" t="s">
        <v>91</v>
      </c>
      <c r="AN1" s="1" t="s">
        <v>114</v>
      </c>
      <c r="AO1" s="1" t="s">
        <v>89</v>
      </c>
      <c r="AP1" s="1" t="s">
        <v>112</v>
      </c>
      <c r="AQ1" s="1" t="s">
        <v>75</v>
      </c>
      <c r="AR1" s="1" t="s">
        <v>39</v>
      </c>
      <c r="AS1" s="1" t="s">
        <v>73</v>
      </c>
      <c r="AT1" s="1" t="s">
        <v>37</v>
      </c>
      <c r="AU1" s="1" t="s">
        <v>77</v>
      </c>
      <c r="AV1" s="1" t="s">
        <v>41</v>
      </c>
      <c r="AW1" s="1" t="s">
        <v>76</v>
      </c>
      <c r="AX1" s="1" t="s">
        <v>40</v>
      </c>
      <c r="AY1" s="1" t="s">
        <v>74</v>
      </c>
      <c r="AZ1" s="1" t="s">
        <v>38</v>
      </c>
      <c r="BA1" s="1" t="s">
        <v>71</v>
      </c>
      <c r="BB1" s="1" t="s">
        <v>61</v>
      </c>
      <c r="BC1" s="1" t="s">
        <v>66</v>
      </c>
      <c r="BD1" s="1" t="s">
        <v>58</v>
      </c>
      <c r="BE1" s="1" t="s">
        <v>65</v>
      </c>
      <c r="BF1" s="1" t="s">
        <v>57</v>
      </c>
      <c r="BG1" s="1" t="s">
        <v>126</v>
      </c>
      <c r="BH1" s="1" t="s">
        <v>128</v>
      </c>
      <c r="BI1" s="1" t="s">
        <v>104</v>
      </c>
      <c r="BJ1" s="1" t="s">
        <v>125</v>
      </c>
      <c r="BK1" s="1" t="s">
        <v>103</v>
      </c>
      <c r="BL1" s="1" t="s">
        <v>124</v>
      </c>
      <c r="BM1" s="1" t="s">
        <v>123</v>
      </c>
      <c r="BN1" s="1" t="s">
        <v>102</v>
      </c>
      <c r="BO1" s="1" t="s">
        <v>101</v>
      </c>
      <c r="BP1" s="1" t="s">
        <v>122</v>
      </c>
      <c r="BQ1" s="1" t="s">
        <v>62</v>
      </c>
      <c r="BR1" s="1" t="s">
        <v>106</v>
      </c>
      <c r="BS1" s="1" t="s">
        <v>54</v>
      </c>
      <c r="BT1" s="1" t="s">
        <v>107</v>
      </c>
      <c r="BU1" s="1" t="s">
        <v>129</v>
      </c>
      <c r="BV1" s="1" t="s">
        <v>121</v>
      </c>
      <c r="BW1" s="1" t="s">
        <v>98</v>
      </c>
      <c r="BX1" s="1" t="s">
        <v>52</v>
      </c>
      <c r="BY1" s="1" t="s">
        <v>109</v>
      </c>
      <c r="BZ1" s="1" t="s">
        <v>70</v>
      </c>
      <c r="CA1" s="1" t="s">
        <v>72</v>
      </c>
      <c r="CB1" s="1" t="s">
        <v>110</v>
      </c>
      <c r="CC1" s="1" t="s">
        <v>69</v>
      </c>
      <c r="CD1" s="1" t="s">
        <v>108</v>
      </c>
      <c r="CE1" s="1" t="s">
        <v>130</v>
      </c>
      <c r="CF1" s="1" t="s">
        <v>118</v>
      </c>
      <c r="CG1" s="1" t="s">
        <v>131</v>
      </c>
      <c r="CH1" s="1" t="s">
        <v>116</v>
      </c>
      <c r="CI1" s="1" t="s">
        <v>132</v>
      </c>
      <c r="CJ1" s="1" t="s">
        <v>120</v>
      </c>
      <c r="CK1" s="1" t="s">
        <v>133</v>
      </c>
      <c r="CL1" s="1" t="s">
        <v>119</v>
      </c>
      <c r="CM1" s="1" t="s">
        <v>134</v>
      </c>
      <c r="CN1" s="1" t="s">
        <v>117</v>
      </c>
    </row>
    <row r="2" spans="1:92" x14ac:dyDescent="0.2">
      <c r="A2" s="1" t="s">
        <v>0</v>
      </c>
      <c r="B2" s="1" t="s">
        <v>138</v>
      </c>
      <c r="C2" s="1">
        <v>0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1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1</v>
      </c>
      <c r="BR2" s="1">
        <v>0</v>
      </c>
      <c r="BS2" s="1">
        <v>1</v>
      </c>
      <c r="BT2" s="1" t="s">
        <v>26</v>
      </c>
      <c r="BU2" s="1">
        <v>1</v>
      </c>
      <c r="BV2" s="1">
        <v>0</v>
      </c>
      <c r="BW2" s="1">
        <v>0</v>
      </c>
      <c r="BX2" s="1">
        <v>0</v>
      </c>
      <c r="BY2" s="1">
        <v>1</v>
      </c>
      <c r="BZ2" s="1">
        <v>1</v>
      </c>
      <c r="CA2" s="1">
        <v>1</v>
      </c>
      <c r="CB2" s="1">
        <v>1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</row>
    <row r="3" spans="1:92" x14ac:dyDescent="0.2">
      <c r="A3" s="1" t="s">
        <v>2</v>
      </c>
      <c r="B3" s="1" t="s">
        <v>137</v>
      </c>
      <c r="C3" s="1">
        <v>0</v>
      </c>
      <c r="D3" s="1">
        <v>1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0</v>
      </c>
      <c r="AR3" s="1">
        <v>1</v>
      </c>
      <c r="AS3" s="1">
        <v>0</v>
      </c>
      <c r="AT3" s="1">
        <v>1</v>
      </c>
      <c r="AU3" s="1">
        <v>0</v>
      </c>
      <c r="AV3" s="1">
        <v>1</v>
      </c>
      <c r="AW3" s="1">
        <v>0</v>
      </c>
      <c r="AX3" s="1">
        <v>1</v>
      </c>
      <c r="AY3" s="1">
        <v>0</v>
      </c>
      <c r="AZ3" s="1">
        <v>1</v>
      </c>
      <c r="BA3" s="1">
        <v>0</v>
      </c>
      <c r="BB3" s="1">
        <v>1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1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1</v>
      </c>
      <c r="BR3" s="1">
        <v>0</v>
      </c>
      <c r="BS3" s="1">
        <v>1</v>
      </c>
      <c r="BT3" s="1" t="s">
        <v>26</v>
      </c>
      <c r="BU3" s="1">
        <v>0</v>
      </c>
      <c r="BV3" s="1">
        <v>0</v>
      </c>
      <c r="BW3" s="1">
        <v>0</v>
      </c>
      <c r="BX3" s="1">
        <v>1</v>
      </c>
      <c r="BY3" s="1">
        <v>1</v>
      </c>
      <c r="BZ3" s="1">
        <v>0</v>
      </c>
      <c r="CA3" s="1">
        <v>0</v>
      </c>
      <c r="CB3" s="1">
        <v>1</v>
      </c>
      <c r="CC3" s="1">
        <v>0</v>
      </c>
      <c r="CD3" s="1">
        <v>0</v>
      </c>
      <c r="CE3" s="1">
        <v>0</v>
      </c>
      <c r="CF3" s="1">
        <v>1</v>
      </c>
      <c r="CG3" s="1">
        <v>0</v>
      </c>
      <c r="CH3" s="1">
        <v>1</v>
      </c>
      <c r="CI3" s="1">
        <v>0</v>
      </c>
      <c r="CJ3" s="1">
        <v>1</v>
      </c>
      <c r="CK3" s="1">
        <v>0</v>
      </c>
      <c r="CL3" s="1">
        <v>1</v>
      </c>
      <c r="CM3" s="1">
        <v>0</v>
      </c>
      <c r="CN3" s="1">
        <v>1</v>
      </c>
    </row>
    <row r="4" spans="1:92" x14ac:dyDescent="0.2">
      <c r="A4" s="1" t="s">
        <v>4</v>
      </c>
      <c r="B4" s="1" t="s">
        <v>138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1</v>
      </c>
      <c r="BT4" s="1" t="s">
        <v>26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</row>
    <row r="5" spans="1:92" x14ac:dyDescent="0.2">
      <c r="A5" s="1" t="s">
        <v>5</v>
      </c>
      <c r="B5" s="1" t="s">
        <v>138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0</v>
      </c>
      <c r="AB5" s="1">
        <v>0</v>
      </c>
      <c r="AC5" s="1">
        <v>1</v>
      </c>
      <c r="AD5" s="1">
        <v>1</v>
      </c>
      <c r="AE5" s="1">
        <v>1</v>
      </c>
      <c r="AF5" s="1">
        <v>1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1</v>
      </c>
      <c r="AT5" s="1">
        <v>1</v>
      </c>
      <c r="AU5" s="1">
        <v>1</v>
      </c>
      <c r="AV5" s="1">
        <v>0</v>
      </c>
      <c r="AW5" s="1">
        <v>0</v>
      </c>
      <c r="AX5" s="1">
        <v>0</v>
      </c>
      <c r="AY5" s="1">
        <v>1</v>
      </c>
      <c r="AZ5" s="1">
        <v>1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1</v>
      </c>
      <c r="BH5" s="1">
        <v>1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R5" s="1">
        <v>0</v>
      </c>
      <c r="BS5" s="1">
        <v>0</v>
      </c>
      <c r="BT5" s="1" t="s">
        <v>26</v>
      </c>
      <c r="BU5" s="1">
        <v>1</v>
      </c>
      <c r="BV5" s="1">
        <v>0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1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</row>
    <row r="6" spans="1:92" x14ac:dyDescent="0.2">
      <c r="A6" s="1" t="s">
        <v>6</v>
      </c>
      <c r="B6" s="1" t="s">
        <v>137</v>
      </c>
      <c r="C6" s="1">
        <v>1</v>
      </c>
      <c r="D6" s="1">
        <v>1</v>
      </c>
      <c r="E6" s="1">
        <v>1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 s="1">
        <v>1</v>
      </c>
      <c r="U6" s="1">
        <v>0</v>
      </c>
      <c r="V6" s="1">
        <v>0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0</v>
      </c>
      <c r="AC6" s="1">
        <v>1</v>
      </c>
      <c r="AD6" s="1">
        <v>1</v>
      </c>
      <c r="AE6" s="1">
        <v>1</v>
      </c>
      <c r="AF6" s="1">
        <v>1</v>
      </c>
      <c r="AG6" s="1">
        <v>0</v>
      </c>
      <c r="AH6" s="1">
        <v>1</v>
      </c>
      <c r="AI6" s="1">
        <v>0</v>
      </c>
      <c r="AJ6" s="1">
        <v>1</v>
      </c>
      <c r="AK6" s="1">
        <v>0</v>
      </c>
      <c r="AL6" s="1">
        <v>1</v>
      </c>
      <c r="AM6" s="1">
        <v>0</v>
      </c>
      <c r="AN6" s="1">
        <v>1</v>
      </c>
      <c r="AO6" s="1">
        <v>0</v>
      </c>
      <c r="AP6" s="1">
        <v>1</v>
      </c>
      <c r="AQ6" s="1">
        <v>0</v>
      </c>
      <c r="AR6" s="1">
        <v>0</v>
      </c>
      <c r="AS6" s="1">
        <v>1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1</v>
      </c>
      <c r="AZ6" s="1">
        <v>1</v>
      </c>
      <c r="BA6" s="1">
        <v>0</v>
      </c>
      <c r="BB6" s="1">
        <v>1</v>
      </c>
      <c r="BC6" s="1">
        <v>0</v>
      </c>
      <c r="BD6" s="1">
        <v>0</v>
      </c>
      <c r="BE6" s="1">
        <v>0</v>
      </c>
      <c r="BF6" s="1">
        <v>0</v>
      </c>
      <c r="BG6" s="1">
        <v>1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0</v>
      </c>
      <c r="BW6" s="1">
        <v>0</v>
      </c>
      <c r="BX6" s="1">
        <v>0</v>
      </c>
      <c r="BY6" s="1">
        <v>1</v>
      </c>
      <c r="BZ6" s="1">
        <v>1</v>
      </c>
      <c r="CA6" s="1">
        <v>1</v>
      </c>
      <c r="CB6" s="1">
        <v>1</v>
      </c>
      <c r="CC6" s="1">
        <v>0</v>
      </c>
      <c r="CD6" s="1">
        <v>1</v>
      </c>
      <c r="CE6" s="1">
        <v>1</v>
      </c>
      <c r="CF6" s="1">
        <v>0</v>
      </c>
      <c r="CG6" s="1">
        <v>1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</row>
    <row r="7" spans="1:92" x14ac:dyDescent="0.2">
      <c r="A7" s="1" t="s">
        <v>34</v>
      </c>
      <c r="B7" s="1" t="s">
        <v>138</v>
      </c>
      <c r="C7" s="1">
        <v>0</v>
      </c>
      <c r="D7" s="1">
        <v>1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1</v>
      </c>
      <c r="L7" s="1">
        <v>1</v>
      </c>
      <c r="M7" s="1">
        <v>1</v>
      </c>
      <c r="N7" s="1">
        <v>1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R7" s="1">
        <v>0</v>
      </c>
      <c r="BS7" s="1">
        <v>0</v>
      </c>
      <c r="BT7" s="1" t="s">
        <v>26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</row>
    <row r="8" spans="1:92" x14ac:dyDescent="0.2">
      <c r="A8" s="1" t="s">
        <v>8</v>
      </c>
      <c r="B8" s="1" t="s">
        <v>137</v>
      </c>
      <c r="C8" s="1">
        <v>0</v>
      </c>
      <c r="D8" s="1">
        <v>1</v>
      </c>
      <c r="E8" s="1" t="s">
        <v>26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 t="s">
        <v>26</v>
      </c>
      <c r="R8" s="1">
        <v>0</v>
      </c>
      <c r="S8" s="1">
        <v>0</v>
      </c>
      <c r="T8" s="1">
        <v>1</v>
      </c>
      <c r="U8" s="1" t="s">
        <v>26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1</v>
      </c>
      <c r="AI8" s="1">
        <v>0</v>
      </c>
      <c r="AJ8" s="1">
        <v>1</v>
      </c>
      <c r="AK8" s="1">
        <v>0</v>
      </c>
      <c r="AL8" s="1">
        <v>1</v>
      </c>
      <c r="AM8" s="1">
        <v>0</v>
      </c>
      <c r="AN8" s="1">
        <v>1</v>
      </c>
      <c r="AO8" s="1">
        <v>0</v>
      </c>
      <c r="AP8" s="1">
        <v>1</v>
      </c>
      <c r="AQ8" s="1">
        <v>0</v>
      </c>
      <c r="AR8" s="1">
        <v>0</v>
      </c>
      <c r="AS8" s="1">
        <v>0</v>
      </c>
      <c r="AT8" s="1">
        <v>1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1</v>
      </c>
      <c r="BA8" s="1">
        <v>0</v>
      </c>
      <c r="BB8" s="1">
        <v>0</v>
      </c>
      <c r="BC8" s="1" t="s">
        <v>26</v>
      </c>
      <c r="BD8" s="1">
        <v>0</v>
      </c>
      <c r="BE8" s="1" t="s">
        <v>26</v>
      </c>
      <c r="BF8" s="1">
        <v>0</v>
      </c>
      <c r="BG8" s="1">
        <v>1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1</v>
      </c>
      <c r="BR8" s="1">
        <v>0</v>
      </c>
      <c r="BS8" s="1">
        <v>1</v>
      </c>
      <c r="BT8" s="1" t="s">
        <v>26</v>
      </c>
      <c r="BU8" s="1">
        <v>0</v>
      </c>
      <c r="BV8" s="1">
        <v>1</v>
      </c>
      <c r="BW8" s="1">
        <v>0</v>
      </c>
      <c r="BX8" s="1">
        <v>0</v>
      </c>
      <c r="BY8" s="1">
        <v>1</v>
      </c>
      <c r="BZ8" s="1">
        <v>0</v>
      </c>
      <c r="CA8" s="1">
        <v>0</v>
      </c>
      <c r="CB8" s="1">
        <v>1</v>
      </c>
      <c r="CC8" s="1">
        <v>0</v>
      </c>
      <c r="CD8" s="1">
        <v>1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</row>
    <row r="9" spans="1:92" x14ac:dyDescent="0.2">
      <c r="A9" s="1" t="s">
        <v>10</v>
      </c>
      <c r="B9" s="1" t="s">
        <v>138</v>
      </c>
      <c r="C9" s="1">
        <v>1</v>
      </c>
      <c r="D9" s="1">
        <v>1</v>
      </c>
      <c r="E9" s="1">
        <v>1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1</v>
      </c>
      <c r="T9" s="1">
        <v>0</v>
      </c>
      <c r="U9" s="1">
        <v>1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1</v>
      </c>
      <c r="BG9" s="1">
        <v>1</v>
      </c>
      <c r="BH9" s="1">
        <v>1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1</v>
      </c>
      <c r="CB9" s="1">
        <v>1</v>
      </c>
      <c r="CC9" s="1">
        <v>1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</row>
    <row r="10" spans="1:92" x14ac:dyDescent="0.2">
      <c r="A10" s="1" t="s">
        <v>1</v>
      </c>
      <c r="B10" s="1" t="s">
        <v>138</v>
      </c>
      <c r="C10" s="1">
        <v>1</v>
      </c>
      <c r="D10" s="1">
        <v>1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1</v>
      </c>
      <c r="T10" s="1">
        <v>1</v>
      </c>
      <c r="U10" s="1">
        <v>1</v>
      </c>
      <c r="V10" s="1">
        <v>1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1</v>
      </c>
      <c r="BH10" s="1">
        <v>1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R10" s="1">
        <v>0</v>
      </c>
      <c r="BS10" s="1">
        <v>0</v>
      </c>
      <c r="BT10" s="1" t="s">
        <v>26</v>
      </c>
      <c r="BU10" s="1">
        <v>1</v>
      </c>
      <c r="BV10" s="1">
        <v>0</v>
      </c>
      <c r="BW10" s="1">
        <v>1</v>
      </c>
      <c r="BX10" s="1">
        <v>1</v>
      </c>
      <c r="BY10" s="1">
        <v>0</v>
      </c>
      <c r="BZ10" s="1">
        <v>1</v>
      </c>
      <c r="CA10" s="1">
        <v>1</v>
      </c>
      <c r="CB10" s="1">
        <v>1</v>
      </c>
      <c r="CC10" s="1">
        <v>0</v>
      </c>
      <c r="CD10" s="1">
        <v>1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</row>
    <row r="11" spans="1:92" x14ac:dyDescent="0.2">
      <c r="A11" s="1" t="s">
        <v>13</v>
      </c>
      <c r="B11" s="1" t="s">
        <v>137</v>
      </c>
      <c r="C11" s="1">
        <v>0</v>
      </c>
      <c r="D11" s="1">
        <v>0</v>
      </c>
      <c r="E11" s="1" t="s">
        <v>26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 t="s">
        <v>26</v>
      </c>
      <c r="R11" s="1">
        <v>0</v>
      </c>
      <c r="S11" s="1">
        <v>0</v>
      </c>
      <c r="T11" s="1">
        <v>1</v>
      </c>
      <c r="U11" s="1" t="s">
        <v>26</v>
      </c>
      <c r="V11" s="1">
        <v>1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1</v>
      </c>
      <c r="AI11" s="1">
        <v>0</v>
      </c>
      <c r="AJ11" s="1">
        <v>1</v>
      </c>
      <c r="AK11" s="1">
        <v>0</v>
      </c>
      <c r="AL11" s="1">
        <v>1</v>
      </c>
      <c r="AM11" s="1">
        <v>0</v>
      </c>
      <c r="AN11" s="1">
        <v>1</v>
      </c>
      <c r="AO11" s="1">
        <v>0</v>
      </c>
      <c r="AP11" s="1">
        <v>1</v>
      </c>
      <c r="AQ11" s="1">
        <v>0</v>
      </c>
      <c r="AR11" s="1">
        <v>1</v>
      </c>
      <c r="AS11" s="1">
        <v>0</v>
      </c>
      <c r="AT11" s="1">
        <v>1</v>
      </c>
      <c r="AU11" s="1">
        <v>0</v>
      </c>
      <c r="AV11" s="1">
        <v>0</v>
      </c>
      <c r="AW11" s="1">
        <v>0</v>
      </c>
      <c r="AX11" s="1">
        <v>1</v>
      </c>
      <c r="AY11" s="1">
        <v>0</v>
      </c>
      <c r="AZ11" s="1">
        <v>1</v>
      </c>
      <c r="BA11" s="1">
        <v>0</v>
      </c>
      <c r="BB11" s="1">
        <v>0</v>
      </c>
      <c r="BC11" s="1" t="s">
        <v>26</v>
      </c>
      <c r="BD11" s="1">
        <v>0</v>
      </c>
      <c r="BE11" s="1" t="s">
        <v>26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R11" s="1">
        <v>0</v>
      </c>
      <c r="BS11" s="1">
        <v>0</v>
      </c>
      <c r="BT11" s="1" t="s">
        <v>26</v>
      </c>
      <c r="BU11" s="1">
        <v>0</v>
      </c>
      <c r="BV11" s="1">
        <v>1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1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</row>
    <row r="12" spans="1:92" x14ac:dyDescent="0.2">
      <c r="A12" s="1" t="s">
        <v>12</v>
      </c>
      <c r="B12" s="1" t="s">
        <v>138</v>
      </c>
      <c r="C12" s="1">
        <v>1</v>
      </c>
      <c r="D12" s="1">
        <v>1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1</v>
      </c>
      <c r="Z12" s="1">
        <v>1</v>
      </c>
      <c r="AA12" s="1">
        <v>0</v>
      </c>
      <c r="AB12" s="1">
        <v>0</v>
      </c>
      <c r="AC12" s="1">
        <v>0</v>
      </c>
      <c r="AD12" s="1">
        <v>0</v>
      </c>
      <c r="AE12" s="1">
        <v>1</v>
      </c>
      <c r="AF12" s="1">
        <v>1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1</v>
      </c>
      <c r="AT12" s="1">
        <v>1</v>
      </c>
      <c r="AU12" s="1">
        <v>0</v>
      </c>
      <c r="AV12" s="1">
        <v>0</v>
      </c>
      <c r="AW12" s="1">
        <v>0</v>
      </c>
      <c r="AX12" s="1">
        <v>0</v>
      </c>
      <c r="AY12" s="1">
        <v>1</v>
      </c>
      <c r="AZ12" s="1">
        <v>1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1</v>
      </c>
      <c r="BH12" s="1">
        <v>1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1</v>
      </c>
      <c r="BT12" s="1" t="s">
        <v>26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1</v>
      </c>
      <c r="CB12" s="1">
        <v>1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</row>
    <row r="13" spans="1:92" x14ac:dyDescent="0.2">
      <c r="A13" s="1" t="s">
        <v>33</v>
      </c>
      <c r="B13" s="1" t="s">
        <v>138</v>
      </c>
      <c r="C13" s="1">
        <v>1</v>
      </c>
      <c r="D13" s="1">
        <v>1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</v>
      </c>
      <c r="U13" s="1">
        <v>0</v>
      </c>
      <c r="V13" s="1">
        <v>1</v>
      </c>
      <c r="W13" s="1">
        <v>0</v>
      </c>
      <c r="X13" s="1">
        <v>1</v>
      </c>
      <c r="Y13" s="1">
        <v>0</v>
      </c>
      <c r="Z13" s="1">
        <v>1</v>
      </c>
      <c r="AA13" s="1">
        <v>1</v>
      </c>
      <c r="AB13" s="1">
        <v>0</v>
      </c>
      <c r="AC13" s="1">
        <v>0</v>
      </c>
      <c r="AD13" s="1">
        <v>0</v>
      </c>
      <c r="AE13" s="1">
        <v>0</v>
      </c>
      <c r="AF13" s="1">
        <v>1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1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1</v>
      </c>
      <c r="BR13" s="1">
        <v>1</v>
      </c>
      <c r="BS13" s="1">
        <v>1</v>
      </c>
      <c r="BT13" s="1">
        <v>1</v>
      </c>
      <c r="BU13" s="1">
        <v>1</v>
      </c>
      <c r="BV13" s="1">
        <v>0</v>
      </c>
      <c r="BW13" s="1">
        <v>1</v>
      </c>
      <c r="BX13" s="1">
        <v>1</v>
      </c>
      <c r="BY13" s="1">
        <v>0</v>
      </c>
      <c r="BZ13" s="1">
        <v>0</v>
      </c>
      <c r="CA13" s="1">
        <v>0</v>
      </c>
      <c r="CB13" s="1">
        <v>1</v>
      </c>
      <c r="CC13" s="1">
        <v>0</v>
      </c>
      <c r="CD13" s="1">
        <v>0</v>
      </c>
      <c r="CE13" s="1">
        <v>0</v>
      </c>
      <c r="CF13" s="1">
        <v>1</v>
      </c>
      <c r="CG13" s="1">
        <v>0</v>
      </c>
      <c r="CH13" s="1">
        <v>1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1</v>
      </c>
    </row>
    <row r="14" spans="1:92" x14ac:dyDescent="0.2">
      <c r="A14" s="1" t="s">
        <v>15</v>
      </c>
      <c r="B14" s="1" t="s">
        <v>137</v>
      </c>
      <c r="C14" s="1">
        <v>1</v>
      </c>
      <c r="D14" s="1">
        <v>1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1</v>
      </c>
      <c r="T14" s="1">
        <v>1</v>
      </c>
      <c r="U14" s="1">
        <v>0</v>
      </c>
      <c r="V14" s="1">
        <v>1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1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1</v>
      </c>
      <c r="BH14" s="1">
        <v>1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R14" s="1">
        <v>0</v>
      </c>
      <c r="BS14" s="1">
        <v>0</v>
      </c>
      <c r="BT14" s="1" t="s">
        <v>26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1</v>
      </c>
      <c r="CB14" s="1">
        <v>1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</row>
    <row r="15" spans="1:92" x14ac:dyDescent="0.2">
      <c r="A15" s="1" t="s">
        <v>7</v>
      </c>
      <c r="B15" s="1" t="s">
        <v>137</v>
      </c>
      <c r="C15" s="1">
        <v>0</v>
      </c>
      <c r="D15" s="1">
        <v>1</v>
      </c>
      <c r="E15" s="1" t="s">
        <v>26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 t="s">
        <v>26</v>
      </c>
      <c r="R15" s="1">
        <v>0</v>
      </c>
      <c r="S15" s="1">
        <v>0</v>
      </c>
      <c r="T15" s="1">
        <v>0</v>
      </c>
      <c r="U15" s="1" t="s">
        <v>26</v>
      </c>
      <c r="V15" s="1">
        <v>1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1</v>
      </c>
      <c r="BA15" s="1">
        <v>0</v>
      </c>
      <c r="BB15" s="1">
        <v>1</v>
      </c>
      <c r="BC15" s="1" t="s">
        <v>26</v>
      </c>
      <c r="BD15" s="1">
        <v>0</v>
      </c>
      <c r="BE15" s="1" t="s">
        <v>26</v>
      </c>
      <c r="BF15" s="1">
        <v>1</v>
      </c>
      <c r="BG15" s="1">
        <v>1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1</v>
      </c>
      <c r="BR15" s="1">
        <v>0</v>
      </c>
      <c r="BS15" s="1">
        <v>1</v>
      </c>
      <c r="BT15" s="1" t="s">
        <v>26</v>
      </c>
      <c r="BU15" s="1">
        <v>0</v>
      </c>
      <c r="BV15" s="1">
        <v>0</v>
      </c>
      <c r="BW15" s="1">
        <v>0</v>
      </c>
      <c r="BX15" s="1">
        <v>1</v>
      </c>
      <c r="BY15" s="1">
        <v>0</v>
      </c>
      <c r="BZ15" s="1">
        <v>0</v>
      </c>
      <c r="CA15" s="1">
        <v>0</v>
      </c>
      <c r="CB15" s="1">
        <v>1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</row>
    <row r="16" spans="1:92" x14ac:dyDescent="0.2">
      <c r="A16" s="1" t="s">
        <v>9</v>
      </c>
      <c r="B16" s="1" t="s">
        <v>137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0</v>
      </c>
      <c r="AR16" s="1">
        <v>1</v>
      </c>
      <c r="AS16" s="1">
        <v>0</v>
      </c>
      <c r="AT16" s="1">
        <v>1</v>
      </c>
      <c r="AU16" s="1">
        <v>0</v>
      </c>
      <c r="AV16" s="1">
        <v>1</v>
      </c>
      <c r="AW16" s="1">
        <v>0</v>
      </c>
      <c r="AX16" s="1">
        <v>1</v>
      </c>
      <c r="AY16" s="1">
        <v>0</v>
      </c>
      <c r="AZ16" s="1">
        <v>1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1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R16" s="1">
        <v>0</v>
      </c>
      <c r="BS16" s="1">
        <v>0</v>
      </c>
      <c r="BT16" s="1" t="s">
        <v>26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1</v>
      </c>
      <c r="CB16" s="1">
        <v>1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</row>
    <row r="17" spans="1:92" x14ac:dyDescent="0.2">
      <c r="A17" s="1" t="s">
        <v>3</v>
      </c>
      <c r="B17" s="1" t="s">
        <v>137</v>
      </c>
      <c r="C17" s="1">
        <v>1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1</v>
      </c>
      <c r="L17" s="1">
        <v>1</v>
      </c>
      <c r="M17" s="1">
        <v>1</v>
      </c>
      <c r="N17" s="1">
        <v>1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0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1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1</v>
      </c>
      <c r="BR17" s="1">
        <v>1</v>
      </c>
      <c r="BS17" s="1">
        <v>1</v>
      </c>
      <c r="BT17" s="1">
        <v>1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1</v>
      </c>
      <c r="CB17" s="1">
        <v>1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</row>
    <row r="18" spans="1:92" x14ac:dyDescent="0.2">
      <c r="A18" s="1" t="s">
        <v>17</v>
      </c>
      <c r="B18" s="1" t="s">
        <v>138</v>
      </c>
      <c r="C18" s="1">
        <v>0</v>
      </c>
      <c r="D18" s="1">
        <v>0</v>
      </c>
      <c r="E18" s="1">
        <v>0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0</v>
      </c>
      <c r="Q18" s="1">
        <v>1</v>
      </c>
      <c r="R18" s="1">
        <v>0</v>
      </c>
      <c r="S18" s="1">
        <v>0</v>
      </c>
      <c r="T18" s="1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R18" s="1">
        <v>0</v>
      </c>
      <c r="BS18" s="1">
        <v>0</v>
      </c>
      <c r="BT18" s="1" t="s">
        <v>26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</row>
    <row r="19" spans="1:92" x14ac:dyDescent="0.2">
      <c r="A19" s="1" t="s">
        <v>18</v>
      </c>
      <c r="B19" s="1" t="s">
        <v>137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1</v>
      </c>
      <c r="L19" s="1">
        <v>0</v>
      </c>
      <c r="M19" s="1">
        <v>1</v>
      </c>
      <c r="N19" s="1">
        <v>0</v>
      </c>
      <c r="O19" s="1">
        <v>1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0</v>
      </c>
      <c r="AG19" s="1">
        <v>1</v>
      </c>
      <c r="AH19" s="1">
        <v>1</v>
      </c>
      <c r="AI19" s="1">
        <v>1</v>
      </c>
      <c r="AJ19" s="1">
        <v>0</v>
      </c>
      <c r="AK19" s="1">
        <v>1</v>
      </c>
      <c r="AL19" s="1">
        <v>1</v>
      </c>
      <c r="AM19" s="1">
        <v>1</v>
      </c>
      <c r="AN19" s="1">
        <v>1</v>
      </c>
      <c r="AO19" s="1">
        <v>0</v>
      </c>
      <c r="AP19" s="1">
        <v>1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1</v>
      </c>
      <c r="BR19" s="1">
        <v>1</v>
      </c>
      <c r="BS19" s="1">
        <v>1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1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</row>
    <row r="20" spans="1:92" x14ac:dyDescent="0.2">
      <c r="A20" s="1" t="s">
        <v>19</v>
      </c>
      <c r="B20" s="1" t="s">
        <v>137</v>
      </c>
      <c r="C20" s="1">
        <v>1</v>
      </c>
      <c r="D20" s="1">
        <v>1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0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1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1</v>
      </c>
      <c r="BH20" s="1">
        <v>1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1</v>
      </c>
      <c r="BR20" s="1">
        <v>1</v>
      </c>
      <c r="BS20" s="1">
        <v>1</v>
      </c>
      <c r="BT20" s="1">
        <v>1</v>
      </c>
      <c r="BU20" s="1">
        <v>1</v>
      </c>
      <c r="BV20" s="1">
        <v>0</v>
      </c>
      <c r="BW20" s="1">
        <v>0</v>
      </c>
      <c r="BX20" s="1">
        <v>1</v>
      </c>
      <c r="BY20" s="1">
        <v>0</v>
      </c>
      <c r="BZ20" s="1">
        <v>0</v>
      </c>
      <c r="CA20" s="1">
        <v>1</v>
      </c>
      <c r="CB20" s="1">
        <v>1</v>
      </c>
      <c r="CC20" s="1">
        <v>0</v>
      </c>
      <c r="CD20" s="1">
        <v>0</v>
      </c>
      <c r="CE20" s="1">
        <v>1</v>
      </c>
      <c r="CF20" s="1">
        <v>0</v>
      </c>
      <c r="CG20" s="1">
        <v>0</v>
      </c>
      <c r="CH20" s="1">
        <v>0</v>
      </c>
      <c r="CI20" s="1">
        <v>1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</row>
    <row r="21" spans="1:92" x14ac:dyDescent="0.2">
      <c r="A21" s="1" t="s">
        <v>35</v>
      </c>
      <c r="B21" s="1" t="s">
        <v>137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0</v>
      </c>
      <c r="AR21" s="1">
        <v>1</v>
      </c>
      <c r="AS21" s="1">
        <v>0</v>
      </c>
      <c r="AT21" s="1">
        <v>1</v>
      </c>
      <c r="AU21" s="1">
        <v>0</v>
      </c>
      <c r="AV21" s="1">
        <v>1</v>
      </c>
      <c r="AW21" s="1">
        <v>0</v>
      </c>
      <c r="AX21" s="1">
        <v>1</v>
      </c>
      <c r="AY21" s="1">
        <v>0</v>
      </c>
      <c r="AZ21" s="1">
        <v>1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1</v>
      </c>
      <c r="BH21" s="1">
        <v>1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1</v>
      </c>
      <c r="BR21" s="1">
        <v>1</v>
      </c>
      <c r="BS21" s="1">
        <v>1</v>
      </c>
      <c r="BT21" s="1">
        <v>1</v>
      </c>
      <c r="BU21" s="1">
        <v>0</v>
      </c>
      <c r="BV21" s="1">
        <v>0</v>
      </c>
      <c r="BW21" s="1">
        <v>0</v>
      </c>
      <c r="BX21" s="1">
        <v>0</v>
      </c>
      <c r="BY21" s="1">
        <v>1</v>
      </c>
      <c r="BZ21" s="1">
        <v>1</v>
      </c>
      <c r="CA21" s="1">
        <v>1</v>
      </c>
      <c r="CB21" s="1">
        <v>1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</row>
    <row r="22" spans="1:92" x14ac:dyDescent="0.2">
      <c r="A22" s="1" t="s">
        <v>21</v>
      </c>
      <c r="B22" s="1" t="s">
        <v>137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1</v>
      </c>
      <c r="AH22" s="1">
        <v>1</v>
      </c>
      <c r="AI22" s="1">
        <v>1</v>
      </c>
      <c r="AJ22" s="1">
        <v>0</v>
      </c>
      <c r="AK22" s="1">
        <v>1</v>
      </c>
      <c r="AL22" s="1">
        <v>1</v>
      </c>
      <c r="AM22" s="1">
        <v>1</v>
      </c>
      <c r="AN22" s="1">
        <v>1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R22" s="1">
        <v>0</v>
      </c>
      <c r="BS22" s="1">
        <v>0</v>
      </c>
      <c r="BT22" s="1" t="s">
        <v>26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1</v>
      </c>
      <c r="CB22" s="1">
        <v>1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</row>
    <row r="23" spans="1:92" x14ac:dyDescent="0.2">
      <c r="A23" s="1" t="s">
        <v>11</v>
      </c>
      <c r="B23" s="1" t="s">
        <v>137</v>
      </c>
      <c r="C23" s="1">
        <v>1</v>
      </c>
      <c r="D23" s="1">
        <v>1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0</v>
      </c>
      <c r="AR23" s="1">
        <v>1</v>
      </c>
      <c r="AS23" s="1">
        <v>0</v>
      </c>
      <c r="AT23" s="1">
        <v>1</v>
      </c>
      <c r="AU23" s="1">
        <v>0</v>
      </c>
      <c r="AV23" s="1">
        <v>0</v>
      </c>
      <c r="AW23" s="1">
        <v>0</v>
      </c>
      <c r="AX23" s="1">
        <v>1</v>
      </c>
      <c r="AY23" s="1">
        <v>0</v>
      </c>
      <c r="AZ23" s="1">
        <v>1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1</v>
      </c>
      <c r="BH23" s="1">
        <v>1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1</v>
      </c>
      <c r="BR23" s="1">
        <v>1</v>
      </c>
      <c r="BS23" s="1">
        <v>1</v>
      </c>
      <c r="BT23" s="1">
        <v>1</v>
      </c>
      <c r="BU23" s="1">
        <v>1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1</v>
      </c>
      <c r="CB23" s="1">
        <v>1</v>
      </c>
      <c r="CC23" s="1">
        <v>0</v>
      </c>
      <c r="CD23" s="1">
        <v>1</v>
      </c>
      <c r="CE23" s="1">
        <v>0</v>
      </c>
      <c r="CF23" s="1">
        <v>1</v>
      </c>
      <c r="CG23" s="1">
        <v>1</v>
      </c>
      <c r="CH23" s="1">
        <v>1</v>
      </c>
      <c r="CI23" s="1">
        <v>1</v>
      </c>
      <c r="CJ23" s="1">
        <v>0</v>
      </c>
      <c r="CK23" s="1">
        <v>1</v>
      </c>
      <c r="CL23" s="1">
        <v>1</v>
      </c>
      <c r="CM23" s="1">
        <v>0</v>
      </c>
      <c r="CN23" s="1">
        <v>1</v>
      </c>
    </row>
    <row r="24" spans="1:92" x14ac:dyDescent="0.2">
      <c r="A24" s="1" t="s">
        <v>23</v>
      </c>
      <c r="B24" s="1" t="s">
        <v>137</v>
      </c>
      <c r="C24" s="1">
        <v>1</v>
      </c>
      <c r="D24" s="1">
        <v>1</v>
      </c>
      <c r="E24" s="1">
        <v>1</v>
      </c>
      <c r="F24" s="1">
        <v>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0</v>
      </c>
      <c r="AR24" s="1">
        <v>1</v>
      </c>
      <c r="AS24" s="1">
        <v>0</v>
      </c>
      <c r="AT24" s="1">
        <v>1</v>
      </c>
      <c r="AU24" s="1">
        <v>0</v>
      </c>
      <c r="AV24" s="1">
        <v>1</v>
      </c>
      <c r="AW24" s="1">
        <v>0</v>
      </c>
      <c r="AX24" s="1">
        <v>1</v>
      </c>
      <c r="AY24" s="1">
        <v>0</v>
      </c>
      <c r="AZ24" s="1">
        <v>1</v>
      </c>
      <c r="BA24" s="1">
        <v>0</v>
      </c>
      <c r="BB24" s="1">
        <v>1</v>
      </c>
      <c r="BC24" s="1">
        <v>0</v>
      </c>
      <c r="BD24" s="1">
        <v>0</v>
      </c>
      <c r="BE24" s="1">
        <v>0</v>
      </c>
      <c r="BF24" s="1">
        <v>1</v>
      </c>
      <c r="BG24" s="1">
        <v>1</v>
      </c>
      <c r="BH24" s="1">
        <v>1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1</v>
      </c>
      <c r="BR24" s="1">
        <v>1</v>
      </c>
      <c r="BS24" s="1">
        <v>1</v>
      </c>
      <c r="BT24" s="1">
        <v>1</v>
      </c>
      <c r="BU24" s="1">
        <v>1</v>
      </c>
      <c r="BV24" s="1">
        <v>0</v>
      </c>
      <c r="BW24" s="1">
        <v>1</v>
      </c>
      <c r="BX24" s="1">
        <v>1</v>
      </c>
      <c r="BY24" s="1">
        <v>1</v>
      </c>
      <c r="BZ24" s="1">
        <v>1</v>
      </c>
      <c r="CA24" s="1">
        <v>1</v>
      </c>
      <c r="CB24" s="1">
        <v>1</v>
      </c>
      <c r="CC24" s="1">
        <v>1</v>
      </c>
      <c r="CD24" s="1">
        <v>1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</row>
    <row r="25" spans="1:92" x14ac:dyDescent="0.2">
      <c r="A25" s="1" t="s">
        <v>22</v>
      </c>
      <c r="B25" s="1" t="s">
        <v>137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1</v>
      </c>
      <c r="X25" s="1">
        <v>1</v>
      </c>
      <c r="Y25" s="1">
        <v>1</v>
      </c>
      <c r="Z25" s="1">
        <v>0</v>
      </c>
      <c r="AA25" s="1">
        <v>1</v>
      </c>
      <c r="AB25" s="1">
        <v>0</v>
      </c>
      <c r="AC25" s="1">
        <v>1</v>
      </c>
      <c r="AD25" s="1">
        <v>0</v>
      </c>
      <c r="AE25" s="1">
        <v>1</v>
      </c>
      <c r="AF25" s="1">
        <v>0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0</v>
      </c>
      <c r="AR25" s="1">
        <v>0</v>
      </c>
      <c r="AS25" s="1">
        <v>0</v>
      </c>
      <c r="AT25" s="1">
        <v>1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1</v>
      </c>
      <c r="BR25" s="1">
        <v>1</v>
      </c>
      <c r="BS25" s="1">
        <v>1</v>
      </c>
      <c r="BT25" s="1">
        <v>1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1</v>
      </c>
      <c r="CB25" s="1">
        <v>1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1</v>
      </c>
      <c r="CN25" s="1">
        <v>0</v>
      </c>
    </row>
    <row r="26" spans="1:92" x14ac:dyDescent="0.2">
      <c r="A26" s="1" t="s">
        <v>14</v>
      </c>
      <c r="B26" s="1" t="s">
        <v>137</v>
      </c>
      <c r="C26" s="1">
        <v>0</v>
      </c>
      <c r="D26" s="1">
        <v>1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1</v>
      </c>
      <c r="T26" s="1">
        <v>1</v>
      </c>
      <c r="U26" s="1">
        <v>0</v>
      </c>
      <c r="V26" s="1">
        <v>0</v>
      </c>
      <c r="W26" s="1">
        <v>0</v>
      </c>
      <c r="X26" s="1">
        <v>1</v>
      </c>
      <c r="Y26" s="1">
        <v>0</v>
      </c>
      <c r="Z26" s="1">
        <v>1</v>
      </c>
      <c r="AA26" s="1">
        <v>1</v>
      </c>
      <c r="AB26" s="1">
        <v>1</v>
      </c>
      <c r="AC26" s="1">
        <v>0</v>
      </c>
      <c r="AD26" s="1">
        <v>1</v>
      </c>
      <c r="AE26" s="1">
        <v>0</v>
      </c>
      <c r="AF26" s="1">
        <v>1</v>
      </c>
      <c r="AG26" s="1">
        <v>0</v>
      </c>
      <c r="AH26" s="1">
        <v>1</v>
      </c>
      <c r="AI26" s="1">
        <v>0</v>
      </c>
      <c r="AJ26" s="1">
        <v>1</v>
      </c>
      <c r="AK26" s="1">
        <v>1</v>
      </c>
      <c r="AL26" s="1">
        <v>1</v>
      </c>
      <c r="AM26" s="1">
        <v>0</v>
      </c>
      <c r="AN26" s="1">
        <v>1</v>
      </c>
      <c r="AO26" s="1">
        <v>1</v>
      </c>
      <c r="AP26" s="1">
        <v>1</v>
      </c>
      <c r="AQ26" s="1">
        <v>0</v>
      </c>
      <c r="AR26" s="1">
        <v>0</v>
      </c>
      <c r="AS26" s="1">
        <v>0</v>
      </c>
      <c r="AT26" s="1">
        <v>1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1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1</v>
      </c>
      <c r="BR26" s="1">
        <v>1</v>
      </c>
      <c r="BS26" s="1">
        <v>1</v>
      </c>
      <c r="BT26" s="1">
        <v>1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1</v>
      </c>
      <c r="CB26" s="1">
        <v>1</v>
      </c>
      <c r="CC26" s="1">
        <v>0</v>
      </c>
      <c r="CD26" s="1">
        <v>1</v>
      </c>
      <c r="CE26" s="1">
        <v>0</v>
      </c>
      <c r="CF26" s="1">
        <v>1</v>
      </c>
      <c r="CG26" s="1">
        <v>0</v>
      </c>
      <c r="CH26" s="1">
        <v>0</v>
      </c>
      <c r="CI26" s="1">
        <v>0</v>
      </c>
      <c r="CJ26" s="1">
        <v>1</v>
      </c>
      <c r="CK26" s="1">
        <v>0</v>
      </c>
      <c r="CL26" s="1">
        <v>0</v>
      </c>
      <c r="CM26" s="1">
        <v>0</v>
      </c>
      <c r="CN26" s="1">
        <v>0</v>
      </c>
    </row>
    <row r="27" spans="1:92" x14ac:dyDescent="0.2">
      <c r="A27" s="1" t="s">
        <v>36</v>
      </c>
      <c r="B27" s="1" t="s">
        <v>137</v>
      </c>
      <c r="C27" s="1">
        <v>1</v>
      </c>
      <c r="D27" s="1">
        <v>1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0</v>
      </c>
      <c r="AR27" s="1">
        <v>1</v>
      </c>
      <c r="AS27" s="1">
        <v>0</v>
      </c>
      <c r="AT27" s="1">
        <v>1</v>
      </c>
      <c r="AU27" s="1">
        <v>0</v>
      </c>
      <c r="AV27" s="1">
        <v>1</v>
      </c>
      <c r="AW27" s="1">
        <v>0</v>
      </c>
      <c r="AX27" s="1">
        <v>1</v>
      </c>
      <c r="AY27" s="1">
        <v>0</v>
      </c>
      <c r="AZ27" s="1">
        <v>1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1</v>
      </c>
      <c r="BH27" s="1">
        <v>1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0</v>
      </c>
      <c r="BW27" s="1">
        <v>0</v>
      </c>
      <c r="BX27" s="1">
        <v>1</v>
      </c>
      <c r="BY27" s="1">
        <v>1</v>
      </c>
      <c r="BZ27" s="1">
        <v>1</v>
      </c>
      <c r="CA27" s="1">
        <v>0</v>
      </c>
      <c r="CB27" s="1">
        <v>0</v>
      </c>
      <c r="CC27" s="1">
        <v>0</v>
      </c>
      <c r="CD27" s="1">
        <v>0</v>
      </c>
      <c r="CE27" s="1">
        <v>1</v>
      </c>
      <c r="CF27" s="1">
        <v>1</v>
      </c>
      <c r="CG27" s="1">
        <v>1</v>
      </c>
      <c r="CH27" s="1">
        <v>1</v>
      </c>
      <c r="CI27" s="1">
        <v>1</v>
      </c>
      <c r="CJ27" s="1">
        <v>1</v>
      </c>
      <c r="CK27" s="1">
        <v>1</v>
      </c>
      <c r="CL27" s="1">
        <v>1</v>
      </c>
      <c r="CM27" s="1">
        <v>0</v>
      </c>
      <c r="CN27" s="1">
        <v>1</v>
      </c>
    </row>
    <row r="28" spans="1:92" x14ac:dyDescent="0.2">
      <c r="A28" s="1" t="s">
        <v>24</v>
      </c>
      <c r="B28" s="1" t="s">
        <v>137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1</v>
      </c>
      <c r="T28" s="1">
        <v>0</v>
      </c>
      <c r="U28" s="1">
        <v>0</v>
      </c>
      <c r="V28" s="1">
        <v>0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0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0</v>
      </c>
      <c r="AS28" s="1">
        <v>1</v>
      </c>
      <c r="AT28" s="1">
        <v>0</v>
      </c>
      <c r="AU28" s="1">
        <v>1</v>
      </c>
      <c r="AV28" s="1">
        <v>0</v>
      </c>
      <c r="AW28" s="1">
        <v>0</v>
      </c>
      <c r="AX28" s="1">
        <v>0</v>
      </c>
      <c r="AY28" s="1">
        <v>1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R28" s="1">
        <v>0</v>
      </c>
      <c r="BS28" s="1">
        <v>0</v>
      </c>
      <c r="BT28" s="1" t="s">
        <v>26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1</v>
      </c>
      <c r="CB28" s="1">
        <v>1</v>
      </c>
      <c r="CC28" s="1">
        <v>0</v>
      </c>
      <c r="CD28" s="1">
        <v>0</v>
      </c>
      <c r="CE28" s="1">
        <v>1</v>
      </c>
      <c r="CF28" s="1">
        <v>0</v>
      </c>
      <c r="CG28" s="1">
        <v>1</v>
      </c>
      <c r="CH28" s="1">
        <v>0</v>
      </c>
      <c r="CI28" s="1">
        <v>1</v>
      </c>
      <c r="CJ28" s="1">
        <v>0</v>
      </c>
      <c r="CK28" s="1">
        <v>1</v>
      </c>
      <c r="CL28" s="1">
        <v>0</v>
      </c>
      <c r="CM28" s="1">
        <v>0</v>
      </c>
      <c r="CN28" s="1">
        <v>0</v>
      </c>
    </row>
    <row r="29" spans="1:92" x14ac:dyDescent="0.2">
      <c r="A29" s="1" t="s">
        <v>16</v>
      </c>
      <c r="B29" s="1" t="s">
        <v>138</v>
      </c>
      <c r="C29" s="1">
        <v>0</v>
      </c>
      <c r="D29" s="1">
        <v>1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1</v>
      </c>
      <c r="T29" s="1">
        <v>1</v>
      </c>
      <c r="U29" s="1">
        <v>1</v>
      </c>
      <c r="V29" s="1">
        <v>1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1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1</v>
      </c>
      <c r="AP29" s="1">
        <v>0</v>
      </c>
      <c r="AQ29" s="1">
        <v>0</v>
      </c>
      <c r="AR29" s="1">
        <v>0</v>
      </c>
      <c r="AS29" s="1">
        <v>0</v>
      </c>
      <c r="AT29" s="1">
        <v>1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1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1</v>
      </c>
      <c r="BH29" s="1">
        <v>1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1</v>
      </c>
      <c r="BS29" s="1">
        <v>1</v>
      </c>
      <c r="BT29" s="1">
        <v>0</v>
      </c>
      <c r="BU29" s="1">
        <v>1</v>
      </c>
      <c r="BV29" s="1">
        <v>0</v>
      </c>
      <c r="BW29" s="1">
        <v>1</v>
      </c>
      <c r="BX29" s="1">
        <v>1</v>
      </c>
      <c r="BY29" s="1">
        <v>0</v>
      </c>
      <c r="BZ29" s="1">
        <v>0</v>
      </c>
      <c r="CA29" s="1">
        <v>1</v>
      </c>
      <c r="CB29" s="1">
        <v>1</v>
      </c>
      <c r="CC29" s="1">
        <v>0</v>
      </c>
      <c r="CD29" s="1">
        <v>1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</row>
    <row r="30" spans="1:92" x14ac:dyDescent="0.2">
      <c r="A30" s="1" t="s">
        <v>20</v>
      </c>
      <c r="B30" s="1" t="s">
        <v>137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1</v>
      </c>
      <c r="X30" s="1">
        <v>0</v>
      </c>
      <c r="Y30" s="1">
        <v>1</v>
      </c>
      <c r="Z30" s="1">
        <v>0</v>
      </c>
      <c r="AA30" s="1">
        <v>1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1</v>
      </c>
      <c r="BR30" s="1">
        <v>1</v>
      </c>
      <c r="BS30" s="1">
        <v>1</v>
      </c>
      <c r="BT30" s="1">
        <v>1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</row>
    <row r="31" spans="1:92" x14ac:dyDescent="0.2">
      <c r="A31" s="1" t="s">
        <v>25</v>
      </c>
      <c r="B31" s="1" t="s">
        <v>137</v>
      </c>
      <c r="C31" s="1">
        <v>0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0</v>
      </c>
      <c r="J31" s="1">
        <v>0</v>
      </c>
      <c r="K31" s="1">
        <v>1</v>
      </c>
      <c r="L31" s="1">
        <v>1</v>
      </c>
      <c r="M31" s="1">
        <v>0</v>
      </c>
      <c r="N31" s="1">
        <v>1</v>
      </c>
      <c r="O31" s="1">
        <v>1</v>
      </c>
      <c r="P31" s="1">
        <v>1</v>
      </c>
      <c r="Q31" s="1">
        <v>0</v>
      </c>
      <c r="R31" s="1">
        <v>0</v>
      </c>
      <c r="S31" s="1">
        <v>0</v>
      </c>
      <c r="T31" s="1">
        <v>1</v>
      </c>
      <c r="U31" s="1">
        <v>0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0</v>
      </c>
      <c r="AF31" s="1">
        <v>1</v>
      </c>
      <c r="AG31" s="1">
        <v>0</v>
      </c>
      <c r="AH31" s="1">
        <v>1</v>
      </c>
      <c r="AI31" s="1">
        <v>0</v>
      </c>
      <c r="AJ31" s="1">
        <v>1</v>
      </c>
      <c r="AK31" s="1">
        <v>0</v>
      </c>
      <c r="AL31" s="1">
        <v>0</v>
      </c>
      <c r="AM31" s="1">
        <v>0</v>
      </c>
      <c r="AN31" s="1">
        <v>1</v>
      </c>
      <c r="AO31" s="1">
        <v>0</v>
      </c>
      <c r="AP31" s="1">
        <v>1</v>
      </c>
      <c r="AQ31" s="1">
        <v>0</v>
      </c>
      <c r="AR31" s="1">
        <v>1</v>
      </c>
      <c r="AS31" s="1">
        <v>0</v>
      </c>
      <c r="AT31" s="1">
        <v>1</v>
      </c>
      <c r="AU31" s="1">
        <v>0</v>
      </c>
      <c r="AV31" s="1">
        <v>0</v>
      </c>
      <c r="AW31" s="1">
        <v>0</v>
      </c>
      <c r="AX31" s="1">
        <v>1</v>
      </c>
      <c r="AY31" s="1">
        <v>0</v>
      </c>
      <c r="AZ31" s="1">
        <v>1</v>
      </c>
      <c r="BA31" s="1">
        <v>0</v>
      </c>
      <c r="BB31" s="1">
        <v>1</v>
      </c>
      <c r="BC31" s="1">
        <v>0</v>
      </c>
      <c r="BD31" s="1">
        <v>0</v>
      </c>
      <c r="BE31" s="1">
        <v>0</v>
      </c>
      <c r="BF31" s="1">
        <v>0</v>
      </c>
      <c r="BG31" s="1">
        <v>1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R31" s="1">
        <v>0</v>
      </c>
      <c r="BS31" s="1">
        <v>0</v>
      </c>
      <c r="BT31" s="1" t="s">
        <v>26</v>
      </c>
      <c r="BU31" s="1">
        <v>0</v>
      </c>
      <c r="BV31" s="1">
        <v>0</v>
      </c>
      <c r="BW31" s="1">
        <v>1</v>
      </c>
      <c r="BX31" s="1">
        <v>1</v>
      </c>
      <c r="BY31" s="1">
        <v>0</v>
      </c>
      <c r="BZ31" s="1">
        <v>0</v>
      </c>
      <c r="CA31" s="1">
        <v>0</v>
      </c>
      <c r="CB31" s="1">
        <v>1</v>
      </c>
      <c r="CC31" s="1">
        <v>0</v>
      </c>
      <c r="CD31" s="1">
        <v>1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</row>
    <row r="32" spans="1:92" x14ac:dyDescent="0.2">
      <c r="A32" s="1" t="s">
        <v>135</v>
      </c>
      <c r="C32" s="1">
        <f>SUBTOTAL(109,Table2[Antitobacco_Post])</f>
        <v>13</v>
      </c>
      <c r="D32" s="1">
        <f>SUBTOTAL(109,Table2[Antitobacco_Pre])</f>
        <v>17</v>
      </c>
      <c r="E32" s="1">
        <f>SUBTOTAL(109,Table2[Chat/blog/bulletin_Post])</f>
        <v>7</v>
      </c>
      <c r="F32" s="1">
        <f>SUBTOTAL(109,Table2[Chat/blog/bulletin_Pre])</f>
        <v>14</v>
      </c>
      <c r="G32" s="1">
        <f>SUBTOTAL(109,Table2[Cigarillos_Fruit_Post])</f>
        <v>5</v>
      </c>
      <c r="H32" s="1">
        <f>SUBTOTAL(109,Table2[Cigarillos_Fruit_Pre])</f>
        <v>4</v>
      </c>
      <c r="I32" s="1">
        <f>SUBTOTAL(109,Table2[Cigarillos_Menthol_Post])</f>
        <v>1</v>
      </c>
      <c r="J32" s="1">
        <f>SUBTOTAL(109,Table2[Cigarillos_Menthol_Pre])</f>
        <v>0</v>
      </c>
      <c r="K32" s="1">
        <f>SUBTOTAL(109,Table2[Cigarillos_Other_Post])</f>
        <v>6</v>
      </c>
      <c r="L32" s="1">
        <f>SUBTOTAL(109,Table2[Cigarillos_Other_Pre])</f>
        <v>5</v>
      </c>
      <c r="M32" s="1">
        <f>SUBTOTAL(109,Table2[Cigarillos_Sweet_Post])</f>
        <v>5</v>
      </c>
      <c r="N32" s="1">
        <f>SUBTOTAL(109,Table2[Cigarillos_Sweet_Pre])</f>
        <v>5</v>
      </c>
      <c r="O32" s="1">
        <f>SUBTOTAL(109,Table2[Cigarillos_Tobacco_Post])</f>
        <v>4</v>
      </c>
      <c r="P32" s="1">
        <f>SUBTOTAL(109,Table2[Cigarillos_Tobacco_Pre])</f>
        <v>2</v>
      </c>
      <c r="Q32" s="1">
        <f>SUBTOTAL(109,Table2[Contests_Post])</f>
        <v>2</v>
      </c>
      <c r="R32" s="1">
        <f>SUBTOTAL(109,Table2[Contests_Pre])</f>
        <v>0</v>
      </c>
      <c r="S32" s="1">
        <f>SUBTOTAL(109,Table2[Coupon_Post])</f>
        <v>11</v>
      </c>
      <c r="T32" s="1">
        <f>SUBTOTAL(109,Table2[Coupon_Pre])</f>
        <v>15</v>
      </c>
      <c r="U32" s="1">
        <f>SUBTOTAL(109,Table2[Customerreviews_Post])</f>
        <v>11</v>
      </c>
      <c r="V32" s="1">
        <f>SUBTOTAL(109,Table2[Customerreviews_Pre])</f>
        <v>15</v>
      </c>
      <c r="W32" s="1">
        <f>SUBTOTAL(109,Table2[Disposable_Fruit_Post])</f>
        <v>16</v>
      </c>
      <c r="X32" s="1">
        <f>SUBTOTAL(109,Table2[Disposable_Fruit_Pre])</f>
        <v>17</v>
      </c>
      <c r="Y32" s="1">
        <f>SUBTOTAL(109,Table2[Disposable_Menthol_Post])</f>
        <v>17</v>
      </c>
      <c r="Z32" s="1">
        <f>SUBTOTAL(109,Table2[Disposable_Menthol_Pre])</f>
        <v>17</v>
      </c>
      <c r="AA32" s="1">
        <f>SUBTOTAL(109,Table2[Disposable_Other_Post])</f>
        <v>17</v>
      </c>
      <c r="AB32" s="1">
        <f>SUBTOTAL(109,Table2[Disposable_Other_Pre])</f>
        <v>11</v>
      </c>
      <c r="AC32" s="1">
        <f>SUBTOTAL(109,Table2[Disposable_Sweet_Post])</f>
        <v>14</v>
      </c>
      <c r="AD32" s="1">
        <f>SUBTOTAL(109,Table2[Disposable_Sweet_Pre])</f>
        <v>14</v>
      </c>
      <c r="AE32" s="1">
        <f>SUBTOTAL(109,Table2[Disposable_Tobacco_Post])</f>
        <v>14</v>
      </c>
      <c r="AF32" s="1">
        <f>SUBTOTAL(109,Table2[Disposable_Tobacco_Pre])</f>
        <v>13</v>
      </c>
      <c r="AG32" s="1">
        <f>SUBTOTAL(109,Table2[E-liquids_Fruit_Post])</f>
        <v>14</v>
      </c>
      <c r="AH32" s="1">
        <f>SUBTOTAL(109,Table2[E-liquids_Fruit_Pre])</f>
        <v>19</v>
      </c>
      <c r="AI32" s="1">
        <f>SUBTOTAL(109,Table2[E-liquids_Menthol_Post])</f>
        <v>15</v>
      </c>
      <c r="AJ32" s="1">
        <f>SUBTOTAL(109,Table2[E-liquids_Menthol_Pre])</f>
        <v>17</v>
      </c>
      <c r="AK32" s="1">
        <f>SUBTOTAL(109,Table2[E-liquids_Other_Post])</f>
        <v>15</v>
      </c>
      <c r="AL32" s="1">
        <f>SUBTOTAL(109,Table2[E-liquids_Other_Pre])</f>
        <v>18</v>
      </c>
      <c r="AM32" s="1">
        <f>SUBTOTAL(109,Table2[E-liquids_Sweet_Post])</f>
        <v>14</v>
      </c>
      <c r="AN32" s="1">
        <f>SUBTOTAL(109,Table2[E-liquids_Sweet_Pre])</f>
        <v>19</v>
      </c>
      <c r="AO32" s="1">
        <f>SUBTOTAL(109,Table2[E-liquids_Tobacco_Post])</f>
        <v>14</v>
      </c>
      <c r="AP32" s="1">
        <f>SUBTOTAL(109,Table2[E-liquids_Tobacco_Pre])</f>
        <v>18</v>
      </c>
      <c r="AQ32" s="1">
        <f>SUBTOTAL(109,Table2[Ecig_Fruit_Post])</f>
        <v>1</v>
      </c>
      <c r="AR32" s="1">
        <f>SUBTOTAL(109,Table2[Ecig_Fruit_Pre])</f>
        <v>8</v>
      </c>
      <c r="AS32" s="1">
        <f>SUBTOTAL(109,Table2[Ecig_Menthol_Post])</f>
        <v>4</v>
      </c>
      <c r="AT32" s="1">
        <f>SUBTOTAL(109,Table2[Ecig_Menthol_Pre])</f>
        <v>14</v>
      </c>
      <c r="AU32" s="1">
        <f>SUBTOTAL(109,Table2[Ecig_Other_Post])</f>
        <v>2</v>
      </c>
      <c r="AV32" s="1">
        <f>SUBTOTAL(109,Table2[Ecig_Other_Pre])</f>
        <v>5</v>
      </c>
      <c r="AW32" s="1">
        <f>SUBTOTAL(109,Table2[Ecig_Sweet_Post])</f>
        <v>0</v>
      </c>
      <c r="AX32" s="1">
        <f>SUBTOTAL(109,Table2[Ecig_Sweet_Pre])</f>
        <v>8</v>
      </c>
      <c r="AY32" s="1">
        <f>SUBTOTAL(109,Table2[Ecig_Tobacco_Post])</f>
        <v>5</v>
      </c>
      <c r="AZ32" s="1">
        <f>SUBTOTAL(109,Table2[Ecig_Tobacco_Pre])</f>
        <v>16</v>
      </c>
      <c r="BA32" s="1">
        <f>SUBTOTAL(109,Table2[Eventregistration_Post])</f>
        <v>0</v>
      </c>
      <c r="BB32" s="1">
        <f>SUBTOTAL(109,Table2[Eventregistration_Pre])</f>
        <v>5</v>
      </c>
      <c r="BC32" s="1">
        <f>SUBTOTAL(109,Table2[Games_Post])</f>
        <v>0</v>
      </c>
      <c r="BD32" s="1">
        <f>SUBTOTAL(109,Table2[Games_Pre])</f>
        <v>0</v>
      </c>
      <c r="BE32" s="1">
        <f>SUBTOTAL(109,Table2[Giveaways_Post])</f>
        <v>1</v>
      </c>
      <c r="BF32" s="1">
        <f>SUBTOTAL(109,Table2[Giveaways_Pre])</f>
        <v>3</v>
      </c>
      <c r="BG32" s="1">
        <f>SUBTOTAL(109,Table2[Healthwarnings_Addicitivechemical_Pre])</f>
        <v>17</v>
      </c>
      <c r="BH32" s="1">
        <f>SUBTOTAL(109,Table2[Healthwarnings_Addictivechemical_Post])</f>
        <v>13</v>
      </c>
      <c r="BI32" s="1">
        <f>SUBTOTAL(109,Table2[Healthwarnings_Alternativetocigarettes_Post])</f>
        <v>0</v>
      </c>
      <c r="BJ32" s="1">
        <f>SUBTOTAL(109,Table2[Healthwarnings_Alternativetocigarettes_Pre])</f>
        <v>0</v>
      </c>
      <c r="BK32" s="1">
        <f>SUBTOTAL(109,Table2[Healthwarnings_PregnantWomen_Post])</f>
        <v>0</v>
      </c>
      <c r="BL32" s="1">
        <f>SUBTOTAL(109,Table2[Healthwarnings_Pregnantwomen_Pre])</f>
        <v>0</v>
      </c>
      <c r="BM32" s="1">
        <f>SUBTOTAL(109,Table2[Healthwarnings_Quittingnow_Pre])</f>
        <v>0</v>
      </c>
      <c r="BN32" s="1">
        <f>SUBTOTAL(109,Table2[Healthwarnings_Quittingnow_Post])</f>
        <v>0</v>
      </c>
      <c r="BO32" s="1">
        <f>SUBTOTAL(109,Table2[Healthwarnings_Smokincausescancer_Post])</f>
        <v>0</v>
      </c>
      <c r="BP32" s="1">
        <f>SUBTOTAL(109,Table2[Healthwarnings_Smokingcausescancer_Pre])</f>
        <v>0</v>
      </c>
      <c r="BQ32" s="1">
        <f>SUBTOTAL(109,Table2[Newsletter_1_Pre])</f>
        <v>17</v>
      </c>
      <c r="BR32" s="1">
        <f>SUBTOTAL(109,Table2[Newsletter_Post])</f>
        <v>14</v>
      </c>
      <c r="BS32" s="1">
        <f>SUBTOTAL(109,Table2[Newsletter_Pre])</f>
        <v>20</v>
      </c>
      <c r="BT32" s="1">
        <f>SUBTOTAL(109,Table2[Newsletter_Yes_Post])</f>
        <v>12</v>
      </c>
      <c r="BU32" s="1">
        <f>SUBTOTAL(109,Table2[Notforminors_Post])</f>
        <v>11</v>
      </c>
      <c r="BV32" s="1">
        <f>SUBTOTAL(109,Table2[Notforminors_Pre])</f>
        <v>2</v>
      </c>
      <c r="BW32" s="1">
        <f>SUBTOTAL(109,Table2[PACTACT_Post])</f>
        <v>6</v>
      </c>
      <c r="BX32" s="1">
        <f>SUBTOTAL(109,Table2[PACTACT_Pre])</f>
        <v>10</v>
      </c>
      <c r="BY32" s="1">
        <f>SUBTOTAL(109,Table2[Rewardprogram_Pre])</f>
        <v>8</v>
      </c>
      <c r="BZ32" s="1">
        <f>SUBTOTAL(109,Table2[Rewardsprogram_Post])</f>
        <v>7</v>
      </c>
      <c r="CA32" s="1">
        <f>SUBTOTAL(109,Table2[Storelocator_Post])</f>
        <v>18</v>
      </c>
      <c r="CB32" s="1">
        <f>SUBTOTAL(109,Table2[Storelocator_Pre])</f>
        <v>25</v>
      </c>
      <c r="CC32" s="1">
        <f>SUBTOTAL(109,Table2[Timelimited_Post])</f>
        <v>2</v>
      </c>
      <c r="CD32" s="1">
        <f>SUBTOTAL(109,Table2[Timelimited_Pre])</f>
        <v>8</v>
      </c>
      <c r="CE32" s="1">
        <f>SUBTOTAL(109,Table2[Tobaccofree_Fruit_Post])</f>
        <v>4</v>
      </c>
      <c r="CF32" s="1">
        <f>SUBTOTAL(109,Table2[Tobaccofree_Fruit_Pre])</f>
        <v>5</v>
      </c>
      <c r="CG32" s="1">
        <f>SUBTOTAL(109,Table2[Tobaccofree_Menthol_Post])</f>
        <v>4</v>
      </c>
      <c r="CH32" s="1">
        <f>SUBTOTAL(109,Table2[Tobaccofree_Menthol_Pre])</f>
        <v>4</v>
      </c>
      <c r="CI32" s="1">
        <f>SUBTOTAL(109,Table2[Tobaccofree_Other_Post])</f>
        <v>4</v>
      </c>
      <c r="CJ32" s="1">
        <f>SUBTOTAL(109,Table2[Tobaccofree_Other_Pre])</f>
        <v>3</v>
      </c>
      <c r="CK32" s="1">
        <f>SUBTOTAL(109,Table2[Tobaccofree_Sweet_Post])</f>
        <v>3</v>
      </c>
      <c r="CL32" s="1">
        <f>SUBTOTAL(109,Table2[Tobaccofree_Sweet_Pre])</f>
        <v>3</v>
      </c>
      <c r="CM32" s="1">
        <f>SUBTOTAL(109,Table2[Tobaccofree_Tobacco_Post])</f>
        <v>1</v>
      </c>
      <c r="CN32" s="1">
        <f>SUBTOTAL(109,Table2[Tobaccofree_Tobacco_Pre])</f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89F0B-1D6A-AB4C-9F19-222EE4B6DF58}">
  <dimension ref="A1:AE46"/>
  <sheetViews>
    <sheetView zoomScale="222" workbookViewId="0">
      <selection activeCell="A40" sqref="A40"/>
    </sheetView>
  </sheetViews>
  <sheetFormatPr baseColWidth="10" defaultRowHeight="16" x14ac:dyDescent="0.2"/>
  <cols>
    <col min="1" max="1" width="26.5" customWidth="1"/>
  </cols>
  <sheetData>
    <row r="1" spans="1:31" x14ac:dyDescent="0.2">
      <c r="A1" t="s">
        <v>32</v>
      </c>
      <c r="B1" t="s">
        <v>0</v>
      </c>
      <c r="C1" t="s">
        <v>2</v>
      </c>
      <c r="D1" t="s">
        <v>4</v>
      </c>
      <c r="E1" t="s">
        <v>5</v>
      </c>
      <c r="F1" t="s">
        <v>6</v>
      </c>
      <c r="G1" t="s">
        <v>34</v>
      </c>
      <c r="H1" t="s">
        <v>8</v>
      </c>
      <c r="I1" t="s">
        <v>10</v>
      </c>
      <c r="J1" t="s">
        <v>1</v>
      </c>
      <c r="K1" t="s">
        <v>13</v>
      </c>
      <c r="L1" t="s">
        <v>12</v>
      </c>
      <c r="M1" t="s">
        <v>33</v>
      </c>
      <c r="N1" t="s">
        <v>15</v>
      </c>
      <c r="O1" t="s">
        <v>7</v>
      </c>
      <c r="P1" t="s">
        <v>9</v>
      </c>
      <c r="Q1" t="s">
        <v>3</v>
      </c>
      <c r="R1" t="s">
        <v>17</v>
      </c>
      <c r="S1" t="s">
        <v>18</v>
      </c>
      <c r="T1" t="s">
        <v>19</v>
      </c>
      <c r="U1" t="s">
        <v>35</v>
      </c>
      <c r="V1" t="s">
        <v>21</v>
      </c>
      <c r="W1" t="s">
        <v>11</v>
      </c>
      <c r="X1" t="s">
        <v>23</v>
      </c>
      <c r="Y1" t="s">
        <v>22</v>
      </c>
      <c r="Z1" t="s">
        <v>14</v>
      </c>
      <c r="AA1" t="s">
        <v>36</v>
      </c>
      <c r="AB1" t="s">
        <v>24</v>
      </c>
      <c r="AC1" t="s">
        <v>16</v>
      </c>
      <c r="AD1" t="s">
        <v>20</v>
      </c>
      <c r="AE1" t="s">
        <v>25</v>
      </c>
    </row>
    <row r="2" spans="1:31" s="1" customFormat="1" x14ac:dyDescent="0.2">
      <c r="A2" s="1" t="s">
        <v>55</v>
      </c>
      <c r="B2" s="1">
        <v>1</v>
      </c>
      <c r="C2" s="1">
        <v>1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1</v>
      </c>
      <c r="P2" s="1">
        <v>0</v>
      </c>
      <c r="Q2" s="1">
        <v>0</v>
      </c>
      <c r="R2" s="1">
        <v>1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1</v>
      </c>
      <c r="Y2" s="1">
        <v>0</v>
      </c>
      <c r="Z2" s="1">
        <v>1</v>
      </c>
      <c r="AA2" s="1">
        <v>1</v>
      </c>
      <c r="AB2" s="1">
        <v>0</v>
      </c>
      <c r="AC2" s="1">
        <v>1</v>
      </c>
      <c r="AD2" s="1">
        <v>0</v>
      </c>
      <c r="AE2" s="1">
        <v>1</v>
      </c>
    </row>
    <row r="3" spans="1:31" s="1" customFormat="1" x14ac:dyDescent="0.2">
      <c r="A3" s="1" t="s">
        <v>56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</row>
    <row r="4" spans="1:31" s="1" customFormat="1" x14ac:dyDescent="0.2">
      <c r="A4" s="1" t="s">
        <v>57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</row>
    <row r="5" spans="1:31" s="1" customFormat="1" x14ac:dyDescent="0.2">
      <c r="A5" s="1" t="s">
        <v>58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</row>
    <row r="6" spans="1:31" s="1" customFormat="1" x14ac:dyDescent="0.2">
      <c r="A6" s="1" t="s">
        <v>59</v>
      </c>
      <c r="B6" s="1">
        <v>0</v>
      </c>
      <c r="C6" s="1">
        <v>1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1</v>
      </c>
      <c r="L6" s="1">
        <v>0</v>
      </c>
      <c r="M6" s="1">
        <v>1</v>
      </c>
      <c r="N6" s="1">
        <v>1</v>
      </c>
      <c r="O6" s="1">
        <v>1</v>
      </c>
      <c r="P6" s="1">
        <v>0</v>
      </c>
      <c r="Q6" s="1">
        <v>1</v>
      </c>
      <c r="R6" s="1">
        <v>0</v>
      </c>
      <c r="S6" s="1">
        <v>1</v>
      </c>
      <c r="T6" s="1">
        <v>1</v>
      </c>
      <c r="U6" s="1">
        <v>0</v>
      </c>
      <c r="V6" s="1">
        <v>0</v>
      </c>
      <c r="W6" s="1">
        <v>1</v>
      </c>
      <c r="X6" s="1">
        <v>1</v>
      </c>
      <c r="Y6" s="1">
        <v>0</v>
      </c>
      <c r="Z6" s="1">
        <v>0</v>
      </c>
      <c r="AA6" s="1">
        <v>1</v>
      </c>
      <c r="AB6" s="1">
        <v>0</v>
      </c>
      <c r="AC6" s="1">
        <v>1</v>
      </c>
      <c r="AD6" s="1">
        <v>0</v>
      </c>
      <c r="AE6" s="1">
        <v>1</v>
      </c>
    </row>
    <row r="7" spans="1:31" s="1" customFormat="1" x14ac:dyDescent="0.2">
      <c r="A7" s="1" t="s">
        <v>60</v>
      </c>
      <c r="B7" s="1">
        <v>0</v>
      </c>
      <c r="C7" s="1">
        <v>1</v>
      </c>
      <c r="D7" s="1">
        <v>0</v>
      </c>
      <c r="E7" s="1">
        <v>1</v>
      </c>
      <c r="F7" s="1">
        <v>1</v>
      </c>
      <c r="G7" s="1">
        <v>0</v>
      </c>
      <c r="H7" s="1">
        <v>1</v>
      </c>
      <c r="I7" s="1">
        <v>0</v>
      </c>
      <c r="J7" s="1">
        <v>1</v>
      </c>
      <c r="K7" s="1">
        <v>1</v>
      </c>
      <c r="L7" s="1">
        <v>0</v>
      </c>
      <c r="M7" s="1">
        <v>1</v>
      </c>
      <c r="N7" s="1">
        <v>1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1</v>
      </c>
      <c r="U7" s="1">
        <v>0</v>
      </c>
      <c r="V7" s="1">
        <v>0</v>
      </c>
      <c r="W7" s="1">
        <v>1</v>
      </c>
      <c r="X7" s="1">
        <v>1</v>
      </c>
      <c r="Y7" s="1">
        <v>0</v>
      </c>
      <c r="Z7" s="1">
        <v>1</v>
      </c>
      <c r="AA7" s="1">
        <v>1</v>
      </c>
      <c r="AB7" s="1">
        <v>0</v>
      </c>
      <c r="AC7" s="1">
        <v>1</v>
      </c>
      <c r="AD7" s="1">
        <v>0</v>
      </c>
      <c r="AE7" s="1">
        <v>1</v>
      </c>
    </row>
    <row r="8" spans="1:31" s="1" customFormat="1" x14ac:dyDescent="0.2">
      <c r="A8" s="1" t="s">
        <v>108</v>
      </c>
      <c r="B8" s="1">
        <v>0</v>
      </c>
      <c r="C8" s="1">
        <v>0</v>
      </c>
      <c r="D8" s="1">
        <v>0</v>
      </c>
      <c r="E8" s="1">
        <v>0</v>
      </c>
      <c r="F8" s="1">
        <v>1</v>
      </c>
      <c r="G8" s="1">
        <v>0</v>
      </c>
      <c r="H8" s="1">
        <v>1</v>
      </c>
      <c r="I8" s="1">
        <v>0</v>
      </c>
      <c r="J8" s="1">
        <v>1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1</v>
      </c>
      <c r="X8" s="1">
        <v>1</v>
      </c>
      <c r="Y8" s="1">
        <v>0</v>
      </c>
      <c r="Z8" s="1">
        <v>1</v>
      </c>
      <c r="AA8" s="1">
        <v>0</v>
      </c>
      <c r="AB8" s="1">
        <v>0</v>
      </c>
      <c r="AC8" s="1">
        <v>1</v>
      </c>
      <c r="AD8" s="1">
        <v>0</v>
      </c>
      <c r="AE8" s="1">
        <v>1</v>
      </c>
    </row>
    <row r="9" spans="1:31" s="1" customFormat="1" x14ac:dyDescent="0.2">
      <c r="A9" s="1" t="s">
        <v>109</v>
      </c>
      <c r="B9" s="1">
        <v>1</v>
      </c>
      <c r="C9" s="1">
        <v>1</v>
      </c>
      <c r="D9" s="1">
        <v>0</v>
      </c>
      <c r="E9" s="1">
        <v>1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</v>
      </c>
      <c r="V9" s="1">
        <v>0</v>
      </c>
      <c r="W9" s="1">
        <v>0</v>
      </c>
      <c r="X9" s="1">
        <v>1</v>
      </c>
      <c r="Y9" s="1">
        <v>0</v>
      </c>
      <c r="Z9" s="1">
        <v>0</v>
      </c>
      <c r="AA9" s="1">
        <v>1</v>
      </c>
      <c r="AB9" s="1">
        <v>0</v>
      </c>
      <c r="AC9" s="1">
        <v>0</v>
      </c>
      <c r="AD9" s="1">
        <v>0</v>
      </c>
      <c r="AE9" s="1">
        <v>0</v>
      </c>
    </row>
    <row r="10" spans="1:31" s="1" customFormat="1" x14ac:dyDescent="0.2">
      <c r="A10" s="1" t="s">
        <v>61</v>
      </c>
      <c r="B10" s="1">
        <v>0</v>
      </c>
      <c r="C10" s="1">
        <v>1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1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1</v>
      </c>
    </row>
    <row r="11" spans="1:31" s="1" customFormat="1" x14ac:dyDescent="0.2">
      <c r="A11" s="1" t="s">
        <v>110</v>
      </c>
      <c r="B11" s="1">
        <v>1</v>
      </c>
      <c r="C11" s="1">
        <v>1</v>
      </c>
      <c r="D11" s="1">
        <v>0</v>
      </c>
      <c r="E11" s="1">
        <v>1</v>
      </c>
      <c r="F11" s="1">
        <v>1</v>
      </c>
      <c r="G11" s="1">
        <v>0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0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0</v>
      </c>
      <c r="AB11" s="1">
        <v>1</v>
      </c>
      <c r="AC11" s="1">
        <v>1</v>
      </c>
      <c r="AD11" s="1">
        <v>0</v>
      </c>
      <c r="AE11" s="1">
        <v>1</v>
      </c>
    </row>
    <row r="12" spans="1:31" s="1" customFormat="1" x14ac:dyDescent="0.2">
      <c r="A12" s="1" t="s">
        <v>37</v>
      </c>
      <c r="B12" s="1">
        <v>0</v>
      </c>
      <c r="C12" s="1">
        <v>1</v>
      </c>
      <c r="D12" s="1">
        <v>0</v>
      </c>
      <c r="E12" s="1">
        <v>1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1</v>
      </c>
      <c r="L12" s="1">
        <v>1</v>
      </c>
      <c r="M12" s="1">
        <v>0</v>
      </c>
      <c r="N12" s="1">
        <v>0</v>
      </c>
      <c r="O12" s="1">
        <v>0</v>
      </c>
      <c r="P12" s="1">
        <v>1</v>
      </c>
      <c r="Q12" s="1">
        <v>0</v>
      </c>
      <c r="R12" s="1">
        <v>0</v>
      </c>
      <c r="S12" s="1">
        <v>0</v>
      </c>
      <c r="T12" s="1">
        <v>0</v>
      </c>
      <c r="U12" s="1">
        <v>1</v>
      </c>
      <c r="V12" s="1">
        <v>0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0</v>
      </c>
      <c r="AC12" s="1">
        <v>1</v>
      </c>
      <c r="AD12" s="1">
        <v>0</v>
      </c>
      <c r="AE12" s="1">
        <v>1</v>
      </c>
    </row>
    <row r="13" spans="1:31" s="1" customFormat="1" x14ac:dyDescent="0.2">
      <c r="A13" s="1" t="s">
        <v>38</v>
      </c>
      <c r="B13" s="1">
        <v>0</v>
      </c>
      <c r="C13" s="1">
        <v>1</v>
      </c>
      <c r="D13" s="1">
        <v>0</v>
      </c>
      <c r="E13" s="1">
        <v>1</v>
      </c>
      <c r="F13" s="1">
        <v>1</v>
      </c>
      <c r="G13" s="1">
        <v>0</v>
      </c>
      <c r="H13" s="1">
        <v>1</v>
      </c>
      <c r="I13" s="1">
        <v>0</v>
      </c>
      <c r="J13" s="1">
        <v>0</v>
      </c>
      <c r="K13" s="1">
        <v>1</v>
      </c>
      <c r="L13" s="1">
        <v>1</v>
      </c>
      <c r="M13" s="1">
        <v>0</v>
      </c>
      <c r="N13" s="1">
        <v>1</v>
      </c>
      <c r="O13" s="1">
        <v>1</v>
      </c>
      <c r="P13" s="1">
        <v>1</v>
      </c>
      <c r="Q13" s="1">
        <v>0</v>
      </c>
      <c r="R13" s="1">
        <v>0</v>
      </c>
      <c r="S13" s="1">
        <v>0</v>
      </c>
      <c r="T13" s="1">
        <v>0</v>
      </c>
      <c r="U13" s="1">
        <v>1</v>
      </c>
      <c r="V13" s="1">
        <v>0</v>
      </c>
      <c r="W13" s="1">
        <v>1</v>
      </c>
      <c r="X13" s="1">
        <v>1</v>
      </c>
      <c r="Y13" s="1">
        <v>0</v>
      </c>
      <c r="Z13" s="1">
        <v>1</v>
      </c>
      <c r="AA13" s="1">
        <v>1</v>
      </c>
      <c r="AB13" s="1">
        <v>0</v>
      </c>
      <c r="AC13" s="1">
        <v>1</v>
      </c>
      <c r="AD13" s="1">
        <v>0</v>
      </c>
      <c r="AE13" s="1">
        <v>1</v>
      </c>
    </row>
    <row r="14" spans="1:31" s="1" customFormat="1" x14ac:dyDescent="0.2">
      <c r="A14" s="2" t="s">
        <v>39</v>
      </c>
      <c r="B14" s="1">
        <v>0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1</v>
      </c>
      <c r="Q14" s="1">
        <v>0</v>
      </c>
      <c r="R14" s="1">
        <v>0</v>
      </c>
      <c r="S14" s="1">
        <v>0</v>
      </c>
      <c r="T14" s="1">
        <v>0</v>
      </c>
      <c r="U14" s="1">
        <v>1</v>
      </c>
      <c r="V14" s="1">
        <v>0</v>
      </c>
      <c r="W14" s="1">
        <v>1</v>
      </c>
      <c r="X14" s="1">
        <v>1</v>
      </c>
      <c r="Y14" s="1">
        <v>0</v>
      </c>
      <c r="Z14" s="1">
        <v>0</v>
      </c>
      <c r="AA14" s="1">
        <v>1</v>
      </c>
      <c r="AB14" s="1">
        <v>0</v>
      </c>
      <c r="AC14" s="1">
        <v>0</v>
      </c>
      <c r="AD14" s="1">
        <v>0</v>
      </c>
      <c r="AE14" s="1">
        <v>1</v>
      </c>
    </row>
    <row r="15" spans="1:31" s="1" customFormat="1" x14ac:dyDescent="0.2">
      <c r="A15" s="2" t="s">
        <v>40</v>
      </c>
      <c r="B15" s="1">
        <v>0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v>1</v>
      </c>
      <c r="Q15" s="1">
        <v>0</v>
      </c>
      <c r="R15" s="1">
        <v>0</v>
      </c>
      <c r="S15" s="1">
        <v>0</v>
      </c>
      <c r="T15" s="1">
        <v>0</v>
      </c>
      <c r="U15" s="1">
        <v>1</v>
      </c>
      <c r="V15" s="1">
        <v>0</v>
      </c>
      <c r="W15" s="1">
        <v>1</v>
      </c>
      <c r="X15" s="1">
        <v>1</v>
      </c>
      <c r="Y15" s="1">
        <v>0</v>
      </c>
      <c r="Z15" s="1">
        <v>0</v>
      </c>
      <c r="AA15" s="1">
        <v>1</v>
      </c>
      <c r="AB15" s="1">
        <v>0</v>
      </c>
      <c r="AC15" s="1">
        <v>0</v>
      </c>
      <c r="AD15" s="1">
        <v>0</v>
      </c>
      <c r="AE15" s="1">
        <v>1</v>
      </c>
    </row>
    <row r="16" spans="1:31" s="1" customFormat="1" x14ac:dyDescent="0.2">
      <c r="A16" s="2" t="s">
        <v>41</v>
      </c>
      <c r="B16" s="1">
        <v>0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  <c r="Q16" s="1">
        <v>0</v>
      </c>
      <c r="R16" s="1">
        <v>0</v>
      </c>
      <c r="S16" s="1">
        <v>0</v>
      </c>
      <c r="T16" s="1">
        <v>0</v>
      </c>
      <c r="U16" s="1">
        <v>1</v>
      </c>
      <c r="V16" s="1">
        <v>0</v>
      </c>
      <c r="W16" s="1">
        <v>0</v>
      </c>
      <c r="X16" s="1">
        <v>1</v>
      </c>
      <c r="Y16" s="1">
        <v>0</v>
      </c>
      <c r="Z16" s="1">
        <v>0</v>
      </c>
      <c r="AA16" s="1">
        <v>1</v>
      </c>
      <c r="AB16" s="1">
        <v>0</v>
      </c>
      <c r="AC16" s="1">
        <v>0</v>
      </c>
      <c r="AD16" s="1">
        <v>0</v>
      </c>
      <c r="AE16" s="1">
        <v>0</v>
      </c>
    </row>
    <row r="17" spans="1:31" s="1" customFormat="1" x14ac:dyDescent="0.2">
      <c r="A17" s="1" t="s">
        <v>42</v>
      </c>
      <c r="B17" s="1">
        <v>0</v>
      </c>
      <c r="C17" s="1">
        <v>1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0</v>
      </c>
      <c r="O17" s="1">
        <v>0</v>
      </c>
      <c r="P17" s="1">
        <v>1</v>
      </c>
      <c r="Q17" s="1">
        <v>1</v>
      </c>
      <c r="R17" s="1">
        <v>0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0</v>
      </c>
      <c r="Z17" s="1">
        <v>1</v>
      </c>
      <c r="AA17" s="1">
        <v>1</v>
      </c>
      <c r="AB17" s="1">
        <v>1</v>
      </c>
      <c r="AC17" s="1">
        <v>0</v>
      </c>
      <c r="AD17" s="1">
        <v>0</v>
      </c>
      <c r="AE17" s="1">
        <v>1</v>
      </c>
    </row>
    <row r="18" spans="1:31" s="1" customFormat="1" x14ac:dyDescent="0.2">
      <c r="A18" s="1" t="s">
        <v>43</v>
      </c>
      <c r="B18" s="1">
        <v>0</v>
      </c>
      <c r="C18" s="1">
        <v>1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0</v>
      </c>
      <c r="O18" s="1">
        <v>0</v>
      </c>
      <c r="P18" s="1">
        <v>1</v>
      </c>
      <c r="Q18" s="1">
        <v>1</v>
      </c>
      <c r="R18" s="1">
        <v>0</v>
      </c>
      <c r="S18" s="1">
        <v>0</v>
      </c>
      <c r="T18" s="1">
        <v>0</v>
      </c>
      <c r="U18" s="1">
        <v>1</v>
      </c>
      <c r="V18" s="1">
        <v>0</v>
      </c>
      <c r="W18" s="1">
        <v>1</v>
      </c>
      <c r="X18" s="1">
        <v>1</v>
      </c>
      <c r="Y18" s="1">
        <v>0</v>
      </c>
      <c r="Z18" s="1">
        <v>1</v>
      </c>
      <c r="AA18" s="1">
        <v>1</v>
      </c>
      <c r="AB18" s="1">
        <v>0</v>
      </c>
      <c r="AC18" s="1">
        <v>0</v>
      </c>
      <c r="AD18" s="1">
        <v>0</v>
      </c>
      <c r="AE18" s="1">
        <v>1</v>
      </c>
    </row>
    <row r="19" spans="1:31" s="1" customFormat="1" x14ac:dyDescent="0.2">
      <c r="A19" s="2" t="s">
        <v>44</v>
      </c>
      <c r="B19" s="1">
        <v>0</v>
      </c>
      <c r="C19" s="1">
        <v>1</v>
      </c>
      <c r="D19" s="1">
        <v>0</v>
      </c>
      <c r="E19" s="1">
        <v>1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0</v>
      </c>
      <c r="P19" s="1">
        <v>1</v>
      </c>
      <c r="Q19" s="1">
        <v>1</v>
      </c>
      <c r="R19" s="1">
        <v>0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0</v>
      </c>
      <c r="AD19" s="1">
        <v>0</v>
      </c>
      <c r="AE19" s="1">
        <v>1</v>
      </c>
    </row>
    <row r="20" spans="1:31" s="1" customFormat="1" x14ac:dyDescent="0.2">
      <c r="A20" s="2" t="s">
        <v>45</v>
      </c>
      <c r="B20" s="1">
        <v>0</v>
      </c>
      <c r="C20" s="1">
        <v>1</v>
      </c>
      <c r="D20" s="1">
        <v>0</v>
      </c>
      <c r="E20" s="1">
        <v>1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1</v>
      </c>
      <c r="Q20" s="1">
        <v>1</v>
      </c>
      <c r="R20" s="1">
        <v>0</v>
      </c>
      <c r="S20" s="1">
        <v>1</v>
      </c>
      <c r="T20" s="1">
        <v>1</v>
      </c>
      <c r="U20" s="1">
        <v>1</v>
      </c>
      <c r="V20" s="1">
        <v>0</v>
      </c>
      <c r="W20" s="1">
        <v>1</v>
      </c>
      <c r="X20" s="1">
        <v>1</v>
      </c>
      <c r="Y20" s="1">
        <v>0</v>
      </c>
      <c r="Z20" s="1">
        <v>1</v>
      </c>
      <c r="AA20" s="1">
        <v>1</v>
      </c>
      <c r="AB20" s="1">
        <v>1</v>
      </c>
      <c r="AC20" s="1">
        <v>0</v>
      </c>
      <c r="AD20" s="1">
        <v>0</v>
      </c>
      <c r="AE20" s="1">
        <v>1</v>
      </c>
    </row>
    <row r="21" spans="1:31" s="1" customFormat="1" x14ac:dyDescent="0.2">
      <c r="A21" s="2" t="s">
        <v>46</v>
      </c>
      <c r="B21" s="1">
        <v>0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1</v>
      </c>
      <c r="Q21" s="1">
        <v>0</v>
      </c>
      <c r="R21" s="1">
        <v>0</v>
      </c>
      <c r="S21" s="1">
        <v>1</v>
      </c>
      <c r="T21" s="1">
        <v>1</v>
      </c>
      <c r="U21" s="1">
        <v>1</v>
      </c>
      <c r="V21" s="1">
        <v>0</v>
      </c>
      <c r="W21" s="1">
        <v>1</v>
      </c>
      <c r="X21" s="1">
        <v>1</v>
      </c>
      <c r="Y21" s="1">
        <v>0</v>
      </c>
      <c r="Z21" s="1">
        <v>1</v>
      </c>
      <c r="AA21" s="1">
        <v>1</v>
      </c>
      <c r="AB21" s="1">
        <v>1</v>
      </c>
      <c r="AC21" s="1">
        <v>0</v>
      </c>
      <c r="AD21" s="1">
        <v>0</v>
      </c>
      <c r="AE21" s="1">
        <v>1</v>
      </c>
    </row>
    <row r="22" spans="1:31" s="1" customFormat="1" x14ac:dyDescent="0.2">
      <c r="A22" s="1" t="s">
        <v>47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</row>
    <row r="23" spans="1:31" s="1" customFormat="1" x14ac:dyDescent="0.2">
      <c r="A23" s="1" t="s">
        <v>48</v>
      </c>
      <c r="B23" s="1">
        <v>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1</v>
      </c>
    </row>
    <row r="24" spans="1:31" s="1" customFormat="1" x14ac:dyDescent="0.2">
      <c r="A24" s="2" t="s">
        <v>49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1</v>
      </c>
      <c r="R24" s="1">
        <v>1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1</v>
      </c>
    </row>
    <row r="25" spans="1:31" s="1" customFormat="1" x14ac:dyDescent="0.2">
      <c r="A25" s="2" t="s">
        <v>50</v>
      </c>
      <c r="B25" s="1">
        <v>1</v>
      </c>
      <c r="C25" s="1">
        <v>0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1</v>
      </c>
      <c r="R25" s="1">
        <v>1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1</v>
      </c>
    </row>
    <row r="26" spans="1:31" s="1" customFormat="1" x14ac:dyDescent="0.2">
      <c r="A26" s="2" t="s">
        <v>51</v>
      </c>
      <c r="B26" s="1">
        <v>1</v>
      </c>
      <c r="C26" s="1">
        <v>0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1</v>
      </c>
      <c r="R26" s="1">
        <v>1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1</v>
      </c>
    </row>
    <row r="27" spans="1:31" s="1" customFormat="1" x14ac:dyDescent="0.2">
      <c r="A27" s="1" t="s">
        <v>111</v>
      </c>
      <c r="B27" s="1">
        <v>0</v>
      </c>
      <c r="C27" s="1">
        <v>1</v>
      </c>
      <c r="D27" s="1">
        <v>0</v>
      </c>
      <c r="E27" s="1">
        <v>0</v>
      </c>
      <c r="F27" s="1">
        <v>1</v>
      </c>
      <c r="G27" s="1">
        <v>0</v>
      </c>
      <c r="H27" s="1">
        <v>1</v>
      </c>
      <c r="I27" s="1">
        <v>0</v>
      </c>
      <c r="J27" s="1">
        <v>0</v>
      </c>
      <c r="K27" s="1">
        <v>1</v>
      </c>
      <c r="L27" s="1">
        <v>0</v>
      </c>
      <c r="M27" s="1">
        <v>0</v>
      </c>
      <c r="N27" s="1">
        <v>1</v>
      </c>
      <c r="O27" s="1">
        <v>0</v>
      </c>
      <c r="P27" s="1">
        <v>1</v>
      </c>
      <c r="Q27" s="1">
        <v>1</v>
      </c>
      <c r="R27" s="1">
        <v>0</v>
      </c>
      <c r="S27" s="1">
        <v>0</v>
      </c>
      <c r="T27" s="1">
        <v>1</v>
      </c>
      <c r="U27" s="1">
        <v>1</v>
      </c>
      <c r="V27" s="1">
        <v>0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0</v>
      </c>
      <c r="AD27" s="1">
        <v>1</v>
      </c>
      <c r="AE27" s="1">
        <v>1</v>
      </c>
    </row>
    <row r="28" spans="1:31" s="1" customFormat="1" x14ac:dyDescent="0.2">
      <c r="A28" s="1" t="s">
        <v>112</v>
      </c>
      <c r="B28" s="1">
        <v>0</v>
      </c>
      <c r="C28" s="1">
        <v>1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1</v>
      </c>
      <c r="L28" s="1">
        <v>0</v>
      </c>
      <c r="M28" s="1">
        <v>0</v>
      </c>
      <c r="N28" s="1">
        <v>1</v>
      </c>
      <c r="O28" s="1">
        <v>0</v>
      </c>
      <c r="P28" s="1">
        <v>1</v>
      </c>
      <c r="Q28" s="1">
        <v>1</v>
      </c>
      <c r="R28" s="1">
        <v>0</v>
      </c>
      <c r="S28" s="1">
        <v>1</v>
      </c>
      <c r="T28" s="1">
        <v>1</v>
      </c>
      <c r="U28" s="1">
        <v>1</v>
      </c>
      <c r="V28" s="1">
        <v>0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0</v>
      </c>
      <c r="AD28" s="1">
        <v>1</v>
      </c>
      <c r="AE28" s="1">
        <v>1</v>
      </c>
    </row>
    <row r="29" spans="1:31" s="1" customFormat="1" x14ac:dyDescent="0.2">
      <c r="A29" s="2" t="s">
        <v>113</v>
      </c>
      <c r="B29" s="1">
        <v>0</v>
      </c>
      <c r="C29" s="1">
        <v>1</v>
      </c>
      <c r="D29" s="1">
        <v>0</v>
      </c>
      <c r="E29" s="1">
        <v>0</v>
      </c>
      <c r="F29" s="1">
        <v>1</v>
      </c>
      <c r="G29" s="1">
        <v>0</v>
      </c>
      <c r="H29" s="1">
        <v>1</v>
      </c>
      <c r="I29" s="1">
        <v>0</v>
      </c>
      <c r="J29" s="1">
        <v>0</v>
      </c>
      <c r="K29" s="1">
        <v>1</v>
      </c>
      <c r="L29" s="1">
        <v>0</v>
      </c>
      <c r="M29" s="1">
        <v>0</v>
      </c>
      <c r="N29" s="1">
        <v>1</v>
      </c>
      <c r="O29" s="1">
        <v>0</v>
      </c>
      <c r="P29" s="1">
        <v>1</v>
      </c>
      <c r="Q29" s="1">
        <v>1</v>
      </c>
      <c r="R29" s="1">
        <v>0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0</v>
      </c>
      <c r="AD29" s="1">
        <v>1</v>
      </c>
      <c r="AE29" s="1">
        <v>1</v>
      </c>
    </row>
    <row r="30" spans="1:31" s="1" customFormat="1" x14ac:dyDescent="0.2">
      <c r="A30" s="2" t="s">
        <v>114</v>
      </c>
      <c r="B30" s="1">
        <v>0</v>
      </c>
      <c r="C30" s="1">
        <v>1</v>
      </c>
      <c r="D30" s="1">
        <v>0</v>
      </c>
      <c r="E30" s="1">
        <v>0</v>
      </c>
      <c r="F30" s="1">
        <v>1</v>
      </c>
      <c r="G30" s="1">
        <v>0</v>
      </c>
      <c r="H30" s="1">
        <v>1</v>
      </c>
      <c r="I30" s="1">
        <v>0</v>
      </c>
      <c r="J30" s="1">
        <v>0</v>
      </c>
      <c r="K30" s="1">
        <v>1</v>
      </c>
      <c r="L30" s="1">
        <v>0</v>
      </c>
      <c r="M30" s="1">
        <v>0</v>
      </c>
      <c r="N30" s="1">
        <v>1</v>
      </c>
      <c r="O30" s="1">
        <v>0</v>
      </c>
      <c r="P30" s="1">
        <v>1</v>
      </c>
      <c r="Q30" s="1">
        <v>1</v>
      </c>
      <c r="R30" s="1">
        <v>0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0</v>
      </c>
      <c r="AD30" s="1">
        <v>1</v>
      </c>
      <c r="AE30" s="1">
        <v>1</v>
      </c>
    </row>
    <row r="31" spans="1:31" s="1" customFormat="1" x14ac:dyDescent="0.2">
      <c r="A31" s="2" t="s">
        <v>115</v>
      </c>
      <c r="B31" s="1">
        <v>0</v>
      </c>
      <c r="C31" s="1">
        <v>1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1</v>
      </c>
      <c r="L31" s="1">
        <v>0</v>
      </c>
      <c r="M31" s="1">
        <v>0</v>
      </c>
      <c r="N31" s="1">
        <v>1</v>
      </c>
      <c r="O31" s="1">
        <v>0</v>
      </c>
      <c r="P31" s="1">
        <v>1</v>
      </c>
      <c r="Q31" s="1">
        <v>1</v>
      </c>
      <c r="R31" s="1">
        <v>0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0</v>
      </c>
      <c r="AD31" s="1">
        <v>1</v>
      </c>
      <c r="AE31" s="1">
        <v>0</v>
      </c>
    </row>
    <row r="32" spans="1:31" s="1" customFormat="1" x14ac:dyDescent="0.2">
      <c r="A32" s="1" t="s">
        <v>116</v>
      </c>
      <c r="B32" s="1">
        <v>0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1</v>
      </c>
      <c r="X32" s="1">
        <v>0</v>
      </c>
      <c r="Y32" s="1">
        <v>0</v>
      </c>
      <c r="Z32" s="1">
        <v>0</v>
      </c>
      <c r="AA32" s="1">
        <v>1</v>
      </c>
      <c r="AB32" s="1">
        <v>0</v>
      </c>
      <c r="AC32" s="1">
        <v>0</v>
      </c>
      <c r="AD32" s="1">
        <v>0</v>
      </c>
      <c r="AE32" s="1">
        <v>0</v>
      </c>
    </row>
    <row r="33" spans="1:31" s="1" customFormat="1" x14ac:dyDescent="0.2">
      <c r="A33" s="1" t="s">
        <v>117</v>
      </c>
      <c r="B33" s="1">
        <v>0</v>
      </c>
      <c r="C33" s="1">
        <v>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1</v>
      </c>
      <c r="X33" s="1">
        <v>0</v>
      </c>
      <c r="Y33" s="1">
        <v>0</v>
      </c>
      <c r="Z33" s="1">
        <v>0</v>
      </c>
      <c r="AA33" s="1">
        <v>1</v>
      </c>
      <c r="AB33" s="1">
        <v>0</v>
      </c>
      <c r="AC33" s="1">
        <v>0</v>
      </c>
      <c r="AD33" s="1">
        <v>0</v>
      </c>
      <c r="AE33" s="1">
        <v>0</v>
      </c>
    </row>
    <row r="34" spans="1:31" s="1" customFormat="1" x14ac:dyDescent="0.2">
      <c r="A34" s="2" t="s">
        <v>118</v>
      </c>
      <c r="B34" s="1">
        <v>0</v>
      </c>
      <c r="C34" s="1">
        <v>1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1</v>
      </c>
      <c r="X34" s="1">
        <v>0</v>
      </c>
      <c r="Y34" s="1">
        <v>0</v>
      </c>
      <c r="Z34" s="1">
        <v>1</v>
      </c>
      <c r="AA34" s="1">
        <v>1</v>
      </c>
      <c r="AB34" s="1">
        <v>0</v>
      </c>
      <c r="AC34" s="1">
        <v>0</v>
      </c>
      <c r="AD34" s="1">
        <v>0</v>
      </c>
      <c r="AE34" s="1">
        <v>0</v>
      </c>
    </row>
    <row r="35" spans="1:31" s="1" customFormat="1" x14ac:dyDescent="0.2">
      <c r="A35" s="2" t="s">
        <v>119</v>
      </c>
      <c r="B35" s="1">
        <v>0</v>
      </c>
      <c r="C35" s="1">
        <v>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1</v>
      </c>
      <c r="X35" s="1">
        <v>0</v>
      </c>
      <c r="Y35" s="1">
        <v>0</v>
      </c>
      <c r="Z35" s="1">
        <v>0</v>
      </c>
      <c r="AA35" s="1">
        <v>1</v>
      </c>
      <c r="AB35" s="1">
        <v>0</v>
      </c>
      <c r="AC35" s="1">
        <v>0</v>
      </c>
      <c r="AD35" s="1">
        <v>0</v>
      </c>
      <c r="AE35" s="1">
        <v>0</v>
      </c>
    </row>
    <row r="36" spans="1:31" s="1" customFormat="1" x14ac:dyDescent="0.2">
      <c r="A36" s="2" t="s">
        <v>120</v>
      </c>
      <c r="B36" s="1">
        <v>0</v>
      </c>
      <c r="C36" s="1">
        <v>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1</v>
      </c>
      <c r="AA36" s="1">
        <v>1</v>
      </c>
      <c r="AB36" s="1">
        <v>0</v>
      </c>
      <c r="AC36" s="1">
        <v>0</v>
      </c>
      <c r="AD36" s="1">
        <v>0</v>
      </c>
      <c r="AE36" s="1">
        <v>0</v>
      </c>
    </row>
    <row r="37" spans="1:31" s="1" customFormat="1" x14ac:dyDescent="0.2">
      <c r="A37" s="1" t="s">
        <v>52</v>
      </c>
      <c r="B37" s="1">
        <v>0</v>
      </c>
      <c r="C37" s="1">
        <v>1</v>
      </c>
      <c r="D37" s="1">
        <v>0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1</v>
      </c>
      <c r="K37" s="1">
        <v>0</v>
      </c>
      <c r="L37" s="1">
        <v>0</v>
      </c>
      <c r="M37" s="1">
        <v>1</v>
      </c>
      <c r="N37" s="1">
        <v>0</v>
      </c>
      <c r="O37" s="1">
        <v>1</v>
      </c>
      <c r="P37" s="1">
        <v>0</v>
      </c>
      <c r="Q37" s="1">
        <v>0</v>
      </c>
      <c r="R37" s="1">
        <v>0</v>
      </c>
      <c r="S37" s="1">
        <v>0</v>
      </c>
      <c r="T37" s="1">
        <v>1</v>
      </c>
      <c r="U37" s="1">
        <v>0</v>
      </c>
      <c r="V37" s="1">
        <v>0</v>
      </c>
      <c r="W37" s="1">
        <v>0</v>
      </c>
      <c r="X37" s="1">
        <v>1</v>
      </c>
      <c r="Y37" s="1">
        <v>0</v>
      </c>
      <c r="Z37" s="1">
        <v>0</v>
      </c>
      <c r="AA37" s="1">
        <v>1</v>
      </c>
      <c r="AB37" s="1">
        <v>0</v>
      </c>
      <c r="AC37" s="1">
        <v>1</v>
      </c>
      <c r="AD37" s="1">
        <v>0</v>
      </c>
      <c r="AE37" s="1">
        <v>1</v>
      </c>
    </row>
    <row r="38" spans="1:31" s="1" customFormat="1" x14ac:dyDescent="0.2">
      <c r="A38" s="1" t="s">
        <v>53</v>
      </c>
      <c r="B38" s="1">
        <v>0</v>
      </c>
      <c r="C38" s="1">
        <v>1</v>
      </c>
      <c r="D38" s="1">
        <v>0</v>
      </c>
      <c r="E38" s="1">
        <v>0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0</v>
      </c>
      <c r="L38" s="1">
        <v>1</v>
      </c>
      <c r="M38" s="1">
        <v>1</v>
      </c>
      <c r="N38" s="1">
        <v>1</v>
      </c>
      <c r="O38" s="1">
        <v>1</v>
      </c>
      <c r="P38" s="1">
        <v>0</v>
      </c>
      <c r="Q38" s="1">
        <v>0</v>
      </c>
      <c r="R38" s="1">
        <v>0</v>
      </c>
      <c r="S38" s="1">
        <v>0</v>
      </c>
      <c r="T38" s="1">
        <v>1</v>
      </c>
      <c r="U38" s="1">
        <v>0</v>
      </c>
      <c r="V38" s="1">
        <v>0</v>
      </c>
      <c r="W38" s="1">
        <v>1</v>
      </c>
      <c r="X38" s="1">
        <v>1</v>
      </c>
      <c r="Y38" s="1">
        <v>0</v>
      </c>
      <c r="Z38" s="1">
        <v>1</v>
      </c>
      <c r="AA38" s="1">
        <v>1</v>
      </c>
      <c r="AB38" s="1">
        <v>0</v>
      </c>
      <c r="AC38" s="1">
        <v>1</v>
      </c>
      <c r="AD38" s="1">
        <v>0</v>
      </c>
      <c r="AE38" s="1">
        <v>1</v>
      </c>
    </row>
    <row r="39" spans="1:31" s="1" customFormat="1" x14ac:dyDescent="0.2">
      <c r="A39" s="1" t="s">
        <v>121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</row>
    <row r="40" spans="1:31" s="1" customFormat="1" x14ac:dyDescent="0.2">
      <c r="A40" s="1" t="s">
        <v>122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</row>
    <row r="41" spans="1:31" s="1" customFormat="1" x14ac:dyDescent="0.2">
      <c r="A41" s="1" t="s">
        <v>127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</row>
    <row r="42" spans="1:31" s="1" customFormat="1" x14ac:dyDescent="0.2">
      <c r="A42" s="1" t="s">
        <v>124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</row>
    <row r="43" spans="1:31" s="1" customFormat="1" x14ac:dyDescent="0.2">
      <c r="A43" s="1" t="s">
        <v>125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</row>
    <row r="44" spans="1:31" s="1" customFormat="1" x14ac:dyDescent="0.2">
      <c r="A44" s="1" t="s">
        <v>126</v>
      </c>
      <c r="B44" s="1">
        <v>0</v>
      </c>
      <c r="C44" s="1">
        <v>0</v>
      </c>
      <c r="D44" s="1">
        <v>0</v>
      </c>
      <c r="E44" s="1">
        <v>1</v>
      </c>
      <c r="F44" s="1">
        <v>1</v>
      </c>
      <c r="G44" s="1">
        <v>0</v>
      </c>
      <c r="H44" s="1">
        <v>1</v>
      </c>
      <c r="I44" s="1">
        <v>1</v>
      </c>
      <c r="J44" s="1">
        <v>1</v>
      </c>
      <c r="K44" s="1">
        <v>0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0</v>
      </c>
      <c r="R44" s="1">
        <v>0</v>
      </c>
      <c r="S44" s="1">
        <v>0</v>
      </c>
      <c r="T44" s="1">
        <v>1</v>
      </c>
      <c r="U44" s="1">
        <v>1</v>
      </c>
      <c r="V44" s="1">
        <v>0</v>
      </c>
      <c r="W44" s="1">
        <v>1</v>
      </c>
      <c r="X44" s="1">
        <v>1</v>
      </c>
      <c r="Y44" s="1">
        <v>0</v>
      </c>
      <c r="Z44" s="1">
        <v>0</v>
      </c>
      <c r="AA44" s="1">
        <v>1</v>
      </c>
      <c r="AB44" s="1">
        <v>0</v>
      </c>
      <c r="AC44" s="1">
        <v>1</v>
      </c>
      <c r="AD44" s="1">
        <v>0</v>
      </c>
      <c r="AE44" s="1">
        <v>1</v>
      </c>
    </row>
    <row r="45" spans="1:31" s="1" customFormat="1" x14ac:dyDescent="0.2">
      <c r="A45" s="1" t="s">
        <v>54</v>
      </c>
      <c r="B45" s="1">
        <v>1</v>
      </c>
      <c r="C45" s="1">
        <v>1</v>
      </c>
      <c r="D45" s="1">
        <v>1</v>
      </c>
      <c r="E45" s="1">
        <v>0</v>
      </c>
      <c r="F45" s="1">
        <v>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1</v>
      </c>
      <c r="M45" s="1">
        <v>1</v>
      </c>
      <c r="N45" s="1">
        <v>0</v>
      </c>
      <c r="O45" s="1">
        <v>1</v>
      </c>
      <c r="P45" s="1">
        <v>0</v>
      </c>
      <c r="Q45" s="1">
        <v>1</v>
      </c>
      <c r="R45" s="1">
        <v>0</v>
      </c>
      <c r="S45" s="1">
        <v>1</v>
      </c>
      <c r="T45" s="1">
        <v>1</v>
      </c>
      <c r="U45" s="1">
        <v>1</v>
      </c>
      <c r="V45" s="1">
        <v>0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0</v>
      </c>
      <c r="AC45" s="1">
        <v>1</v>
      </c>
      <c r="AD45" s="1">
        <v>1</v>
      </c>
      <c r="AE45" s="1">
        <v>0</v>
      </c>
    </row>
    <row r="46" spans="1:31" s="1" customFormat="1" x14ac:dyDescent="0.2">
      <c r="A46" s="1" t="s">
        <v>62</v>
      </c>
      <c r="B46" s="1">
        <v>1</v>
      </c>
      <c r="C46" s="1">
        <v>1</v>
      </c>
      <c r="D46" s="1">
        <v>0</v>
      </c>
      <c r="F46" s="1">
        <v>1</v>
      </c>
      <c r="H46" s="1">
        <v>1</v>
      </c>
      <c r="I46" s="1">
        <v>1</v>
      </c>
      <c r="L46" s="1">
        <v>0</v>
      </c>
      <c r="M46" s="1">
        <v>1</v>
      </c>
      <c r="O46" s="1">
        <v>1</v>
      </c>
      <c r="Q46" s="1">
        <v>1</v>
      </c>
      <c r="S46" s="1">
        <v>1</v>
      </c>
      <c r="T46" s="1">
        <v>1</v>
      </c>
      <c r="U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C46" s="1">
        <v>0</v>
      </c>
      <c r="AD46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3AEF8-5A3F-7F4B-9F40-73CA22B98A43}">
  <dimension ref="A1:AE46"/>
  <sheetViews>
    <sheetView zoomScale="189" workbookViewId="0">
      <selection activeCell="AC2" sqref="AC2:AE46"/>
    </sheetView>
  </sheetViews>
  <sheetFormatPr baseColWidth="10" defaultRowHeight="16" x14ac:dyDescent="0.2"/>
  <cols>
    <col min="1" max="1" width="33.1640625" style="1" customWidth="1"/>
    <col min="2" max="16384" width="10.83203125" style="1"/>
  </cols>
  <sheetData>
    <row r="1" spans="1:31" x14ac:dyDescent="0.2">
      <c r="A1" s="1" t="s">
        <v>27</v>
      </c>
      <c r="B1" s="1" t="s">
        <v>0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28</v>
      </c>
      <c r="H1" s="1" t="s">
        <v>8</v>
      </c>
      <c r="I1" s="1" t="s">
        <v>10</v>
      </c>
      <c r="J1" s="1" t="s">
        <v>1</v>
      </c>
      <c r="K1" s="1" t="s">
        <v>13</v>
      </c>
      <c r="L1" s="1" t="s">
        <v>12</v>
      </c>
      <c r="M1" s="1" t="s">
        <v>29</v>
      </c>
      <c r="N1" s="1" t="s">
        <v>15</v>
      </c>
      <c r="O1" s="1" t="s">
        <v>7</v>
      </c>
      <c r="P1" s="1" t="s">
        <v>9</v>
      </c>
      <c r="Q1" s="1" t="s">
        <v>3</v>
      </c>
      <c r="R1" s="1" t="s">
        <v>17</v>
      </c>
      <c r="S1" s="1" t="s">
        <v>18</v>
      </c>
      <c r="T1" s="1" t="s">
        <v>19</v>
      </c>
      <c r="U1" s="1" t="s">
        <v>30</v>
      </c>
      <c r="V1" s="1" t="s">
        <v>21</v>
      </c>
      <c r="W1" s="1" t="s">
        <v>11</v>
      </c>
      <c r="X1" s="1" t="s">
        <v>23</v>
      </c>
      <c r="Y1" s="1" t="s">
        <v>22</v>
      </c>
      <c r="Z1" s="1" t="s">
        <v>14</v>
      </c>
      <c r="AA1" s="1" t="s">
        <v>24</v>
      </c>
      <c r="AB1" s="1" t="s">
        <v>31</v>
      </c>
      <c r="AC1" s="1" t="s">
        <v>16</v>
      </c>
      <c r="AD1" s="1" t="s">
        <v>20</v>
      </c>
      <c r="AE1" s="1" t="s">
        <v>25</v>
      </c>
    </row>
    <row r="2" spans="1:31" x14ac:dyDescent="0.2">
      <c r="A2" s="1" t="s">
        <v>63</v>
      </c>
      <c r="B2" s="1">
        <v>0</v>
      </c>
      <c r="C2" s="1">
        <v>0</v>
      </c>
      <c r="D2" s="1">
        <v>0</v>
      </c>
      <c r="E2" s="1">
        <v>0</v>
      </c>
      <c r="F2" s="1">
        <v>1</v>
      </c>
      <c r="G2" s="1">
        <v>0</v>
      </c>
      <c r="H2" s="1" t="s">
        <v>26</v>
      </c>
      <c r="I2" s="1">
        <v>1</v>
      </c>
      <c r="J2" s="1">
        <v>1</v>
      </c>
      <c r="K2" s="1" t="s">
        <v>26</v>
      </c>
      <c r="L2" s="1">
        <v>0</v>
      </c>
      <c r="M2" s="1">
        <v>0</v>
      </c>
      <c r="N2" s="1">
        <v>0</v>
      </c>
      <c r="O2" s="1" t="s">
        <v>26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1</v>
      </c>
      <c r="Y2" s="1">
        <v>0</v>
      </c>
      <c r="Z2" s="1">
        <v>0</v>
      </c>
      <c r="AA2" s="1">
        <v>0</v>
      </c>
      <c r="AB2" s="1">
        <v>1</v>
      </c>
      <c r="AC2" s="1">
        <v>1</v>
      </c>
      <c r="AD2" s="1">
        <v>0</v>
      </c>
      <c r="AE2" s="1">
        <v>1</v>
      </c>
    </row>
    <row r="3" spans="1:31" x14ac:dyDescent="0.2">
      <c r="A3" s="1" t="s">
        <v>64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 t="s">
        <v>26</v>
      </c>
      <c r="I3" s="1">
        <v>0</v>
      </c>
      <c r="J3" s="1">
        <v>0</v>
      </c>
      <c r="K3" s="1" t="s">
        <v>26</v>
      </c>
      <c r="L3" s="1">
        <v>0</v>
      </c>
      <c r="M3" s="1">
        <v>0</v>
      </c>
      <c r="N3" s="1">
        <v>0</v>
      </c>
      <c r="O3" s="1" t="s">
        <v>26</v>
      </c>
      <c r="P3" s="1">
        <v>0</v>
      </c>
      <c r="Q3" s="1">
        <v>0</v>
      </c>
      <c r="R3" s="1">
        <v>1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</row>
    <row r="4" spans="1:31" x14ac:dyDescent="0.2">
      <c r="A4" s="1" t="s">
        <v>65</v>
      </c>
      <c r="B4" s="1">
        <v>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 t="s">
        <v>26</v>
      </c>
      <c r="I4" s="1">
        <v>0</v>
      </c>
      <c r="J4" s="1">
        <v>0</v>
      </c>
      <c r="K4" s="1" t="s">
        <v>26</v>
      </c>
      <c r="L4" s="1">
        <v>0</v>
      </c>
      <c r="M4" s="1">
        <v>0</v>
      </c>
      <c r="N4" s="1">
        <v>0</v>
      </c>
      <c r="O4" s="1" t="s">
        <v>26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</row>
    <row r="5" spans="1:31" x14ac:dyDescent="0.2">
      <c r="A5" s="1" t="s">
        <v>66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 t="s">
        <v>26</v>
      </c>
      <c r="I5" s="1">
        <v>0</v>
      </c>
      <c r="J5" s="1">
        <v>0</v>
      </c>
      <c r="K5" s="1" t="s">
        <v>26</v>
      </c>
      <c r="L5" s="1">
        <v>0</v>
      </c>
      <c r="M5" s="1">
        <v>0</v>
      </c>
      <c r="N5" s="1">
        <v>0</v>
      </c>
      <c r="O5" s="1" t="s">
        <v>26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</row>
    <row r="6" spans="1:31" x14ac:dyDescent="0.2">
      <c r="A6" s="1" t="s">
        <v>67</v>
      </c>
      <c r="B6" s="1">
        <v>0</v>
      </c>
      <c r="C6" s="1">
        <v>1</v>
      </c>
      <c r="D6" s="1">
        <v>0</v>
      </c>
      <c r="E6" s="1">
        <v>1</v>
      </c>
      <c r="F6" s="1">
        <v>0</v>
      </c>
      <c r="G6" s="1">
        <v>0</v>
      </c>
      <c r="H6" s="1" t="s">
        <v>26</v>
      </c>
      <c r="I6" s="1">
        <v>1</v>
      </c>
      <c r="J6" s="1">
        <v>1</v>
      </c>
      <c r="K6" s="1" t="s">
        <v>26</v>
      </c>
      <c r="L6" s="1">
        <v>0</v>
      </c>
      <c r="M6" s="1">
        <v>0</v>
      </c>
      <c r="N6" s="1">
        <v>0</v>
      </c>
      <c r="O6" s="1" t="s">
        <v>26</v>
      </c>
      <c r="P6" s="1">
        <v>0</v>
      </c>
      <c r="Q6" s="1">
        <v>1</v>
      </c>
      <c r="R6" s="1">
        <v>1</v>
      </c>
      <c r="S6" s="1">
        <v>0</v>
      </c>
      <c r="T6" s="1">
        <v>1</v>
      </c>
      <c r="U6" s="1">
        <v>0</v>
      </c>
      <c r="V6" s="1">
        <v>0</v>
      </c>
      <c r="W6" s="1">
        <v>1</v>
      </c>
      <c r="X6" s="1">
        <v>1</v>
      </c>
      <c r="Y6" s="1">
        <v>0</v>
      </c>
      <c r="Z6" s="1">
        <v>0</v>
      </c>
      <c r="AA6" s="1">
        <v>0</v>
      </c>
      <c r="AB6" s="1">
        <v>1</v>
      </c>
      <c r="AC6" s="1">
        <v>1</v>
      </c>
      <c r="AD6" s="1">
        <v>0</v>
      </c>
      <c r="AE6" s="1">
        <v>0</v>
      </c>
    </row>
    <row r="7" spans="1:31" x14ac:dyDescent="0.2">
      <c r="A7" s="1" t="s">
        <v>68</v>
      </c>
      <c r="B7" s="1">
        <v>0</v>
      </c>
      <c r="C7" s="1">
        <v>1</v>
      </c>
      <c r="D7" s="1">
        <v>0</v>
      </c>
      <c r="E7" s="1">
        <v>0</v>
      </c>
      <c r="F7" s="1">
        <v>1</v>
      </c>
      <c r="G7" s="1">
        <v>0</v>
      </c>
      <c r="H7" s="1">
        <v>0</v>
      </c>
      <c r="I7" s="1">
        <v>1</v>
      </c>
      <c r="J7" s="1">
        <v>1</v>
      </c>
      <c r="K7" s="1">
        <v>0</v>
      </c>
      <c r="L7" s="1">
        <v>0</v>
      </c>
      <c r="M7" s="1">
        <v>0</v>
      </c>
      <c r="N7" s="1">
        <v>1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1</v>
      </c>
      <c r="X7" s="1">
        <v>1</v>
      </c>
      <c r="Y7" s="1">
        <v>0</v>
      </c>
      <c r="Z7" s="1">
        <v>1</v>
      </c>
      <c r="AA7" s="1">
        <v>1</v>
      </c>
      <c r="AB7" s="1">
        <v>1</v>
      </c>
      <c r="AC7" s="1">
        <v>1</v>
      </c>
      <c r="AD7" s="1">
        <v>0</v>
      </c>
      <c r="AE7" s="1">
        <v>0</v>
      </c>
    </row>
    <row r="8" spans="1:31" x14ac:dyDescent="0.2">
      <c r="A8" s="1" t="s">
        <v>69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1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</row>
    <row r="9" spans="1:31" x14ac:dyDescent="0.2">
      <c r="A9" s="1" t="s">
        <v>70</v>
      </c>
      <c r="B9" s="1">
        <v>1</v>
      </c>
      <c r="C9" s="1">
        <v>0</v>
      </c>
      <c r="D9" s="1">
        <v>0</v>
      </c>
      <c r="E9" s="1">
        <v>1</v>
      </c>
      <c r="F9" s="1">
        <v>1</v>
      </c>
      <c r="G9" s="1">
        <v>0</v>
      </c>
      <c r="H9" s="1">
        <v>0</v>
      </c>
      <c r="I9" s="1">
        <v>0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</v>
      </c>
      <c r="V9" s="1">
        <v>0</v>
      </c>
      <c r="W9" s="1">
        <v>0</v>
      </c>
      <c r="X9" s="1">
        <v>1</v>
      </c>
      <c r="Y9" s="1">
        <v>0</v>
      </c>
      <c r="Z9" s="1">
        <v>0</v>
      </c>
      <c r="AA9" s="1">
        <v>0</v>
      </c>
      <c r="AB9" s="1">
        <v>1</v>
      </c>
      <c r="AC9" s="1">
        <v>0</v>
      </c>
      <c r="AD9" s="1">
        <v>0</v>
      </c>
      <c r="AE9" s="1">
        <v>0</v>
      </c>
    </row>
    <row r="10" spans="1:31" x14ac:dyDescent="0.2">
      <c r="A10" s="1" t="s">
        <v>71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</row>
    <row r="11" spans="1:31" x14ac:dyDescent="0.2">
      <c r="A11" s="1" t="s">
        <v>72</v>
      </c>
      <c r="B11" s="1">
        <v>1</v>
      </c>
      <c r="C11" s="1">
        <v>0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1</v>
      </c>
      <c r="J11" s="1">
        <v>1</v>
      </c>
      <c r="K11" s="1">
        <v>0</v>
      </c>
      <c r="L11" s="1">
        <v>1</v>
      </c>
      <c r="M11" s="1">
        <v>0</v>
      </c>
      <c r="N11" s="1">
        <v>1</v>
      </c>
      <c r="O11" s="1">
        <v>0</v>
      </c>
      <c r="P11" s="1">
        <v>1</v>
      </c>
      <c r="Q11" s="1">
        <v>1</v>
      </c>
      <c r="R11" s="1">
        <v>0</v>
      </c>
      <c r="S11" s="1">
        <v>0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0</v>
      </c>
      <c r="AC11" s="1">
        <v>1</v>
      </c>
      <c r="AD11" s="1">
        <v>0</v>
      </c>
      <c r="AE11" s="1">
        <v>0</v>
      </c>
    </row>
    <row r="12" spans="1:31" x14ac:dyDescent="0.2">
      <c r="A12" s="1" t="s">
        <v>73</v>
      </c>
      <c r="B12" s="1">
        <v>0</v>
      </c>
      <c r="C12" s="1">
        <v>0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1</v>
      </c>
      <c r="AB12" s="1">
        <v>0</v>
      </c>
      <c r="AC12" s="1">
        <v>0</v>
      </c>
      <c r="AD12" s="1">
        <v>0</v>
      </c>
      <c r="AE12" s="1">
        <v>0</v>
      </c>
    </row>
    <row r="13" spans="1:31" x14ac:dyDescent="0.2">
      <c r="A13" s="1" t="s">
        <v>74</v>
      </c>
      <c r="B13" s="1">
        <v>0</v>
      </c>
      <c r="C13" s="1">
        <v>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1</v>
      </c>
      <c r="AB13" s="1">
        <v>0</v>
      </c>
      <c r="AC13" s="1">
        <v>0</v>
      </c>
      <c r="AD13" s="1">
        <v>0</v>
      </c>
      <c r="AE13" s="1">
        <v>0</v>
      </c>
    </row>
    <row r="14" spans="1:31" x14ac:dyDescent="0.2">
      <c r="A14" s="2" t="s">
        <v>75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1</v>
      </c>
      <c r="AB14" s="1">
        <v>0</v>
      </c>
      <c r="AC14" s="1">
        <v>0</v>
      </c>
      <c r="AD14" s="1">
        <v>0</v>
      </c>
      <c r="AE14" s="1">
        <v>0</v>
      </c>
    </row>
    <row r="15" spans="1:31" x14ac:dyDescent="0.2">
      <c r="A15" s="2" t="s">
        <v>76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</row>
    <row r="16" spans="1:31" x14ac:dyDescent="0.2">
      <c r="A16" s="2" t="s">
        <v>77</v>
      </c>
      <c r="B16" s="1">
        <v>0</v>
      </c>
      <c r="C16" s="1">
        <v>0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1</v>
      </c>
      <c r="AB16" s="1">
        <v>0</v>
      </c>
      <c r="AC16" s="1">
        <v>0</v>
      </c>
      <c r="AD16" s="1">
        <v>0</v>
      </c>
      <c r="AE16" s="1">
        <v>0</v>
      </c>
    </row>
    <row r="17" spans="1:31" x14ac:dyDescent="0.2">
      <c r="A17" s="1" t="s">
        <v>78</v>
      </c>
      <c r="B17" s="1">
        <v>0</v>
      </c>
      <c r="C17" s="1">
        <v>1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0</v>
      </c>
      <c r="P17" s="1">
        <v>1</v>
      </c>
      <c r="Q17" s="1">
        <v>1</v>
      </c>
      <c r="R17" s="1">
        <v>0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0</v>
      </c>
      <c r="AA17" s="1">
        <v>1</v>
      </c>
      <c r="AB17" s="1">
        <v>1</v>
      </c>
      <c r="AC17" s="1">
        <v>0</v>
      </c>
      <c r="AD17" s="1">
        <v>1</v>
      </c>
      <c r="AE17" s="1">
        <v>1</v>
      </c>
    </row>
    <row r="18" spans="1:31" x14ac:dyDescent="0.2">
      <c r="A18" s="1" t="s">
        <v>79</v>
      </c>
      <c r="B18" s="1">
        <v>0</v>
      </c>
      <c r="C18" s="1">
        <v>1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0</v>
      </c>
      <c r="P18" s="1">
        <v>1</v>
      </c>
      <c r="Q18" s="1">
        <v>1</v>
      </c>
      <c r="R18" s="1">
        <v>0</v>
      </c>
      <c r="S18" s="1">
        <v>1</v>
      </c>
      <c r="T18" s="1">
        <v>1</v>
      </c>
      <c r="U18" s="1">
        <v>1</v>
      </c>
      <c r="V18" s="1">
        <v>0</v>
      </c>
      <c r="W18" s="1">
        <v>1</v>
      </c>
      <c r="X18" s="1">
        <v>1</v>
      </c>
      <c r="Y18" s="1">
        <v>1</v>
      </c>
      <c r="Z18" s="1">
        <v>0</v>
      </c>
      <c r="AA18" s="1">
        <v>1</v>
      </c>
      <c r="AB18" s="1">
        <v>1</v>
      </c>
      <c r="AC18" s="1">
        <v>0</v>
      </c>
      <c r="AD18" s="1">
        <v>0</v>
      </c>
      <c r="AE18" s="1">
        <v>0</v>
      </c>
    </row>
    <row r="19" spans="1:31" x14ac:dyDescent="0.2">
      <c r="A19" s="2" t="s">
        <v>80</v>
      </c>
      <c r="B19" s="1">
        <v>0</v>
      </c>
      <c r="C19" s="1">
        <v>1</v>
      </c>
      <c r="D19" s="1">
        <v>0</v>
      </c>
      <c r="E19" s="1">
        <v>1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1</v>
      </c>
      <c r="Q19" s="1">
        <v>1</v>
      </c>
      <c r="R19" s="1">
        <v>0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0</v>
      </c>
      <c r="AA19" s="1">
        <v>1</v>
      </c>
      <c r="AB19" s="1">
        <v>1</v>
      </c>
      <c r="AC19" s="1">
        <v>0</v>
      </c>
      <c r="AD19" s="1">
        <v>1</v>
      </c>
      <c r="AE19" s="1">
        <v>1</v>
      </c>
    </row>
    <row r="20" spans="1:31" x14ac:dyDescent="0.2">
      <c r="A20" s="2" t="s">
        <v>81</v>
      </c>
      <c r="B20" s="1">
        <v>0</v>
      </c>
      <c r="C20" s="1">
        <v>1</v>
      </c>
      <c r="D20" s="1">
        <v>0</v>
      </c>
      <c r="E20" s="1">
        <v>1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1</v>
      </c>
      <c r="Q20" s="1">
        <v>1</v>
      </c>
      <c r="R20" s="1">
        <v>0</v>
      </c>
      <c r="S20" s="1">
        <v>1</v>
      </c>
      <c r="T20" s="1">
        <v>1</v>
      </c>
      <c r="U20" s="1">
        <v>1</v>
      </c>
      <c r="V20" s="1">
        <v>0</v>
      </c>
      <c r="W20" s="1">
        <v>1</v>
      </c>
      <c r="X20" s="1">
        <v>1</v>
      </c>
      <c r="Y20" s="1">
        <v>1</v>
      </c>
      <c r="Z20" s="1">
        <v>0</v>
      </c>
      <c r="AA20" s="1">
        <v>1</v>
      </c>
      <c r="AB20" s="1">
        <v>1</v>
      </c>
      <c r="AC20" s="1">
        <v>0</v>
      </c>
      <c r="AD20" s="1">
        <v>0</v>
      </c>
      <c r="AE20" s="1">
        <v>1</v>
      </c>
    </row>
    <row r="21" spans="1:31" x14ac:dyDescent="0.2">
      <c r="A21" s="2" t="s">
        <v>82</v>
      </c>
      <c r="B21" s="1">
        <v>0</v>
      </c>
      <c r="C21" s="1">
        <v>1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0</v>
      </c>
      <c r="P21" s="1">
        <v>1</v>
      </c>
      <c r="Q21" s="1">
        <v>1</v>
      </c>
      <c r="R21" s="1">
        <v>0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0</v>
      </c>
      <c r="AD21" s="1">
        <v>1</v>
      </c>
      <c r="AE21" s="1">
        <v>1</v>
      </c>
    </row>
    <row r="22" spans="1:31" x14ac:dyDescent="0.2">
      <c r="A22" s="1" t="s">
        <v>83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1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</row>
    <row r="23" spans="1:31" x14ac:dyDescent="0.2">
      <c r="A23" s="1" t="s">
        <v>84</v>
      </c>
      <c r="B23" s="1">
        <v>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1</v>
      </c>
      <c r="S23" s="1">
        <v>1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1</v>
      </c>
    </row>
    <row r="24" spans="1:31" x14ac:dyDescent="0.2">
      <c r="A24" s="2" t="s">
        <v>85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1</v>
      </c>
      <c r="R24" s="1">
        <v>1</v>
      </c>
      <c r="S24" s="1">
        <v>1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1</v>
      </c>
    </row>
    <row r="25" spans="1:31" x14ac:dyDescent="0.2">
      <c r="A25" s="2" t="s">
        <v>86</v>
      </c>
      <c r="B25" s="1">
        <v>1</v>
      </c>
      <c r="C25" s="1">
        <v>0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1</v>
      </c>
      <c r="R25" s="1">
        <v>1</v>
      </c>
      <c r="S25" s="1">
        <v>1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</row>
    <row r="26" spans="1:31" x14ac:dyDescent="0.2">
      <c r="A26" s="2" t="s">
        <v>87</v>
      </c>
      <c r="B26" s="1">
        <v>1</v>
      </c>
      <c r="C26" s="1">
        <v>0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1</v>
      </c>
      <c r="R26" s="1">
        <v>1</v>
      </c>
      <c r="S26" s="1">
        <v>1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1</v>
      </c>
    </row>
    <row r="27" spans="1:31" x14ac:dyDescent="0.2">
      <c r="A27" s="1" t="s">
        <v>88</v>
      </c>
      <c r="B27" s="1">
        <v>0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0</v>
      </c>
      <c r="P27" s="1">
        <v>1</v>
      </c>
      <c r="Q27" s="1">
        <v>1</v>
      </c>
      <c r="R27" s="1">
        <v>0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0</v>
      </c>
      <c r="AA27" s="1">
        <v>1</v>
      </c>
      <c r="AB27" s="1">
        <v>1</v>
      </c>
      <c r="AC27" s="1">
        <v>1</v>
      </c>
      <c r="AD27" s="1">
        <v>1</v>
      </c>
      <c r="AE27" s="1">
        <v>0</v>
      </c>
    </row>
    <row r="28" spans="1:31" x14ac:dyDescent="0.2">
      <c r="A28" s="1" t="s">
        <v>89</v>
      </c>
      <c r="B28" s="1">
        <v>0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0</v>
      </c>
      <c r="P28" s="1">
        <v>1</v>
      </c>
      <c r="Q28" s="1">
        <v>1</v>
      </c>
      <c r="R28" s="1">
        <v>0</v>
      </c>
      <c r="S28" s="1">
        <v>0</v>
      </c>
      <c r="T28" s="1">
        <v>1</v>
      </c>
      <c r="U28" s="1">
        <v>1</v>
      </c>
      <c r="V28" s="1">
        <v>0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0</v>
      </c>
    </row>
    <row r="29" spans="1:31" x14ac:dyDescent="0.2">
      <c r="A29" s="2" t="s">
        <v>90</v>
      </c>
      <c r="B29" s="1">
        <v>0</v>
      </c>
      <c r="C29" s="1">
        <v>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0</v>
      </c>
      <c r="P29" s="1">
        <v>1</v>
      </c>
      <c r="Q29" s="1">
        <v>1</v>
      </c>
      <c r="R29" s="1">
        <v>0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0</v>
      </c>
      <c r="AA29" s="1">
        <v>1</v>
      </c>
      <c r="AB29" s="1">
        <v>1</v>
      </c>
      <c r="AC29" s="1">
        <v>0</v>
      </c>
      <c r="AD29" s="1">
        <v>1</v>
      </c>
      <c r="AE29" s="1">
        <v>0</v>
      </c>
    </row>
    <row r="30" spans="1:31" x14ac:dyDescent="0.2">
      <c r="A30" s="2" t="s">
        <v>91</v>
      </c>
      <c r="B30" s="1">
        <v>0</v>
      </c>
      <c r="C30" s="1">
        <v>1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0</v>
      </c>
      <c r="P30" s="1">
        <v>1</v>
      </c>
      <c r="Q30" s="1">
        <v>1</v>
      </c>
      <c r="R30" s="1">
        <v>0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0</v>
      </c>
      <c r="AA30" s="1">
        <v>1</v>
      </c>
      <c r="AB30" s="1">
        <v>1</v>
      </c>
      <c r="AC30" s="1">
        <v>0</v>
      </c>
      <c r="AD30" s="1">
        <v>1</v>
      </c>
      <c r="AE30" s="1">
        <v>0</v>
      </c>
    </row>
    <row r="31" spans="1:31" x14ac:dyDescent="0.2">
      <c r="A31" s="2" t="s">
        <v>92</v>
      </c>
      <c r="B31" s="1">
        <v>0</v>
      </c>
      <c r="C31" s="1">
        <v>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0</v>
      </c>
      <c r="P31" s="1">
        <v>1</v>
      </c>
      <c r="Q31" s="1">
        <v>1</v>
      </c>
      <c r="R31" s="1">
        <v>0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0</v>
      </c>
      <c r="AD31" s="1">
        <v>1</v>
      </c>
      <c r="AE31" s="1">
        <v>0</v>
      </c>
    </row>
    <row r="32" spans="1:31" x14ac:dyDescent="0.2">
      <c r="A32" s="1" t="s">
        <v>93</v>
      </c>
      <c r="B32" s="1">
        <v>0</v>
      </c>
      <c r="C32" s="1">
        <v>0</v>
      </c>
      <c r="D32" s="1">
        <v>0</v>
      </c>
      <c r="E32" s="1">
        <v>0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1</v>
      </c>
      <c r="X32" s="1">
        <v>0</v>
      </c>
      <c r="Y32" s="1">
        <v>0</v>
      </c>
      <c r="Z32" s="1">
        <v>0</v>
      </c>
      <c r="AA32" s="1">
        <v>1</v>
      </c>
      <c r="AB32" s="1">
        <v>1</v>
      </c>
      <c r="AC32" s="1">
        <v>0</v>
      </c>
      <c r="AD32" s="1">
        <v>0</v>
      </c>
      <c r="AE32" s="1">
        <v>0</v>
      </c>
    </row>
    <row r="33" spans="1:31" x14ac:dyDescent="0.2">
      <c r="A33" s="1" t="s">
        <v>94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1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</row>
    <row r="34" spans="1:31" x14ac:dyDescent="0.2">
      <c r="A34" s="2" t="s">
        <v>95</v>
      </c>
      <c r="B34" s="1">
        <v>0</v>
      </c>
      <c r="C34" s="1">
        <v>0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1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1</v>
      </c>
      <c r="AB34" s="1">
        <v>1</v>
      </c>
      <c r="AC34" s="1">
        <v>0</v>
      </c>
      <c r="AD34" s="1">
        <v>0</v>
      </c>
      <c r="AE34" s="1">
        <v>0</v>
      </c>
    </row>
    <row r="35" spans="1:31" x14ac:dyDescent="0.2">
      <c r="A35" s="2" t="s">
        <v>96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1</v>
      </c>
      <c r="X35" s="1">
        <v>0</v>
      </c>
      <c r="Y35" s="1">
        <v>0</v>
      </c>
      <c r="Z35" s="1">
        <v>0</v>
      </c>
      <c r="AA35" s="1">
        <v>1</v>
      </c>
      <c r="AB35" s="1">
        <v>1</v>
      </c>
      <c r="AC35" s="1">
        <v>0</v>
      </c>
      <c r="AD35" s="1">
        <v>0</v>
      </c>
      <c r="AE35" s="1">
        <v>0</v>
      </c>
    </row>
    <row r="36" spans="1:31" x14ac:dyDescent="0.2">
      <c r="A36" s="2" t="s">
        <v>97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1</v>
      </c>
      <c r="U36" s="1">
        <v>0</v>
      </c>
      <c r="V36" s="1">
        <v>0</v>
      </c>
      <c r="W36" s="1">
        <v>1</v>
      </c>
      <c r="X36" s="1">
        <v>0</v>
      </c>
      <c r="Y36" s="1">
        <v>0</v>
      </c>
      <c r="Z36" s="1">
        <v>0</v>
      </c>
      <c r="AA36" s="1">
        <v>1</v>
      </c>
      <c r="AB36" s="1">
        <v>1</v>
      </c>
      <c r="AC36" s="1">
        <v>0</v>
      </c>
      <c r="AD36" s="1">
        <v>0</v>
      </c>
      <c r="AE36" s="1">
        <v>0</v>
      </c>
    </row>
    <row r="37" spans="1:31" x14ac:dyDescent="0.2">
      <c r="A37" s="1" t="s">
        <v>98</v>
      </c>
      <c r="B37" s="1">
        <v>0</v>
      </c>
      <c r="C37" s="1">
        <v>0</v>
      </c>
      <c r="D37" s="1">
        <v>0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1</v>
      </c>
      <c r="K37" s="1">
        <v>0</v>
      </c>
      <c r="L37" s="1">
        <v>0</v>
      </c>
      <c r="M37" s="1">
        <v>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1</v>
      </c>
      <c r="Y37" s="1">
        <v>0</v>
      </c>
      <c r="Z37" s="1">
        <v>0</v>
      </c>
      <c r="AA37" s="1">
        <v>0</v>
      </c>
      <c r="AB37" s="1">
        <v>0</v>
      </c>
      <c r="AC37" s="1">
        <v>1</v>
      </c>
      <c r="AD37" s="1">
        <v>0</v>
      </c>
      <c r="AE37" s="1">
        <v>1</v>
      </c>
    </row>
    <row r="38" spans="1:31" x14ac:dyDescent="0.2">
      <c r="A38" s="1" t="s">
        <v>99</v>
      </c>
      <c r="B38" s="1">
        <v>0</v>
      </c>
      <c r="C38" s="1">
        <v>0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1</v>
      </c>
      <c r="J38" s="1">
        <v>1</v>
      </c>
      <c r="K38" s="1">
        <v>0</v>
      </c>
      <c r="L38" s="1">
        <v>1</v>
      </c>
      <c r="M38" s="1">
        <v>1</v>
      </c>
      <c r="N38" s="1">
        <v>1</v>
      </c>
      <c r="O38" s="1">
        <v>0</v>
      </c>
      <c r="P38" s="1">
        <v>1</v>
      </c>
      <c r="Q38" s="1">
        <v>1</v>
      </c>
      <c r="R38" s="1">
        <v>0</v>
      </c>
      <c r="S38" s="1">
        <v>0</v>
      </c>
      <c r="T38" s="1">
        <v>1</v>
      </c>
      <c r="U38" s="1">
        <v>0</v>
      </c>
      <c r="V38" s="1">
        <v>0</v>
      </c>
      <c r="W38" s="1">
        <v>1</v>
      </c>
      <c r="X38" s="1">
        <v>1</v>
      </c>
      <c r="Y38" s="1">
        <v>0</v>
      </c>
      <c r="Z38" s="1">
        <v>0</v>
      </c>
      <c r="AA38" s="1">
        <v>0</v>
      </c>
      <c r="AB38" s="1">
        <v>1</v>
      </c>
      <c r="AC38" s="1">
        <v>0</v>
      </c>
      <c r="AD38" s="1">
        <v>0</v>
      </c>
      <c r="AE38" s="1">
        <v>0</v>
      </c>
    </row>
    <row r="39" spans="1:31" x14ac:dyDescent="0.2">
      <c r="A39" s="1" t="s">
        <v>100</v>
      </c>
      <c r="B39" s="1">
        <v>1</v>
      </c>
      <c r="C39" s="1">
        <v>0</v>
      </c>
      <c r="D39" s="1">
        <v>0</v>
      </c>
      <c r="E39" s="1">
        <v>1</v>
      </c>
      <c r="F39" s="1">
        <v>1</v>
      </c>
      <c r="G39" s="1">
        <v>0</v>
      </c>
      <c r="H39" s="1">
        <v>0</v>
      </c>
      <c r="I39" s="1">
        <v>1</v>
      </c>
      <c r="J39" s="1">
        <v>1</v>
      </c>
      <c r="K39" s="1">
        <v>0</v>
      </c>
      <c r="L39" s="1">
        <v>0</v>
      </c>
      <c r="M39" s="1">
        <v>1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1</v>
      </c>
      <c r="U39" s="1">
        <v>0</v>
      </c>
      <c r="V39" s="1">
        <v>0</v>
      </c>
      <c r="W39" s="1">
        <v>1</v>
      </c>
      <c r="X39" s="1">
        <v>1</v>
      </c>
      <c r="Y39" s="1">
        <v>0</v>
      </c>
      <c r="Z39" s="1">
        <v>0</v>
      </c>
      <c r="AA39" s="1">
        <v>0</v>
      </c>
      <c r="AB39" s="1">
        <v>1</v>
      </c>
      <c r="AC39" s="1">
        <v>1</v>
      </c>
      <c r="AD39" s="1">
        <v>0</v>
      </c>
      <c r="AE39" s="1">
        <v>0</v>
      </c>
    </row>
    <row r="40" spans="1:31" x14ac:dyDescent="0.2">
      <c r="A40" s="1" t="s">
        <v>101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</row>
    <row r="41" spans="1:31" x14ac:dyDescent="0.2">
      <c r="A41" s="1" t="s">
        <v>102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</row>
    <row r="42" spans="1:31" x14ac:dyDescent="0.2">
      <c r="A42" s="1" t="s">
        <v>103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</row>
    <row r="43" spans="1:31" x14ac:dyDescent="0.2">
      <c r="A43" s="1" t="s">
        <v>104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</row>
    <row r="44" spans="1:31" x14ac:dyDescent="0.2">
      <c r="A44" s="1" t="s">
        <v>105</v>
      </c>
      <c r="B44" s="1">
        <v>0</v>
      </c>
      <c r="C44" s="1">
        <v>1</v>
      </c>
      <c r="D44" s="1">
        <v>0</v>
      </c>
      <c r="E44" s="1">
        <v>1</v>
      </c>
      <c r="F44" s="1">
        <v>0</v>
      </c>
      <c r="G44" s="1">
        <v>0</v>
      </c>
      <c r="H44" s="1">
        <v>0</v>
      </c>
      <c r="I44" s="1">
        <v>1</v>
      </c>
      <c r="J44" s="1">
        <v>1</v>
      </c>
      <c r="K44" s="1">
        <v>0</v>
      </c>
      <c r="L44" s="1">
        <v>1</v>
      </c>
      <c r="M44" s="1">
        <v>0</v>
      </c>
      <c r="N44" s="1">
        <v>1</v>
      </c>
      <c r="O44" s="1">
        <v>0</v>
      </c>
      <c r="P44" s="1">
        <v>0</v>
      </c>
      <c r="Q44" s="1">
        <v>1</v>
      </c>
      <c r="R44" s="1">
        <v>0</v>
      </c>
      <c r="S44" s="1">
        <v>0</v>
      </c>
      <c r="T44" s="1">
        <v>1</v>
      </c>
      <c r="U44" s="1">
        <v>1</v>
      </c>
      <c r="V44" s="1">
        <v>0</v>
      </c>
      <c r="W44" s="1">
        <v>1</v>
      </c>
      <c r="X44" s="1">
        <v>1</v>
      </c>
      <c r="Y44" s="1">
        <v>0</v>
      </c>
      <c r="Z44" s="1">
        <v>0</v>
      </c>
      <c r="AA44" s="1">
        <v>0</v>
      </c>
      <c r="AB44" s="1">
        <v>1</v>
      </c>
      <c r="AC44" s="1">
        <v>1</v>
      </c>
      <c r="AD44" s="1">
        <v>0</v>
      </c>
      <c r="AE44" s="1">
        <v>0</v>
      </c>
    </row>
    <row r="45" spans="1:31" x14ac:dyDescent="0.2">
      <c r="A45" s="1" t="s">
        <v>106</v>
      </c>
      <c r="B45" s="1">
        <v>0</v>
      </c>
      <c r="C45" s="1">
        <v>0</v>
      </c>
      <c r="D45" s="1">
        <v>0</v>
      </c>
      <c r="E45" s="1">
        <v>0</v>
      </c>
      <c r="F45" s="1">
        <v>1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0</v>
      </c>
      <c r="P45" s="1">
        <v>0</v>
      </c>
      <c r="Q45" s="1">
        <v>1</v>
      </c>
      <c r="R45" s="1">
        <v>0</v>
      </c>
      <c r="S45" s="1">
        <v>1</v>
      </c>
      <c r="T45" s="1">
        <v>1</v>
      </c>
      <c r="U45" s="1">
        <v>1</v>
      </c>
      <c r="V45" s="1">
        <v>0</v>
      </c>
      <c r="W45" s="1">
        <v>1</v>
      </c>
      <c r="X45" s="1">
        <v>1</v>
      </c>
      <c r="Y45" s="1">
        <v>1</v>
      </c>
      <c r="Z45" s="1">
        <v>1</v>
      </c>
      <c r="AA45" s="1">
        <v>0</v>
      </c>
      <c r="AB45" s="1">
        <v>1</v>
      </c>
      <c r="AC45" s="1">
        <v>1</v>
      </c>
      <c r="AD45" s="1">
        <v>1</v>
      </c>
      <c r="AE45" s="1">
        <v>0</v>
      </c>
    </row>
    <row r="46" spans="1:31" x14ac:dyDescent="0.2">
      <c r="A46" s="1" t="s">
        <v>107</v>
      </c>
      <c r="B46" s="1" t="s">
        <v>26</v>
      </c>
      <c r="C46" s="1" t="s">
        <v>26</v>
      </c>
      <c r="D46" s="1" t="s">
        <v>26</v>
      </c>
      <c r="E46" s="1" t="s">
        <v>26</v>
      </c>
      <c r="F46" s="1">
        <v>1</v>
      </c>
      <c r="G46" s="1" t="s">
        <v>26</v>
      </c>
      <c r="H46" s="1" t="s">
        <v>26</v>
      </c>
      <c r="I46" s="1">
        <v>1</v>
      </c>
      <c r="J46" s="1" t="s">
        <v>26</v>
      </c>
      <c r="K46" s="1" t="s">
        <v>26</v>
      </c>
      <c r="L46" s="1" t="s">
        <v>26</v>
      </c>
      <c r="M46" s="1">
        <v>1</v>
      </c>
      <c r="N46" s="1" t="s">
        <v>26</v>
      </c>
      <c r="O46" s="1" t="s">
        <v>26</v>
      </c>
      <c r="P46" s="1" t="s">
        <v>26</v>
      </c>
      <c r="Q46" s="1">
        <v>1</v>
      </c>
      <c r="R46" s="1" t="s">
        <v>26</v>
      </c>
      <c r="S46" s="1">
        <v>0</v>
      </c>
      <c r="T46" s="1">
        <v>1</v>
      </c>
      <c r="U46" s="1">
        <v>1</v>
      </c>
      <c r="V46" s="1" t="s">
        <v>26</v>
      </c>
      <c r="W46" s="1">
        <v>1</v>
      </c>
      <c r="X46" s="1">
        <v>1</v>
      </c>
      <c r="Y46" s="1">
        <v>1</v>
      </c>
      <c r="Z46" s="1">
        <v>1</v>
      </c>
      <c r="AA46" s="1" t="s">
        <v>26</v>
      </c>
      <c r="AB46" s="1">
        <v>1</v>
      </c>
      <c r="AC46" s="1">
        <v>0</v>
      </c>
      <c r="AD46" s="1">
        <v>1</v>
      </c>
      <c r="AE46" s="1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80808-C096-2041-BC94-13645829F2FE}">
  <dimension ref="A1:AE91"/>
  <sheetViews>
    <sheetView zoomScale="200" workbookViewId="0">
      <pane ySplit="1" topLeftCell="A67" activePane="bottomLeft" state="frozen"/>
      <selection pane="bottomLeft" activeCell="B85" sqref="B85"/>
    </sheetView>
  </sheetViews>
  <sheetFormatPr baseColWidth="10" defaultRowHeight="16" x14ac:dyDescent="0.2"/>
  <cols>
    <col min="1" max="1" width="36.1640625" customWidth="1"/>
    <col min="3" max="3" width="12.83203125" customWidth="1"/>
    <col min="4" max="4" width="17.33203125" customWidth="1"/>
    <col min="7" max="7" width="14" customWidth="1"/>
    <col min="11" max="11" width="13.5" customWidth="1"/>
    <col min="14" max="14" width="13.5" customWidth="1"/>
    <col min="15" max="15" width="22.6640625" customWidth="1"/>
    <col min="16" max="16" width="11" customWidth="1"/>
    <col min="18" max="18" width="14.6640625" customWidth="1"/>
    <col min="19" max="19" width="11" customWidth="1"/>
    <col min="20" max="20" width="14.1640625" customWidth="1"/>
    <col min="21" max="21" width="13.83203125" customWidth="1"/>
    <col min="23" max="23" width="12.6640625" customWidth="1"/>
    <col min="24" max="24" width="16" customWidth="1"/>
    <col min="27" max="28" width="13.33203125" customWidth="1"/>
    <col min="30" max="30" width="15" customWidth="1"/>
    <col min="31" max="31" width="17.5" customWidth="1"/>
  </cols>
  <sheetData>
    <row r="1" spans="1:31" x14ac:dyDescent="0.2">
      <c r="A1" t="s">
        <v>32</v>
      </c>
      <c r="B1" t="s">
        <v>0</v>
      </c>
      <c r="C1" t="s">
        <v>2</v>
      </c>
      <c r="D1" t="s">
        <v>4</v>
      </c>
      <c r="E1" t="s">
        <v>5</v>
      </c>
      <c r="F1" t="s">
        <v>6</v>
      </c>
      <c r="G1" t="s">
        <v>34</v>
      </c>
      <c r="H1" t="s">
        <v>8</v>
      </c>
      <c r="I1" t="s">
        <v>10</v>
      </c>
      <c r="J1" t="s">
        <v>1</v>
      </c>
      <c r="K1" t="s">
        <v>13</v>
      </c>
      <c r="L1" t="s">
        <v>12</v>
      </c>
      <c r="M1" t="s">
        <v>33</v>
      </c>
      <c r="N1" t="s">
        <v>15</v>
      </c>
      <c r="O1" t="s">
        <v>7</v>
      </c>
      <c r="P1" t="s">
        <v>9</v>
      </c>
      <c r="Q1" t="s">
        <v>3</v>
      </c>
      <c r="R1" t="s">
        <v>17</v>
      </c>
      <c r="S1" t="s">
        <v>18</v>
      </c>
      <c r="T1" t="s">
        <v>19</v>
      </c>
      <c r="U1" t="s">
        <v>35</v>
      </c>
      <c r="V1" t="s">
        <v>21</v>
      </c>
      <c r="W1" t="s">
        <v>11</v>
      </c>
      <c r="X1" t="s">
        <v>23</v>
      </c>
      <c r="Y1" t="s">
        <v>22</v>
      </c>
      <c r="Z1" t="s">
        <v>14</v>
      </c>
      <c r="AA1" t="s">
        <v>36</v>
      </c>
      <c r="AB1" t="s">
        <v>24</v>
      </c>
      <c r="AC1" t="s">
        <v>16</v>
      </c>
      <c r="AD1" t="s">
        <v>20</v>
      </c>
      <c r="AE1" t="s">
        <v>25</v>
      </c>
    </row>
    <row r="2" spans="1:31" s="1" customFormat="1" x14ac:dyDescent="0.2">
      <c r="A2" s="1" t="s">
        <v>99</v>
      </c>
      <c r="B2" s="1">
        <v>0</v>
      </c>
      <c r="C2" s="1">
        <v>0</v>
      </c>
      <c r="D2" s="1">
        <v>0</v>
      </c>
      <c r="E2" s="1">
        <v>1</v>
      </c>
      <c r="F2" s="1">
        <v>1</v>
      </c>
      <c r="G2" s="1">
        <v>0</v>
      </c>
      <c r="H2" s="1">
        <v>0</v>
      </c>
      <c r="I2" s="1">
        <v>1</v>
      </c>
      <c r="J2" s="1">
        <v>1</v>
      </c>
      <c r="K2" s="1">
        <v>0</v>
      </c>
      <c r="L2" s="1">
        <v>1</v>
      </c>
      <c r="M2" s="1">
        <v>1</v>
      </c>
      <c r="N2" s="1">
        <v>1</v>
      </c>
      <c r="O2" s="1">
        <v>0</v>
      </c>
      <c r="P2" s="1">
        <v>1</v>
      </c>
      <c r="Q2" s="1">
        <v>1</v>
      </c>
      <c r="R2" s="1">
        <v>0</v>
      </c>
      <c r="S2" s="1">
        <v>0</v>
      </c>
      <c r="T2" s="1">
        <v>1</v>
      </c>
      <c r="U2" s="1">
        <v>0</v>
      </c>
      <c r="V2" s="1">
        <v>0</v>
      </c>
      <c r="W2" s="1">
        <v>1</v>
      </c>
      <c r="X2" s="1">
        <v>1</v>
      </c>
      <c r="Y2" s="1">
        <v>0</v>
      </c>
      <c r="Z2" s="1">
        <v>0</v>
      </c>
      <c r="AA2" s="1">
        <v>1</v>
      </c>
      <c r="AB2" s="1">
        <v>0</v>
      </c>
      <c r="AC2" s="1">
        <v>0</v>
      </c>
      <c r="AD2" s="1">
        <v>0</v>
      </c>
      <c r="AE2" s="1">
        <v>0</v>
      </c>
    </row>
    <row r="3" spans="1:31" s="1" customFormat="1" x14ac:dyDescent="0.2">
      <c r="A3" s="1" t="s">
        <v>53</v>
      </c>
      <c r="B3" s="1">
        <v>0</v>
      </c>
      <c r="C3" s="1">
        <v>1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0</v>
      </c>
      <c r="L3" s="1">
        <v>1</v>
      </c>
      <c r="M3" s="1">
        <v>1</v>
      </c>
      <c r="N3" s="1">
        <v>1</v>
      </c>
      <c r="O3" s="1">
        <v>1</v>
      </c>
      <c r="P3" s="1">
        <v>0</v>
      </c>
      <c r="Q3" s="1">
        <v>0</v>
      </c>
      <c r="R3" s="1">
        <v>0</v>
      </c>
      <c r="S3" s="1">
        <v>0</v>
      </c>
      <c r="T3" s="1">
        <v>1</v>
      </c>
      <c r="U3" s="1">
        <v>0</v>
      </c>
      <c r="V3" s="1">
        <v>0</v>
      </c>
      <c r="W3" s="1">
        <v>1</v>
      </c>
      <c r="X3" s="1">
        <v>1</v>
      </c>
      <c r="Y3" s="1">
        <v>0</v>
      </c>
      <c r="Z3" s="1">
        <v>1</v>
      </c>
      <c r="AA3" s="1">
        <v>1</v>
      </c>
      <c r="AB3" s="1">
        <v>0</v>
      </c>
      <c r="AC3" s="1">
        <v>1</v>
      </c>
      <c r="AD3" s="1">
        <v>0</v>
      </c>
      <c r="AE3" s="1">
        <v>1</v>
      </c>
    </row>
    <row r="4" spans="1:31" s="1" customFormat="1" x14ac:dyDescent="0.2">
      <c r="A4" s="1" t="s">
        <v>63</v>
      </c>
      <c r="B4" s="1">
        <v>0</v>
      </c>
      <c r="C4" s="1">
        <v>0</v>
      </c>
      <c r="D4" s="1">
        <v>0</v>
      </c>
      <c r="E4" s="1">
        <v>0</v>
      </c>
      <c r="F4" s="1">
        <v>1</v>
      </c>
      <c r="G4" s="1">
        <v>0</v>
      </c>
      <c r="H4" s="1" t="s">
        <v>26</v>
      </c>
      <c r="I4" s="1">
        <v>1</v>
      </c>
      <c r="J4" s="1">
        <v>1</v>
      </c>
      <c r="K4" s="1" t="s">
        <v>26</v>
      </c>
      <c r="L4" s="1">
        <v>0</v>
      </c>
      <c r="M4" s="1">
        <v>0</v>
      </c>
      <c r="N4" s="1">
        <v>0</v>
      </c>
      <c r="O4" s="1" t="s">
        <v>26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1</v>
      </c>
      <c r="AB4" s="1">
        <v>0</v>
      </c>
      <c r="AC4" s="1">
        <v>1</v>
      </c>
      <c r="AD4" s="1">
        <v>0</v>
      </c>
      <c r="AE4" s="1">
        <v>1</v>
      </c>
    </row>
    <row r="5" spans="1:31" s="1" customFormat="1" x14ac:dyDescent="0.2">
      <c r="A5" s="1" t="s">
        <v>55</v>
      </c>
      <c r="B5" s="1">
        <v>1</v>
      </c>
      <c r="C5" s="1">
        <v>1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1</v>
      </c>
      <c r="P5" s="1">
        <v>0</v>
      </c>
      <c r="Q5" s="1">
        <v>0</v>
      </c>
      <c r="R5" s="1">
        <v>1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1</v>
      </c>
      <c r="Y5" s="1">
        <v>0</v>
      </c>
      <c r="Z5" s="1">
        <v>1</v>
      </c>
      <c r="AA5" s="1">
        <v>1</v>
      </c>
      <c r="AB5" s="1">
        <v>0</v>
      </c>
      <c r="AC5" s="1">
        <v>1</v>
      </c>
      <c r="AD5" s="1">
        <v>0</v>
      </c>
      <c r="AE5" s="1">
        <v>1</v>
      </c>
    </row>
    <row r="6" spans="1:31" s="1" customFormat="1" x14ac:dyDescent="0.2">
      <c r="A6" s="2" t="s">
        <v>85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1</v>
      </c>
      <c r="R6" s="1">
        <v>1</v>
      </c>
      <c r="S6" s="1">
        <v>1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1</v>
      </c>
    </row>
    <row r="7" spans="1:31" s="1" customFormat="1" x14ac:dyDescent="0.2">
      <c r="A7" s="2" t="s">
        <v>49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1</v>
      </c>
      <c r="R7" s="1">
        <v>1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1</v>
      </c>
    </row>
    <row r="8" spans="1:31" s="1" customFormat="1" x14ac:dyDescent="0.2">
      <c r="A8" s="1" t="s">
        <v>83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1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</row>
    <row r="9" spans="1:31" s="1" customFormat="1" x14ac:dyDescent="0.2">
      <c r="A9" s="1" t="s">
        <v>47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</row>
    <row r="10" spans="1:31" s="1" customFormat="1" x14ac:dyDescent="0.2">
      <c r="A10" s="2" t="s">
        <v>87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1</v>
      </c>
      <c r="R10" s="1">
        <v>1</v>
      </c>
      <c r="S10" s="1">
        <v>1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1</v>
      </c>
    </row>
    <row r="11" spans="1:31" s="1" customFormat="1" x14ac:dyDescent="0.2">
      <c r="A11" s="2" t="s">
        <v>51</v>
      </c>
      <c r="B11" s="1">
        <v>1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1</v>
      </c>
      <c r="R11" s="1">
        <v>1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1</v>
      </c>
    </row>
    <row r="12" spans="1:31" s="1" customFormat="1" x14ac:dyDescent="0.2">
      <c r="A12" s="2" t="s">
        <v>86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1</v>
      </c>
      <c r="R12" s="1">
        <v>1</v>
      </c>
      <c r="S12" s="1">
        <v>1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</row>
    <row r="13" spans="1:31" s="1" customFormat="1" x14ac:dyDescent="0.2">
      <c r="A13" s="2" t="s">
        <v>50</v>
      </c>
      <c r="B13" s="1">
        <v>1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1</v>
      </c>
      <c r="R13" s="1">
        <v>1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1</v>
      </c>
    </row>
    <row r="14" spans="1:31" s="1" customFormat="1" x14ac:dyDescent="0.2">
      <c r="A14" s="1" t="s">
        <v>84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1</v>
      </c>
      <c r="S14" s="1">
        <v>1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1</v>
      </c>
    </row>
    <row r="15" spans="1:31" s="1" customFormat="1" x14ac:dyDescent="0.2">
      <c r="A15" s="1" t="s">
        <v>48</v>
      </c>
      <c r="B15" s="1">
        <v>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1</v>
      </c>
    </row>
    <row r="16" spans="1:31" s="1" customFormat="1" x14ac:dyDescent="0.2">
      <c r="A16" s="1" t="s">
        <v>64</v>
      </c>
      <c r="B16" s="1">
        <v>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 t="s">
        <v>26</v>
      </c>
      <c r="I16" s="1">
        <v>0</v>
      </c>
      <c r="J16" s="1">
        <v>0</v>
      </c>
      <c r="K16" s="1" t="s">
        <v>26</v>
      </c>
      <c r="L16" s="1">
        <v>0</v>
      </c>
      <c r="M16" s="1">
        <v>0</v>
      </c>
      <c r="N16" s="1">
        <v>0</v>
      </c>
      <c r="O16" s="1" t="s">
        <v>26</v>
      </c>
      <c r="P16" s="1">
        <v>0</v>
      </c>
      <c r="Q16" s="1">
        <v>0</v>
      </c>
      <c r="R16" s="1">
        <v>1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</row>
    <row r="17" spans="1:31" s="1" customFormat="1" x14ac:dyDescent="0.2">
      <c r="A17" s="1" t="s">
        <v>56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</row>
    <row r="18" spans="1:31" s="1" customFormat="1" x14ac:dyDescent="0.2">
      <c r="A18" s="1" t="s">
        <v>68</v>
      </c>
      <c r="B18" s="1">
        <v>0</v>
      </c>
      <c r="C18" s="1">
        <v>1</v>
      </c>
      <c r="D18" s="1">
        <v>0</v>
      </c>
      <c r="E18" s="1">
        <v>0</v>
      </c>
      <c r="F18" s="1">
        <v>1</v>
      </c>
      <c r="G18" s="1">
        <v>0</v>
      </c>
      <c r="H18" s="1">
        <v>0</v>
      </c>
      <c r="I18" s="1">
        <v>1</v>
      </c>
      <c r="J18" s="1">
        <v>1</v>
      </c>
      <c r="K18" s="1">
        <v>0</v>
      </c>
      <c r="L18" s="1">
        <v>0</v>
      </c>
      <c r="M18" s="1">
        <v>0</v>
      </c>
      <c r="N18" s="1">
        <v>1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1</v>
      </c>
      <c r="X18" s="1">
        <v>1</v>
      </c>
      <c r="Y18" s="1">
        <v>0</v>
      </c>
      <c r="Z18" s="1">
        <v>1</v>
      </c>
      <c r="AA18" s="1">
        <v>1</v>
      </c>
      <c r="AB18" s="1">
        <v>1</v>
      </c>
      <c r="AC18" s="1">
        <v>1</v>
      </c>
      <c r="AD18" s="1">
        <v>0</v>
      </c>
      <c r="AE18" s="1">
        <v>0</v>
      </c>
    </row>
    <row r="19" spans="1:31" s="1" customFormat="1" x14ac:dyDescent="0.2">
      <c r="A19" s="1" t="s">
        <v>60</v>
      </c>
      <c r="B19" s="1">
        <v>0</v>
      </c>
      <c r="C19" s="1">
        <v>1</v>
      </c>
      <c r="D19" s="1">
        <v>0</v>
      </c>
      <c r="E19" s="1">
        <v>1</v>
      </c>
      <c r="F19" s="1">
        <v>1</v>
      </c>
      <c r="G19" s="1">
        <v>0</v>
      </c>
      <c r="H19" s="1">
        <v>1</v>
      </c>
      <c r="I19" s="1">
        <v>0</v>
      </c>
      <c r="J19" s="1">
        <v>1</v>
      </c>
      <c r="K19" s="1">
        <v>1</v>
      </c>
      <c r="L19" s="1">
        <v>0</v>
      </c>
      <c r="M19" s="1">
        <v>1</v>
      </c>
      <c r="N19" s="1">
        <v>1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1</v>
      </c>
      <c r="U19" s="1">
        <v>0</v>
      </c>
      <c r="V19" s="1">
        <v>0</v>
      </c>
      <c r="W19" s="1">
        <v>1</v>
      </c>
      <c r="X19" s="1">
        <v>1</v>
      </c>
      <c r="Y19" s="1">
        <v>0</v>
      </c>
      <c r="Z19" s="1">
        <v>1</v>
      </c>
      <c r="AA19" s="1">
        <v>1</v>
      </c>
      <c r="AB19" s="1">
        <v>0</v>
      </c>
      <c r="AC19" s="1">
        <v>1</v>
      </c>
      <c r="AD19" s="1">
        <v>0</v>
      </c>
      <c r="AE19" s="1">
        <v>1</v>
      </c>
    </row>
    <row r="20" spans="1:31" s="1" customFormat="1" x14ac:dyDescent="0.2">
      <c r="A20" s="1" t="s">
        <v>67</v>
      </c>
      <c r="B20" s="1">
        <v>0</v>
      </c>
      <c r="C20" s="1">
        <v>1</v>
      </c>
      <c r="D20" s="1">
        <v>0</v>
      </c>
      <c r="E20" s="1">
        <v>1</v>
      </c>
      <c r="F20" s="1">
        <v>0</v>
      </c>
      <c r="G20" s="1">
        <v>0</v>
      </c>
      <c r="H20" s="1" t="s">
        <v>26</v>
      </c>
      <c r="I20" s="1">
        <v>1</v>
      </c>
      <c r="J20" s="1">
        <v>1</v>
      </c>
      <c r="K20" s="1" t="s">
        <v>26</v>
      </c>
      <c r="L20" s="1">
        <v>0</v>
      </c>
      <c r="M20" s="1">
        <v>0</v>
      </c>
      <c r="N20" s="1">
        <v>0</v>
      </c>
      <c r="O20" s="1" t="s">
        <v>26</v>
      </c>
      <c r="P20" s="1">
        <v>0</v>
      </c>
      <c r="Q20" s="1">
        <v>1</v>
      </c>
      <c r="R20" s="1">
        <v>1</v>
      </c>
      <c r="S20" s="1">
        <v>0</v>
      </c>
      <c r="T20" s="1">
        <v>1</v>
      </c>
      <c r="U20" s="1">
        <v>0</v>
      </c>
      <c r="V20" s="1">
        <v>0</v>
      </c>
      <c r="W20" s="1">
        <v>1</v>
      </c>
      <c r="X20" s="1">
        <v>1</v>
      </c>
      <c r="Y20" s="1">
        <v>0</v>
      </c>
      <c r="Z20" s="1">
        <v>0</v>
      </c>
      <c r="AA20" s="1">
        <v>1</v>
      </c>
      <c r="AB20" s="1">
        <v>0</v>
      </c>
      <c r="AC20" s="1">
        <v>1</v>
      </c>
      <c r="AD20" s="1">
        <v>0</v>
      </c>
      <c r="AE20" s="1">
        <v>0</v>
      </c>
    </row>
    <row r="21" spans="1:31" s="1" customFormat="1" x14ac:dyDescent="0.2">
      <c r="A21" s="1" t="s">
        <v>59</v>
      </c>
      <c r="B21" s="1">
        <v>0</v>
      </c>
      <c r="C21" s="1">
        <v>1</v>
      </c>
      <c r="D21" s="1">
        <v>0</v>
      </c>
      <c r="E21" s="1">
        <v>1</v>
      </c>
      <c r="F21" s="1">
        <v>0</v>
      </c>
      <c r="G21" s="1">
        <v>0</v>
      </c>
      <c r="H21" s="1">
        <v>0</v>
      </c>
      <c r="I21" s="1">
        <v>0</v>
      </c>
      <c r="J21" s="1">
        <v>1</v>
      </c>
      <c r="K21" s="1">
        <v>1</v>
      </c>
      <c r="L21" s="1">
        <v>0</v>
      </c>
      <c r="M21" s="1">
        <v>1</v>
      </c>
      <c r="N21" s="1">
        <v>1</v>
      </c>
      <c r="O21" s="1">
        <v>1</v>
      </c>
      <c r="P21" s="1">
        <v>0</v>
      </c>
      <c r="Q21" s="1">
        <v>1</v>
      </c>
      <c r="R21" s="1">
        <v>0</v>
      </c>
      <c r="S21" s="1">
        <v>1</v>
      </c>
      <c r="T21" s="1">
        <v>1</v>
      </c>
      <c r="U21" s="1">
        <v>0</v>
      </c>
      <c r="V21" s="1">
        <v>0</v>
      </c>
      <c r="W21" s="1">
        <v>1</v>
      </c>
      <c r="X21" s="1">
        <v>1</v>
      </c>
      <c r="Y21" s="1">
        <v>0</v>
      </c>
      <c r="Z21" s="1">
        <v>0</v>
      </c>
      <c r="AA21" s="1">
        <v>1</v>
      </c>
      <c r="AB21" s="1">
        <v>0</v>
      </c>
      <c r="AC21" s="1">
        <v>1</v>
      </c>
      <c r="AD21" s="1">
        <v>0</v>
      </c>
      <c r="AE21" s="1">
        <v>1</v>
      </c>
    </row>
    <row r="22" spans="1:31" s="1" customFormat="1" x14ac:dyDescent="0.2">
      <c r="A22" s="2" t="s">
        <v>80</v>
      </c>
      <c r="B22" s="1">
        <v>0</v>
      </c>
      <c r="C22" s="1">
        <v>1</v>
      </c>
      <c r="D22" s="1">
        <v>0</v>
      </c>
      <c r="E22" s="1">
        <v>1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1</v>
      </c>
      <c r="Q22" s="1">
        <v>1</v>
      </c>
      <c r="R22" s="1">
        <v>0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0</v>
      </c>
      <c r="AA22" s="1">
        <v>1</v>
      </c>
      <c r="AB22" s="1">
        <v>1</v>
      </c>
      <c r="AC22" s="1">
        <v>0</v>
      </c>
      <c r="AD22" s="1">
        <v>1</v>
      </c>
      <c r="AE22" s="1">
        <v>1</v>
      </c>
    </row>
    <row r="23" spans="1:31" s="1" customFormat="1" x14ac:dyDescent="0.2">
      <c r="A23" s="2" t="s">
        <v>44</v>
      </c>
      <c r="B23" s="1">
        <v>0</v>
      </c>
      <c r="C23" s="1">
        <v>1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0</v>
      </c>
      <c r="P23" s="1">
        <v>1</v>
      </c>
      <c r="Q23" s="1">
        <v>1</v>
      </c>
      <c r="R23" s="1">
        <v>0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0</v>
      </c>
      <c r="AD23" s="1">
        <v>0</v>
      </c>
      <c r="AE23" s="1">
        <v>1</v>
      </c>
    </row>
    <row r="24" spans="1:31" s="1" customFormat="1" x14ac:dyDescent="0.2">
      <c r="A24" s="1" t="s">
        <v>78</v>
      </c>
      <c r="B24" s="1">
        <v>0</v>
      </c>
      <c r="C24" s="1">
        <v>1</v>
      </c>
      <c r="D24" s="1">
        <v>0</v>
      </c>
      <c r="E24" s="1">
        <v>1</v>
      </c>
      <c r="F24" s="1">
        <v>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0</v>
      </c>
      <c r="P24" s="1">
        <v>1</v>
      </c>
      <c r="Q24" s="1">
        <v>1</v>
      </c>
      <c r="R24" s="1">
        <v>0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0</v>
      </c>
      <c r="AA24" s="1">
        <v>1</v>
      </c>
      <c r="AB24" s="1">
        <v>1</v>
      </c>
      <c r="AC24" s="1">
        <v>0</v>
      </c>
      <c r="AD24" s="1">
        <v>1</v>
      </c>
      <c r="AE24" s="1">
        <v>1</v>
      </c>
    </row>
    <row r="25" spans="1:31" s="1" customFormat="1" x14ac:dyDescent="0.2">
      <c r="A25" s="1" t="s">
        <v>42</v>
      </c>
      <c r="B25" s="1">
        <v>0</v>
      </c>
      <c r="C25" s="1">
        <v>1</v>
      </c>
      <c r="D25" s="1">
        <v>0</v>
      </c>
      <c r="E25" s="1">
        <v>1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0</v>
      </c>
      <c r="P25" s="1">
        <v>1</v>
      </c>
      <c r="Q25" s="1">
        <v>1</v>
      </c>
      <c r="R25" s="1">
        <v>0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0</v>
      </c>
      <c r="Z25" s="1">
        <v>1</v>
      </c>
      <c r="AA25" s="1">
        <v>1</v>
      </c>
      <c r="AB25" s="1">
        <v>1</v>
      </c>
      <c r="AC25" s="1">
        <v>0</v>
      </c>
      <c r="AD25" s="1">
        <v>0</v>
      </c>
      <c r="AE25" s="1">
        <v>1</v>
      </c>
    </row>
    <row r="26" spans="1:31" s="1" customFormat="1" x14ac:dyDescent="0.2">
      <c r="A26" s="2" t="s">
        <v>82</v>
      </c>
      <c r="B26" s="1">
        <v>0</v>
      </c>
      <c r="C26" s="1">
        <v>1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0</v>
      </c>
      <c r="P26" s="1">
        <v>1</v>
      </c>
      <c r="Q26" s="1">
        <v>1</v>
      </c>
      <c r="R26" s="1">
        <v>0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0</v>
      </c>
      <c r="AD26" s="1">
        <v>1</v>
      </c>
      <c r="AE26" s="1">
        <v>1</v>
      </c>
    </row>
    <row r="27" spans="1:31" s="1" customFormat="1" x14ac:dyDescent="0.2">
      <c r="A27" s="2" t="s">
        <v>46</v>
      </c>
      <c r="B27" s="1">
        <v>0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1</v>
      </c>
      <c r="Q27" s="1">
        <v>0</v>
      </c>
      <c r="R27" s="1">
        <v>0</v>
      </c>
      <c r="S27" s="1">
        <v>1</v>
      </c>
      <c r="T27" s="1">
        <v>1</v>
      </c>
      <c r="U27" s="1">
        <v>1</v>
      </c>
      <c r="V27" s="1">
        <v>0</v>
      </c>
      <c r="W27" s="1">
        <v>1</v>
      </c>
      <c r="X27" s="1">
        <v>1</v>
      </c>
      <c r="Y27" s="1">
        <v>0</v>
      </c>
      <c r="Z27" s="1">
        <v>1</v>
      </c>
      <c r="AA27" s="1">
        <v>1</v>
      </c>
      <c r="AB27" s="1">
        <v>1</v>
      </c>
      <c r="AC27" s="1">
        <v>0</v>
      </c>
      <c r="AD27" s="1">
        <v>0</v>
      </c>
      <c r="AE27" s="1">
        <v>1</v>
      </c>
    </row>
    <row r="28" spans="1:31" s="1" customFormat="1" x14ac:dyDescent="0.2">
      <c r="A28" s="2" t="s">
        <v>81</v>
      </c>
      <c r="B28" s="1">
        <v>0</v>
      </c>
      <c r="C28" s="1">
        <v>1</v>
      </c>
      <c r="D28" s="1">
        <v>0</v>
      </c>
      <c r="E28" s="1">
        <v>1</v>
      </c>
      <c r="F28" s="1">
        <v>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1</v>
      </c>
      <c r="Q28" s="1">
        <v>1</v>
      </c>
      <c r="R28" s="1">
        <v>0</v>
      </c>
      <c r="S28" s="1">
        <v>1</v>
      </c>
      <c r="T28" s="1">
        <v>1</v>
      </c>
      <c r="U28" s="1">
        <v>1</v>
      </c>
      <c r="V28" s="1">
        <v>0</v>
      </c>
      <c r="W28" s="1">
        <v>1</v>
      </c>
      <c r="X28" s="1">
        <v>1</v>
      </c>
      <c r="Y28" s="1">
        <v>1</v>
      </c>
      <c r="Z28" s="1">
        <v>0</v>
      </c>
      <c r="AA28" s="1">
        <v>1</v>
      </c>
      <c r="AB28" s="1">
        <v>1</v>
      </c>
      <c r="AC28" s="1">
        <v>0</v>
      </c>
      <c r="AD28" s="1">
        <v>0</v>
      </c>
      <c r="AE28" s="1">
        <v>1</v>
      </c>
    </row>
    <row r="29" spans="1:31" s="1" customFormat="1" x14ac:dyDescent="0.2">
      <c r="A29" s="2" t="s">
        <v>45</v>
      </c>
      <c r="B29" s="1">
        <v>0</v>
      </c>
      <c r="C29" s="1">
        <v>1</v>
      </c>
      <c r="D29" s="1">
        <v>0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1</v>
      </c>
      <c r="Q29" s="1">
        <v>1</v>
      </c>
      <c r="R29" s="1">
        <v>0</v>
      </c>
      <c r="S29" s="1">
        <v>1</v>
      </c>
      <c r="T29" s="1">
        <v>1</v>
      </c>
      <c r="U29" s="1">
        <v>1</v>
      </c>
      <c r="V29" s="1">
        <v>0</v>
      </c>
      <c r="W29" s="1">
        <v>1</v>
      </c>
      <c r="X29" s="1">
        <v>1</v>
      </c>
      <c r="Y29" s="1">
        <v>0</v>
      </c>
      <c r="Z29" s="1">
        <v>1</v>
      </c>
      <c r="AA29" s="1">
        <v>1</v>
      </c>
      <c r="AB29" s="1">
        <v>1</v>
      </c>
      <c r="AC29" s="1">
        <v>0</v>
      </c>
      <c r="AD29" s="1">
        <v>0</v>
      </c>
      <c r="AE29" s="1">
        <v>1</v>
      </c>
    </row>
    <row r="30" spans="1:31" s="1" customFormat="1" x14ac:dyDescent="0.2">
      <c r="A30" s="1" t="s">
        <v>79</v>
      </c>
      <c r="B30" s="1">
        <v>0</v>
      </c>
      <c r="C30" s="1">
        <v>1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0</v>
      </c>
      <c r="P30" s="1">
        <v>1</v>
      </c>
      <c r="Q30" s="1">
        <v>1</v>
      </c>
      <c r="R30" s="1">
        <v>0</v>
      </c>
      <c r="S30" s="1">
        <v>1</v>
      </c>
      <c r="T30" s="1">
        <v>1</v>
      </c>
      <c r="U30" s="1">
        <v>1</v>
      </c>
      <c r="V30" s="1">
        <v>0</v>
      </c>
      <c r="W30" s="1">
        <v>1</v>
      </c>
      <c r="X30" s="1">
        <v>1</v>
      </c>
      <c r="Y30" s="1">
        <v>1</v>
      </c>
      <c r="Z30" s="1">
        <v>0</v>
      </c>
      <c r="AA30" s="1">
        <v>1</v>
      </c>
      <c r="AB30" s="1">
        <v>1</v>
      </c>
      <c r="AC30" s="1">
        <v>0</v>
      </c>
      <c r="AD30" s="1">
        <v>0</v>
      </c>
      <c r="AE30" s="1">
        <v>0</v>
      </c>
    </row>
    <row r="31" spans="1:31" s="1" customFormat="1" x14ac:dyDescent="0.2">
      <c r="A31" s="1" t="s">
        <v>43</v>
      </c>
      <c r="B31" s="1">
        <v>0</v>
      </c>
      <c r="C31" s="1">
        <v>1</v>
      </c>
      <c r="D31" s="1">
        <v>0</v>
      </c>
      <c r="E31" s="1">
        <v>1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0</v>
      </c>
      <c r="P31" s="1">
        <v>1</v>
      </c>
      <c r="Q31" s="1">
        <v>1</v>
      </c>
      <c r="R31" s="1">
        <v>0</v>
      </c>
      <c r="S31" s="1">
        <v>0</v>
      </c>
      <c r="T31" s="1">
        <v>0</v>
      </c>
      <c r="U31" s="1">
        <v>1</v>
      </c>
      <c r="V31" s="1">
        <v>0</v>
      </c>
      <c r="W31" s="1">
        <v>1</v>
      </c>
      <c r="X31" s="1">
        <v>1</v>
      </c>
      <c r="Y31" s="1">
        <v>0</v>
      </c>
      <c r="Z31" s="1">
        <v>1</v>
      </c>
      <c r="AA31" s="1">
        <v>1</v>
      </c>
      <c r="AB31" s="1">
        <v>0</v>
      </c>
      <c r="AC31" s="1">
        <v>0</v>
      </c>
      <c r="AD31" s="1">
        <v>0</v>
      </c>
      <c r="AE31" s="1">
        <v>1</v>
      </c>
    </row>
    <row r="32" spans="1:31" s="1" customFormat="1" x14ac:dyDescent="0.2">
      <c r="A32" s="2" t="s">
        <v>90</v>
      </c>
      <c r="B32" s="1">
        <v>0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0</v>
      </c>
      <c r="P32" s="1">
        <v>1</v>
      </c>
      <c r="Q32" s="1">
        <v>1</v>
      </c>
      <c r="R32" s="1">
        <v>0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0</v>
      </c>
      <c r="AA32" s="1">
        <v>1</v>
      </c>
      <c r="AB32" s="1">
        <v>1</v>
      </c>
      <c r="AC32" s="1">
        <v>0</v>
      </c>
      <c r="AD32" s="1">
        <v>1</v>
      </c>
      <c r="AE32" s="1">
        <v>0</v>
      </c>
    </row>
    <row r="33" spans="1:31" s="1" customFormat="1" x14ac:dyDescent="0.2">
      <c r="A33" s="2" t="s">
        <v>113</v>
      </c>
      <c r="B33" s="1">
        <v>0</v>
      </c>
      <c r="C33" s="1">
        <v>1</v>
      </c>
      <c r="D33" s="1">
        <v>0</v>
      </c>
      <c r="E33" s="1">
        <v>0</v>
      </c>
      <c r="F33" s="1">
        <v>1</v>
      </c>
      <c r="G33" s="1">
        <v>0</v>
      </c>
      <c r="H33" s="1">
        <v>1</v>
      </c>
      <c r="I33" s="1">
        <v>0</v>
      </c>
      <c r="J33" s="1">
        <v>0</v>
      </c>
      <c r="K33" s="1">
        <v>1</v>
      </c>
      <c r="L33" s="1">
        <v>0</v>
      </c>
      <c r="M33" s="1">
        <v>0</v>
      </c>
      <c r="N33" s="1">
        <v>1</v>
      </c>
      <c r="O33" s="1">
        <v>0</v>
      </c>
      <c r="P33" s="1">
        <v>1</v>
      </c>
      <c r="Q33" s="1">
        <v>1</v>
      </c>
      <c r="R33" s="1">
        <v>0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0</v>
      </c>
      <c r="AD33" s="1">
        <v>1</v>
      </c>
      <c r="AE33" s="1">
        <v>1</v>
      </c>
    </row>
    <row r="34" spans="1:31" s="1" customFormat="1" x14ac:dyDescent="0.2">
      <c r="A34" s="1" t="s">
        <v>88</v>
      </c>
      <c r="B34" s="1">
        <v>0</v>
      </c>
      <c r="C34" s="1">
        <v>1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0</v>
      </c>
      <c r="P34" s="1">
        <v>1</v>
      </c>
      <c r="Q34" s="1">
        <v>1</v>
      </c>
      <c r="R34" s="1">
        <v>0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0</v>
      </c>
      <c r="AA34" s="1">
        <v>1</v>
      </c>
      <c r="AB34" s="1">
        <v>1</v>
      </c>
      <c r="AC34" s="1">
        <v>1</v>
      </c>
      <c r="AD34" s="1">
        <v>1</v>
      </c>
      <c r="AE34" s="1">
        <v>0</v>
      </c>
    </row>
    <row r="35" spans="1:31" s="1" customFormat="1" x14ac:dyDescent="0.2">
      <c r="A35" s="1" t="s">
        <v>111</v>
      </c>
      <c r="B35" s="1">
        <v>0</v>
      </c>
      <c r="C35" s="1">
        <v>1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0</v>
      </c>
      <c r="J35" s="1">
        <v>0</v>
      </c>
      <c r="K35" s="1">
        <v>1</v>
      </c>
      <c r="L35" s="1">
        <v>0</v>
      </c>
      <c r="M35" s="1">
        <v>0</v>
      </c>
      <c r="N35" s="1">
        <v>1</v>
      </c>
      <c r="O35" s="1">
        <v>0</v>
      </c>
      <c r="P35" s="1">
        <v>1</v>
      </c>
      <c r="Q35" s="1">
        <v>1</v>
      </c>
      <c r="R35" s="1">
        <v>0</v>
      </c>
      <c r="S35" s="1">
        <v>0</v>
      </c>
      <c r="T35" s="1">
        <v>1</v>
      </c>
      <c r="U35" s="1">
        <v>1</v>
      </c>
      <c r="V35" s="1">
        <v>0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0</v>
      </c>
      <c r="AD35" s="1">
        <v>1</v>
      </c>
      <c r="AE35" s="1">
        <v>1</v>
      </c>
    </row>
    <row r="36" spans="1:31" s="1" customFormat="1" x14ac:dyDescent="0.2">
      <c r="A36" s="2" t="s">
        <v>92</v>
      </c>
      <c r="B36" s="1">
        <v>0</v>
      </c>
      <c r="C36" s="1">
        <v>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0</v>
      </c>
      <c r="P36" s="1">
        <v>1</v>
      </c>
      <c r="Q36" s="1">
        <v>1</v>
      </c>
      <c r="R36" s="1">
        <v>0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0</v>
      </c>
      <c r="AD36" s="1">
        <v>1</v>
      </c>
      <c r="AE36" s="1">
        <v>0</v>
      </c>
    </row>
    <row r="37" spans="1:31" s="1" customFormat="1" x14ac:dyDescent="0.2">
      <c r="A37" s="2" t="s">
        <v>115</v>
      </c>
      <c r="B37" s="1">
        <v>0</v>
      </c>
      <c r="C37" s="1">
        <v>1</v>
      </c>
      <c r="D37" s="1">
        <v>0</v>
      </c>
      <c r="E37" s="1">
        <v>0</v>
      </c>
      <c r="F37" s="1">
        <v>1</v>
      </c>
      <c r="G37" s="1">
        <v>0</v>
      </c>
      <c r="H37" s="1">
        <v>1</v>
      </c>
      <c r="I37" s="1">
        <v>0</v>
      </c>
      <c r="J37" s="1">
        <v>0</v>
      </c>
      <c r="K37" s="1">
        <v>1</v>
      </c>
      <c r="L37" s="1">
        <v>0</v>
      </c>
      <c r="M37" s="1">
        <v>0</v>
      </c>
      <c r="N37" s="1">
        <v>1</v>
      </c>
      <c r="O37" s="1">
        <v>0</v>
      </c>
      <c r="P37" s="1">
        <v>1</v>
      </c>
      <c r="Q37" s="1">
        <v>1</v>
      </c>
      <c r="R37" s="1">
        <v>0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0</v>
      </c>
      <c r="AD37" s="1">
        <v>1</v>
      </c>
      <c r="AE37" s="1">
        <v>0</v>
      </c>
    </row>
    <row r="38" spans="1:31" s="1" customFormat="1" x14ac:dyDescent="0.2">
      <c r="A38" s="2" t="s">
        <v>91</v>
      </c>
      <c r="B38" s="1">
        <v>0</v>
      </c>
      <c r="C38" s="1">
        <v>1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0</v>
      </c>
      <c r="P38" s="1">
        <v>1</v>
      </c>
      <c r="Q38" s="1">
        <v>1</v>
      </c>
      <c r="R38" s="1">
        <v>0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0</v>
      </c>
      <c r="AA38" s="1">
        <v>1</v>
      </c>
      <c r="AB38" s="1">
        <v>1</v>
      </c>
      <c r="AC38" s="1">
        <v>0</v>
      </c>
      <c r="AD38" s="1">
        <v>1</v>
      </c>
      <c r="AE38" s="1">
        <v>0</v>
      </c>
    </row>
    <row r="39" spans="1:31" s="1" customFormat="1" x14ac:dyDescent="0.2">
      <c r="A39" s="2" t="s">
        <v>114</v>
      </c>
      <c r="B39" s="1">
        <v>0</v>
      </c>
      <c r="C39" s="1">
        <v>1</v>
      </c>
      <c r="D39" s="1">
        <v>0</v>
      </c>
      <c r="E39" s="1">
        <v>0</v>
      </c>
      <c r="F39" s="1">
        <v>1</v>
      </c>
      <c r="G39" s="1">
        <v>0</v>
      </c>
      <c r="H39" s="1">
        <v>1</v>
      </c>
      <c r="I39" s="1">
        <v>0</v>
      </c>
      <c r="J39" s="1">
        <v>0</v>
      </c>
      <c r="K39" s="1">
        <v>1</v>
      </c>
      <c r="L39" s="1">
        <v>0</v>
      </c>
      <c r="M39" s="1">
        <v>0</v>
      </c>
      <c r="N39" s="1">
        <v>1</v>
      </c>
      <c r="O39" s="1">
        <v>0</v>
      </c>
      <c r="P39" s="1">
        <v>1</v>
      </c>
      <c r="Q39" s="1">
        <v>1</v>
      </c>
      <c r="R39" s="1">
        <v>0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0</v>
      </c>
      <c r="AD39" s="1">
        <v>1</v>
      </c>
      <c r="AE39" s="1">
        <v>1</v>
      </c>
    </row>
    <row r="40" spans="1:31" s="1" customFormat="1" x14ac:dyDescent="0.2">
      <c r="A40" s="1" t="s">
        <v>89</v>
      </c>
      <c r="B40" s="1">
        <v>0</v>
      </c>
      <c r="C40" s="1">
        <v>1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0</v>
      </c>
      <c r="P40" s="1">
        <v>1</v>
      </c>
      <c r="Q40" s="1">
        <v>1</v>
      </c>
      <c r="R40" s="1">
        <v>0</v>
      </c>
      <c r="S40" s="1">
        <v>0</v>
      </c>
      <c r="T40" s="1">
        <v>1</v>
      </c>
      <c r="U40" s="1">
        <v>1</v>
      </c>
      <c r="V40" s="1">
        <v>0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0</v>
      </c>
    </row>
    <row r="41" spans="1:31" s="1" customFormat="1" x14ac:dyDescent="0.2">
      <c r="A41" s="1" t="s">
        <v>112</v>
      </c>
      <c r="B41" s="1">
        <v>0</v>
      </c>
      <c r="C41" s="1">
        <v>1</v>
      </c>
      <c r="D41" s="1">
        <v>0</v>
      </c>
      <c r="E41" s="1">
        <v>0</v>
      </c>
      <c r="F41" s="1">
        <v>1</v>
      </c>
      <c r="G41" s="1">
        <v>0</v>
      </c>
      <c r="H41" s="1">
        <v>1</v>
      </c>
      <c r="I41" s="1">
        <v>0</v>
      </c>
      <c r="J41" s="1">
        <v>0</v>
      </c>
      <c r="K41" s="1">
        <v>1</v>
      </c>
      <c r="L41" s="1">
        <v>0</v>
      </c>
      <c r="M41" s="1">
        <v>0</v>
      </c>
      <c r="N41" s="1">
        <v>1</v>
      </c>
      <c r="O41" s="1">
        <v>0</v>
      </c>
      <c r="P41" s="1">
        <v>1</v>
      </c>
      <c r="Q41" s="1">
        <v>1</v>
      </c>
      <c r="R41" s="1">
        <v>0</v>
      </c>
      <c r="S41" s="1">
        <v>1</v>
      </c>
      <c r="T41" s="1">
        <v>1</v>
      </c>
      <c r="U41" s="1">
        <v>1</v>
      </c>
      <c r="V41" s="1">
        <v>0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0</v>
      </c>
      <c r="AD41" s="1">
        <v>1</v>
      </c>
      <c r="AE41" s="1">
        <v>1</v>
      </c>
    </row>
    <row r="42" spans="1:31" s="1" customFormat="1" x14ac:dyDescent="0.2">
      <c r="A42" s="2" t="s">
        <v>75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1</v>
      </c>
      <c r="AC42" s="1">
        <v>0</v>
      </c>
      <c r="AD42" s="1">
        <v>0</v>
      </c>
      <c r="AE42" s="1">
        <v>0</v>
      </c>
    </row>
    <row r="43" spans="1:31" s="1" customFormat="1" x14ac:dyDescent="0.2">
      <c r="A43" s="2" t="s">
        <v>39</v>
      </c>
      <c r="B43" s="1">
        <v>0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  <c r="L43" s="1">
        <v>0</v>
      </c>
      <c r="M43" s="1">
        <v>0</v>
      </c>
      <c r="N43" s="1">
        <v>0</v>
      </c>
      <c r="O43" s="1">
        <v>0</v>
      </c>
      <c r="P43" s="1">
        <v>1</v>
      </c>
      <c r="Q43" s="1">
        <v>0</v>
      </c>
      <c r="R43" s="1">
        <v>0</v>
      </c>
      <c r="S43" s="1">
        <v>0</v>
      </c>
      <c r="T43" s="1">
        <v>0</v>
      </c>
      <c r="U43" s="1">
        <v>1</v>
      </c>
      <c r="V43" s="1">
        <v>0</v>
      </c>
      <c r="W43" s="1">
        <v>1</v>
      </c>
      <c r="X43" s="1">
        <v>1</v>
      </c>
      <c r="Y43" s="1">
        <v>0</v>
      </c>
      <c r="Z43" s="1">
        <v>0</v>
      </c>
      <c r="AA43" s="1">
        <v>1</v>
      </c>
      <c r="AB43" s="1">
        <v>0</v>
      </c>
      <c r="AC43" s="1">
        <v>0</v>
      </c>
      <c r="AD43" s="1">
        <v>0</v>
      </c>
      <c r="AE43" s="1">
        <v>1</v>
      </c>
    </row>
    <row r="44" spans="1:31" s="1" customFormat="1" x14ac:dyDescent="0.2">
      <c r="A44" s="1" t="s">
        <v>73</v>
      </c>
      <c r="B44" s="1">
        <v>0</v>
      </c>
      <c r="C44" s="1">
        <v>0</v>
      </c>
      <c r="D44" s="1">
        <v>0</v>
      </c>
      <c r="E44" s="1">
        <v>1</v>
      </c>
      <c r="F44" s="1">
        <v>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1</v>
      </c>
      <c r="AC44" s="1">
        <v>0</v>
      </c>
      <c r="AD44" s="1">
        <v>0</v>
      </c>
      <c r="AE44" s="1">
        <v>0</v>
      </c>
    </row>
    <row r="45" spans="1:31" s="1" customFormat="1" x14ac:dyDescent="0.2">
      <c r="A45" s="1" t="s">
        <v>37</v>
      </c>
      <c r="B45" s="1">
        <v>0</v>
      </c>
      <c r="C45" s="1">
        <v>1</v>
      </c>
      <c r="D45" s="1">
        <v>0</v>
      </c>
      <c r="E45" s="1">
        <v>1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1</v>
      </c>
      <c r="L45" s="1">
        <v>1</v>
      </c>
      <c r="M45" s="1">
        <v>0</v>
      </c>
      <c r="N45" s="1">
        <v>0</v>
      </c>
      <c r="O45" s="1">
        <v>0</v>
      </c>
      <c r="P45" s="1">
        <v>1</v>
      </c>
      <c r="Q45" s="1">
        <v>0</v>
      </c>
      <c r="R45" s="1">
        <v>0</v>
      </c>
      <c r="S45" s="1">
        <v>0</v>
      </c>
      <c r="T45" s="1">
        <v>0</v>
      </c>
      <c r="U45" s="1">
        <v>1</v>
      </c>
      <c r="V45" s="1">
        <v>0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0</v>
      </c>
      <c r="AC45" s="1">
        <v>1</v>
      </c>
      <c r="AD45" s="1">
        <v>0</v>
      </c>
      <c r="AE45" s="1">
        <v>1</v>
      </c>
    </row>
    <row r="46" spans="1:31" s="1" customFormat="1" x14ac:dyDescent="0.2">
      <c r="A46" s="2" t="s">
        <v>77</v>
      </c>
      <c r="B46" s="1">
        <v>0</v>
      </c>
      <c r="C46" s="1">
        <v>0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1</v>
      </c>
      <c r="AC46" s="1">
        <v>0</v>
      </c>
      <c r="AD46" s="1">
        <v>0</v>
      </c>
      <c r="AE46" s="1">
        <v>0</v>
      </c>
    </row>
    <row r="47" spans="1:31" x14ac:dyDescent="0.2">
      <c r="A47" s="2" t="s">
        <v>41</v>
      </c>
      <c r="B47" s="1">
        <v>0</v>
      </c>
      <c r="C47" s="1">
        <v>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1</v>
      </c>
      <c r="Q47" s="1">
        <v>0</v>
      </c>
      <c r="R47" s="1">
        <v>0</v>
      </c>
      <c r="S47" s="1">
        <v>0</v>
      </c>
      <c r="T47" s="1">
        <v>0</v>
      </c>
      <c r="U47" s="1">
        <v>1</v>
      </c>
      <c r="V47" s="1">
        <v>0</v>
      </c>
      <c r="W47" s="1">
        <v>0</v>
      </c>
      <c r="X47" s="1">
        <v>1</v>
      </c>
      <c r="Y47" s="1">
        <v>0</v>
      </c>
      <c r="Z47" s="1">
        <v>0</v>
      </c>
      <c r="AA47" s="1">
        <v>1</v>
      </c>
      <c r="AB47" s="1">
        <v>0</v>
      </c>
      <c r="AC47" s="1">
        <v>0</v>
      </c>
      <c r="AD47" s="1">
        <v>0</v>
      </c>
      <c r="AE47" s="1">
        <v>0</v>
      </c>
    </row>
    <row r="48" spans="1:31" x14ac:dyDescent="0.2">
      <c r="A48" s="2" t="s">
        <v>76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</row>
    <row r="49" spans="1:31" x14ac:dyDescent="0.2">
      <c r="A49" s="2" t="s">
        <v>40</v>
      </c>
      <c r="B49" s="1">
        <v>0</v>
      </c>
      <c r="C49" s="1">
        <v>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</v>
      </c>
      <c r="L49" s="1">
        <v>0</v>
      </c>
      <c r="M49" s="1">
        <v>0</v>
      </c>
      <c r="N49" s="1">
        <v>0</v>
      </c>
      <c r="O49" s="1">
        <v>0</v>
      </c>
      <c r="P49" s="1">
        <v>1</v>
      </c>
      <c r="Q49" s="1">
        <v>0</v>
      </c>
      <c r="R49" s="1">
        <v>0</v>
      </c>
      <c r="S49" s="1">
        <v>0</v>
      </c>
      <c r="T49" s="1">
        <v>0</v>
      </c>
      <c r="U49" s="1">
        <v>1</v>
      </c>
      <c r="V49" s="1">
        <v>0</v>
      </c>
      <c r="W49" s="1">
        <v>1</v>
      </c>
      <c r="X49" s="1">
        <v>1</v>
      </c>
      <c r="Y49" s="1">
        <v>0</v>
      </c>
      <c r="Z49" s="1">
        <v>0</v>
      </c>
      <c r="AA49" s="1">
        <v>1</v>
      </c>
      <c r="AB49" s="1">
        <v>0</v>
      </c>
      <c r="AC49" s="1">
        <v>0</v>
      </c>
      <c r="AD49" s="1">
        <v>0</v>
      </c>
      <c r="AE49" s="1">
        <v>1</v>
      </c>
    </row>
    <row r="50" spans="1:31" x14ac:dyDescent="0.2">
      <c r="A50" s="1" t="s">
        <v>74</v>
      </c>
      <c r="B50" s="1">
        <v>0</v>
      </c>
      <c r="C50" s="1">
        <v>0</v>
      </c>
      <c r="D50" s="1">
        <v>0</v>
      </c>
      <c r="E50" s="1">
        <v>1</v>
      </c>
      <c r="F50" s="1">
        <v>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1</v>
      </c>
      <c r="AC50" s="1">
        <v>0</v>
      </c>
      <c r="AD50" s="1">
        <v>0</v>
      </c>
      <c r="AE50" s="1">
        <v>0</v>
      </c>
    </row>
    <row r="51" spans="1:31" x14ac:dyDescent="0.2">
      <c r="A51" s="1" t="s">
        <v>38</v>
      </c>
      <c r="B51" s="1">
        <v>0</v>
      </c>
      <c r="C51" s="1">
        <v>1</v>
      </c>
      <c r="D51" s="1">
        <v>0</v>
      </c>
      <c r="E51" s="1">
        <v>1</v>
      </c>
      <c r="F51" s="1">
        <v>1</v>
      </c>
      <c r="G51" s="1">
        <v>0</v>
      </c>
      <c r="H51" s="1">
        <v>1</v>
      </c>
      <c r="I51" s="1">
        <v>0</v>
      </c>
      <c r="J51" s="1">
        <v>0</v>
      </c>
      <c r="K51" s="1">
        <v>1</v>
      </c>
      <c r="L51" s="1">
        <v>1</v>
      </c>
      <c r="M51" s="1">
        <v>0</v>
      </c>
      <c r="N51" s="1">
        <v>1</v>
      </c>
      <c r="O51" s="1">
        <v>1</v>
      </c>
      <c r="P51" s="1">
        <v>1</v>
      </c>
      <c r="Q51" s="1">
        <v>0</v>
      </c>
      <c r="R51" s="1">
        <v>0</v>
      </c>
      <c r="S51" s="1">
        <v>0</v>
      </c>
      <c r="T51" s="1">
        <v>0</v>
      </c>
      <c r="U51" s="1">
        <v>1</v>
      </c>
      <c r="V51" s="1">
        <v>0</v>
      </c>
      <c r="W51" s="1">
        <v>1</v>
      </c>
      <c r="X51" s="1">
        <v>1</v>
      </c>
      <c r="Y51" s="1">
        <v>0</v>
      </c>
      <c r="Z51" s="1">
        <v>1</v>
      </c>
      <c r="AA51" s="1">
        <v>1</v>
      </c>
      <c r="AB51" s="1">
        <v>0</v>
      </c>
      <c r="AC51" s="1">
        <v>1</v>
      </c>
      <c r="AD51" s="1">
        <v>0</v>
      </c>
      <c r="AE51" s="1">
        <v>1</v>
      </c>
    </row>
    <row r="52" spans="1:31" x14ac:dyDescent="0.2">
      <c r="A52" s="1" t="s">
        <v>71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</row>
    <row r="53" spans="1:31" x14ac:dyDescent="0.2">
      <c r="A53" s="1" t="s">
        <v>61</v>
      </c>
      <c r="B53" s="1">
        <v>0</v>
      </c>
      <c r="C53" s="1">
        <v>1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1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1</v>
      </c>
    </row>
    <row r="54" spans="1:31" x14ac:dyDescent="0.2">
      <c r="A54" s="1" t="s">
        <v>66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 t="s">
        <v>26</v>
      </c>
      <c r="I54" s="1">
        <v>0</v>
      </c>
      <c r="J54" s="1">
        <v>0</v>
      </c>
      <c r="K54" s="1" t="s">
        <v>26</v>
      </c>
      <c r="L54" s="1">
        <v>0</v>
      </c>
      <c r="M54" s="1">
        <v>0</v>
      </c>
      <c r="N54" s="1">
        <v>0</v>
      </c>
      <c r="O54" s="1" t="s">
        <v>26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</row>
    <row r="55" spans="1:31" x14ac:dyDescent="0.2">
      <c r="A55" s="1" t="s">
        <v>58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</row>
    <row r="56" spans="1:31" x14ac:dyDescent="0.2">
      <c r="A56" s="1" t="s">
        <v>65</v>
      </c>
      <c r="B56" s="1">
        <v>1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 t="s">
        <v>26</v>
      </c>
      <c r="I56" s="1">
        <v>0</v>
      </c>
      <c r="J56" s="1">
        <v>0</v>
      </c>
      <c r="K56" s="1" t="s">
        <v>26</v>
      </c>
      <c r="L56" s="1">
        <v>0</v>
      </c>
      <c r="M56" s="1">
        <v>0</v>
      </c>
      <c r="N56" s="1">
        <v>0</v>
      </c>
      <c r="O56" s="1" t="s">
        <v>26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</row>
    <row r="57" spans="1:31" x14ac:dyDescent="0.2">
      <c r="A57" s="1" t="s">
        <v>57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1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</row>
    <row r="58" spans="1:31" x14ac:dyDescent="0.2">
      <c r="A58" s="1" t="s">
        <v>126</v>
      </c>
      <c r="B58" s="1">
        <v>0</v>
      </c>
      <c r="C58" s="1">
        <v>0</v>
      </c>
      <c r="D58" s="1">
        <v>0</v>
      </c>
      <c r="E58" s="1">
        <v>1</v>
      </c>
      <c r="F58" s="1">
        <v>1</v>
      </c>
      <c r="G58" s="1">
        <v>0</v>
      </c>
      <c r="H58" s="1">
        <v>1</v>
      </c>
      <c r="I58" s="1">
        <v>1</v>
      </c>
      <c r="J58" s="1">
        <v>1</v>
      </c>
      <c r="K58" s="1">
        <v>0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0</v>
      </c>
      <c r="R58" s="1">
        <v>0</v>
      </c>
      <c r="S58" s="1">
        <v>0</v>
      </c>
      <c r="T58" s="1">
        <v>1</v>
      </c>
      <c r="U58" s="1">
        <v>1</v>
      </c>
      <c r="V58" s="1">
        <v>0</v>
      </c>
      <c r="W58" s="1">
        <v>1</v>
      </c>
      <c r="X58" s="1">
        <v>1</v>
      </c>
      <c r="Y58" s="1">
        <v>0</v>
      </c>
      <c r="Z58" s="1">
        <v>0</v>
      </c>
      <c r="AA58" s="1">
        <v>1</v>
      </c>
      <c r="AB58" s="1">
        <v>0</v>
      </c>
      <c r="AC58" s="1">
        <v>1</v>
      </c>
      <c r="AD58" s="1">
        <v>0</v>
      </c>
      <c r="AE58" s="1">
        <v>1</v>
      </c>
    </row>
    <row r="59" spans="1:31" x14ac:dyDescent="0.2">
      <c r="A59" s="1" t="s">
        <v>128</v>
      </c>
      <c r="B59" s="1">
        <v>0</v>
      </c>
      <c r="C59" s="1">
        <v>1</v>
      </c>
      <c r="D59" s="1">
        <v>0</v>
      </c>
      <c r="E59" s="1">
        <v>1</v>
      </c>
      <c r="F59" s="1">
        <v>0</v>
      </c>
      <c r="G59" s="1">
        <v>0</v>
      </c>
      <c r="H59" s="1">
        <v>0</v>
      </c>
      <c r="I59" s="1">
        <v>1</v>
      </c>
      <c r="J59" s="1">
        <v>1</v>
      </c>
      <c r="K59" s="1">
        <v>0</v>
      </c>
      <c r="L59" s="1">
        <v>1</v>
      </c>
      <c r="M59" s="1">
        <v>0</v>
      </c>
      <c r="N59" s="1">
        <v>1</v>
      </c>
      <c r="O59" s="1">
        <v>0</v>
      </c>
      <c r="P59" s="1">
        <v>0</v>
      </c>
      <c r="Q59" s="1">
        <v>1</v>
      </c>
      <c r="R59" s="1">
        <v>0</v>
      </c>
      <c r="S59" s="1">
        <v>0</v>
      </c>
      <c r="T59" s="1">
        <v>1</v>
      </c>
      <c r="U59" s="1">
        <v>1</v>
      </c>
      <c r="V59" s="1">
        <v>0</v>
      </c>
      <c r="W59" s="1">
        <v>1</v>
      </c>
      <c r="X59" s="1">
        <v>1</v>
      </c>
      <c r="Y59" s="1">
        <v>0</v>
      </c>
      <c r="Z59" s="1">
        <v>0</v>
      </c>
      <c r="AA59" s="1">
        <v>1</v>
      </c>
      <c r="AB59" s="1">
        <v>0</v>
      </c>
      <c r="AC59" s="1">
        <v>1</v>
      </c>
      <c r="AD59" s="1">
        <v>0</v>
      </c>
      <c r="AE59" s="1">
        <v>0</v>
      </c>
    </row>
    <row r="60" spans="1:31" x14ac:dyDescent="0.2">
      <c r="A60" s="1" t="s">
        <v>104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</row>
    <row r="61" spans="1:31" x14ac:dyDescent="0.2">
      <c r="A61" s="1" t="s">
        <v>125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</row>
    <row r="62" spans="1:31" x14ac:dyDescent="0.2">
      <c r="A62" s="1" t="s">
        <v>103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</row>
    <row r="63" spans="1:31" x14ac:dyDescent="0.2">
      <c r="A63" s="1" t="s">
        <v>124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</row>
    <row r="64" spans="1:31" x14ac:dyDescent="0.2">
      <c r="A64" s="1" t="s">
        <v>123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</row>
    <row r="65" spans="1:31" x14ac:dyDescent="0.2">
      <c r="A65" s="1" t="s">
        <v>102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</row>
    <row r="66" spans="1:31" x14ac:dyDescent="0.2">
      <c r="A66" s="1" t="s">
        <v>101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</row>
    <row r="67" spans="1:31" x14ac:dyDescent="0.2">
      <c r="A67" s="1" t="s">
        <v>122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</row>
    <row r="68" spans="1:31" x14ac:dyDescent="0.2">
      <c r="A68" s="1" t="s">
        <v>62</v>
      </c>
      <c r="B68" s="1">
        <v>1</v>
      </c>
      <c r="C68" s="1">
        <v>1</v>
      </c>
      <c r="D68" s="1">
        <v>0</v>
      </c>
      <c r="E68" s="1"/>
      <c r="F68" s="1">
        <v>1</v>
      </c>
      <c r="G68" s="1"/>
      <c r="H68" s="1">
        <v>1</v>
      </c>
      <c r="I68" s="1">
        <v>1</v>
      </c>
      <c r="J68" s="1"/>
      <c r="K68" s="1"/>
      <c r="L68" s="1">
        <v>0</v>
      </c>
      <c r="M68" s="1">
        <v>1</v>
      </c>
      <c r="N68" s="1"/>
      <c r="O68" s="1">
        <v>1</v>
      </c>
      <c r="P68" s="1"/>
      <c r="Q68" s="1">
        <v>1</v>
      </c>
      <c r="R68" s="1"/>
      <c r="S68" s="1">
        <v>1</v>
      </c>
      <c r="T68" s="1">
        <v>1</v>
      </c>
      <c r="U68" s="1">
        <v>1</v>
      </c>
      <c r="V68" s="1"/>
      <c r="W68" s="1">
        <v>1</v>
      </c>
      <c r="X68" s="1">
        <v>1</v>
      </c>
      <c r="Y68" s="1">
        <v>1</v>
      </c>
      <c r="Z68" s="1">
        <v>1</v>
      </c>
      <c r="AA68" s="1">
        <v>1</v>
      </c>
      <c r="AB68" s="1"/>
      <c r="AC68" s="1">
        <v>0</v>
      </c>
      <c r="AD68" s="1">
        <v>1</v>
      </c>
      <c r="AE68" s="1"/>
    </row>
    <row r="69" spans="1:31" x14ac:dyDescent="0.2">
      <c r="A69" s="1" t="s">
        <v>106</v>
      </c>
      <c r="B69" s="1">
        <v>0</v>
      </c>
      <c r="C69" s="1">
        <v>0</v>
      </c>
      <c r="D69" s="1">
        <v>0</v>
      </c>
      <c r="E69" s="1">
        <v>0</v>
      </c>
      <c r="F69" s="1">
        <v>1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1</v>
      </c>
      <c r="N69" s="1">
        <v>0</v>
      </c>
      <c r="O69" s="1">
        <v>0</v>
      </c>
      <c r="P69" s="1">
        <v>0</v>
      </c>
      <c r="Q69" s="1">
        <v>1</v>
      </c>
      <c r="R69" s="1">
        <v>0</v>
      </c>
      <c r="S69" s="1">
        <v>1</v>
      </c>
      <c r="T69" s="1">
        <v>1</v>
      </c>
      <c r="U69" s="1">
        <v>1</v>
      </c>
      <c r="V69" s="1">
        <v>0</v>
      </c>
      <c r="W69" s="1">
        <v>1</v>
      </c>
      <c r="X69" s="1">
        <v>1</v>
      </c>
      <c r="Y69" s="1">
        <v>1</v>
      </c>
      <c r="Z69" s="1">
        <v>1</v>
      </c>
      <c r="AA69" s="1">
        <v>1</v>
      </c>
      <c r="AB69" s="1">
        <v>0</v>
      </c>
      <c r="AC69" s="1">
        <v>1</v>
      </c>
      <c r="AD69" s="1">
        <v>1</v>
      </c>
      <c r="AE69" s="1">
        <v>0</v>
      </c>
    </row>
    <row r="70" spans="1:31" x14ac:dyDescent="0.2">
      <c r="A70" s="1" t="s">
        <v>54</v>
      </c>
      <c r="B70" s="1">
        <v>1</v>
      </c>
      <c r="C70" s="1">
        <v>1</v>
      </c>
      <c r="D70" s="1">
        <v>1</v>
      </c>
      <c r="E70" s="1">
        <v>0</v>
      </c>
      <c r="F70" s="1">
        <v>1</v>
      </c>
      <c r="G70" s="1">
        <v>0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0</v>
      </c>
      <c r="O70" s="1">
        <v>1</v>
      </c>
      <c r="P70" s="1">
        <v>0</v>
      </c>
      <c r="Q70" s="1">
        <v>1</v>
      </c>
      <c r="R70" s="1">
        <v>0</v>
      </c>
      <c r="S70" s="1">
        <v>1</v>
      </c>
      <c r="T70" s="1">
        <v>1</v>
      </c>
      <c r="U70" s="1">
        <v>1</v>
      </c>
      <c r="V70" s="1">
        <v>0</v>
      </c>
      <c r="W70" s="1">
        <v>1</v>
      </c>
      <c r="X70" s="1">
        <v>1</v>
      </c>
      <c r="Y70" s="1">
        <v>1</v>
      </c>
      <c r="Z70" s="1">
        <v>1</v>
      </c>
      <c r="AA70" s="1">
        <v>1</v>
      </c>
      <c r="AB70" s="1">
        <v>0</v>
      </c>
      <c r="AC70" s="1">
        <v>1</v>
      </c>
      <c r="AD70" s="1">
        <v>1</v>
      </c>
      <c r="AE70" s="1">
        <v>0</v>
      </c>
    </row>
    <row r="71" spans="1:31" x14ac:dyDescent="0.2">
      <c r="A71" s="1" t="s">
        <v>107</v>
      </c>
      <c r="B71" s="1" t="s">
        <v>26</v>
      </c>
      <c r="C71" s="1" t="s">
        <v>26</v>
      </c>
      <c r="D71" s="1" t="s">
        <v>26</v>
      </c>
      <c r="E71" s="1" t="s">
        <v>26</v>
      </c>
      <c r="F71" s="1">
        <v>1</v>
      </c>
      <c r="G71" s="1" t="s">
        <v>26</v>
      </c>
      <c r="H71" s="1" t="s">
        <v>26</v>
      </c>
      <c r="I71" s="1">
        <v>1</v>
      </c>
      <c r="J71" s="1" t="s">
        <v>26</v>
      </c>
      <c r="K71" s="1" t="s">
        <v>26</v>
      </c>
      <c r="L71" s="1" t="s">
        <v>26</v>
      </c>
      <c r="M71" s="1">
        <v>1</v>
      </c>
      <c r="N71" s="1" t="s">
        <v>26</v>
      </c>
      <c r="O71" s="1" t="s">
        <v>26</v>
      </c>
      <c r="P71" s="1" t="s">
        <v>26</v>
      </c>
      <c r="Q71" s="1">
        <v>1</v>
      </c>
      <c r="R71" s="1" t="s">
        <v>26</v>
      </c>
      <c r="S71" s="1">
        <v>0</v>
      </c>
      <c r="T71" s="1">
        <v>1</v>
      </c>
      <c r="U71" s="1">
        <v>1</v>
      </c>
      <c r="V71" s="1" t="s">
        <v>26</v>
      </c>
      <c r="W71" s="1">
        <v>1</v>
      </c>
      <c r="X71" s="1">
        <v>1</v>
      </c>
      <c r="Y71" s="1">
        <v>1</v>
      </c>
      <c r="Z71" s="1">
        <v>1</v>
      </c>
      <c r="AA71" s="1">
        <v>1</v>
      </c>
      <c r="AB71" s="1" t="s">
        <v>26</v>
      </c>
      <c r="AC71" s="1">
        <v>0</v>
      </c>
      <c r="AD71" s="1">
        <v>1</v>
      </c>
      <c r="AE71" s="1" t="s">
        <v>26</v>
      </c>
    </row>
    <row r="72" spans="1:31" x14ac:dyDescent="0.2">
      <c r="A72" s="1" t="s">
        <v>129</v>
      </c>
      <c r="B72" s="1">
        <v>1</v>
      </c>
      <c r="C72" s="1">
        <v>0</v>
      </c>
      <c r="D72" s="1">
        <v>0</v>
      </c>
      <c r="E72" s="1">
        <v>1</v>
      </c>
      <c r="F72" s="1">
        <v>1</v>
      </c>
      <c r="G72" s="1">
        <v>0</v>
      </c>
      <c r="H72" s="1">
        <v>0</v>
      </c>
      <c r="I72" s="1">
        <v>1</v>
      </c>
      <c r="J72" s="1">
        <v>1</v>
      </c>
      <c r="K72" s="1">
        <v>0</v>
      </c>
      <c r="L72" s="1">
        <v>0</v>
      </c>
      <c r="M72" s="1">
        <v>1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1</v>
      </c>
      <c r="U72" s="1">
        <v>0</v>
      </c>
      <c r="V72" s="1">
        <v>0</v>
      </c>
      <c r="W72" s="1">
        <v>1</v>
      </c>
      <c r="X72" s="1">
        <v>1</v>
      </c>
      <c r="Y72" s="1">
        <v>0</v>
      </c>
      <c r="Z72" s="1">
        <v>0</v>
      </c>
      <c r="AA72" s="1">
        <v>1</v>
      </c>
      <c r="AB72" s="1">
        <v>0</v>
      </c>
      <c r="AC72" s="1">
        <v>1</v>
      </c>
      <c r="AD72" s="1">
        <v>0</v>
      </c>
      <c r="AE72" s="1">
        <v>0</v>
      </c>
    </row>
    <row r="73" spans="1:31" x14ac:dyDescent="0.2">
      <c r="A73" s="1" t="s">
        <v>121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0</v>
      </c>
      <c r="J73" s="1">
        <v>0</v>
      </c>
      <c r="K73" s="1">
        <v>1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</row>
    <row r="74" spans="1:31" x14ac:dyDescent="0.2">
      <c r="A74" s="1" t="s">
        <v>98</v>
      </c>
      <c r="B74" s="1">
        <v>0</v>
      </c>
      <c r="C74" s="1">
        <v>0</v>
      </c>
      <c r="D74" s="1">
        <v>0</v>
      </c>
      <c r="E74" s="1">
        <v>1</v>
      </c>
      <c r="F74" s="1">
        <v>0</v>
      </c>
      <c r="G74" s="1">
        <v>0</v>
      </c>
      <c r="H74" s="1">
        <v>0</v>
      </c>
      <c r="I74" s="1">
        <v>0</v>
      </c>
      <c r="J74" s="1">
        <v>1</v>
      </c>
      <c r="K74" s="1">
        <v>0</v>
      </c>
      <c r="L74" s="1">
        <v>0</v>
      </c>
      <c r="M74" s="1">
        <v>1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1</v>
      </c>
      <c r="Y74" s="1">
        <v>0</v>
      </c>
      <c r="Z74" s="1">
        <v>0</v>
      </c>
      <c r="AA74" s="1">
        <v>0</v>
      </c>
      <c r="AB74" s="1">
        <v>0</v>
      </c>
      <c r="AC74" s="1">
        <v>1</v>
      </c>
      <c r="AD74" s="1">
        <v>0</v>
      </c>
      <c r="AE74" s="1">
        <v>1</v>
      </c>
    </row>
    <row r="75" spans="1:31" x14ac:dyDescent="0.2">
      <c r="A75" s="1" t="s">
        <v>52</v>
      </c>
      <c r="B75" s="1">
        <v>0</v>
      </c>
      <c r="C75" s="1">
        <v>1</v>
      </c>
      <c r="D75" s="1">
        <v>0</v>
      </c>
      <c r="E75" s="1">
        <v>1</v>
      </c>
      <c r="F75" s="1">
        <v>0</v>
      </c>
      <c r="G75" s="1">
        <v>0</v>
      </c>
      <c r="H75" s="1">
        <v>0</v>
      </c>
      <c r="I75" s="1">
        <v>0</v>
      </c>
      <c r="J75" s="1">
        <v>1</v>
      </c>
      <c r="K75" s="1">
        <v>0</v>
      </c>
      <c r="L75" s="1">
        <v>0</v>
      </c>
      <c r="M75" s="1">
        <v>1</v>
      </c>
      <c r="N75" s="1">
        <v>0</v>
      </c>
      <c r="O75" s="1">
        <v>1</v>
      </c>
      <c r="P75" s="1">
        <v>0</v>
      </c>
      <c r="Q75" s="1">
        <v>0</v>
      </c>
      <c r="R75" s="1">
        <v>0</v>
      </c>
      <c r="S75" s="1">
        <v>0</v>
      </c>
      <c r="T75" s="1">
        <v>1</v>
      </c>
      <c r="U75" s="1">
        <v>0</v>
      </c>
      <c r="V75" s="1">
        <v>0</v>
      </c>
      <c r="W75" s="1">
        <v>0</v>
      </c>
      <c r="X75" s="1">
        <v>1</v>
      </c>
      <c r="Y75" s="1">
        <v>0</v>
      </c>
      <c r="Z75" s="1">
        <v>0</v>
      </c>
      <c r="AA75" s="1">
        <v>1</v>
      </c>
      <c r="AB75" s="1">
        <v>0</v>
      </c>
      <c r="AC75" s="1">
        <v>1</v>
      </c>
      <c r="AD75" s="1">
        <v>0</v>
      </c>
      <c r="AE75" s="1">
        <v>1</v>
      </c>
    </row>
    <row r="76" spans="1:31" x14ac:dyDescent="0.2">
      <c r="A76" s="1" t="s">
        <v>109</v>
      </c>
      <c r="B76" s="1">
        <v>1</v>
      </c>
      <c r="C76" s="1">
        <v>1</v>
      </c>
      <c r="D76" s="1">
        <v>0</v>
      </c>
      <c r="E76" s="1">
        <v>1</v>
      </c>
      <c r="F76" s="1">
        <v>1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1</v>
      </c>
      <c r="V76" s="1">
        <v>0</v>
      </c>
      <c r="W76" s="1">
        <v>0</v>
      </c>
      <c r="X76" s="1">
        <v>1</v>
      </c>
      <c r="Y76" s="1">
        <v>0</v>
      </c>
      <c r="Z76" s="1">
        <v>0</v>
      </c>
      <c r="AA76" s="1">
        <v>1</v>
      </c>
      <c r="AB76" s="1">
        <v>0</v>
      </c>
      <c r="AC76" s="1">
        <v>0</v>
      </c>
      <c r="AD76" s="1">
        <v>0</v>
      </c>
      <c r="AE76" s="1">
        <v>0</v>
      </c>
    </row>
    <row r="77" spans="1:31" x14ac:dyDescent="0.2">
      <c r="A77" s="1" t="s">
        <v>70</v>
      </c>
      <c r="B77" s="1">
        <v>1</v>
      </c>
      <c r="C77" s="1">
        <v>0</v>
      </c>
      <c r="D77" s="1">
        <v>0</v>
      </c>
      <c r="E77" s="1">
        <v>1</v>
      </c>
      <c r="F77" s="1">
        <v>1</v>
      </c>
      <c r="G77" s="1">
        <v>0</v>
      </c>
      <c r="H77" s="1">
        <v>0</v>
      </c>
      <c r="I77" s="1">
        <v>0</v>
      </c>
      <c r="J77" s="1">
        <v>1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1</v>
      </c>
      <c r="V77" s="1">
        <v>0</v>
      </c>
      <c r="W77" s="1">
        <v>0</v>
      </c>
      <c r="X77" s="1">
        <v>1</v>
      </c>
      <c r="Y77" s="1">
        <v>0</v>
      </c>
      <c r="Z77" s="1">
        <v>0</v>
      </c>
      <c r="AA77" s="1">
        <v>1</v>
      </c>
      <c r="AB77" s="1">
        <v>0</v>
      </c>
      <c r="AC77" s="1">
        <v>0</v>
      </c>
      <c r="AD77" s="1">
        <v>0</v>
      </c>
      <c r="AE77" s="1">
        <v>0</v>
      </c>
    </row>
    <row r="78" spans="1:31" x14ac:dyDescent="0.2">
      <c r="A78" s="1" t="s">
        <v>72</v>
      </c>
      <c r="B78" s="1">
        <v>1</v>
      </c>
      <c r="C78" s="1">
        <v>0</v>
      </c>
      <c r="D78" s="1">
        <v>0</v>
      </c>
      <c r="E78" s="1">
        <v>1</v>
      </c>
      <c r="F78" s="1">
        <v>1</v>
      </c>
      <c r="G78" s="1">
        <v>0</v>
      </c>
      <c r="H78" s="1">
        <v>0</v>
      </c>
      <c r="I78" s="1">
        <v>1</v>
      </c>
      <c r="J78" s="1">
        <v>1</v>
      </c>
      <c r="K78" s="1">
        <v>0</v>
      </c>
      <c r="L78" s="1">
        <v>1</v>
      </c>
      <c r="M78" s="1">
        <v>0</v>
      </c>
      <c r="N78" s="1">
        <v>1</v>
      </c>
      <c r="O78" s="1">
        <v>0</v>
      </c>
      <c r="P78" s="1">
        <v>1</v>
      </c>
      <c r="Q78" s="1">
        <v>1</v>
      </c>
      <c r="R78" s="1">
        <v>0</v>
      </c>
      <c r="S78" s="1">
        <v>0</v>
      </c>
      <c r="T78" s="1">
        <v>1</v>
      </c>
      <c r="U78" s="1">
        <v>1</v>
      </c>
      <c r="V78" s="1">
        <v>1</v>
      </c>
      <c r="W78" s="1">
        <v>1</v>
      </c>
      <c r="X78" s="1">
        <v>1</v>
      </c>
      <c r="Y78" s="1">
        <v>1</v>
      </c>
      <c r="Z78" s="1">
        <v>1</v>
      </c>
      <c r="AA78" s="1">
        <v>0</v>
      </c>
      <c r="AB78" s="1">
        <v>1</v>
      </c>
      <c r="AC78" s="1">
        <v>1</v>
      </c>
      <c r="AD78" s="1">
        <v>0</v>
      </c>
      <c r="AE78" s="1">
        <v>0</v>
      </c>
    </row>
    <row r="79" spans="1:31" x14ac:dyDescent="0.2">
      <c r="A79" s="1" t="s">
        <v>110</v>
      </c>
      <c r="B79" s="1">
        <v>1</v>
      </c>
      <c r="C79" s="1">
        <v>1</v>
      </c>
      <c r="D79" s="1">
        <v>0</v>
      </c>
      <c r="E79" s="1">
        <v>1</v>
      </c>
      <c r="F79" s="1">
        <v>1</v>
      </c>
      <c r="G79" s="1">
        <v>0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>
        <v>0</v>
      </c>
      <c r="S79" s="1">
        <v>1</v>
      </c>
      <c r="T79" s="1">
        <v>1</v>
      </c>
      <c r="U79" s="1">
        <v>1</v>
      </c>
      <c r="V79" s="1">
        <v>1</v>
      </c>
      <c r="W79" s="1">
        <v>1</v>
      </c>
      <c r="X79" s="1">
        <v>1</v>
      </c>
      <c r="Y79" s="1">
        <v>1</v>
      </c>
      <c r="Z79" s="1">
        <v>1</v>
      </c>
      <c r="AA79" s="1">
        <v>0</v>
      </c>
      <c r="AB79" s="1">
        <v>1</v>
      </c>
      <c r="AC79" s="1">
        <v>1</v>
      </c>
      <c r="AD79" s="1">
        <v>0</v>
      </c>
      <c r="AE79" s="1">
        <v>1</v>
      </c>
    </row>
    <row r="80" spans="1:31" x14ac:dyDescent="0.2">
      <c r="A80" s="1" t="s">
        <v>69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1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</row>
    <row r="81" spans="1:31" x14ac:dyDescent="0.2">
      <c r="A81" s="1" t="s">
        <v>108</v>
      </c>
      <c r="B81" s="1">
        <v>0</v>
      </c>
      <c r="C81" s="1">
        <v>0</v>
      </c>
      <c r="D81" s="1">
        <v>0</v>
      </c>
      <c r="E81" s="1">
        <v>0</v>
      </c>
      <c r="F81" s="1">
        <v>1</v>
      </c>
      <c r="G81" s="1">
        <v>0</v>
      </c>
      <c r="H81" s="1">
        <v>1</v>
      </c>
      <c r="I81" s="1">
        <v>0</v>
      </c>
      <c r="J81" s="1">
        <v>1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1</v>
      </c>
      <c r="X81" s="1">
        <v>1</v>
      </c>
      <c r="Y81" s="1">
        <v>0</v>
      </c>
      <c r="Z81" s="1">
        <v>1</v>
      </c>
      <c r="AA81" s="1">
        <v>0</v>
      </c>
      <c r="AB81" s="1">
        <v>0</v>
      </c>
      <c r="AC81" s="1">
        <v>1</v>
      </c>
      <c r="AD81" s="1">
        <v>0</v>
      </c>
      <c r="AE81" s="1">
        <v>1</v>
      </c>
    </row>
    <row r="82" spans="1:31" x14ac:dyDescent="0.2">
      <c r="A82" s="2" t="s">
        <v>130</v>
      </c>
      <c r="B82" s="1">
        <v>0</v>
      </c>
      <c r="C82" s="1">
        <v>0</v>
      </c>
      <c r="D82" s="1">
        <v>0</v>
      </c>
      <c r="E82" s="1">
        <v>0</v>
      </c>
      <c r="F82" s="1">
        <v>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1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1</v>
      </c>
      <c r="AB82" s="1">
        <v>1</v>
      </c>
      <c r="AC82" s="1">
        <v>0</v>
      </c>
      <c r="AD82" s="1">
        <v>0</v>
      </c>
      <c r="AE82" s="1">
        <v>0</v>
      </c>
    </row>
    <row r="83" spans="1:31" x14ac:dyDescent="0.2">
      <c r="A83" s="2" t="s">
        <v>118</v>
      </c>
      <c r="B83" s="1">
        <v>0</v>
      </c>
      <c r="C83" s="1">
        <v>1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1</v>
      </c>
      <c r="X83" s="1">
        <v>0</v>
      </c>
      <c r="Y83" s="1">
        <v>0</v>
      </c>
      <c r="Z83" s="1">
        <v>1</v>
      </c>
      <c r="AA83" s="1">
        <v>1</v>
      </c>
      <c r="AB83" s="1">
        <v>0</v>
      </c>
      <c r="AC83" s="1">
        <v>0</v>
      </c>
      <c r="AD83" s="1">
        <v>0</v>
      </c>
      <c r="AE83" s="1">
        <v>0</v>
      </c>
    </row>
    <row r="84" spans="1:31" x14ac:dyDescent="0.2">
      <c r="A84" s="1" t="s">
        <v>131</v>
      </c>
      <c r="B84" s="1">
        <v>0</v>
      </c>
      <c r="C84" s="1">
        <v>0</v>
      </c>
      <c r="D84" s="1">
        <v>0</v>
      </c>
      <c r="E84" s="1">
        <v>0</v>
      </c>
      <c r="F84" s="1">
        <v>1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1</v>
      </c>
      <c r="X84" s="1">
        <v>0</v>
      </c>
      <c r="Y84" s="1">
        <v>0</v>
      </c>
      <c r="Z84" s="1">
        <v>0</v>
      </c>
      <c r="AA84" s="1">
        <v>1</v>
      </c>
      <c r="AB84" s="1">
        <v>1</v>
      </c>
      <c r="AC84" s="1">
        <v>0</v>
      </c>
      <c r="AD84" s="1">
        <v>0</v>
      </c>
      <c r="AE84" s="1">
        <v>0</v>
      </c>
    </row>
    <row r="85" spans="1:31" x14ac:dyDescent="0.2">
      <c r="A85" s="1" t="s">
        <v>116</v>
      </c>
      <c r="B85" s="1">
        <v>0</v>
      </c>
      <c r="C85" s="1">
        <v>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1</v>
      </c>
      <c r="X85" s="1">
        <v>0</v>
      </c>
      <c r="Y85" s="1">
        <v>0</v>
      </c>
      <c r="Z85" s="1">
        <v>0</v>
      </c>
      <c r="AA85" s="1">
        <v>1</v>
      </c>
      <c r="AB85" s="1">
        <v>0</v>
      </c>
      <c r="AC85" s="1">
        <v>0</v>
      </c>
      <c r="AD85" s="1">
        <v>0</v>
      </c>
      <c r="AE85" s="1">
        <v>0</v>
      </c>
    </row>
    <row r="86" spans="1:31" x14ac:dyDescent="0.2">
      <c r="A86" s="2" t="s">
        <v>132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1</v>
      </c>
      <c r="U86" s="1">
        <v>0</v>
      </c>
      <c r="V86" s="1">
        <v>0</v>
      </c>
      <c r="W86" s="1">
        <v>1</v>
      </c>
      <c r="X86" s="1">
        <v>0</v>
      </c>
      <c r="Y86" s="1">
        <v>0</v>
      </c>
      <c r="Z86" s="1">
        <v>0</v>
      </c>
      <c r="AA86" s="1">
        <v>1</v>
      </c>
      <c r="AB86" s="1">
        <v>1</v>
      </c>
      <c r="AC86" s="1">
        <v>0</v>
      </c>
      <c r="AD86" s="1">
        <v>0</v>
      </c>
      <c r="AE86" s="1">
        <v>0</v>
      </c>
    </row>
    <row r="87" spans="1:31" x14ac:dyDescent="0.2">
      <c r="A87" s="2" t="s">
        <v>120</v>
      </c>
      <c r="B87" s="1">
        <v>0</v>
      </c>
      <c r="C87" s="1">
        <v>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1</v>
      </c>
      <c r="AA87" s="1">
        <v>1</v>
      </c>
      <c r="AB87" s="1">
        <v>0</v>
      </c>
      <c r="AC87" s="1">
        <v>0</v>
      </c>
      <c r="AD87" s="1">
        <v>0</v>
      </c>
      <c r="AE87" s="1">
        <v>0</v>
      </c>
    </row>
    <row r="88" spans="1:31" x14ac:dyDescent="0.2">
      <c r="A88" s="2" t="s">
        <v>133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1</v>
      </c>
      <c r="X88" s="1">
        <v>0</v>
      </c>
      <c r="Y88" s="1">
        <v>0</v>
      </c>
      <c r="Z88" s="1">
        <v>0</v>
      </c>
      <c r="AA88" s="1">
        <v>1</v>
      </c>
      <c r="AB88" s="1">
        <v>1</v>
      </c>
      <c r="AC88" s="1">
        <v>0</v>
      </c>
      <c r="AD88" s="1">
        <v>0</v>
      </c>
      <c r="AE88" s="1">
        <v>0</v>
      </c>
    </row>
    <row r="89" spans="1:31" x14ac:dyDescent="0.2">
      <c r="A89" s="2" t="s">
        <v>119</v>
      </c>
      <c r="B89" s="1">
        <v>0</v>
      </c>
      <c r="C89" s="1">
        <v>1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1</v>
      </c>
      <c r="X89" s="1">
        <v>0</v>
      </c>
      <c r="Y89" s="1">
        <v>0</v>
      </c>
      <c r="Z89" s="1">
        <v>0</v>
      </c>
      <c r="AA89" s="1">
        <v>1</v>
      </c>
      <c r="AB89" s="1">
        <v>0</v>
      </c>
      <c r="AC89" s="1">
        <v>0</v>
      </c>
      <c r="AD89" s="1">
        <v>0</v>
      </c>
      <c r="AE89" s="1">
        <v>0</v>
      </c>
    </row>
    <row r="90" spans="1:31" x14ac:dyDescent="0.2">
      <c r="A90" s="1" t="s">
        <v>134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1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</row>
    <row r="91" spans="1:31" x14ac:dyDescent="0.2">
      <c r="A91" s="1" t="s">
        <v>117</v>
      </c>
      <c r="B91" s="1">
        <v>0</v>
      </c>
      <c r="C91" s="1">
        <v>1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1</v>
      </c>
      <c r="X91" s="1">
        <v>0</v>
      </c>
      <c r="Y91" s="1">
        <v>0</v>
      </c>
      <c r="Z91" s="1">
        <v>0</v>
      </c>
      <c r="AA91" s="1">
        <v>1</v>
      </c>
      <c r="AB91" s="1">
        <v>0</v>
      </c>
      <c r="AC91" s="1">
        <v>0</v>
      </c>
      <c r="AD91" s="1">
        <v>0</v>
      </c>
      <c r="AE91" s="1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F5C7A-D6F6-CA45-B62E-3476F060F730}">
  <dimension ref="A1:C8"/>
  <sheetViews>
    <sheetView zoomScale="172" workbookViewId="0"/>
  </sheetViews>
  <sheetFormatPr baseColWidth="10" defaultRowHeight="16" x14ac:dyDescent="0.2"/>
  <cols>
    <col min="1" max="1" width="13" bestFit="1" customWidth="1"/>
    <col min="2" max="2" width="23.83203125" bestFit="1" customWidth="1"/>
    <col min="3" max="3" width="27.83203125" bestFit="1" customWidth="1"/>
  </cols>
  <sheetData>
    <row r="1" spans="1:3" x14ac:dyDescent="0.2">
      <c r="A1" s="3" t="s">
        <v>136</v>
      </c>
      <c r="B1" t="s">
        <v>138</v>
      </c>
    </row>
    <row r="3" spans="1:3" x14ac:dyDescent="0.2">
      <c r="A3" s="3" t="s">
        <v>140</v>
      </c>
      <c r="B3" t="s">
        <v>141</v>
      </c>
      <c r="C3" t="s">
        <v>142</v>
      </c>
    </row>
    <row r="4" spans="1:3" x14ac:dyDescent="0.2">
      <c r="A4" s="1">
        <v>0</v>
      </c>
      <c r="B4" s="4">
        <v>0</v>
      </c>
      <c r="C4" s="4">
        <v>0</v>
      </c>
    </row>
    <row r="5" spans="1:3" x14ac:dyDescent="0.2">
      <c r="A5" s="5">
        <v>0</v>
      </c>
      <c r="B5" s="4">
        <v>0</v>
      </c>
      <c r="C5" s="4">
        <v>0</v>
      </c>
    </row>
    <row r="6" spans="1:3" x14ac:dyDescent="0.2">
      <c r="A6" s="1">
        <v>1</v>
      </c>
      <c r="B6" s="4">
        <v>2</v>
      </c>
      <c r="C6" s="4">
        <v>0</v>
      </c>
    </row>
    <row r="7" spans="1:3" x14ac:dyDescent="0.2">
      <c r="A7" s="5">
        <v>1</v>
      </c>
      <c r="B7" s="4">
        <v>2</v>
      </c>
      <c r="C7" s="4">
        <v>0</v>
      </c>
    </row>
    <row r="8" spans="1:3" x14ac:dyDescent="0.2">
      <c r="A8" s="1" t="s">
        <v>139</v>
      </c>
      <c r="B8" s="4">
        <v>2</v>
      </c>
      <c r="C8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</vt:lpstr>
      <vt:lpstr>PreSB793</vt:lpstr>
      <vt:lpstr>PostB793</vt:lpstr>
      <vt:lpstr>MERGED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2023-06-09T18:10:56Z</dcterms:created>
  <dcterms:modified xsi:type="dcterms:W3CDTF">2023-08-07T16:31:29Z</dcterms:modified>
</cp:coreProperties>
</file>