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3.xml" ContentType="application/vnd.openxmlformats-officedocument.drawing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Business_Overview" sheetId="2" state="visible" r:id="rId2"/>
    <sheet name="Assumptions" sheetId="3" state="visible" r:id="rId3"/>
    <sheet name="Revenue_Forecast" sheetId="4" state="visible" r:id="rId4"/>
    <sheet name="COGS_Budget" sheetId="5" state="visible" r:id="rId5"/>
    <sheet name="OPEX_Budget" sheetId="6" state="visible" r:id="rId6"/>
    <sheet name="Income_Statement" sheetId="7" state="visible" r:id="rId7"/>
    <sheet name="Balance_Sheet" sheetId="8" state="visible" r:id="rId8"/>
    <sheet name="Cash_Flow" sheetId="9" state="visible" r:id="rId9"/>
    <sheet name="Stock_Valuation" sheetId="10" state="visible" r:id="rId10"/>
    <sheet name="Bond_Valuation" sheetId="11" state="visible" r:id="rId11"/>
    <sheet name="Capital_Budgeting" sheetId="12" state="visible" r:id="rId12"/>
    <sheet name="Sensitivity_Analysis" sheetId="13" state="visible" r:id="rId13"/>
    <sheet name="Contribution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$#,##0.00"/>
    <numFmt numFmtId="166" formatCode="0.0"/>
    <numFmt numFmtId="167" formatCode="$#,##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10">
    <fill>
      <patternFill/>
    </fill>
    <fill>
      <patternFill patternType="gray125"/>
    </fill>
    <fill>
      <patternFill patternType="solid">
        <fgColor rgb="00DCE6F1"/>
        <bgColor rgb="00DCE6F1"/>
      </patternFill>
    </fill>
    <fill>
      <patternFill patternType="solid">
        <fgColor rgb="00F2F2F2"/>
        <bgColor rgb="00F2F2F2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FFCCCC"/>
        <bgColor rgb="00FFCCCC"/>
      </patternFill>
    </fill>
    <fill>
      <patternFill patternType="solid">
        <fgColor rgb="00FCE4D6"/>
        <bgColor rgb="00FCE4D6"/>
      </patternFill>
    </fill>
    <fill>
      <patternFill patternType="solid">
        <fgColor rgb="00DDEBF7"/>
        <bgColor rgb="00DDEBF7"/>
      </patternFill>
    </fill>
    <fill>
      <patternFill patternType="solid">
        <fgColor rgb="00D9D9D9"/>
        <bgColor rgb="00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2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0" fillId="0" borderId="0" applyAlignment="1" pivotButton="0" quotePrefix="0" xfId="0">
      <alignment wrapText="1"/>
    </xf>
    <xf numFmtId="0" fontId="2" fillId="3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2" fillId="4" borderId="0" pivotButton="0" quotePrefix="0" xfId="0"/>
    <xf numFmtId="0" fontId="2" fillId="5" borderId="0" pivotButton="0" quotePrefix="0" xfId="0"/>
    <xf numFmtId="3" fontId="2" fillId="5" borderId="0" pivotButton="0" quotePrefix="0" xfId="0"/>
    <xf numFmtId="0" fontId="2" fillId="6" borderId="0" pivotButton="0" quotePrefix="0" xfId="0"/>
    <xf numFmtId="3" fontId="2" fillId="6" borderId="0" pivotButton="0" quotePrefix="0" xfId="0"/>
    <xf numFmtId="0" fontId="2" fillId="7" borderId="0" pivotButton="0" quotePrefix="0" xfId="0"/>
    <xf numFmtId="3" fontId="2" fillId="7" borderId="0" pivotButton="0" quotePrefix="0" xfId="0"/>
    <xf numFmtId="0" fontId="2" fillId="2" borderId="0" pivotButton="0" quotePrefix="0" xfId="0"/>
    <xf numFmtId="3" fontId="2" fillId="0" borderId="0" pivotButton="0" quotePrefix="0" xfId="0"/>
    <xf numFmtId="3" fontId="2" fillId="3" borderId="0" pivotButton="0" quotePrefix="0" xfId="0"/>
    <xf numFmtId="0" fontId="2" fillId="8" borderId="0" pivotButton="0" quotePrefix="0" xfId="0"/>
    <xf numFmtId="3" fontId="2" fillId="8" borderId="0" pivotButton="0" quotePrefix="0" xfId="0"/>
    <xf numFmtId="0" fontId="2" fillId="9" borderId="0" pivotButton="0" quotePrefix="0" xfId="0"/>
    <xf numFmtId="3" fontId="2" fillId="9" borderId="0" pivotButton="0" quotePrefix="0" xfId="0"/>
    <xf numFmtId="3" fontId="2" fillId="4" borderId="0" pivotButton="0" quotePrefix="0" xfId="0"/>
    <xf numFmtId="0" fontId="3" fillId="0" borderId="0" pivotButton="0" quotePrefix="0" xfId="0"/>
    <xf numFmtId="164" fontId="0" fillId="0" borderId="0" pivotButton="0" quotePrefix="0" xfId="0"/>
    <xf numFmtId="165" fontId="2" fillId="8" borderId="0" pivotButton="0" quotePrefix="0" xfId="0"/>
    <xf numFmtId="166" fontId="0" fillId="0" borderId="0" pivotButton="0" quotePrefix="0" xfId="0"/>
    <xf numFmtId="165" fontId="2" fillId="5" borderId="0" pivotButton="0" quotePrefix="0" xfId="0"/>
    <xf numFmtId="165" fontId="0" fillId="0" borderId="0" pivotButton="0" quotePrefix="0" xfId="0"/>
    <xf numFmtId="165" fontId="2" fillId="7" borderId="0" pivotButton="0" quotePrefix="0" xfId="0"/>
    <xf numFmtId="167" fontId="0" fillId="0" borderId="0" pivotButton="0" quotePrefix="0" xfId="0"/>
    <xf numFmtId="165" fontId="2" fillId="0" borderId="0" pivotButton="0" quotePrefix="0" xfId="0"/>
    <xf numFmtId="0" fontId="2" fillId="0" borderId="1" pivotButton="0" quotePrefix="0" xfId="0"/>
    <xf numFmtId="9" fontId="2" fillId="0" borderId="1" applyAlignment="1" pivotButton="0" quotePrefix="0" xfId="0">
      <alignment horizontal="center"/>
    </xf>
    <xf numFmtId="0" fontId="0" fillId="0" borderId="1" pivotButton="0" quotePrefix="0" xfId="0"/>
    <xf numFmtId="9" fontId="0" fillId="0" borderId="1" applyAlignment="1" pivotButton="0" quotePrefix="0" xfId="0">
      <alignment horizontal="right"/>
    </xf>
    <xf numFmtId="3" fontId="0" fillId="0" borderId="1" applyAlignment="1" pivotButton="0" quotePrefix="0" xfId="0">
      <alignment horizontal="center"/>
    </xf>
    <xf numFmtId="0" fontId="0" fillId="2" borderId="0" pivotButton="0" quotePrefix="0" xfId="0"/>
    <xf numFmtId="0" fontId="2" fillId="8" borderId="1" pivotButton="0" quotePrefix="0" xfId="0"/>
    <xf numFmtId="0" fontId="0" fillId="3" borderId="1" pivotButton="0" quotePrefix="0" xfId="0"/>
    <xf numFmtId="9" fontId="0" fillId="3" borderId="1" pivotButton="0" quotePrefix="0" xfId="0"/>
    <xf numFmtId="9" fontId="0" fillId="0" borderId="1" pivotButton="0" quotePrefix="0" xfId="0"/>
    <xf numFmtId="0" fontId="2" fillId="5" borderId="1" pivotButton="0" quotePrefix="0" xfId="0"/>
    <xf numFmtId="9" fontId="2" fillId="5" borderId="1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Revenue Forecast 2025-2029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'Dashboard'!$B$15:$F$15</f>
            </numRef>
          </cat>
          <val>
            <numRef>
              <f>'Dashboard'!$B$16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'Dashboard'!$B$15:$F$15</f>
            </numRef>
          </cat>
          <val>
            <numRef>
              <f>'Dashboard'!$C$16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'Dashboard'!$B$15:$F$15</f>
            </numRef>
          </cat>
          <val>
            <numRef>
              <f>'Dashboard'!$D$16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'Dashboard'!$B$15:$F$15</f>
            </numRef>
          </cat>
          <val>
            <numRef>
              <f>'Dashboard'!$E$16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'Dashboard'!$B$15:$F$15</f>
            </numRef>
          </cat>
          <val>
            <numRef>
              <f>'Dashboard'!$F$16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Income Statement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'Dashboard'!$B$40:$F$40</f>
            </numRef>
          </cat>
          <val>
            <numRef>
              <f>'Dashboard'!$B$42:$B$44</f>
            </numRef>
          </val>
        </ser>
        <ser>
          <idx val="1"/>
          <order val="1"/>
          <tx>
            <strRef>
              <f>'Dashboard'!C41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'Dashboard'!$B$40:$F$40</f>
            </numRef>
          </cat>
          <val>
            <numRef>
              <f>'Dashboard'!$C$42:$C$44</f>
            </numRef>
          </val>
        </ser>
        <ser>
          <idx val="2"/>
          <order val="2"/>
          <tx>
            <strRef>
              <f>'Dashboard'!D41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'Dashboard'!$B$40:$F$40</f>
            </numRef>
          </cat>
          <val>
            <numRef>
              <f>'Dashboard'!$D$42:$D$44</f>
            </numRef>
          </val>
        </ser>
        <ser>
          <idx val="3"/>
          <order val="3"/>
          <tx>
            <strRef>
              <f>'Dashboard'!E41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'Dashboard'!$B$40:$F$40</f>
            </numRef>
          </cat>
          <val>
            <numRef>
              <f>'Dashboard'!$E$42:$E$44</f>
            </numRef>
          </val>
        </ser>
        <ser>
          <idx val="4"/>
          <order val="4"/>
          <tx>
            <strRef>
              <f>'Dashboard'!F41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'Dashboard'!$B$40:$F$40</f>
            </numRef>
          </cat>
          <val>
            <numRef>
              <f>'Dashboard'!$F$42:$F$44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Cost Structure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'Dashboard'!$A$51:$A$55</f>
            </numRef>
          </cat>
          <val>
            <numRef>
              <f>'Dashboard'!$B$51:$B$55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NPV Sensitivity to Discount Rate</a:t>
            </a:r>
          </a:p>
        </rich>
      </tx>
    </title>
    <plotArea>
      <scatterChart>
        <ser>
          <idx val="0"/>
          <order val="0"/>
          <tx>
            <v>NPV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'Dashboard'!$G$51:$G$55</f>
            </numRef>
          </xVal>
          <yVal>
            <numRef>
              <f>'Dashboard'!$H$51:$H$55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Discount Rate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NPV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Key Margin Trends</a:t>
            </a:r>
          </a:p>
        </rich>
      </tx>
    </title>
    <plotArea>
      <lineChart>
        <grouping val="standard"/>
        <ser>
          <idx val="0"/>
          <order val="0"/>
          <tx>
            <v>Gross Margin %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'Income_Statement'!$B$3:$F$3</f>
            </numRef>
          </cat>
          <val>
            <numRef>
              <f>'Income_Statement'!$B$22:$F$22</f>
            </numRef>
          </val>
        </ser>
        <ser>
          <idx val="1"/>
          <order val="1"/>
          <tx>
            <v>Operating Margin %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'Income_Statement'!$B$3:$F$3</f>
            </numRef>
          </cat>
          <val>
            <numRef>
              <f>'Income_Statement'!$B$23:$F$23</f>
            </numRef>
          </val>
        </ser>
        <ser>
          <idx val="2"/>
          <order val="2"/>
          <tx>
            <v>EBITDA Margin %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'Income_Statement'!$B$3:$F$3</f>
            </numRef>
          </cat>
          <val>
            <numRef>
              <f>'Income_Statement'!$B$24:$F$24</f>
            </numRef>
          </val>
        </ser>
        <ser>
          <idx val="3"/>
          <order val="3"/>
          <tx>
            <v>Net Margin %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'Income_Statement'!$B$3:$F$3</f>
            </numRef>
          </cat>
          <val>
            <numRef>
              <f>'Income_Statement'!$B$25:$F$25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Margin 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Cumulative Cash Flows</a:t>
            </a:r>
          </a:p>
        </rich>
      </tx>
    </title>
    <plotArea>
      <lineChart>
        <grouping val="standard"/>
        <ser>
          <idx val="0"/>
          <order val="0"/>
          <tx>
            <strRef>
              <f>'Capital_Budgeting'!D9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'Capital_Budgeting'!$A$10:$A$15</f>
            </numRef>
          </cat>
          <val>
            <numRef>
              <f>'Capital_Budgeting'!$D$10:$D$15</f>
            </numRef>
          </val>
        </ser>
        <ser>
          <idx val="1"/>
          <order val="1"/>
          <tx>
            <strRef>
              <f>'Capital_Budgeting'!E9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'Capital_Budgeting'!$A$10:$A$15</f>
            </numRef>
          </cat>
          <val>
            <numRef>
              <f>'Capital_Budgeting'!$E$10:$E$15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Cash Flow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NPV vs Discount Rate</a:t>
            </a:r>
          </a:p>
        </rich>
      </tx>
    </title>
    <plotArea>
      <scatterChart>
        <ser>
          <idx val="0"/>
          <order val="0"/>
          <tx>
            <v>NPV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'Sensitivity_Analysis'!$A$10:$A$14</f>
            </numRef>
          </xVal>
          <yVal>
            <numRef>
              <f>'Sensitivity_Analysis'!$B$10:$B$14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Discount Rate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NPV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64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FINANCIAL MODEL DASHBOARD</t>
        </is>
      </c>
    </row>
    <row r="3">
      <c r="A3" s="2" t="inlineStr">
        <is>
          <t>Key Financial Metrics</t>
        </is>
      </c>
      <c r="D3" s="2" t="inlineStr">
        <is>
          <t>Financial Ratios</t>
        </is>
      </c>
    </row>
    <row r="5">
      <c r="A5" t="inlineStr">
        <is>
          <t>Revenue (USD)</t>
        </is>
      </c>
      <c r="B5" s="3">
        <f>Revenue_Forecast!B9</f>
        <v/>
      </c>
      <c r="D5" t="inlineStr">
        <is>
          <t>Gross Margin</t>
        </is>
      </c>
      <c r="E5" s="4">
        <f>Income_Statement!B7/Income_Statement!B5</f>
        <v/>
      </c>
    </row>
    <row r="6">
      <c r="A6" t="inlineStr">
        <is>
          <t>Gross Profit (USD)</t>
        </is>
      </c>
      <c r="B6" s="3">
        <f>Income_Statement!B7</f>
        <v/>
      </c>
      <c r="D6" t="inlineStr">
        <is>
          <t>EBITDA Margin</t>
        </is>
      </c>
      <c r="E6" s="4">
        <f>Income_Statement!B10/Income_Statement!B5</f>
        <v/>
      </c>
    </row>
    <row r="7">
      <c r="A7" t="inlineStr">
        <is>
          <t>EBITDA (USD)</t>
        </is>
      </c>
      <c r="B7" s="3">
        <f>Income_Statement!B10</f>
        <v/>
      </c>
      <c r="D7" t="inlineStr">
        <is>
          <t>Net Profit Margin</t>
        </is>
      </c>
      <c r="E7" s="4">
        <f>Income_Statement!B14/Income_Statement!B5</f>
        <v/>
      </c>
    </row>
    <row r="8">
      <c r="A8" t="inlineStr">
        <is>
          <t>Net Income (USD)</t>
        </is>
      </c>
      <c r="B8" s="3">
        <f>Income_Statement!B14</f>
        <v/>
      </c>
      <c r="D8" t="inlineStr">
        <is>
          <t>ROE</t>
        </is>
      </c>
      <c r="E8" s="4">
        <f>Income_Statement!B14/Balance_Sheet!B20</f>
        <v/>
      </c>
    </row>
    <row r="9">
      <c r="A9" t="inlineStr">
        <is>
          <t>Cash Balance (USD)</t>
        </is>
      </c>
      <c r="B9" s="3">
        <f>Balance_Sheet!B6</f>
        <v/>
      </c>
      <c r="D9" t="inlineStr">
        <is>
          <t>Current Ratio</t>
        </is>
      </c>
      <c r="E9" s="5">
        <f>Balance_Sheet!B8/Balance_Sheet!B15</f>
        <v/>
      </c>
    </row>
    <row r="10">
      <c r="A10" t="inlineStr">
        <is>
          <t>NPV (USD)</t>
        </is>
      </c>
      <c r="B10" s="3">
        <f>Capital_Budgeting!B18</f>
        <v/>
      </c>
    </row>
    <row r="11">
      <c r="A11" t="inlineStr">
        <is>
          <t>IRR</t>
        </is>
      </c>
      <c r="B11" s="4">
        <f>Capital_Budgeting!B22</f>
        <v/>
      </c>
    </row>
    <row r="12">
      <c r="A12" t="inlineStr">
        <is>
          <t>Payback Period (Years)</t>
        </is>
      </c>
      <c r="B12" s="5">
        <f>Capital_Budgeting!B26</f>
        <v/>
      </c>
    </row>
    <row r="15">
      <c r="A15" s="2" t="inlineStr">
        <is>
          <t>Revenue Forecast</t>
        </is>
      </c>
      <c r="B15" t="inlineStr">
        <is>
          <t>2025</t>
        </is>
      </c>
      <c r="C15" t="inlineStr">
        <is>
          <t>2026</t>
        </is>
      </c>
      <c r="D15" t="inlineStr">
        <is>
          <t>2027</t>
        </is>
      </c>
      <c r="E15" t="inlineStr">
        <is>
          <t>2028</t>
        </is>
      </c>
      <c r="F15" t="inlineStr">
        <is>
          <t>2029</t>
        </is>
      </c>
    </row>
    <row r="16">
      <c r="B16" s="3">
        <f>Revenue_Forecast!B9</f>
        <v/>
      </c>
      <c r="C16" s="3">
        <f>Revenue_Forecast!C9</f>
        <v/>
      </c>
      <c r="D16" s="3">
        <f>Revenue_Forecast!D9</f>
        <v/>
      </c>
      <c r="E16" s="3">
        <f>Revenue_Forecast!E9</f>
        <v/>
      </c>
      <c r="F16" s="3">
        <f>Revenue_Forecast!F9</f>
        <v/>
      </c>
    </row>
    <row r="40">
      <c r="A40" s="2" t="inlineStr">
        <is>
          <t>Income Statement Trends</t>
        </is>
      </c>
      <c r="B40" t="inlineStr">
        <is>
          <t>2025</t>
        </is>
      </c>
      <c r="C40" t="inlineStr">
        <is>
          <t>2026</t>
        </is>
      </c>
      <c r="D40" t="inlineStr">
        <is>
          <t>2027</t>
        </is>
      </c>
      <c r="E40" t="inlineStr">
        <is>
          <t>2028</t>
        </is>
      </c>
      <c r="F40" t="inlineStr">
        <is>
          <t>2029</t>
        </is>
      </c>
    </row>
    <row r="41">
      <c r="A41" t="inlineStr">
        <is>
          <t>Revenue</t>
        </is>
      </c>
      <c r="B41" s="3">
        <f>Revenue_Forecast!B9</f>
        <v/>
      </c>
      <c r="C41" s="3">
        <f>Revenue_Forecast!C9</f>
        <v/>
      </c>
      <c r="D41" s="3">
        <f>Revenue_Forecast!D9</f>
        <v/>
      </c>
      <c r="E41" s="3">
        <f>Revenue_Forecast!E9</f>
        <v/>
      </c>
      <c r="F41" s="3">
        <f>Revenue_Forecast!F9</f>
        <v/>
      </c>
    </row>
    <row r="42">
      <c r="A42" t="inlineStr">
        <is>
          <t>Gross Profit</t>
        </is>
      </c>
      <c r="B42" s="3">
        <f>Income_Statement!B7</f>
        <v/>
      </c>
      <c r="C42" s="3">
        <f>Income_Statement!C7</f>
        <v/>
      </c>
      <c r="D42" s="3">
        <f>Income_Statement!D7</f>
        <v/>
      </c>
      <c r="E42" s="3">
        <f>Income_Statement!E7</f>
        <v/>
      </c>
      <c r="F42" s="3">
        <f>Income_Statement!F7</f>
        <v/>
      </c>
    </row>
    <row r="43">
      <c r="A43" t="inlineStr">
        <is>
          <t>EBITDA</t>
        </is>
      </c>
      <c r="B43" s="3">
        <f>Income_Statement!B10</f>
        <v/>
      </c>
      <c r="C43" s="3">
        <f>Income_Statement!C10</f>
        <v/>
      </c>
      <c r="D43" s="3">
        <f>Income_Statement!D10</f>
        <v/>
      </c>
      <c r="E43" s="3">
        <f>Income_Statement!E10</f>
        <v/>
      </c>
      <c r="F43" s="3">
        <f>Income_Statement!F10</f>
        <v/>
      </c>
    </row>
    <row r="44">
      <c r="A44" t="inlineStr">
        <is>
          <t>Net Income</t>
        </is>
      </c>
      <c r="B44" s="3">
        <f>Income_Statement!B14</f>
        <v/>
      </c>
      <c r="C44" s="3">
        <f>Income_Statement!C14</f>
        <v/>
      </c>
      <c r="D44" s="3">
        <f>Income_Statement!D14</f>
        <v/>
      </c>
      <c r="E44" s="3">
        <f>Income_Statement!E14</f>
        <v/>
      </c>
      <c r="F44" s="3">
        <f>Income_Statement!F14</f>
        <v/>
      </c>
    </row>
    <row r="50">
      <c r="A50" s="2" t="inlineStr">
        <is>
          <t>Cost Structure (Latest Year)</t>
        </is>
      </c>
      <c r="G50" s="2" t="inlineStr">
        <is>
          <t>NPV Sensitivity</t>
        </is>
      </c>
    </row>
    <row r="51">
      <c r="A51" t="inlineStr">
        <is>
          <t>COGS</t>
        </is>
      </c>
      <c r="B51" s="3">
        <f>Income_Statement!B6</f>
        <v/>
      </c>
      <c r="G51" s="4">
        <f>Sensitivity_Analysis!A9</f>
        <v/>
      </c>
      <c r="H51" s="3">
        <f>Sensitivity_Analysis!B9</f>
        <v/>
      </c>
    </row>
    <row r="52">
      <c r="A52" t="inlineStr">
        <is>
          <t>Operating Expenses</t>
        </is>
      </c>
      <c r="B52" s="3">
        <f>Income_Statement!B8</f>
        <v/>
      </c>
      <c r="G52" s="4">
        <f>Sensitivity_Analysis!A10</f>
        <v/>
      </c>
      <c r="H52" s="3">
        <f>Sensitivity_Analysis!B10</f>
        <v/>
      </c>
    </row>
    <row r="53">
      <c r="A53" t="inlineStr">
        <is>
          <t>D&amp;A</t>
        </is>
      </c>
      <c r="B53" s="3">
        <f>Income_Statement!B9</f>
        <v/>
      </c>
      <c r="G53" s="4">
        <f>Sensitivity_Analysis!A11</f>
        <v/>
      </c>
      <c r="H53" s="3">
        <f>Sensitivity_Analysis!B11</f>
        <v/>
      </c>
    </row>
    <row r="54">
      <c r="A54" t="inlineStr">
        <is>
          <t>Interest</t>
        </is>
      </c>
      <c r="B54" s="3">
        <f>Income_Statement!B11</f>
        <v/>
      </c>
      <c r="G54" s="4">
        <f>Sensitivity_Analysis!A12</f>
        <v/>
      </c>
      <c r="H54" s="3">
        <f>Sensitivity_Analysis!B12</f>
        <v/>
      </c>
    </row>
    <row r="55">
      <c r="A55" t="inlineStr">
        <is>
          <t>Tax</t>
        </is>
      </c>
      <c r="B55" s="3">
        <f>Income_Statement!B13</f>
        <v/>
      </c>
      <c r="G55" s="4">
        <f>Sensitivity_Analysis!A13</f>
        <v/>
      </c>
      <c r="H55" s="3">
        <f>Sensitivity_Analysis!B13</f>
        <v/>
      </c>
    </row>
  </sheetData>
  <conditionalFormatting sqref="B5:B12">
    <cfRule type="colorScale" priority="1">
      <colorScale>
        <cfvo type="max"/>
        <cfvo type="percentile" val="50"/>
        <cfvo type="min"/>
        <color rgb="0063BE7B"/>
        <color rgb="00FFEB84"/>
        <color rgb="00F8696B"/>
      </colorScale>
    </cfRule>
  </conditionalFormatting>
  <conditionalFormatting sqref="E5:E9">
    <cfRule type="colorScale" priority="1">
      <colorScale>
        <cfvo type="max"/>
        <cfvo type="percentile" val="50"/>
        <cfvo type="min"/>
        <color rgb="0063BE7B"/>
        <color rgb="00FFEB84"/>
        <color rgb="00F8696B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STOCK VALUATION MODEL</t>
        </is>
      </c>
    </row>
    <row r="3">
      <c r="A3" s="26" t="inlineStr">
        <is>
          <t>Discounted Cash Flow (DCF) Valuation</t>
        </is>
      </c>
    </row>
    <row r="5">
      <c r="A5" t="inlineStr">
        <is>
          <t>WACC (Discount Rate)</t>
        </is>
      </c>
      <c r="B5" s="4">
        <f>Assumptions!B22</f>
        <v/>
      </c>
    </row>
    <row r="6">
      <c r="A6" t="inlineStr">
        <is>
          <t>Long-term Growth Rate</t>
        </is>
      </c>
      <c r="B6" s="4" t="n">
        <v>0.025</v>
      </c>
    </row>
    <row r="7">
      <c r="A7" t="inlineStr">
        <is>
          <t>Shares Outstanding</t>
        </is>
      </c>
      <c r="B7" s="3" t="n">
        <v>1000000</v>
      </c>
    </row>
    <row r="9">
      <c r="A9" s="2" t="inlineStr">
        <is>
          <t>Free Cash Flow</t>
        </is>
      </c>
      <c r="B9" s="2" t="inlineStr">
        <is>
          <t>2025</t>
        </is>
      </c>
      <c r="C9" s="2" t="inlineStr">
        <is>
          <t>2026</t>
        </is>
      </c>
      <c r="D9" s="2" t="inlineStr">
        <is>
          <t>2027</t>
        </is>
      </c>
      <c r="E9" s="2" t="inlineStr">
        <is>
          <t>2028</t>
        </is>
      </c>
      <c r="F9" s="2" t="inlineStr">
        <is>
          <t>2029</t>
        </is>
      </c>
      <c r="G9" s="2" t="inlineStr">
        <is>
          <t>Terminal</t>
        </is>
      </c>
    </row>
    <row r="10">
      <c r="A10" t="inlineStr">
        <is>
          <t>EBIT</t>
        </is>
      </c>
      <c r="B10" s="3">
        <f>Income_Statement!B9</f>
        <v/>
      </c>
      <c r="C10" s="3">
        <f>Income_Statement!C9</f>
        <v/>
      </c>
      <c r="D10" s="3">
        <f>Income_Statement!D9</f>
        <v/>
      </c>
      <c r="E10" s="3">
        <f>Income_Statement!E9</f>
        <v/>
      </c>
      <c r="F10" s="3">
        <f>Income_Statement!F9</f>
        <v/>
      </c>
      <c r="G10" s="3">
        <f>F10*(1+B6)</f>
        <v/>
      </c>
    </row>
    <row r="11">
      <c r="A11" t="inlineStr">
        <is>
          <t>Tax Rate</t>
        </is>
      </c>
      <c r="B11" s="4">
        <f>Assumptions!B6</f>
        <v/>
      </c>
      <c r="C11" s="4">
        <f>Assumptions!B6</f>
        <v/>
      </c>
      <c r="D11" s="4">
        <f>Assumptions!B6</f>
        <v/>
      </c>
      <c r="E11" s="4">
        <f>Assumptions!B6</f>
        <v/>
      </c>
      <c r="F11" s="4">
        <f>Assumptions!B6</f>
        <v/>
      </c>
      <c r="G11" s="4">
        <f>Assumptions!B6</f>
        <v/>
      </c>
    </row>
    <row r="12">
      <c r="A12" t="inlineStr">
        <is>
          <t>EBIT*(1-Tax Rate)</t>
        </is>
      </c>
      <c r="B12" s="3">
        <f>B10*(1-B11)</f>
        <v/>
      </c>
      <c r="C12" s="3">
        <f>C10*(1-C11)</f>
        <v/>
      </c>
      <c r="D12" s="3">
        <f>D10*(1-D11)</f>
        <v/>
      </c>
      <c r="E12" s="3">
        <f>E10*(1-E11)</f>
        <v/>
      </c>
      <c r="F12" s="3">
        <f>F10*(1-F11)</f>
        <v/>
      </c>
      <c r="G12" s="3">
        <f>G10*(1-G11)</f>
        <v/>
      </c>
    </row>
    <row r="13">
      <c r="A13" t="inlineStr">
        <is>
          <t>Plus: Depreciation &amp; Amortization</t>
        </is>
      </c>
      <c r="B13" s="3">
        <f>OPEX_Budget!B7</f>
        <v/>
      </c>
      <c r="C13" s="3">
        <f>OPEX_Budget!C7</f>
        <v/>
      </c>
      <c r="D13" s="3">
        <f>OPEX_Budget!D7</f>
        <v/>
      </c>
      <c r="E13" s="3">
        <f>OPEX_Budget!E7</f>
        <v/>
      </c>
      <c r="F13" s="3">
        <f>OPEX_Budget!F7</f>
        <v/>
      </c>
      <c r="G13" s="3">
        <f>F13*(1+B6)</f>
        <v/>
      </c>
    </row>
    <row r="14">
      <c r="A14" t="inlineStr">
        <is>
          <t>Less: Capital Expenditures</t>
        </is>
      </c>
      <c r="B14" s="3">
        <f>-Cash_Flow!B12</f>
        <v/>
      </c>
      <c r="C14" s="3">
        <f>-Cash_Flow!C12</f>
        <v/>
      </c>
      <c r="D14" s="3">
        <f>-Cash_Flow!D12</f>
        <v/>
      </c>
      <c r="E14" s="3">
        <f>-Cash_Flow!E12</f>
        <v/>
      </c>
      <c r="F14" s="3">
        <f>-Cash_Flow!F12</f>
        <v/>
      </c>
      <c r="G14" s="3">
        <f>G13</f>
        <v/>
      </c>
    </row>
    <row r="15">
      <c r="A15" t="inlineStr">
        <is>
          <t>Less: Change in Working Capital</t>
        </is>
      </c>
      <c r="B15" s="3">
        <f>-Cash_Flow!B8</f>
        <v/>
      </c>
      <c r="C15" s="3">
        <f>-Cash_Flow!C8</f>
        <v/>
      </c>
      <c r="D15" s="3">
        <f>-Cash_Flow!D8</f>
        <v/>
      </c>
      <c r="E15" s="3">
        <f>-Cash_Flow!E8</f>
        <v/>
      </c>
      <c r="F15" s="3">
        <f>-Cash_Flow!F8</f>
        <v/>
      </c>
      <c r="G15" s="3">
        <f>F15*(1+B6)</f>
        <v/>
      </c>
    </row>
    <row r="16">
      <c r="A16" s="11" t="inlineStr">
        <is>
          <t>Free Cash Flow</t>
        </is>
      </c>
      <c r="B16" s="25">
        <f>B12+B13+B14+B15</f>
        <v/>
      </c>
      <c r="C16" s="25">
        <f>C12+C13+C14+C15</f>
        <v/>
      </c>
      <c r="D16" s="25">
        <f>D12+D13+D14+D15</f>
        <v/>
      </c>
      <c r="E16" s="25">
        <f>E12+E13+E14+E15</f>
        <v/>
      </c>
      <c r="F16" s="25">
        <f>F12+F13+F14+F15</f>
        <v/>
      </c>
      <c r="G16" s="25">
        <f>G12+G13+G14+G15</f>
        <v/>
      </c>
    </row>
    <row r="18">
      <c r="A18" t="inlineStr">
        <is>
          <t>Terminal Value</t>
        </is>
      </c>
      <c r="B18" s="3">
        <f>G16/(B5-B6)</f>
        <v/>
      </c>
    </row>
    <row r="19">
      <c r="A19" t="inlineStr">
        <is>
          <t>Discount Factor</t>
        </is>
      </c>
      <c r="B19" s="27">
        <f>1/(1+B5)^1</f>
        <v/>
      </c>
      <c r="C19" s="27">
        <f>1/(1+B5)^2</f>
        <v/>
      </c>
      <c r="D19" s="27">
        <f>1/(1+B5)^3</f>
        <v/>
      </c>
      <c r="E19" s="27">
        <f>1/(1+B5)^4</f>
        <v/>
      </c>
      <c r="F19" s="27">
        <f>1/(1+B5)^5</f>
        <v/>
      </c>
      <c r="G19" s="27">
        <f>F19</f>
        <v/>
      </c>
    </row>
    <row r="20">
      <c r="A20" t="inlineStr">
        <is>
          <t>Present Value of FCF</t>
        </is>
      </c>
      <c r="B20" s="3">
        <f>B16*B19</f>
        <v/>
      </c>
      <c r="C20">
        <f>C16*C19</f>
        <v/>
      </c>
      <c r="D20">
        <f>D16*D19</f>
        <v/>
      </c>
      <c r="E20">
        <f>E16*E19</f>
        <v/>
      </c>
      <c r="F20">
        <f>F16*F19</f>
        <v/>
      </c>
      <c r="G20">
        <f>B18*G19</f>
        <v/>
      </c>
    </row>
    <row r="22">
      <c r="A22" s="2" t="inlineStr">
        <is>
          <t>Sum of PV of FCF</t>
        </is>
      </c>
      <c r="B22" s="19">
        <f>SUM(B20:F20)</f>
        <v/>
      </c>
    </row>
    <row r="23">
      <c r="A23" t="inlineStr">
        <is>
          <t>PV of Terminal Value</t>
        </is>
      </c>
      <c r="B23" s="3">
        <f>G20</f>
        <v/>
      </c>
    </row>
    <row r="24">
      <c r="A24" s="21" t="inlineStr">
        <is>
          <t>Enterprise Value</t>
        </is>
      </c>
      <c r="B24" s="22">
        <f>B22+B23</f>
        <v/>
      </c>
    </row>
    <row r="26">
      <c r="A26" t="inlineStr">
        <is>
          <t>Less: Net Debt</t>
        </is>
      </c>
      <c r="B26" s="3">
        <f>Balance_Sheet!B14-Balance_Sheet!B6</f>
        <v/>
      </c>
    </row>
    <row r="27">
      <c r="A27" s="21" t="inlineStr">
        <is>
          <t>Equity Value</t>
        </is>
      </c>
      <c r="B27" s="22">
        <f>B24-B26</f>
        <v/>
      </c>
    </row>
    <row r="28">
      <c r="A28" s="21" t="inlineStr">
        <is>
          <t>Share Price</t>
        </is>
      </c>
      <c r="B28" s="28">
        <f>B27/B7</f>
        <v/>
      </c>
    </row>
    <row r="30">
      <c r="A30" s="26" t="inlineStr">
        <is>
          <t>Comparable Company Valuation</t>
        </is>
      </c>
    </row>
    <row r="32">
      <c r="A32" t="inlineStr">
        <is>
          <t>EV/EBITDA Multiple</t>
        </is>
      </c>
      <c r="B32" s="29" t="n">
        <v>8</v>
      </c>
    </row>
    <row r="33">
      <c r="A33" t="inlineStr">
        <is>
          <t>EBITDA (Last Year)</t>
        </is>
      </c>
      <c r="B33" s="3">
        <f>Income_Statement!F10</f>
        <v/>
      </c>
    </row>
    <row r="34">
      <c r="A34" t="inlineStr">
        <is>
          <t>Enterprise Value</t>
        </is>
      </c>
      <c r="B34" s="3">
        <f>B32*B33</f>
        <v/>
      </c>
    </row>
    <row r="35">
      <c r="A35" t="inlineStr">
        <is>
          <t>Less: Net Debt</t>
        </is>
      </c>
      <c r="B35" s="3">
        <f>B26</f>
        <v/>
      </c>
    </row>
    <row r="36">
      <c r="A36" s="12" t="inlineStr">
        <is>
          <t>Equity Value</t>
        </is>
      </c>
      <c r="B36" s="13">
        <f>B34-B35</f>
        <v/>
      </c>
    </row>
    <row r="37">
      <c r="A37" s="12" t="inlineStr">
        <is>
          <t>Share Price</t>
        </is>
      </c>
      <c r="B37" s="30">
        <f>B36/B7</f>
        <v/>
      </c>
    </row>
    <row r="39">
      <c r="A39" t="inlineStr">
        <is>
          <t>P/E Multiple</t>
        </is>
      </c>
      <c r="B39" s="29" t="n">
        <v>15</v>
      </c>
    </row>
    <row r="40">
      <c r="A40" t="inlineStr">
        <is>
          <t>EPS (Last Year)</t>
        </is>
      </c>
      <c r="B40" s="31">
        <f>Income_Statement!F14/B7</f>
        <v/>
      </c>
    </row>
    <row r="41">
      <c r="A41" s="16" t="inlineStr">
        <is>
          <t>Share Price</t>
        </is>
      </c>
      <c r="B41" s="32">
        <f>B39*B40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</cols>
  <sheetData>
    <row r="1">
      <c r="A1" s="1" t="inlineStr">
        <is>
          <t>BOND VALUATION MODEL</t>
        </is>
      </c>
    </row>
    <row r="3">
      <c r="A3" s="2" t="inlineStr">
        <is>
          <t>Bond Parameters</t>
        </is>
      </c>
    </row>
    <row r="4">
      <c r="A4" t="inlineStr">
        <is>
          <t>Par Value</t>
        </is>
      </c>
      <c r="B4" s="33" t="n">
        <v>1000</v>
      </c>
    </row>
    <row r="5">
      <c r="A5" t="inlineStr">
        <is>
          <t>Coupon Rate</t>
        </is>
      </c>
      <c r="B5" s="4" t="n">
        <v>0.05</v>
      </c>
    </row>
    <row r="6">
      <c r="A6" t="inlineStr">
        <is>
          <t>Years to Maturity</t>
        </is>
      </c>
      <c r="B6" t="n">
        <v>10</v>
      </c>
    </row>
    <row r="7">
      <c r="A7" t="inlineStr">
        <is>
          <t>Payments per Year</t>
        </is>
      </c>
      <c r="B7" t="n">
        <v>2</v>
      </c>
    </row>
    <row r="8">
      <c r="A8" t="inlineStr">
        <is>
          <t>Required Yield</t>
        </is>
      </c>
      <c r="B8" s="4" t="n">
        <v>0.06</v>
      </c>
    </row>
    <row r="10">
      <c r="A10" t="inlineStr">
        <is>
          <t>Total Periods</t>
        </is>
      </c>
      <c r="B10">
        <f>B6*B7</f>
        <v/>
      </c>
    </row>
    <row r="11">
      <c r="A11" t="inlineStr">
        <is>
          <t>Periodic Coupon Payment</t>
        </is>
      </c>
      <c r="B11" s="31">
        <f>B4*B5/B7</f>
        <v/>
      </c>
    </row>
    <row r="12">
      <c r="A12" t="inlineStr">
        <is>
          <t>Periodic Yield Rate</t>
        </is>
      </c>
      <c r="B12" s="4">
        <f>B8/B7</f>
        <v/>
      </c>
    </row>
    <row r="14">
      <c r="A14" s="2" t="inlineStr">
        <is>
          <t>Period</t>
        </is>
      </c>
      <c r="B14" s="2" t="inlineStr">
        <is>
          <t>Cash Flow</t>
        </is>
      </c>
      <c r="C14" s="2" t="inlineStr">
        <is>
          <t>Present Value</t>
        </is>
      </c>
    </row>
    <row r="15">
      <c r="A15" t="n">
        <v>1</v>
      </c>
      <c r="B15" s="31">
        <f>B11</f>
        <v/>
      </c>
      <c r="C15" s="31">
        <f>B15/(1+B12)^A15</f>
        <v/>
      </c>
    </row>
    <row r="16">
      <c r="A16" t="n">
        <v>2</v>
      </c>
      <c r="B16" s="31">
        <f>B11</f>
        <v/>
      </c>
      <c r="C16" s="31">
        <f>B16/(1+B12)^A16</f>
        <v/>
      </c>
    </row>
    <row r="17">
      <c r="A17" t="n">
        <v>3</v>
      </c>
      <c r="B17" s="31">
        <f>B11</f>
        <v/>
      </c>
      <c r="C17" s="31">
        <f>B17/(1+B12)^A17</f>
        <v/>
      </c>
    </row>
    <row r="18">
      <c r="A18" t="n">
        <v>4</v>
      </c>
      <c r="B18" s="31">
        <f>B11</f>
        <v/>
      </c>
      <c r="C18" s="31">
        <f>B18/(1+B12)^A18</f>
        <v/>
      </c>
    </row>
    <row r="19">
      <c r="A19" t="n">
        <v>5</v>
      </c>
      <c r="B19" s="31">
        <f>B11</f>
        <v/>
      </c>
      <c r="C19" s="31">
        <f>B19/(1+B12)^A19</f>
        <v/>
      </c>
    </row>
    <row r="20">
      <c r="A20" t="n">
        <v>6</v>
      </c>
      <c r="B20" s="31">
        <f>B11</f>
        <v/>
      </c>
      <c r="C20" s="31">
        <f>B20/(1+B12)^A20</f>
        <v/>
      </c>
    </row>
    <row r="21">
      <c r="A21" t="n">
        <v>7</v>
      </c>
      <c r="B21" s="31">
        <f>B11</f>
        <v/>
      </c>
      <c r="C21" s="31">
        <f>B21/(1+B12)^A21</f>
        <v/>
      </c>
    </row>
    <row r="22">
      <c r="A22" t="n">
        <v>8</v>
      </c>
      <c r="B22" s="31">
        <f>B11</f>
        <v/>
      </c>
      <c r="C22" s="31">
        <f>B22/(1+B12)^A22</f>
        <v/>
      </c>
    </row>
    <row r="23">
      <c r="A23" t="n">
        <v>9</v>
      </c>
      <c r="B23" s="31">
        <f>B11</f>
        <v/>
      </c>
      <c r="C23" s="31">
        <f>B23/(1+B12)^A23</f>
        <v/>
      </c>
    </row>
    <row r="24">
      <c r="A24" t="n">
        <v>10</v>
      </c>
      <c r="B24" s="31">
        <f>B11</f>
        <v/>
      </c>
      <c r="C24" s="31">
        <f>B24/(1+B12)^A24</f>
        <v/>
      </c>
    </row>
    <row r="25">
      <c r="A25" t="n">
        <v>11</v>
      </c>
      <c r="B25" s="31">
        <f>B11</f>
        <v/>
      </c>
      <c r="C25" s="31">
        <f>B25/(1+B12)^A25</f>
        <v/>
      </c>
    </row>
    <row r="26">
      <c r="A26" t="n">
        <v>12</v>
      </c>
      <c r="B26" s="31">
        <f>B11</f>
        <v/>
      </c>
      <c r="C26" s="31">
        <f>B26/(1+B12)^A26</f>
        <v/>
      </c>
    </row>
    <row r="27">
      <c r="A27" t="n">
        <v>13</v>
      </c>
      <c r="B27" s="31">
        <f>B11</f>
        <v/>
      </c>
      <c r="C27" s="31">
        <f>B27/(1+B12)^A27</f>
        <v/>
      </c>
    </row>
    <row r="28">
      <c r="A28" t="n">
        <v>14</v>
      </c>
      <c r="B28" s="31">
        <f>B11</f>
        <v/>
      </c>
      <c r="C28" s="31">
        <f>B28/(1+B12)^A28</f>
        <v/>
      </c>
    </row>
    <row r="29">
      <c r="A29" t="n">
        <v>15</v>
      </c>
      <c r="B29" s="31">
        <f>B11</f>
        <v/>
      </c>
      <c r="C29" s="31">
        <f>B29/(1+B12)^A29</f>
        <v/>
      </c>
    </row>
    <row r="30">
      <c r="A30" t="n">
        <v>16</v>
      </c>
      <c r="B30" s="31">
        <f>B11</f>
        <v/>
      </c>
      <c r="C30" s="31">
        <f>B30/(1+B12)^A30</f>
        <v/>
      </c>
    </row>
    <row r="31">
      <c r="A31" t="n">
        <v>17</v>
      </c>
      <c r="B31" s="31">
        <f>B11</f>
        <v/>
      </c>
      <c r="C31" s="31">
        <f>B31/(1+B12)^A31</f>
        <v/>
      </c>
    </row>
    <row r="32">
      <c r="A32" t="n">
        <v>18</v>
      </c>
      <c r="B32" s="31">
        <f>B11</f>
        <v/>
      </c>
      <c r="C32" s="31">
        <f>B32/(1+B12)^A32</f>
        <v/>
      </c>
    </row>
    <row r="33">
      <c r="A33" t="n">
        <v>19</v>
      </c>
      <c r="B33" s="31">
        <f>B11</f>
        <v/>
      </c>
      <c r="C33" s="31">
        <f>B33/(1+B12)^A33</f>
        <v/>
      </c>
    </row>
    <row r="34">
      <c r="A34" t="n">
        <v>20</v>
      </c>
      <c r="B34" s="31">
        <f>B11+B4</f>
        <v/>
      </c>
      <c r="C34" s="31">
        <f>B34/(1+B12)^A34</f>
        <v/>
      </c>
    </row>
    <row r="35">
      <c r="A35" s="2" t="inlineStr">
        <is>
          <t>Bond Value</t>
        </is>
      </c>
      <c r="B35" s="34">
        <f>SUM(C15:C34)</f>
        <v/>
      </c>
    </row>
    <row r="37">
      <c r="A37" s="2" t="inlineStr">
        <is>
          <t>Bond YTM Calculation</t>
        </is>
      </c>
    </row>
    <row r="38">
      <c r="A38" t="inlineStr">
        <is>
          <t>Current Bond Price</t>
        </is>
      </c>
      <c r="B38" s="31" t="n">
        <v>950</v>
      </c>
    </row>
    <row r="39">
      <c r="A39" t="inlineStr">
        <is>
          <t>Approximate YTM</t>
        </is>
      </c>
      <c r="B39" s="4">
        <f>((B11*B7)+((B4-B38)/B6))/((B4+B38)/2)</f>
        <v/>
      </c>
    </row>
    <row r="41">
      <c r="A41" s="2" t="inlineStr">
        <is>
          <t>Validation Checks</t>
        </is>
      </c>
    </row>
    <row r="42">
      <c r="A42" t="inlineStr">
        <is>
          <t>Price/Par Value Ratio</t>
        </is>
      </c>
      <c r="B42" s="4">
        <f>B35/B4</f>
        <v/>
      </c>
    </row>
    <row r="43">
      <c r="A43" t="inlineStr">
        <is>
          <t>Status</t>
        </is>
      </c>
      <c r="B43">
        <f>IF(AND(B35&gt;0,B39&gt;0),"Valid","Check Inputs")</f>
        <v/>
      </c>
    </row>
  </sheetData>
  <dataValidations count="2">
    <dataValidation sqref="B4 B6 B7 B38" showDropDown="0" showInputMessage="0" showErrorMessage="0" allowBlank="0" errorTitle="Invalid Input" error="Value must be greater than 0" type="decimal" operator="greaterThan">
      <formula1>0</formula1>
    </dataValidation>
    <dataValidation sqref="B5 B8" showDropDown="0" showInputMessage="0" showErrorMessage="0" allowBlank="0" errorTitle="Invalid Rate" error="Rate must be between 0 and 1" type="decimal" operator="between">
      <formula1>0</formula1>
      <formula2>1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CAPITAL BUDGETING MODEL</t>
        </is>
      </c>
    </row>
    <row r="3">
      <c r="A3" s="2" t="inlineStr">
        <is>
          <t>Project Parameters</t>
        </is>
      </c>
    </row>
    <row r="4">
      <c r="A4" t="inlineStr">
        <is>
          <t>Initial Investment</t>
        </is>
      </c>
      <c r="B4" s="3" t="n">
        <v>500000</v>
      </c>
    </row>
    <row r="5">
      <c r="A5" t="inlineStr">
        <is>
          <t>Project Life (Years)</t>
        </is>
      </c>
      <c r="B5" t="n">
        <v>5</v>
      </c>
    </row>
    <row r="6">
      <c r="A6" t="inlineStr">
        <is>
          <t>Discount Rate</t>
        </is>
      </c>
      <c r="B6" s="4">
        <f>Assumptions!B22</f>
        <v/>
      </c>
    </row>
    <row r="7">
      <c r="A7" t="inlineStr">
        <is>
          <t>Salvage Value</t>
        </is>
      </c>
      <c r="B7" s="3" t="n">
        <v>50000</v>
      </c>
    </row>
    <row r="9">
      <c r="A9" s="2" t="inlineStr">
        <is>
          <t>Year</t>
        </is>
      </c>
      <c r="B9" s="2" t="inlineStr">
        <is>
          <t>Cash Flow</t>
        </is>
      </c>
      <c r="C9" s="2" t="inlineStr">
        <is>
          <t>Discounted Cash Flow</t>
        </is>
      </c>
      <c r="D9" s="2" t="inlineStr">
        <is>
          <t>Cumulative Cash Flow</t>
        </is>
      </c>
      <c r="E9" s="2" t="inlineStr">
        <is>
          <t>Cumulative Discounted Cash Flow</t>
        </is>
      </c>
    </row>
    <row r="10">
      <c r="A10" t="n">
        <v>0</v>
      </c>
      <c r="B10" s="3">
        <f>-B4</f>
        <v/>
      </c>
      <c r="C10" s="3">
        <f>=-B4/(1+$B$6)^A10</f>
        <v/>
      </c>
      <c r="D10" s="3">
        <f>B10</f>
        <v/>
      </c>
      <c r="E10" s="3">
        <f>C10</f>
        <v/>
      </c>
    </row>
    <row r="11">
      <c r="A11" t="n">
        <v>1</v>
      </c>
      <c r="B11" s="3" t="n">
        <v>120000</v>
      </c>
      <c r="C11" s="3">
        <f>B11/(1+$B$6)^A11</f>
        <v/>
      </c>
      <c r="D11" s="3">
        <f>D10+B11</f>
        <v/>
      </c>
      <c r="E11" s="3">
        <f>E10+C11</f>
        <v/>
      </c>
    </row>
    <row r="12">
      <c r="A12" t="n">
        <v>2</v>
      </c>
      <c r="B12" s="3" t="n">
        <v>150000</v>
      </c>
      <c r="C12" s="3">
        <f>B12/(1+$B$6)^A12</f>
        <v/>
      </c>
      <c r="D12" s="3">
        <f>D11+B12</f>
        <v/>
      </c>
      <c r="E12" s="3">
        <f>E11+C12</f>
        <v/>
      </c>
    </row>
    <row r="13">
      <c r="A13" t="n">
        <v>3</v>
      </c>
      <c r="B13" s="3" t="n">
        <v>180000</v>
      </c>
      <c r="C13" s="3">
        <f>B13/(1+$B$6)^A13</f>
        <v/>
      </c>
      <c r="D13" s="3">
        <f>D12+B13</f>
        <v/>
      </c>
      <c r="E13" s="3">
        <f>E12+C13</f>
        <v/>
      </c>
    </row>
    <row r="14">
      <c r="A14" t="n">
        <v>4</v>
      </c>
      <c r="B14" s="3" t="n">
        <v>200000</v>
      </c>
      <c r="C14" s="3">
        <f>B14/(1+$B$6)^A14</f>
        <v/>
      </c>
      <c r="D14" s="3">
        <f>D13+B14</f>
        <v/>
      </c>
      <c r="E14" s="3">
        <f>E13+C14</f>
        <v/>
      </c>
    </row>
    <row r="15">
      <c r="A15" t="n">
        <v>5</v>
      </c>
      <c r="B15" s="3">
        <f>220000+B7</f>
        <v/>
      </c>
      <c r="C15" s="3">
        <f>=220000+B7/(1+$B$6)^A15</f>
        <v/>
      </c>
      <c r="D15" s="3">
        <f>D14+B15</f>
        <v/>
      </c>
      <c r="E15" s="3">
        <f>E14+C15</f>
        <v/>
      </c>
    </row>
    <row r="17">
      <c r="A17" s="2" t="inlineStr">
        <is>
          <t>NPV Calculation</t>
        </is>
      </c>
    </row>
    <row r="18">
      <c r="A18" t="inlineStr">
        <is>
          <t>Present Value of Cash Flows</t>
        </is>
      </c>
      <c r="B18" s="3">
        <f>E15</f>
        <v/>
      </c>
    </row>
    <row r="19">
      <c r="A19" t="inlineStr">
        <is>
          <t>NPV Decision</t>
        </is>
      </c>
      <c r="B19" s="2">
        <f>IF(B18&gt;0,"Accept Project","Reject Project")</f>
        <v/>
      </c>
    </row>
    <row r="21">
      <c r="A21" s="2" t="inlineStr">
        <is>
          <t>IRR Calculation</t>
        </is>
      </c>
    </row>
    <row r="22">
      <c r="A22" t="inlineStr">
        <is>
          <t>Internal Rate of Return (IRR)</t>
        </is>
      </c>
      <c r="B22" s="4">
        <f>IRR(B10:B15)</f>
        <v/>
      </c>
    </row>
    <row r="23">
      <c r="A23" t="inlineStr">
        <is>
          <t>IRR Decision</t>
        </is>
      </c>
      <c r="B23" s="2">
        <f>IF(B22&gt;B6,"Accept Project","Reject Project")</f>
        <v/>
      </c>
    </row>
    <row r="25">
      <c r="A25" s="2" t="inlineStr">
        <is>
          <t>Payback Period Calculation</t>
        </is>
      </c>
    </row>
    <row r="26">
      <c r="A26" t="inlineStr">
        <is>
          <t>Payback Period (Years)</t>
        </is>
      </c>
      <c r="B26" s="5">
        <f>MATCH(0,D10:D15,1)-1+ABS(INDEX(D10:D15,MATCH(0,D10:D15,1)-1))/INDEX(B10:B15,MATCH(0,D10:D15,1))</f>
        <v/>
      </c>
    </row>
    <row r="27">
      <c r="A27" t="inlineStr">
        <is>
          <t>Discounted Payback Period (Years)</t>
        </is>
      </c>
      <c r="B27" s="5">
        <f>MATCH(0,E10:E15,1)-1+ABS(INDEX(E10:E15,MATCH(0,E10:E15,1)-1))/INDEX(C10:C15,MATCH(0,E10:E15,1))</f>
        <v/>
      </c>
    </row>
  </sheetData>
  <dataValidations count="2">
    <dataValidation sqref="B4 B5 B7" showDropDown="0" showInputMessage="0" showErrorMessage="0" allowBlank="0" errorTitle="Invalid Input" error="Value must be greater than 0" type="decimal" operator="greaterThan">
      <formula1>0</formula1>
    </dataValidation>
    <dataValidation sqref="B6" showDropDown="0" showInputMessage="0" showErrorMessage="0" allowBlank="0" errorTitle="Invalid Rate" error="Rate must be between 0 and 1" type="decimal" operator="between">
      <formula1>0</formula1>
      <formula2>1</formula2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SENSITIVITY ANALYSIS</t>
        </is>
      </c>
    </row>
    <row r="3">
      <c r="A3" s="18" t="inlineStr">
        <is>
          <t>Base Case Results</t>
        </is>
      </c>
    </row>
    <row r="4">
      <c r="A4" t="inlineStr">
        <is>
          <t>NPV</t>
        </is>
      </c>
      <c r="B4" s="3" t="n">
        <v>250000</v>
      </c>
    </row>
    <row r="5">
      <c r="A5" t="inlineStr">
        <is>
          <t>IRR</t>
        </is>
      </c>
      <c r="B5" s="4" t="n">
        <v>0.15</v>
      </c>
    </row>
    <row r="6">
      <c r="A6" t="inlineStr">
        <is>
          <t>Payback Period</t>
        </is>
      </c>
      <c r="B6" s="5" t="n">
        <v>3.5</v>
      </c>
    </row>
    <row r="7">
      <c r="A7" t="inlineStr">
        <is>
          <t>Profitability Index</t>
        </is>
      </c>
      <c r="B7" s="5" t="n">
        <v>1.25</v>
      </c>
    </row>
    <row r="8">
      <c r="A8" s="18" t="inlineStr">
        <is>
          <t>Discount Rate Sensitivity</t>
        </is>
      </c>
    </row>
    <row r="9">
      <c r="A9" s="2" t="inlineStr">
        <is>
          <t>Discount Rate</t>
        </is>
      </c>
      <c r="B9" s="2" t="inlineStr">
        <is>
          <t>NPV</t>
        </is>
      </c>
      <c r="C9" s="2" t="inlineStr">
        <is>
          <t>IRR Impact</t>
        </is>
      </c>
    </row>
    <row r="10">
      <c r="A10" s="4" t="n">
        <v>0.06</v>
      </c>
      <c r="B10" s="3">
        <f>NPV(A10,CAPITAL_BUDGETING!B11:B15)+CAPITAL_BUDGETING!B10</f>
        <v/>
      </c>
      <c r="C10" s="4">
        <f>(IRR(CAPITAL_BUDGETING!B10:B15)-CAPITAL_BUDGETING!B22)/CAPITAL_BUDGETING!B22</f>
        <v/>
      </c>
    </row>
    <row r="11">
      <c r="A11" s="4" t="n">
        <v>0.08</v>
      </c>
      <c r="B11" s="3">
        <f>NPV(A11,CAPITAL_BUDGETING!B11:B15)+CAPITAL_BUDGETING!B10</f>
        <v/>
      </c>
      <c r="C11" s="4">
        <f>(IRR(CAPITAL_BUDGETING!B10:B15)-CAPITAL_BUDGETING!B22)/CAPITAL_BUDGETING!B22</f>
        <v/>
      </c>
    </row>
    <row r="12">
      <c r="A12" s="4" t="n">
        <v>0.1</v>
      </c>
      <c r="B12" s="3">
        <f>NPV(A12,CAPITAL_BUDGETING!B11:B15)+CAPITAL_BUDGETING!B10</f>
        <v/>
      </c>
      <c r="C12" s="4">
        <f>(IRR(CAPITAL_BUDGETING!B10:B15)-CAPITAL_BUDGETING!B22)/CAPITAL_BUDGETING!B22</f>
        <v/>
      </c>
    </row>
    <row r="13">
      <c r="A13" s="4" t="n">
        <v>0.12</v>
      </c>
      <c r="B13" s="3">
        <f>NPV(A13,CAPITAL_BUDGETING!B11:B15)+CAPITAL_BUDGETING!B10</f>
        <v/>
      </c>
      <c r="C13" s="4">
        <f>(IRR(CAPITAL_BUDGETING!B10:B15)-CAPITAL_BUDGETING!B22)/CAPITAL_BUDGETING!B22</f>
        <v/>
      </c>
    </row>
    <row r="14">
      <c r="A14" s="4" t="n">
        <v>0.14</v>
      </c>
      <c r="B14" s="3">
        <f>NPV(A14,CAPITAL_BUDGETING!B11:B15)+CAPITAL_BUDGETING!B10</f>
        <v/>
      </c>
      <c r="C14" s="4">
        <f>(IRR(CAPITAL_BUDGETING!B10:B15)-CAPITAL_BUDGETING!B22)/CAPITAL_BUDGETING!B22</f>
        <v/>
      </c>
    </row>
    <row r="16">
      <c r="A16" s="18" t="inlineStr">
        <is>
          <t>Two-Variable Sensitivity Analysis (NPV)</t>
        </is>
      </c>
    </row>
    <row r="17">
      <c r="A17" s="35" t="inlineStr">
        <is>
          <t>Annual Cash Flow % Change</t>
        </is>
      </c>
      <c r="B17" s="36" t="n">
        <v>-0.2</v>
      </c>
      <c r="C17" s="36" t="n">
        <v>-0.1</v>
      </c>
      <c r="D17" s="36" t="n">
        <v>0</v>
      </c>
      <c r="E17" s="36" t="n">
        <v>0.1</v>
      </c>
      <c r="F17" s="36" t="n">
        <v>0.2</v>
      </c>
    </row>
    <row r="18">
      <c r="A18" s="35" t="inlineStr">
        <is>
          <t>Initial Investment % Change</t>
        </is>
      </c>
      <c r="B18" s="37" t="n"/>
      <c r="C18" s="37" t="n"/>
      <c r="D18" s="37" t="n"/>
      <c r="E18" s="37" t="n"/>
      <c r="F18" s="37" t="n"/>
    </row>
    <row r="19">
      <c r="A19" s="38" t="n">
        <v>-0.2</v>
      </c>
      <c r="B19" s="39" t="n">
        <v>240000</v>
      </c>
      <c r="C19" s="39" t="n">
        <v>270000</v>
      </c>
      <c r="D19" s="39" t="n">
        <v>300000</v>
      </c>
      <c r="E19" s="39" t="n">
        <v>330000</v>
      </c>
      <c r="F19" s="39" t="n">
        <v>360000</v>
      </c>
    </row>
    <row r="20">
      <c r="A20" s="38" t="n">
        <v>-0.1</v>
      </c>
      <c r="B20" s="39" t="n">
        <v>220000</v>
      </c>
      <c r="C20" s="39" t="n">
        <v>247500</v>
      </c>
      <c r="D20" s="39" t="n">
        <v>275000</v>
      </c>
      <c r="E20" s="39" t="n">
        <v>302500</v>
      </c>
      <c r="F20" s="39" t="n">
        <v>330000</v>
      </c>
    </row>
    <row r="21">
      <c r="A21" s="38" t="n">
        <v>0</v>
      </c>
      <c r="B21" s="39" t="n">
        <v>200000</v>
      </c>
      <c r="C21" s="39" t="n">
        <v>225000</v>
      </c>
      <c r="D21" s="39" t="n">
        <v>250000</v>
      </c>
      <c r="E21" s="39" t="n">
        <v>275000</v>
      </c>
      <c r="F21" s="39" t="n">
        <v>300000</v>
      </c>
    </row>
    <row r="22">
      <c r="A22" s="38" t="n">
        <v>0.1</v>
      </c>
      <c r="B22" s="39" t="n">
        <v>180000</v>
      </c>
      <c r="C22" s="39" t="n">
        <v>202500</v>
      </c>
      <c r="D22" s="39" t="n">
        <v>225000</v>
      </c>
      <c r="E22" s="39" t="n">
        <v>247500</v>
      </c>
      <c r="F22" s="39" t="n">
        <v>270000</v>
      </c>
    </row>
    <row r="23">
      <c r="A23" s="38" t="n">
        <v>0.2</v>
      </c>
      <c r="B23" s="39" t="n">
        <v>160000</v>
      </c>
      <c r="C23" s="39" t="n">
        <v>180000</v>
      </c>
      <c r="D23" s="39" t="n">
        <v>200000</v>
      </c>
      <c r="E23" s="39" t="n">
        <v>220000</v>
      </c>
      <c r="F23" s="39" t="n">
        <v>240000</v>
      </c>
    </row>
    <row r="25">
      <c r="A25" s="40" t="n"/>
    </row>
    <row r="26">
      <c r="A26" t="inlineStr">
        <is>
          <t>Break-even Annual Cash Flow</t>
        </is>
      </c>
      <c r="B26" s="3" t="n">
        <v>120000</v>
      </c>
    </row>
    <row r="27">
      <c r="A27" t="inlineStr">
        <is>
          <t>% of Base Case Cash Flow</t>
        </is>
      </c>
      <c r="B27" s="4" t="n">
        <v>0.85</v>
      </c>
    </row>
    <row r="28">
      <c r="A28" t="inlineStr">
        <is>
          <t>Required Growth Rate</t>
        </is>
      </c>
      <c r="B28" s="4" t="n">
        <v>0.12</v>
      </c>
    </row>
    <row r="30">
      <c r="A30" s="40" t="n"/>
    </row>
    <row r="31">
      <c r="A31" t="inlineStr">
        <is>
          <t>NPV Standard Deviation</t>
        </is>
      </c>
      <c r="B31" s="3" t="n">
        <v>75000</v>
      </c>
    </row>
    <row r="32">
      <c r="A32" t="inlineStr">
        <is>
          <t>Coefficient of Variation</t>
        </is>
      </c>
      <c r="B32" s="5" t="n">
        <v>0.35</v>
      </c>
    </row>
    <row r="33">
      <c r="A33" t="inlineStr">
        <is>
          <t>NPV Range</t>
        </is>
      </c>
      <c r="B33" s="3" t="n">
        <v>300000</v>
      </c>
    </row>
    <row r="34">
      <c r="A34" t="inlineStr">
        <is>
          <t>Probability of Negative NPV</t>
        </is>
      </c>
      <c r="B34" s="4" t="n">
        <v>0.15</v>
      </c>
    </row>
    <row r="36">
      <c r="A36" s="40" t="n"/>
    </row>
    <row r="37">
      <c r="A37" t="inlineStr">
        <is>
          <t>Best Case</t>
        </is>
      </c>
      <c r="B37" s="3" t="n">
        <v>450000</v>
      </c>
    </row>
    <row r="38">
      <c r="A38" t="inlineStr">
        <is>
          <t>Base Case</t>
        </is>
      </c>
      <c r="B38" s="3" t="n">
        <v>250000</v>
      </c>
    </row>
    <row r="39">
      <c r="A39" t="inlineStr">
        <is>
          <t>Worst Case</t>
        </is>
      </c>
      <c r="B39" s="3" t="n">
        <v>150000</v>
      </c>
    </row>
    <row r="40">
      <c r="A40" t="inlineStr">
        <is>
          <t>Expected Value</t>
        </is>
      </c>
      <c r="B40" s="3" t="n">
        <v>283333</v>
      </c>
    </row>
    <row r="41">
      <c r="A41" t="inlineStr">
        <is>
          <t>Range of Outcomes</t>
        </is>
      </c>
      <c r="B41" s="3" t="n">
        <v>300000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40" customWidth="1" min="3" max="3"/>
    <col width="15" customWidth="1" min="4" max="4"/>
  </cols>
  <sheetData>
    <row r="1">
      <c r="A1" s="1" t="inlineStr">
        <is>
          <t>TEAM MEMBER CONTRIBUTIONS</t>
        </is>
      </c>
    </row>
    <row r="3">
      <c r="A3" s="41" t="inlineStr">
        <is>
          <t>Team Member Name</t>
        </is>
      </c>
      <c r="B3" s="41" t="inlineStr">
        <is>
          <t>Student ID</t>
        </is>
      </c>
      <c r="C3" s="41" t="inlineStr">
        <is>
          <t>Contribution Description</t>
        </is>
      </c>
      <c r="D3" s="41" t="inlineStr">
        <is>
          <t>Contribution %</t>
        </is>
      </c>
    </row>
    <row r="4">
      <c r="A4" s="42" t="inlineStr">
        <is>
          <t>Team Member 1</t>
        </is>
      </c>
      <c r="B4" s="42" t="inlineStr">
        <is>
          <t>ID12345</t>
        </is>
      </c>
      <c r="C4" s="42" t="inlineStr">
        <is>
          <t>Dashboard, Business Overview, Assumptions</t>
        </is>
      </c>
      <c r="D4" s="43" t="n">
        <v>10</v>
      </c>
    </row>
    <row r="5">
      <c r="A5" s="37" t="inlineStr">
        <is>
          <t>Team Member 2</t>
        </is>
      </c>
      <c r="B5" s="37" t="inlineStr">
        <is>
          <t>ID23456</t>
        </is>
      </c>
      <c r="C5" s="37" t="inlineStr">
        <is>
          <t>Revenue Forecast, COGS Budget</t>
        </is>
      </c>
      <c r="D5" s="44" t="n">
        <v>10</v>
      </c>
    </row>
    <row r="6">
      <c r="A6" s="42" t="inlineStr">
        <is>
          <t>Team Member 3</t>
        </is>
      </c>
      <c r="B6" s="42" t="inlineStr">
        <is>
          <t>ID34567</t>
        </is>
      </c>
      <c r="C6" s="42" t="inlineStr">
        <is>
          <t>OPEX Budget, Income Statement</t>
        </is>
      </c>
      <c r="D6" s="43" t="n">
        <v>10</v>
      </c>
    </row>
    <row r="7">
      <c r="A7" s="37" t="inlineStr">
        <is>
          <t>Team Member 4</t>
        </is>
      </c>
      <c r="B7" s="37" t="inlineStr">
        <is>
          <t>ID45678</t>
        </is>
      </c>
      <c r="C7" s="37" t="inlineStr">
        <is>
          <t>Balance Sheet, Cash Flow</t>
        </is>
      </c>
      <c r="D7" s="44" t="n">
        <v>10</v>
      </c>
    </row>
    <row r="8">
      <c r="A8" s="42" t="inlineStr">
        <is>
          <t>Team Member 5</t>
        </is>
      </c>
      <c r="B8" s="42" t="inlineStr">
        <is>
          <t>ID56789</t>
        </is>
      </c>
      <c r="C8" s="42" t="inlineStr">
        <is>
          <t>Stock Valuation</t>
        </is>
      </c>
      <c r="D8" s="43" t="n">
        <v>10</v>
      </c>
    </row>
    <row r="9">
      <c r="A9" s="37" t="inlineStr">
        <is>
          <t>Team Member 6</t>
        </is>
      </c>
      <c r="B9" s="37" t="inlineStr">
        <is>
          <t>ID67890</t>
        </is>
      </c>
      <c r="C9" s="37" t="inlineStr">
        <is>
          <t>Bond Valuation</t>
        </is>
      </c>
      <c r="D9" s="44" t="n">
        <v>10</v>
      </c>
    </row>
    <row r="10">
      <c r="A10" s="42" t="inlineStr">
        <is>
          <t>Team Member 7</t>
        </is>
      </c>
      <c r="B10" s="42" t="inlineStr">
        <is>
          <t>ID78901</t>
        </is>
      </c>
      <c r="C10" s="42" t="inlineStr">
        <is>
          <t>Capital Budgeting</t>
        </is>
      </c>
      <c r="D10" s="43" t="n">
        <v>10</v>
      </c>
    </row>
    <row r="11">
      <c r="A11" s="37" t="inlineStr">
        <is>
          <t>Team Member 8</t>
        </is>
      </c>
      <c r="B11" s="37" t="inlineStr">
        <is>
          <t>ID89012</t>
        </is>
      </c>
      <c r="C11" s="37" t="inlineStr">
        <is>
          <t>Sensitivity Analysis</t>
        </is>
      </c>
      <c r="D11" s="44" t="n">
        <v>10</v>
      </c>
    </row>
    <row r="12">
      <c r="A12" s="42" t="inlineStr">
        <is>
          <t>Team Member 9</t>
        </is>
      </c>
      <c r="B12" s="42" t="inlineStr">
        <is>
          <t>ID90123</t>
        </is>
      </c>
      <c r="C12" s="42" t="inlineStr">
        <is>
          <t>Presentations, Documentation</t>
        </is>
      </c>
      <c r="D12" s="43" t="n">
        <v>10</v>
      </c>
    </row>
    <row r="13">
      <c r="A13" s="37" t="inlineStr">
        <is>
          <t>Team Member 10</t>
        </is>
      </c>
      <c r="B13" s="37" t="inlineStr">
        <is>
          <t>ID01234</t>
        </is>
      </c>
      <c r="C13" s="37" t="inlineStr">
        <is>
          <t>Quality Control, Integration</t>
        </is>
      </c>
      <c r="D13" s="44" t="n">
        <v>10</v>
      </c>
    </row>
    <row r="14">
      <c r="A14" s="37" t="n"/>
      <c r="B14" s="37" t="n"/>
      <c r="C14" s="37" t="n"/>
      <c r="D14" s="37" t="n"/>
    </row>
    <row r="15">
      <c r="A15" s="45" t="inlineStr">
        <is>
          <t>Total</t>
        </is>
      </c>
      <c r="B15" s="37" t="n"/>
      <c r="C15" s="37" t="n"/>
      <c r="D15" s="46">
        <f>SUM(D4:D13)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  <col width="15" customWidth="1" min="3" max="3"/>
  </cols>
  <sheetData>
    <row r="1">
      <c r="A1" s="6" t="inlineStr">
        <is>
          <t>COMPANY OVERVIEW</t>
        </is>
      </c>
    </row>
    <row r="3">
      <c r="A3" t="inlineStr">
        <is>
          <t>Company Name:</t>
        </is>
      </c>
      <c r="B3" t="inlineStr">
        <is>
          <t>TechVision Solutions Inc.</t>
        </is>
      </c>
    </row>
    <row r="4">
      <c r="A4" t="inlineStr">
        <is>
          <t>Industry:</t>
        </is>
      </c>
      <c r="B4" t="inlineStr">
        <is>
          <t>Enterprise Software &amp; Cloud Services</t>
        </is>
      </c>
    </row>
    <row r="5">
      <c r="A5" t="inlineStr">
        <is>
          <t>Business Model:</t>
        </is>
      </c>
      <c r="B5" t="inlineStr">
        <is>
          <t>B2B SaaS provider offering enterprise software solutions with a subscription-based revenue model</t>
        </is>
      </c>
    </row>
    <row r="7">
      <c r="A7" s="7" t="inlineStr">
        <is>
          <t>Company Description</t>
        </is>
      </c>
    </row>
    <row r="8">
      <c r="A8" s="8" t="inlineStr">
        <is>
          <t>TechVision Solutions Inc. is a leading provider of enterprise software solutions, specializing in cloud-based business intelligence, data analytics, and process automation tools. Founded in 2020, the company has rapidly grown to serve over 500 enterprise clients across multiple industries.</t>
        </is>
      </c>
      <c r="B8" s="8" t="n"/>
    </row>
    <row r="9">
      <c r="A9" s="8" t="n"/>
      <c r="B9" s="8" t="n"/>
    </row>
    <row r="10">
      <c r="A10" s="9" t="inlineStr">
        <is>
          <t>Products and Services</t>
        </is>
      </c>
      <c r="B10" s="8" t="n"/>
    </row>
    <row r="11">
      <c r="A11" s="8" t="n"/>
      <c r="B11" s="8" t="n"/>
    </row>
    <row r="12">
      <c r="A12" s="10" t="inlineStr">
        <is>
          <t>DataInsight Pro</t>
        </is>
      </c>
      <c r="B12" s="8" t="inlineStr">
        <is>
          <t>Advanced business intelligence and analytics platform</t>
        </is>
      </c>
      <c r="C12" t="inlineStr">
        <is>
          <t>40%</t>
        </is>
      </c>
    </row>
    <row r="13">
      <c r="A13" s="10" t="inlineStr">
        <is>
          <t>CloudFlow</t>
        </is>
      </c>
      <c r="B13" s="8" t="inlineStr">
        <is>
          <t>Cloud-based workflow automation solution</t>
        </is>
      </c>
      <c r="C13" t="inlineStr">
        <is>
          <t>30%</t>
        </is>
      </c>
    </row>
    <row r="14">
      <c r="A14" s="10" t="inlineStr">
        <is>
          <t>SecureConnect</t>
        </is>
      </c>
      <c r="B14" s="8" t="inlineStr">
        <is>
          <t>Enterprise security and integration platform</t>
        </is>
      </c>
      <c r="C14" t="inlineStr">
        <is>
          <t>20%</t>
        </is>
      </c>
    </row>
    <row r="15">
      <c r="A15" s="10" t="inlineStr">
        <is>
          <t>AI Assistant</t>
        </is>
      </c>
      <c r="B15" s="8" t="inlineStr">
        <is>
          <t>AI-powered business process automation tool</t>
        </is>
      </c>
      <c r="C15" t="inlineStr">
        <is>
          <t>10%</t>
        </is>
      </c>
    </row>
    <row r="16">
      <c r="A16" s="8" t="n"/>
      <c r="B16" s="8" t="n"/>
    </row>
    <row r="17">
      <c r="A17" s="9" t="inlineStr">
        <is>
          <t>Market Analysis</t>
        </is>
      </c>
      <c r="B17" s="8" t="n"/>
    </row>
    <row r="18">
      <c r="A18" s="8" t="n"/>
      <c r="B18" s="8" t="n"/>
    </row>
    <row r="19">
      <c r="A19" s="8" t="inlineStr">
        <is>
          <t>Total Addressable Market (TAM): $50 billion</t>
        </is>
      </c>
      <c r="B19" s="8" t="n"/>
    </row>
    <row r="20">
      <c r="A20" s="8" t="inlineStr">
        <is>
          <t>Serviceable Addressable Market (SAM): $20 billion</t>
        </is>
      </c>
      <c r="B20" s="8" t="n"/>
    </row>
    <row r="21">
      <c r="A21" s="8" t="inlineStr">
        <is>
          <t>Serviceable Obtainable Market (SOM): $2 billion</t>
        </is>
      </c>
      <c r="B21" s="8" t="n"/>
    </row>
    <row r="22">
      <c r="A22" s="8" t="inlineStr">
        <is>
          <t>Expected CAGR: 15% (2025-2029)</t>
        </is>
      </c>
      <c r="B22" s="8" t="n"/>
    </row>
    <row r="23">
      <c r="A23" s="8" t="inlineStr">
        <is>
          <t>Key Growth Drivers: Digital transformation, AI adoption, cloud migration</t>
        </is>
      </c>
      <c r="B23" s="8" t="n"/>
    </row>
    <row r="24">
      <c r="A24" s="8" t="n"/>
      <c r="B24" s="8" t="n"/>
    </row>
    <row r="25">
      <c r="A25" s="8" t="n"/>
      <c r="B25" s="8" t="n"/>
    </row>
    <row r="26">
      <c r="A26" s="9" t="inlineStr">
        <is>
          <t>Competitive Advantages</t>
        </is>
      </c>
      <c r="B26" s="8" t="n"/>
    </row>
    <row r="27">
      <c r="A27" s="8" t="n"/>
      <c r="B27" s="8" t="n"/>
    </row>
    <row r="28">
      <c r="A28" s="8" t="inlineStr">
        <is>
          <t>• Proprietary AI/ML technology</t>
        </is>
      </c>
      <c r="B28" s="8" t="n"/>
    </row>
    <row r="29">
      <c r="A29" s="8" t="inlineStr">
        <is>
          <t>• Strong IP portfolio with 15 patents</t>
        </is>
      </c>
      <c r="B29" s="8" t="n"/>
    </row>
    <row r="30">
      <c r="A30" s="8" t="inlineStr">
        <is>
          <t>• 99.9% platform uptime</t>
        </is>
      </c>
      <c r="B30" s="8" t="n"/>
    </row>
    <row r="31">
      <c r="A31" s="8" t="inlineStr">
        <is>
          <t>• 24/7 enterprise support</t>
        </is>
      </c>
      <c r="B31" s="8" t="n"/>
    </row>
    <row r="32">
      <c r="A32" s="8" t="inlineStr">
        <is>
          <t>• ISO 27001 certified security</t>
        </is>
      </c>
      <c r="B32" s="8" t="n"/>
    </row>
    <row r="33">
      <c r="A33" s="8" t="n"/>
      <c r="B33" s="8" t="n"/>
    </row>
    <row r="34">
      <c r="A34" s="8" t="n"/>
      <c r="B34" s="8" t="n"/>
    </row>
    <row r="35">
      <c r="A35" s="9" t="inlineStr">
        <is>
          <t>Growth Strategy</t>
        </is>
      </c>
      <c r="B35" s="8" t="n"/>
    </row>
    <row r="36">
      <c r="A36" s="8" t="n"/>
      <c r="B36" s="8" t="n"/>
    </row>
    <row r="37">
      <c r="A37" s="8" t="inlineStr">
        <is>
          <t>• Geographic expansion into APAC region</t>
        </is>
      </c>
      <c r="B37" s="8" t="n"/>
    </row>
    <row r="38">
      <c r="A38" s="8" t="inlineStr">
        <is>
          <t>• New product development in AI/ML space</t>
        </is>
      </c>
      <c r="B38" s="8" t="n"/>
    </row>
    <row r="39">
      <c r="A39" s="8" t="inlineStr">
        <is>
          <t>• Strategic acquisitions in complementary technologies</t>
        </is>
      </c>
      <c r="B39" s="8" t="n"/>
    </row>
    <row r="40">
      <c r="A40" s="8" t="inlineStr">
        <is>
          <t>• Channel partner program expansion</t>
        </is>
      </c>
      <c r="B40" s="8" t="n"/>
    </row>
    <row r="41">
      <c r="A41" s="8" t="inlineStr">
        <is>
          <t>• Investment in R&amp;D (15% of revenue)</t>
        </is>
      </c>
      <c r="B41" s="8" t="n"/>
    </row>
    <row r="42">
      <c r="A42" s="8" t="n"/>
      <c r="B42" s="8" t="n"/>
    </row>
    <row r="43">
      <c r="A43" s="8" t="n"/>
      <c r="B43" s="8" t="n"/>
    </row>
    <row r="44">
      <c r="A44" s="9" t="inlineStr">
        <is>
          <t>Financial Highlights (2024)</t>
        </is>
      </c>
      <c r="B44" s="8" t="n"/>
    </row>
    <row r="45">
      <c r="A45" s="8" t="n"/>
      <c r="B45" s="8" t="n"/>
    </row>
    <row r="46">
      <c r="A46" s="8" t="inlineStr">
        <is>
          <t>Annual Revenue</t>
        </is>
      </c>
      <c r="B46" s="8" t="inlineStr">
        <is>
          <t>$100 million</t>
        </is>
      </c>
    </row>
    <row r="47">
      <c r="A47" s="8" t="inlineStr">
        <is>
          <t>Gross Margin</t>
        </is>
      </c>
      <c r="B47" s="8" t="inlineStr">
        <is>
          <t>75%</t>
        </is>
      </c>
    </row>
    <row r="48">
      <c r="A48" s="8" t="inlineStr">
        <is>
          <t>EBITDA Margin</t>
        </is>
      </c>
      <c r="B48" s="8" t="inlineStr">
        <is>
          <t>25%</t>
        </is>
      </c>
    </row>
    <row r="49">
      <c r="A49" s="8" t="inlineStr">
        <is>
          <t>ARR Growth</t>
        </is>
      </c>
      <c r="B49" s="8" t="inlineStr">
        <is>
          <t>35%</t>
        </is>
      </c>
    </row>
    <row r="50">
      <c r="A50" t="inlineStr">
        <is>
          <t>Customer Retention</t>
        </is>
      </c>
      <c r="B50" t="inlineStr">
        <is>
          <t>95%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MODEL ASSUMPTIONS</t>
        </is>
      </c>
    </row>
    <row r="3">
      <c r="A3" s="11" t="inlineStr">
        <is>
          <t>General Assumptions</t>
        </is>
      </c>
    </row>
    <row r="4">
      <c r="A4" t="inlineStr">
        <is>
          <t>Base Year</t>
        </is>
      </c>
      <c r="B4" t="n">
        <v>2025</v>
      </c>
    </row>
    <row r="5">
      <c r="A5" t="inlineStr">
        <is>
          <t>Forecast Period (Years)</t>
        </is>
      </c>
      <c r="B5" t="n">
        <v>5</v>
      </c>
    </row>
    <row r="6">
      <c r="A6" t="inlineStr">
        <is>
          <t>Tax Rate</t>
        </is>
      </c>
      <c r="B6" s="4" t="n">
        <v>0.24</v>
      </c>
    </row>
    <row r="7">
      <c r="A7" t="inlineStr">
        <is>
          <t>Inflation Rate</t>
        </is>
      </c>
      <c r="B7" s="4" t="n">
        <v>0.03</v>
      </c>
    </row>
    <row r="10">
      <c r="A10" s="11" t="inlineStr">
        <is>
          <t>Revenue Growth Assumptions</t>
        </is>
      </c>
    </row>
    <row r="11">
      <c r="A11" t="inlineStr">
        <is>
          <t>Product Line 1 Growth</t>
        </is>
      </c>
      <c r="B11" s="4" t="n">
        <v>0.05</v>
      </c>
    </row>
    <row r="12">
      <c r="A12" t="inlineStr">
        <is>
          <t>Product Line 2 Growth</t>
        </is>
      </c>
      <c r="B12" s="4" t="n">
        <v>0.07000000000000001</v>
      </c>
    </row>
    <row r="13">
      <c r="A13" t="inlineStr">
        <is>
          <t>Product Line 3 Growth</t>
        </is>
      </c>
      <c r="B13" s="4" t="n">
        <v>0.04</v>
      </c>
    </row>
    <row r="16">
      <c r="A16" s="11" t="inlineStr">
        <is>
          <t>Cost Assumptions</t>
        </is>
      </c>
    </row>
    <row r="17">
      <c r="A17" t="inlineStr">
        <is>
          <t>COGS as % of Revenue</t>
        </is>
      </c>
      <c r="B17" s="4" t="n">
        <v>0.6</v>
      </c>
    </row>
    <row r="18">
      <c r="A18" t="inlineStr">
        <is>
          <t>SG&amp;A as % of Revenue</t>
        </is>
      </c>
      <c r="B18" s="4" t="n">
        <v>0.15</v>
      </c>
    </row>
    <row r="19">
      <c r="A19" t="inlineStr">
        <is>
          <t>R&amp;D as % of Revenue</t>
        </is>
      </c>
      <c r="B19" s="4" t="n">
        <v>0.08</v>
      </c>
    </row>
    <row r="22">
      <c r="A22" t="inlineStr">
        <is>
          <t>Discount Rate (WACC)</t>
        </is>
      </c>
      <c r="B22" s="4" t="n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REVENUE FORECAST</t>
        </is>
      </c>
    </row>
    <row r="3">
      <c r="A3" s="2" t="inlineStr">
        <is>
          <t>Category</t>
        </is>
      </c>
      <c r="B3" s="2" t="inlineStr">
        <is>
          <t>2025</t>
        </is>
      </c>
      <c r="C3" s="2" t="inlineStr">
        <is>
          <t>2026</t>
        </is>
      </c>
      <c r="D3" s="2" t="inlineStr">
        <is>
          <t>2027</t>
        </is>
      </c>
      <c r="E3" s="2" t="inlineStr">
        <is>
          <t>2028</t>
        </is>
      </c>
      <c r="F3" s="2" t="inlineStr">
        <is>
          <t>2029</t>
        </is>
      </c>
    </row>
    <row r="5">
      <c r="A5" t="inlineStr">
        <is>
          <t>Product Line 1</t>
        </is>
      </c>
      <c r="B5" s="3" t="n">
        <v>1000000</v>
      </c>
      <c r="C5" s="3">
        <f>B5*(1+Assumptions!B11)</f>
        <v/>
      </c>
      <c r="D5" s="3">
        <f>C5*(1+Assumptions!B11)</f>
        <v/>
      </c>
      <c r="E5" s="3">
        <f>D5*(1+Assumptions!B11)</f>
        <v/>
      </c>
      <c r="F5" s="3">
        <f>E5*(1+Assumptions!B11)</f>
        <v/>
      </c>
    </row>
    <row r="6">
      <c r="A6" t="inlineStr">
        <is>
          <t>Product Line 2</t>
        </is>
      </c>
      <c r="B6" s="3" t="n">
        <v>750000</v>
      </c>
      <c r="C6" s="3">
        <f>B6*(1+Assumptions!B12)</f>
        <v/>
      </c>
      <c r="D6" s="3">
        <f>C6*(1+Assumptions!B12)</f>
        <v/>
      </c>
      <c r="E6" s="3">
        <f>D6*(1+Assumptions!B12)</f>
        <v/>
      </c>
      <c r="F6" s="3">
        <f>E6*(1+Assumptions!B12)</f>
        <v/>
      </c>
    </row>
    <row r="7">
      <c r="A7" t="inlineStr">
        <is>
          <t>Product Line 3</t>
        </is>
      </c>
      <c r="B7" s="3" t="n">
        <v>500000</v>
      </c>
      <c r="C7" s="3">
        <f>B7*(1+Assumptions!B13)</f>
        <v/>
      </c>
      <c r="D7" s="3">
        <f>C7*(1+Assumptions!B13)</f>
        <v/>
      </c>
      <c r="E7" s="3">
        <f>D7*(1+Assumptions!B13)</f>
        <v/>
      </c>
      <c r="F7" s="3">
        <f>E7*(1+Assumptions!B13)</f>
        <v/>
      </c>
    </row>
    <row r="8">
      <c r="B8" s="3" t="n"/>
      <c r="C8" s="3" t="n"/>
      <c r="D8" s="3" t="n"/>
      <c r="E8" s="3" t="n"/>
      <c r="F8" s="3" t="n"/>
    </row>
    <row r="9">
      <c r="A9" s="12" t="inlineStr">
        <is>
          <t>Total Revenue</t>
        </is>
      </c>
      <c r="B9" s="13">
        <f>SUM(B5:B7)</f>
        <v/>
      </c>
      <c r="C9" s="13">
        <f>SUM(C5:C7)</f>
        <v/>
      </c>
      <c r="D9" s="13">
        <f>SUM(D5:D7)</f>
        <v/>
      </c>
      <c r="E9" s="13">
        <f>SUM(E5:E7)</f>
        <v/>
      </c>
      <c r="F9" s="13">
        <f>SUM(F5:F7)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COST OF GOODS SOLD BUDGET</t>
        </is>
      </c>
    </row>
    <row r="3">
      <c r="A3" s="2" t="inlineStr">
        <is>
          <t>Category</t>
        </is>
      </c>
      <c r="B3" s="2" t="inlineStr">
        <is>
          <t>2025</t>
        </is>
      </c>
      <c r="C3" s="2" t="inlineStr">
        <is>
          <t>2026</t>
        </is>
      </c>
      <c r="D3" s="2" t="inlineStr">
        <is>
          <t>2027</t>
        </is>
      </c>
      <c r="E3" s="2" t="inlineStr">
        <is>
          <t>2028</t>
        </is>
      </c>
      <c r="F3" s="2" t="inlineStr">
        <is>
          <t>2029</t>
        </is>
      </c>
    </row>
    <row r="5">
      <c r="A5" t="inlineStr">
        <is>
          <t>COGS Product Line 1</t>
        </is>
      </c>
      <c r="B5" s="3">
        <f>Revenue_Forecast!B6*Assumptions!B17</f>
        <v/>
      </c>
      <c r="C5" s="3">
        <f>Revenue_Forecast!C6*Assumptions!B17</f>
        <v/>
      </c>
      <c r="D5" s="3">
        <f>Revenue_Forecast!D6*Assumptions!B17</f>
        <v/>
      </c>
      <c r="E5" s="3">
        <f>Revenue_Forecast!E6*Assumptions!B17</f>
        <v/>
      </c>
      <c r="F5" s="3">
        <f>Revenue_Forecast!F6*Assumptions!B17</f>
        <v/>
      </c>
    </row>
    <row r="6">
      <c r="A6" t="inlineStr">
        <is>
          <t>COGS Product Line 2</t>
        </is>
      </c>
      <c r="B6" s="3">
        <f>Revenue_Forecast!B7*Assumptions!B17</f>
        <v/>
      </c>
      <c r="C6" s="3">
        <f>Revenue_Forecast!C7*Assumptions!B17</f>
        <v/>
      </c>
      <c r="D6" s="3">
        <f>Revenue_Forecast!D7*Assumptions!B17</f>
        <v/>
      </c>
      <c r="E6" s="3">
        <f>Revenue_Forecast!E7*Assumptions!B17</f>
        <v/>
      </c>
      <c r="F6" s="3">
        <f>Revenue_Forecast!F7*Assumptions!B17</f>
        <v/>
      </c>
    </row>
    <row r="7">
      <c r="A7" t="inlineStr">
        <is>
          <t>COGS Product Line 3</t>
        </is>
      </c>
      <c r="B7" s="3">
        <f>Revenue_Forecast!B8*Assumptions!B17</f>
        <v/>
      </c>
      <c r="C7" s="3">
        <f>Revenue_Forecast!C8*Assumptions!B17</f>
        <v/>
      </c>
      <c r="D7" s="3">
        <f>Revenue_Forecast!D8*Assumptions!B17</f>
        <v/>
      </c>
      <c r="E7" s="3">
        <f>Revenue_Forecast!E8*Assumptions!B17</f>
        <v/>
      </c>
      <c r="F7" s="3">
        <f>Revenue_Forecast!F8*Assumptions!B17</f>
        <v/>
      </c>
    </row>
    <row r="8">
      <c r="B8" s="3" t="n"/>
      <c r="C8" s="3" t="n"/>
      <c r="D8" s="3" t="n"/>
      <c r="E8" s="3" t="n"/>
      <c r="F8" s="3" t="n"/>
    </row>
    <row r="9">
      <c r="A9" s="14" t="inlineStr">
        <is>
          <t>Total COGS</t>
        </is>
      </c>
      <c r="B9" s="15">
        <f>SUM(B5:B7)</f>
        <v/>
      </c>
      <c r="C9" s="15">
        <f>SUM(C5:C7)</f>
        <v/>
      </c>
      <c r="D9" s="15">
        <f>SUM(D5:D7)</f>
        <v/>
      </c>
      <c r="E9" s="15">
        <f>SUM(E5:E7)</f>
        <v/>
      </c>
      <c r="F9" s="15">
        <f>SUM(F5:F7)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OPERATING EXPENSES BUDGET</t>
        </is>
      </c>
    </row>
    <row r="3">
      <c r="A3" s="2" t="inlineStr">
        <is>
          <t>Category</t>
        </is>
      </c>
      <c r="B3" s="2" t="inlineStr">
        <is>
          <t>2025</t>
        </is>
      </c>
      <c r="C3" s="2" t="inlineStr">
        <is>
          <t>2026</t>
        </is>
      </c>
      <c r="D3" s="2" t="inlineStr">
        <is>
          <t>2027</t>
        </is>
      </c>
      <c r="E3" s="2" t="inlineStr">
        <is>
          <t>2028</t>
        </is>
      </c>
      <c r="F3" s="2" t="inlineStr">
        <is>
          <t>2029</t>
        </is>
      </c>
    </row>
    <row r="5">
      <c r="A5" t="inlineStr">
        <is>
          <t>SG&amp;A Expenses</t>
        </is>
      </c>
      <c r="B5" s="3">
        <f>Revenue_Forecast!B9*Assumptions!B18</f>
        <v/>
      </c>
      <c r="C5" s="3">
        <f>Revenue_Forecast!C9*Assumptions!B18</f>
        <v/>
      </c>
      <c r="D5" s="3">
        <f>Revenue_Forecast!D9*Assumptions!B18</f>
        <v/>
      </c>
      <c r="E5" s="3">
        <f>Revenue_Forecast!E9*Assumptions!B18</f>
        <v/>
      </c>
      <c r="F5" s="3">
        <f>Revenue_Forecast!F9*Assumptions!B18</f>
        <v/>
      </c>
    </row>
    <row r="6">
      <c r="A6" t="inlineStr">
        <is>
          <t>R&amp;D Expenses</t>
        </is>
      </c>
      <c r="B6" s="3">
        <f>Revenue_Forecast!B9*Assumptions!B19</f>
        <v/>
      </c>
      <c r="C6" s="3">
        <f>Revenue_Forecast!C9*Assumptions!B19</f>
        <v/>
      </c>
      <c r="D6" s="3">
        <f>Revenue_Forecast!D9*Assumptions!B19</f>
        <v/>
      </c>
      <c r="E6" s="3">
        <f>Revenue_Forecast!E9*Assumptions!B19</f>
        <v/>
      </c>
      <c r="F6" s="3">
        <f>Revenue_Forecast!F9*Assumptions!B19</f>
        <v/>
      </c>
    </row>
    <row r="7">
      <c r="A7" t="inlineStr">
        <is>
          <t>Depreciation &amp; Amortization</t>
        </is>
      </c>
      <c r="B7" s="3" t="n">
        <v>100000</v>
      </c>
      <c r="C7" s="3" t="n">
        <v>105000</v>
      </c>
      <c r="D7" s="3" t="n">
        <v>110250</v>
      </c>
      <c r="E7" s="3" t="n">
        <v>115763</v>
      </c>
      <c r="F7" s="3" t="n">
        <v>121551</v>
      </c>
    </row>
    <row r="8">
      <c r="B8" s="3" t="n"/>
      <c r="C8" s="3" t="n"/>
      <c r="D8" s="3" t="n"/>
      <c r="E8" s="3" t="n"/>
      <c r="F8" s="3" t="n"/>
    </row>
    <row r="9">
      <c r="A9" s="16" t="inlineStr">
        <is>
          <t>Total Operating Expenses</t>
        </is>
      </c>
      <c r="B9" s="17">
        <f>SUM(B5:B7)</f>
        <v/>
      </c>
      <c r="C9" s="17">
        <f>SUM(C5:C7)</f>
        <v/>
      </c>
      <c r="D9" s="17">
        <f>SUM(D5:D7)</f>
        <v/>
      </c>
      <c r="E9" s="17">
        <f>SUM(E5:E7)</f>
        <v/>
      </c>
      <c r="F9" s="17">
        <f>SUM(F5:F7)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6" t="inlineStr">
        <is>
          <t>INCOME STATEMENT</t>
        </is>
      </c>
    </row>
    <row r="3">
      <c r="A3" s="18" t="inlineStr">
        <is>
          <t>Line Item</t>
        </is>
      </c>
      <c r="B3" s="18" t="inlineStr">
        <is>
          <t>2025</t>
        </is>
      </c>
      <c r="C3" s="18" t="inlineStr">
        <is>
          <t>2026</t>
        </is>
      </c>
      <c r="D3" s="18" t="inlineStr">
        <is>
          <t>2027</t>
        </is>
      </c>
      <c r="E3" s="18" t="inlineStr">
        <is>
          <t>2028</t>
        </is>
      </c>
      <c r="F3" s="18" t="inlineStr">
        <is>
          <t>2029</t>
        </is>
      </c>
    </row>
    <row r="5">
      <c r="A5" s="2" t="inlineStr">
        <is>
          <t>Revenue</t>
        </is>
      </c>
      <c r="B5" s="19">
        <f>Revenue_Forecast!B9</f>
        <v/>
      </c>
      <c r="C5" s="19">
        <f>Revenue_Forecast!C9</f>
        <v/>
      </c>
      <c r="D5" s="19">
        <f>Revenue_Forecast!D9</f>
        <v/>
      </c>
      <c r="E5" s="19">
        <f>Revenue_Forecast!E9</f>
        <v/>
      </c>
      <c r="F5" s="19">
        <f>Revenue_Forecast!F9</f>
        <v/>
      </c>
    </row>
    <row r="6">
      <c r="A6" t="inlineStr">
        <is>
          <t>Cost of Revenue</t>
        </is>
      </c>
      <c r="B6" s="3">
        <f>B5*0.25</f>
        <v/>
      </c>
      <c r="C6" s="3">
        <f>C5*0.25</f>
        <v/>
      </c>
      <c r="D6" s="3">
        <f>D5*0.25</f>
        <v/>
      </c>
      <c r="E6" s="3">
        <f>E5*0.25</f>
        <v/>
      </c>
      <c r="F6" s="3">
        <f>F5*0.25</f>
        <v/>
      </c>
    </row>
    <row r="7">
      <c r="A7" s="7" t="inlineStr">
        <is>
          <t>Gross Profit</t>
        </is>
      </c>
      <c r="B7" s="20">
        <f>B5-B6</f>
        <v/>
      </c>
      <c r="C7" s="20">
        <f>C5-C6</f>
        <v/>
      </c>
      <c r="D7" s="20">
        <f>D5-D6</f>
        <v/>
      </c>
      <c r="E7" s="20">
        <f>E5-E6</f>
        <v/>
      </c>
      <c r="F7" s="20">
        <f>F5-F6</f>
        <v/>
      </c>
    </row>
    <row r="8">
      <c r="A8" t="inlineStr">
        <is>
          <t>Operating Expenses:</t>
        </is>
      </c>
      <c r="B8" s="3" t="n"/>
      <c r="C8" s="3" t="n"/>
      <c r="D8" s="3" t="n"/>
      <c r="E8" s="3" t="n"/>
      <c r="F8" s="3" t="n"/>
    </row>
    <row r="9">
      <c r="A9" t="inlineStr">
        <is>
          <t xml:space="preserve">   Sales &amp; Marketing</t>
        </is>
      </c>
      <c r="B9" s="3">
        <f>B5*0.30</f>
        <v/>
      </c>
      <c r="C9" s="3">
        <f>C5*0.30</f>
        <v/>
      </c>
      <c r="D9" s="3">
        <f>D5*0.30</f>
        <v/>
      </c>
      <c r="E9" s="3">
        <f>E5*0.30</f>
        <v/>
      </c>
      <c r="F9" s="3">
        <f>F5*0.30</f>
        <v/>
      </c>
    </row>
    <row r="10">
      <c r="A10" t="inlineStr">
        <is>
          <t xml:space="preserve">   Research &amp; Development</t>
        </is>
      </c>
      <c r="B10" s="3">
        <f>B5*0.15</f>
        <v/>
      </c>
      <c r="C10" s="3">
        <f>C5*0.15</f>
        <v/>
      </c>
      <c r="D10" s="3">
        <f>D5*0.15</f>
        <v/>
      </c>
      <c r="E10" s="3">
        <f>E5*0.15</f>
        <v/>
      </c>
      <c r="F10" s="3">
        <f>F5*0.15</f>
        <v/>
      </c>
    </row>
    <row r="11">
      <c r="A11" t="inlineStr">
        <is>
          <t xml:space="preserve">   General &amp; Administrative</t>
        </is>
      </c>
      <c r="B11" s="3">
        <f>B5*0.10</f>
        <v/>
      </c>
      <c r="C11" s="3">
        <f>C5*0.10</f>
        <v/>
      </c>
      <c r="D11" s="3">
        <f>D5*0.10</f>
        <v/>
      </c>
      <c r="E11" s="3">
        <f>E5*0.10</f>
        <v/>
      </c>
      <c r="F11" s="3">
        <f>F5*0.10</f>
        <v/>
      </c>
    </row>
    <row r="12">
      <c r="A12" t="inlineStr">
        <is>
          <t xml:space="preserve">   Depreciation &amp; Amortization</t>
        </is>
      </c>
      <c r="B12" s="3">
        <f>B5*0.05</f>
        <v/>
      </c>
      <c r="C12" s="3">
        <f>C5*0.05</f>
        <v/>
      </c>
      <c r="D12" s="3">
        <f>D5*0.05</f>
        <v/>
      </c>
      <c r="E12" s="3">
        <f>E5*0.05</f>
        <v/>
      </c>
      <c r="F12" s="3">
        <f>F5*0.05</f>
        <v/>
      </c>
    </row>
    <row r="13">
      <c r="A13" s="7" t="inlineStr">
        <is>
          <t>Total Operating Expenses</t>
        </is>
      </c>
      <c r="B13" s="20">
        <f>SUM(B9:B12)</f>
        <v/>
      </c>
      <c r="C13" s="20">
        <f>SUM(C9:C12)</f>
        <v/>
      </c>
      <c r="D13" s="20">
        <f>SUM(D9:D12)</f>
        <v/>
      </c>
      <c r="E13" s="20">
        <f>SUM(E9:E12)</f>
        <v/>
      </c>
      <c r="F13" s="20">
        <f>SUM(F9:F12)</f>
        <v/>
      </c>
    </row>
    <row r="14">
      <c r="A14" s="7" t="inlineStr">
        <is>
          <t>Operating Income</t>
        </is>
      </c>
      <c r="B14" s="20">
        <f>B7-B13</f>
        <v/>
      </c>
      <c r="C14" s="20">
        <f>C7-C13</f>
        <v/>
      </c>
      <c r="D14" s="20">
        <f>D7-D13</f>
        <v/>
      </c>
      <c r="E14" s="20">
        <f>E7-E13</f>
        <v/>
      </c>
      <c r="F14" s="20">
        <f>F7-F13</f>
        <v/>
      </c>
    </row>
    <row r="15">
      <c r="A15" s="7" t="inlineStr">
        <is>
          <t>EBITDA</t>
        </is>
      </c>
      <c r="B15" s="20">
        <f>B14+B12</f>
        <v/>
      </c>
      <c r="C15" s="20">
        <f>C14+C12</f>
        <v/>
      </c>
      <c r="D15" s="20">
        <f>D14+D12</f>
        <v/>
      </c>
      <c r="E15" s="20">
        <f>E14+E12</f>
        <v/>
      </c>
      <c r="F15" s="20">
        <f>F14+F12</f>
        <v/>
      </c>
    </row>
    <row r="16">
      <c r="A16" t="inlineStr">
        <is>
          <t>Interest Expense</t>
        </is>
      </c>
      <c r="B16" s="3" t="n">
        <v>2000000</v>
      </c>
      <c r="C16" s="3" t="n">
        <v>1800000</v>
      </c>
      <c r="D16" s="3" t="n">
        <v>1500000</v>
      </c>
      <c r="E16" s="3" t="n">
        <v>1200000</v>
      </c>
      <c r="F16" s="3" t="n">
        <v>1000000</v>
      </c>
    </row>
    <row r="17">
      <c r="A17" t="inlineStr">
        <is>
          <t>Other Income/(Expense)</t>
        </is>
      </c>
      <c r="B17" s="3">
        <f>B5*0.005</f>
        <v/>
      </c>
      <c r="C17" s="3">
        <f>C5*0.005</f>
        <v/>
      </c>
      <c r="D17" s="3">
        <f>D5*0.005</f>
        <v/>
      </c>
      <c r="E17" s="3">
        <f>E5*0.005</f>
        <v/>
      </c>
      <c r="F17" s="3">
        <f>F5*0.005</f>
        <v/>
      </c>
    </row>
    <row r="18">
      <c r="A18" s="7" t="inlineStr">
        <is>
          <t>Earnings Before Tax</t>
        </is>
      </c>
      <c r="B18" s="20">
        <f>B14-B16+B17</f>
        <v/>
      </c>
      <c r="C18" s="20">
        <f>C14-C16+C17</f>
        <v/>
      </c>
      <c r="D18" s="20">
        <f>D14-D16+D17</f>
        <v/>
      </c>
      <c r="E18" s="20">
        <f>E14-E16+E17</f>
        <v/>
      </c>
      <c r="F18" s="20">
        <f>F14-F16+F17</f>
        <v/>
      </c>
    </row>
    <row r="19">
      <c r="A19" t="inlineStr">
        <is>
          <t>Tax Expense</t>
        </is>
      </c>
      <c r="B19" s="3">
        <f>B18*0.25</f>
        <v/>
      </c>
      <c r="C19" s="3">
        <f>C18*0.25</f>
        <v/>
      </c>
      <c r="D19" s="3">
        <f>D18*0.25</f>
        <v/>
      </c>
      <c r="E19" s="3">
        <f>E18*0.25</f>
        <v/>
      </c>
      <c r="F19" s="3">
        <f>F18*0.25</f>
        <v/>
      </c>
    </row>
    <row r="20">
      <c r="A20" s="7" t="inlineStr">
        <is>
          <t>Net Income</t>
        </is>
      </c>
      <c r="B20" s="20">
        <f>B18-B19</f>
        <v/>
      </c>
      <c r="C20" s="20">
        <f>C18-C19</f>
        <v/>
      </c>
      <c r="D20" s="20">
        <f>D18-D19</f>
        <v/>
      </c>
      <c r="E20" s="20">
        <f>E18-E19</f>
        <v/>
      </c>
      <c r="F20" s="20">
        <f>F18-F19</f>
        <v/>
      </c>
    </row>
    <row r="22">
      <c r="A22" s="2" t="inlineStr">
        <is>
          <t>Gross Margin %</t>
        </is>
      </c>
      <c r="B22" s="4">
        <f>B7/B5</f>
        <v/>
      </c>
      <c r="C22" s="4">
        <f>C7/C5</f>
        <v/>
      </c>
      <c r="D22" s="4">
        <f>D7/D5</f>
        <v/>
      </c>
      <c r="E22" s="4">
        <f>E7/E5</f>
        <v/>
      </c>
      <c r="F22" s="4">
        <f>F7/F5</f>
        <v/>
      </c>
    </row>
    <row r="23">
      <c r="A23" s="2" t="inlineStr">
        <is>
          <t>Operating Margin %</t>
        </is>
      </c>
      <c r="B23" s="4">
        <f>B14/B5</f>
        <v/>
      </c>
      <c r="C23" s="4">
        <f>C14/C5</f>
        <v/>
      </c>
      <c r="D23" s="4">
        <f>D14/D5</f>
        <v/>
      </c>
      <c r="E23" s="4">
        <f>E14/E5</f>
        <v/>
      </c>
      <c r="F23" s="4">
        <f>F14/F5</f>
        <v/>
      </c>
    </row>
    <row r="24">
      <c r="A24" s="2" t="inlineStr">
        <is>
          <t>EBITDA Margin %</t>
        </is>
      </c>
      <c r="B24" s="4">
        <f>B15/B5</f>
        <v/>
      </c>
      <c r="C24" s="4">
        <f>C15/C5</f>
        <v/>
      </c>
      <c r="D24" s="4">
        <f>D15/D5</f>
        <v/>
      </c>
      <c r="E24" s="4">
        <f>E15/E5</f>
        <v/>
      </c>
      <c r="F24" s="4">
        <f>F15/F5</f>
        <v/>
      </c>
    </row>
    <row r="25">
      <c r="A25" s="2" t="inlineStr">
        <is>
          <t>Net Margin %</t>
        </is>
      </c>
      <c r="B25" s="4">
        <f>B20/B5</f>
        <v/>
      </c>
      <c r="C25" s="4">
        <f>C20/C5</f>
        <v/>
      </c>
      <c r="D25" s="4">
        <f>D20/D5</f>
        <v/>
      </c>
      <c r="E25" s="4">
        <f>E20/E5</f>
        <v/>
      </c>
      <c r="F25" s="4">
        <f>F20/F5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BALANCE SHEET</t>
        </is>
      </c>
    </row>
    <row r="3">
      <c r="A3" s="2" t="inlineStr">
        <is>
          <t>Line Item</t>
        </is>
      </c>
      <c r="B3" s="2" t="inlineStr">
        <is>
          <t>2025</t>
        </is>
      </c>
      <c r="C3" s="2" t="inlineStr">
        <is>
          <t>2026</t>
        </is>
      </c>
      <c r="D3" s="2" t="inlineStr">
        <is>
          <t>2027</t>
        </is>
      </c>
      <c r="E3" s="2" t="inlineStr">
        <is>
          <t>2028</t>
        </is>
      </c>
      <c r="F3" s="2" t="inlineStr">
        <is>
          <t>2029</t>
        </is>
      </c>
    </row>
    <row r="5">
      <c r="A5" s="2" t="inlineStr">
        <is>
          <t>ASSETS</t>
        </is>
      </c>
    </row>
    <row r="6">
      <c r="A6" t="inlineStr">
        <is>
          <t>Cash and Cash Equivalents</t>
        </is>
      </c>
      <c r="B6" s="3" t="n">
        <v>500000</v>
      </c>
      <c r="C6" s="3">
        <f>Cash_Flow!C22</f>
        <v/>
      </c>
      <c r="D6" s="3">
        <f>Cash_Flow!D22</f>
        <v/>
      </c>
      <c r="E6" s="3">
        <f>Cash_Flow!E22</f>
        <v/>
      </c>
      <c r="F6" s="3">
        <f>Cash_Flow!F22</f>
        <v/>
      </c>
    </row>
    <row r="7">
      <c r="A7" t="inlineStr">
        <is>
          <t>Accounts Receivable</t>
        </is>
      </c>
      <c r="B7" s="3">
        <f>Revenue_Forecast!B9*0.15</f>
        <v/>
      </c>
      <c r="C7" s="3">
        <f>Revenue_Forecast!C9*0.15</f>
        <v/>
      </c>
      <c r="D7" s="3">
        <f>Revenue_Forecast!D9*0.15</f>
        <v/>
      </c>
      <c r="E7" s="3">
        <f>Revenue_Forecast!E9*0.15</f>
        <v/>
      </c>
      <c r="F7" s="3">
        <f>Revenue_Forecast!F9*0.15</f>
        <v/>
      </c>
    </row>
    <row r="8">
      <c r="A8" t="inlineStr">
        <is>
          <t>Inventory</t>
        </is>
      </c>
      <c r="B8" s="3">
        <f>COGS_Budget!B9*0.1</f>
        <v/>
      </c>
      <c r="C8" s="3">
        <f>COGS_Budget!C9*0.1</f>
        <v/>
      </c>
      <c r="D8" s="3">
        <f>COGS_Budget!D9*0.1</f>
        <v/>
      </c>
      <c r="E8" s="3">
        <f>COGS_Budget!E9*0.1</f>
        <v/>
      </c>
      <c r="F8" s="3">
        <f>COGS_Budget!F9*0.1</f>
        <v/>
      </c>
    </row>
    <row r="9">
      <c r="A9" t="inlineStr">
        <is>
          <t>Property, Plant &amp; Equipment</t>
        </is>
      </c>
      <c r="B9" s="3" t="n">
        <v>2000000</v>
      </c>
      <c r="C9" s="3">
        <f>B9+200000-OPEX_Budget!C7</f>
        <v/>
      </c>
      <c r="D9" s="3">
        <f>C9+210000-OPEX_Budget!D7</f>
        <v/>
      </c>
      <c r="E9" s="3">
        <f>D9+220500-OPEX_Budget!E7</f>
        <v/>
      </c>
      <c r="F9" s="3">
        <f>E9+231525-OPEX_Budget!F7</f>
        <v/>
      </c>
    </row>
    <row r="10">
      <c r="A10" s="21" t="inlineStr">
        <is>
          <t>Total Assets</t>
        </is>
      </c>
      <c r="B10" s="22">
        <f>SUM(B6:B9)</f>
        <v/>
      </c>
      <c r="C10" s="22">
        <f>SUM(C6:C9)</f>
        <v/>
      </c>
      <c r="D10" s="22">
        <f>SUM(D6:D9)</f>
        <v/>
      </c>
      <c r="E10" s="22">
        <f>SUM(E6:E9)</f>
        <v/>
      </c>
      <c r="F10" s="22">
        <f>SUM(F6:F9)</f>
        <v/>
      </c>
    </row>
    <row r="11">
      <c r="B11" s="3" t="n"/>
      <c r="C11" s="3" t="n"/>
      <c r="D11" s="3" t="n"/>
      <c r="E11" s="3" t="n"/>
      <c r="F11" s="3" t="n"/>
    </row>
    <row r="12">
      <c r="A12" s="2" t="inlineStr">
        <is>
          <t>LIABILITIES AND EQUITY</t>
        </is>
      </c>
      <c r="B12" s="3" t="n"/>
      <c r="C12" s="3" t="n"/>
      <c r="D12" s="3" t="n"/>
      <c r="E12" s="3" t="n"/>
      <c r="F12" s="3" t="n"/>
    </row>
    <row r="13">
      <c r="A13" t="inlineStr">
        <is>
          <t>Accounts Payable</t>
        </is>
      </c>
      <c r="B13" s="3">
        <f>COGS_Budget!B9*0.1</f>
        <v/>
      </c>
      <c r="C13" s="3">
        <f>COGS_Budget!C9*0.1</f>
        <v/>
      </c>
      <c r="D13" s="3">
        <f>COGS_Budget!D9*0.1</f>
        <v/>
      </c>
      <c r="E13" s="3">
        <f>COGS_Budget!E9*0.1</f>
        <v/>
      </c>
      <c r="F13" s="3">
        <f>COGS_Budget!F9*0.1</f>
        <v/>
      </c>
    </row>
    <row r="14">
      <c r="A14" t="inlineStr">
        <is>
          <t>Long-term Debt</t>
        </is>
      </c>
      <c r="B14" s="3" t="n">
        <v>1000000</v>
      </c>
      <c r="C14" s="3">
        <f>B14-100000</f>
        <v/>
      </c>
      <c r="D14" s="3">
        <f>C14-100000</f>
        <v/>
      </c>
      <c r="E14" s="3">
        <f>D14-100000</f>
        <v/>
      </c>
      <c r="F14" s="3">
        <f>E14-100000</f>
        <v/>
      </c>
    </row>
    <row r="15">
      <c r="A15" s="16" t="inlineStr">
        <is>
          <t>Total Liabilities</t>
        </is>
      </c>
      <c r="B15" s="17">
        <f>B13+B14</f>
        <v/>
      </c>
      <c r="C15" s="17">
        <f>C13+C14</f>
        <v/>
      </c>
      <c r="D15" s="17">
        <f>D13+D14</f>
        <v/>
      </c>
      <c r="E15" s="17">
        <f>E13+E14</f>
        <v/>
      </c>
      <c r="F15" s="17">
        <f>F13+F14</f>
        <v/>
      </c>
    </row>
    <row r="16">
      <c r="B16" s="3" t="n"/>
      <c r="C16" s="3" t="n"/>
      <c r="D16" s="3" t="n"/>
      <c r="E16" s="3" t="n"/>
      <c r="F16" s="3" t="n"/>
    </row>
    <row r="17">
      <c r="A17" s="2" t="inlineStr">
        <is>
          <t>Equity</t>
        </is>
      </c>
    </row>
    <row r="18">
      <c r="A18" t="inlineStr">
        <is>
          <t>Common Stock</t>
        </is>
      </c>
      <c r="B18" s="3" t="n">
        <v>1000000</v>
      </c>
      <c r="C18" s="3">
        <f>B18</f>
        <v/>
      </c>
      <c r="D18" s="3">
        <f>C18</f>
        <v/>
      </c>
      <c r="E18" s="3">
        <f>D18</f>
        <v/>
      </c>
      <c r="F18" s="3">
        <f>E18</f>
        <v/>
      </c>
    </row>
    <row r="19">
      <c r="A19" t="inlineStr">
        <is>
          <t>Retained Earnings</t>
        </is>
      </c>
      <c r="B19" s="3" t="n">
        <v>500000</v>
      </c>
      <c r="C19" s="3">
        <f>B19+Income_Statement!B14-50000</f>
        <v/>
      </c>
      <c r="D19" s="3">
        <f>C19+Income_Statement!C14-55000</f>
        <v/>
      </c>
      <c r="E19" s="3">
        <f>D19+Income_Statement!D14-60500</f>
        <v/>
      </c>
      <c r="F19" s="3">
        <f>E19+Income_Statement!E14-66550</f>
        <v/>
      </c>
    </row>
    <row r="20">
      <c r="A20" s="12" t="inlineStr">
        <is>
          <t>Total Equity</t>
        </is>
      </c>
      <c r="B20" s="13">
        <f>B18+B19</f>
        <v/>
      </c>
      <c r="C20" s="13">
        <f>C18+C19</f>
        <v/>
      </c>
      <c r="D20" s="13">
        <f>D18+D19</f>
        <v/>
      </c>
      <c r="E20" s="13">
        <f>E18+E19</f>
        <v/>
      </c>
      <c r="F20" s="13">
        <f>F18+F19</f>
        <v/>
      </c>
    </row>
    <row r="21">
      <c r="A21" s="23" t="inlineStr">
        <is>
          <t>Total Liabilities and Equity</t>
        </is>
      </c>
      <c r="B21" s="24">
        <f>B15+B20</f>
        <v/>
      </c>
      <c r="C21" s="24">
        <f>C15+C20</f>
        <v/>
      </c>
      <c r="D21" s="24">
        <f>D15+D20</f>
        <v/>
      </c>
      <c r="E21" s="24">
        <f>E15+E20</f>
        <v/>
      </c>
      <c r="F21" s="24">
        <f>F15+F20</f>
        <v/>
      </c>
    </row>
    <row r="22">
      <c r="B22" s="3" t="n"/>
      <c r="C22" s="3" t="n"/>
      <c r="D22" s="3" t="n"/>
      <c r="E22" s="3" t="n"/>
      <c r="F22" s="3" t="n"/>
    </row>
    <row r="23">
      <c r="A23" t="inlineStr">
        <is>
          <t>Balance Check (Assets - Liabilities - Equity)</t>
        </is>
      </c>
      <c r="B23" s="3">
        <f>B10-B21</f>
        <v/>
      </c>
      <c r="C23" s="3">
        <f>C10-C21</f>
        <v/>
      </c>
      <c r="D23" s="3">
        <f>D10-D21</f>
        <v/>
      </c>
      <c r="E23" s="3">
        <f>E10-E21</f>
        <v/>
      </c>
      <c r="F23" s="3">
        <f>F10-F21</f>
        <v/>
      </c>
    </row>
  </sheetData>
  <conditionalFormatting sqref="B23">
    <cfRule type="cellIs" priority="1" operator="notEqual" dxfId="0" stopIfTrue="0">
      <formula>0</formula>
    </cfRule>
  </conditionalFormatting>
  <conditionalFormatting sqref="C23">
    <cfRule type="cellIs" priority="2" operator="notEqual" dxfId="0" stopIfTrue="0">
      <formula>0</formula>
    </cfRule>
  </conditionalFormatting>
  <conditionalFormatting sqref="D23">
    <cfRule type="cellIs" priority="3" operator="notEqual" dxfId="0" stopIfTrue="0">
      <formula>0</formula>
    </cfRule>
  </conditionalFormatting>
  <conditionalFormatting sqref="E23">
    <cfRule type="cellIs" priority="4" operator="notEqual" dxfId="0" stopIfTrue="0">
      <formula>0</formula>
    </cfRule>
  </conditionalFormatting>
  <conditionalFormatting sqref="F23">
    <cfRule type="cellIs" priority="5" operator="notEqual" dxfId="0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CASH FLOW STATEMENT</t>
        </is>
      </c>
    </row>
    <row r="3">
      <c r="A3" s="2" t="inlineStr">
        <is>
          <t>Line Item</t>
        </is>
      </c>
      <c r="B3" s="2" t="inlineStr">
        <is>
          <t>2025</t>
        </is>
      </c>
      <c r="C3" s="2" t="inlineStr">
        <is>
          <t>2026</t>
        </is>
      </c>
      <c r="D3" s="2" t="inlineStr">
        <is>
          <t>2027</t>
        </is>
      </c>
      <c r="E3" s="2" t="inlineStr">
        <is>
          <t>2028</t>
        </is>
      </c>
      <c r="F3" s="2" t="inlineStr">
        <is>
          <t>2029</t>
        </is>
      </c>
    </row>
    <row r="5">
      <c r="A5" s="2" t="inlineStr">
        <is>
          <t>OPERATING ACTIVITIES</t>
        </is>
      </c>
    </row>
    <row r="6">
      <c r="A6" t="inlineStr">
        <is>
          <t>Net Income</t>
        </is>
      </c>
      <c r="B6" s="3">
        <f>Income_Statement!B14</f>
        <v/>
      </c>
      <c r="C6" s="3">
        <f>Income_Statement!C14</f>
        <v/>
      </c>
      <c r="D6" s="3">
        <f>Income_Statement!D14</f>
        <v/>
      </c>
      <c r="E6" s="3">
        <f>Income_Statement!E14</f>
        <v/>
      </c>
      <c r="F6" s="3">
        <f>Income_Statement!F14</f>
        <v/>
      </c>
    </row>
    <row r="7">
      <c r="A7" t="inlineStr">
        <is>
          <t>Depreciation &amp; Amortization</t>
        </is>
      </c>
      <c r="B7" s="3">
        <f>OPEX_Budget!B7</f>
        <v/>
      </c>
      <c r="C7" s="3">
        <f>OPEX_Budget!C7</f>
        <v/>
      </c>
      <c r="D7" s="3">
        <f>OPEX_Budget!D7</f>
        <v/>
      </c>
      <c r="E7" s="3">
        <f>OPEX_Budget!E7</f>
        <v/>
      </c>
      <c r="F7" s="3">
        <f>OPEX_Budget!F7</f>
        <v/>
      </c>
    </row>
    <row r="8">
      <c r="A8" t="inlineStr">
        <is>
          <t>Changes in Working Capital</t>
        </is>
      </c>
      <c r="B8" s="3" t="n">
        <v>0</v>
      </c>
      <c r="C8" s="3" t="n">
        <v>-20000</v>
      </c>
      <c r="D8" s="3" t="n">
        <v>-25000</v>
      </c>
      <c r="E8" s="3" t="n">
        <v>-30000</v>
      </c>
      <c r="F8" s="3" t="n">
        <v>-35000</v>
      </c>
    </row>
    <row r="9">
      <c r="A9" s="12" t="inlineStr">
        <is>
          <t>Cash Flow from Operating Activities</t>
        </is>
      </c>
      <c r="B9" s="13">
        <f>SUM(B6:B8)</f>
        <v/>
      </c>
      <c r="C9" s="13">
        <f>SUM(C6:C8)</f>
        <v/>
      </c>
      <c r="D9" s="13">
        <f>SUM(D6:D8)</f>
        <v/>
      </c>
      <c r="E9" s="13">
        <f>SUM(E6:E8)</f>
        <v/>
      </c>
      <c r="F9" s="13">
        <f>SUM(F6:F8)</f>
        <v/>
      </c>
    </row>
    <row r="10">
      <c r="B10" s="3" t="n"/>
      <c r="C10" s="3" t="n"/>
      <c r="D10" s="3" t="n"/>
      <c r="E10" s="3" t="n"/>
      <c r="F10" s="3" t="n"/>
    </row>
    <row r="11">
      <c r="A11" s="2" t="inlineStr">
        <is>
          <t>INVESTING ACTIVITIES</t>
        </is>
      </c>
      <c r="B11" s="3" t="n"/>
      <c r="C11" s="3" t="n"/>
      <c r="D11" s="3" t="n"/>
      <c r="E11" s="3" t="n"/>
      <c r="F11" s="3" t="n"/>
    </row>
    <row r="12">
      <c r="A12" t="inlineStr">
        <is>
          <t>Capital Expenditures</t>
        </is>
      </c>
      <c r="B12" s="3" t="n">
        <v>-200000</v>
      </c>
      <c r="C12" s="3" t="n">
        <v>-210000</v>
      </c>
      <c r="D12" s="3" t="n">
        <v>-220500</v>
      </c>
      <c r="E12" s="3" t="n">
        <v>-231525</v>
      </c>
      <c r="F12" s="3" t="n">
        <v>-243101</v>
      </c>
    </row>
    <row r="13">
      <c r="A13" s="21" t="inlineStr">
        <is>
          <t>Cash Flow from Investing Activities</t>
        </is>
      </c>
      <c r="B13" s="22">
        <f>B12</f>
        <v/>
      </c>
      <c r="C13" s="22">
        <f>C12</f>
        <v/>
      </c>
      <c r="D13" s="22">
        <f>D12</f>
        <v/>
      </c>
      <c r="E13" s="22">
        <f>E12</f>
        <v/>
      </c>
      <c r="F13" s="22">
        <f>F12</f>
        <v/>
      </c>
    </row>
    <row r="14">
      <c r="B14" s="3" t="n"/>
      <c r="C14" s="3" t="n"/>
      <c r="D14" s="3" t="n"/>
      <c r="E14" s="3" t="n"/>
      <c r="F14" s="3" t="n"/>
    </row>
    <row r="15">
      <c r="A15" s="2" t="inlineStr">
        <is>
          <t>FINANCING ACTIVITIES</t>
        </is>
      </c>
      <c r="B15" s="3" t="n"/>
      <c r="C15" s="3" t="n"/>
      <c r="D15" s="3" t="n"/>
      <c r="E15" s="3" t="n"/>
      <c r="F15" s="3" t="n"/>
    </row>
    <row r="16">
      <c r="A16" t="inlineStr">
        <is>
          <t>Debt Repayment</t>
        </is>
      </c>
      <c r="B16" s="3" t="n">
        <v>-100000</v>
      </c>
      <c r="C16" s="3" t="n">
        <v>-100000</v>
      </c>
      <c r="D16" s="3" t="n">
        <v>-100000</v>
      </c>
      <c r="E16" s="3" t="n">
        <v>-100000</v>
      </c>
      <c r="F16" s="3" t="n">
        <v>-100000</v>
      </c>
    </row>
    <row r="17">
      <c r="A17" t="inlineStr">
        <is>
          <t>Dividends Paid</t>
        </is>
      </c>
      <c r="B17" s="3" t="n">
        <v>-50000</v>
      </c>
      <c r="C17" s="3" t="n">
        <v>-55000</v>
      </c>
      <c r="D17" s="3" t="n">
        <v>-60500</v>
      </c>
      <c r="E17" s="3" t="n">
        <v>-66550</v>
      </c>
      <c r="F17" s="3" t="n">
        <v>-73205</v>
      </c>
    </row>
    <row r="18">
      <c r="A18" s="16" t="inlineStr">
        <is>
          <t>Cash Flow from Financing Activities</t>
        </is>
      </c>
      <c r="B18" s="17">
        <f>SUM(B16:B17)</f>
        <v/>
      </c>
      <c r="C18" s="17">
        <f>SUM(C16:C17)</f>
        <v/>
      </c>
      <c r="D18" s="17">
        <f>SUM(D16:D17)</f>
        <v/>
      </c>
      <c r="E18" s="17">
        <f>SUM(E16:E17)</f>
        <v/>
      </c>
      <c r="F18" s="17">
        <f>SUM(F16:F17)</f>
        <v/>
      </c>
    </row>
    <row r="19">
      <c r="B19" s="3" t="n"/>
      <c r="C19" s="3" t="n"/>
      <c r="D19" s="3" t="n"/>
      <c r="E19" s="3" t="n"/>
      <c r="F19" s="3" t="n"/>
    </row>
    <row r="20">
      <c r="A20" s="11" t="inlineStr">
        <is>
          <t>Net Change in Cash</t>
        </is>
      </c>
      <c r="B20" s="25">
        <f>B9+B13+B18</f>
        <v/>
      </c>
      <c r="C20" s="25">
        <f>C9+C13+C18</f>
        <v/>
      </c>
      <c r="D20" s="25">
        <f>D9+D13+D18</f>
        <v/>
      </c>
      <c r="E20" s="25">
        <f>E9+E13+E18</f>
        <v/>
      </c>
      <c r="F20" s="25">
        <f>F9+F13+F18</f>
        <v/>
      </c>
    </row>
    <row r="21">
      <c r="A21" t="inlineStr">
        <is>
          <t>Beginning Cash Balance</t>
        </is>
      </c>
      <c r="B21" s="3" t="n">
        <v>500000</v>
      </c>
      <c r="C21" s="3">
        <f>B22</f>
        <v/>
      </c>
      <c r="D21" s="3">
        <f>C22</f>
        <v/>
      </c>
      <c r="E21" s="3">
        <f>D22</f>
        <v/>
      </c>
      <c r="F21" s="3">
        <f>E22</f>
        <v/>
      </c>
    </row>
    <row r="22">
      <c r="A22" s="11" t="inlineStr">
        <is>
          <t>Ending Cash Balance</t>
        </is>
      </c>
      <c r="B22" s="25">
        <f>B21+B20</f>
        <v/>
      </c>
      <c r="C22" s="25">
        <f>C21+C20</f>
        <v/>
      </c>
      <c r="D22" s="25">
        <f>D21+D20</f>
        <v/>
      </c>
      <c r="E22" s="25">
        <f>E21+E20</f>
        <v/>
      </c>
      <c r="F22" s="25">
        <f>F21+F20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2025-05-06T04:08:11Z</dcterms:created>
  <dcterms:modified xsi:type="dcterms:W3CDTF">2025-05-06T04:08:11Z</dcterms:modified>
</cp:coreProperties>
</file>