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1765\AED Dropbox\AED_Cockburn_db\CSIEM\Data\data-swamp\WAMSI\WWMSP2.2 - Seagrass Monitoring\"/>
    </mc:Choice>
  </mc:AlternateContent>
  <xr:revisionPtr revIDLastSave="0" documentId="13_ncr:1_{F2C03222-5FA8-4545-8217-E8F69F52CF6E}" xr6:coauthVersionLast="47" xr6:coauthVersionMax="47" xr10:uidLastSave="{00000000-0000-0000-0000-000000000000}"/>
  <bookViews>
    <workbookView minimized="1" xWindow="11250" yWindow="2325" windowWidth="26145" windowHeight="12960" firstSheet="1" activeTab="4" xr2:uid="{9BC632B0-D447-4A9B-B7B5-CCB9E7ED1F80}"/>
  </bookViews>
  <sheets>
    <sheet name="threshold" sheetId="1" r:id="rId1"/>
    <sheet name="Paul's threshold" sheetId="2" r:id="rId2"/>
    <sheet name="biomass_all" sheetId="5" r:id="rId3"/>
    <sheet name="depthVSbiomass" sheetId="7" r:id="rId4"/>
    <sheet name="biomass2015" sheetId="4" r:id="rId5"/>
    <sheet name="biomass2015raw" sheetId="8" r:id="rId6"/>
    <sheet name="biomass2015pivot" sheetId="9" r:id="rId7"/>
    <sheet name="biomass2003" sheetId="3" r:id="rId8"/>
    <sheet name="biomass1993" sheetId="6" r:id="rId9"/>
  </sheets>
  <definedNames>
    <definedName name="_xlnm._FilterDatabase" localSheetId="3" hidden="1">depthVSbiomass!$E$11:$H$37</definedName>
  </definedNames>
  <calcPr calcId="191029"/>
  <pivotCaches>
    <pivotCache cacheId="2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3" i="3"/>
  <c r="V6" i="5" l="1"/>
  <c r="U6" i="5"/>
  <c r="H33" i="5"/>
  <c r="H35" i="5"/>
  <c r="H36" i="5"/>
  <c r="H37" i="5"/>
  <c r="H38" i="5"/>
  <c r="H39" i="5"/>
  <c r="H40" i="5"/>
  <c r="H42" i="5"/>
  <c r="H43" i="5"/>
  <c r="H44" i="5"/>
  <c r="H45" i="5"/>
  <c r="H46" i="5"/>
  <c r="F4" i="6"/>
  <c r="F5" i="6"/>
  <c r="F6" i="6"/>
  <c r="F7" i="6"/>
  <c r="F8" i="6"/>
  <c r="F9" i="6"/>
  <c r="F11" i="6"/>
  <c r="F12" i="6"/>
  <c r="F13" i="6"/>
  <c r="F14" i="6"/>
  <c r="F15" i="6"/>
  <c r="F2" i="6"/>
  <c r="E4" i="6"/>
  <c r="E5" i="6"/>
  <c r="E6" i="6"/>
  <c r="E7" i="6"/>
  <c r="E8" i="6"/>
  <c r="E9" i="6"/>
  <c r="E11" i="6"/>
  <c r="E12" i="6"/>
  <c r="E13" i="6"/>
  <c r="E14" i="6"/>
  <c r="E15" i="6"/>
  <c r="E2" i="6"/>
  <c r="B3" i="7"/>
  <c r="B8" i="7" s="1"/>
  <c r="G13" i="7" s="1"/>
  <c r="H13" i="7" s="1"/>
  <c r="H28" i="5"/>
  <c r="I28" i="5"/>
  <c r="J28" i="5"/>
  <c r="K4" i="4"/>
  <c r="K5" i="4"/>
  <c r="K6" i="4"/>
  <c r="K7" i="4"/>
  <c r="K8" i="4"/>
  <c r="K9" i="4"/>
  <c r="K10" i="4"/>
  <c r="K11" i="4"/>
  <c r="K12" i="4"/>
  <c r="K13" i="4"/>
  <c r="K14" i="4"/>
  <c r="K3" i="4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2" i="8"/>
  <c r="W6" i="5" l="1"/>
  <c r="B23" i="7"/>
  <c r="C23" i="7" s="1"/>
  <c r="B15" i="7"/>
  <c r="C15" i="7" s="1"/>
  <c r="G36" i="7"/>
  <c r="H36" i="7" s="1"/>
  <c r="G28" i="7"/>
  <c r="H28" i="7" s="1"/>
  <c r="G20" i="7"/>
  <c r="H20" i="7" s="1"/>
  <c r="B22" i="7"/>
  <c r="C22" i="7" s="1"/>
  <c r="B14" i="7"/>
  <c r="C14" i="7" s="1"/>
  <c r="G35" i="7"/>
  <c r="H35" i="7" s="1"/>
  <c r="G27" i="7"/>
  <c r="H27" i="7" s="1"/>
  <c r="G19" i="7"/>
  <c r="H19" i="7" s="1"/>
  <c r="B21" i="7"/>
  <c r="C21" i="7" s="1"/>
  <c r="B13" i="7"/>
  <c r="C13" i="7" s="1"/>
  <c r="G34" i="7"/>
  <c r="H34" i="7" s="1"/>
  <c r="G26" i="7"/>
  <c r="H26" i="7" s="1"/>
  <c r="G18" i="7"/>
  <c r="H18" i="7" s="1"/>
  <c r="B20" i="7"/>
  <c r="C20" i="7" s="1"/>
  <c r="G33" i="7"/>
  <c r="H33" i="7" s="1"/>
  <c r="G25" i="7"/>
  <c r="H25" i="7" s="1"/>
  <c r="G17" i="7"/>
  <c r="H17" i="7" s="1"/>
  <c r="B19" i="7"/>
  <c r="C19" i="7" s="1"/>
  <c r="G32" i="7"/>
  <c r="H32" i="7" s="1"/>
  <c r="G24" i="7"/>
  <c r="H24" i="7" s="1"/>
  <c r="G16" i="7"/>
  <c r="H16" i="7" s="1"/>
  <c r="B12" i="7"/>
  <c r="C12" i="7" s="1"/>
  <c r="B18" i="7"/>
  <c r="C18" i="7" s="1"/>
  <c r="G31" i="7"/>
  <c r="H31" i="7" s="1"/>
  <c r="G23" i="7"/>
  <c r="H23" i="7" s="1"/>
  <c r="G15" i="7"/>
  <c r="H15" i="7" s="1"/>
  <c r="B25" i="7"/>
  <c r="C25" i="7" s="1"/>
  <c r="B17" i="7"/>
  <c r="C17" i="7" s="1"/>
  <c r="G12" i="7"/>
  <c r="H12" i="7" s="1"/>
  <c r="G30" i="7"/>
  <c r="H30" i="7" s="1"/>
  <c r="G22" i="7"/>
  <c r="H22" i="7" s="1"/>
  <c r="G14" i="7"/>
  <c r="H14" i="7" s="1"/>
  <c r="B24" i="7"/>
  <c r="C24" i="7" s="1"/>
  <c r="B16" i="7"/>
  <c r="C16" i="7" s="1"/>
  <c r="G37" i="7"/>
  <c r="H37" i="7" s="1"/>
  <c r="G29" i="7"/>
  <c r="H29" i="7" s="1"/>
  <c r="G21" i="7"/>
  <c r="H21" i="7" s="1"/>
  <c r="J10" i="5"/>
  <c r="J11" i="5"/>
  <c r="J12" i="5"/>
  <c r="J13" i="5"/>
  <c r="J15" i="5"/>
  <c r="J16" i="5"/>
  <c r="J17" i="5"/>
  <c r="J18" i="5"/>
  <c r="J19" i="5"/>
  <c r="J21" i="5"/>
  <c r="J22" i="5"/>
  <c r="J23" i="5"/>
  <c r="J24" i="5"/>
  <c r="J25" i="5"/>
  <c r="J27" i="5"/>
  <c r="J26" i="5"/>
  <c r="J29" i="5"/>
  <c r="J30" i="5"/>
  <c r="J31" i="5"/>
  <c r="J32" i="5"/>
  <c r="J9" i="5"/>
  <c r="B43" i="7" l="1"/>
  <c r="B48" i="7" s="1"/>
  <c r="Z7" i="5"/>
  <c r="Z8" i="5"/>
  <c r="Z9" i="5"/>
  <c r="Z10" i="5"/>
  <c r="Z6" i="5"/>
  <c r="I4" i="4"/>
  <c r="I5" i="4"/>
  <c r="I6" i="4"/>
  <c r="I7" i="4"/>
  <c r="I10" i="4"/>
  <c r="I9" i="4"/>
  <c r="I8" i="4"/>
  <c r="I11" i="4"/>
  <c r="I12" i="4"/>
  <c r="I13" i="4"/>
  <c r="I14" i="4"/>
  <c r="I3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7" i="5"/>
  <c r="I26" i="5"/>
  <c r="I29" i="5"/>
  <c r="I30" i="5"/>
  <c r="I31" i="5"/>
  <c r="I32" i="5"/>
  <c r="I4" i="5"/>
  <c r="I5" i="5"/>
  <c r="I6" i="5"/>
  <c r="I7" i="5"/>
  <c r="I8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7" i="5"/>
  <c r="H26" i="5"/>
  <c r="H29" i="5"/>
  <c r="H30" i="5"/>
  <c r="H31" i="5"/>
  <c r="H32" i="5"/>
  <c r="H3" i="5"/>
  <c r="I3" i="3"/>
  <c r="I4" i="3"/>
  <c r="I5" i="3"/>
  <c r="I6" i="3"/>
  <c r="I7" i="3"/>
  <c r="I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" i="3"/>
  <c r="J4" i="4"/>
  <c r="J5" i="4"/>
  <c r="J6" i="4"/>
  <c r="J7" i="4"/>
  <c r="J10" i="4"/>
  <c r="J9" i="4"/>
  <c r="J8" i="4"/>
  <c r="J11" i="4"/>
  <c r="J12" i="4"/>
  <c r="J13" i="4"/>
  <c r="J14" i="4"/>
  <c r="J3" i="4"/>
  <c r="B20" i="2"/>
  <c r="D20" i="2"/>
  <c r="H9" i="3"/>
  <c r="I9" i="3"/>
  <c r="I10" i="3"/>
  <c r="I11" i="3"/>
  <c r="I12" i="3"/>
  <c r="I13" i="3"/>
  <c r="I14" i="3"/>
  <c r="I15" i="3"/>
  <c r="I16" i="3"/>
  <c r="I17" i="3"/>
  <c r="I18" i="3"/>
  <c r="I19" i="3"/>
  <c r="I20" i="3"/>
  <c r="H10" i="3"/>
  <c r="H11" i="3"/>
  <c r="H12" i="3"/>
  <c r="H13" i="3"/>
  <c r="H14" i="3"/>
  <c r="H15" i="3"/>
  <c r="H16" i="3"/>
  <c r="H17" i="3"/>
  <c r="H18" i="3"/>
  <c r="H19" i="3"/>
  <c r="H20" i="3"/>
  <c r="N88" i="2"/>
  <c r="L88" i="2"/>
  <c r="J88" i="2"/>
  <c r="H88" i="2"/>
  <c r="F88" i="2"/>
  <c r="D88" i="2"/>
  <c r="B88" i="2"/>
  <c r="N76" i="2"/>
  <c r="L76" i="2"/>
  <c r="J76" i="2"/>
  <c r="H76" i="2"/>
  <c r="F76" i="2"/>
  <c r="D76" i="2"/>
  <c r="B76" i="2"/>
  <c r="N62" i="2"/>
  <c r="L62" i="2"/>
  <c r="J62" i="2"/>
  <c r="H62" i="2"/>
  <c r="F62" i="2"/>
  <c r="D62" i="2"/>
  <c r="B62" i="2"/>
  <c r="N48" i="2"/>
  <c r="L48" i="2"/>
  <c r="J48" i="2"/>
  <c r="H48" i="2"/>
  <c r="F48" i="2"/>
  <c r="D48" i="2"/>
  <c r="B48" i="2"/>
  <c r="N34" i="2"/>
  <c r="L34" i="2"/>
  <c r="J34" i="2"/>
  <c r="H34" i="2"/>
  <c r="B34" i="2"/>
  <c r="D34" i="2"/>
  <c r="F34" i="2"/>
  <c r="N20" i="2"/>
  <c r="L20" i="2"/>
  <c r="J20" i="2"/>
  <c r="H20" i="2"/>
  <c r="F20" i="2"/>
  <c r="N3" i="2"/>
  <c r="L3" i="2"/>
  <c r="J3" i="2"/>
  <c r="H3" i="2"/>
  <c r="F3" i="2"/>
  <c r="D3" i="2"/>
  <c r="B3" i="2"/>
  <c r="G56" i="7" l="1"/>
  <c r="H56" i="7" s="1"/>
  <c r="B54" i="7"/>
  <c r="C54" i="7" s="1"/>
  <c r="B62" i="7"/>
  <c r="C62" i="7" s="1"/>
  <c r="B55" i="7"/>
  <c r="B63" i="7"/>
  <c r="C63" i="7" s="1"/>
  <c r="B56" i="7"/>
  <c r="C56" i="7" s="1"/>
  <c r="B64" i="7"/>
  <c r="C64" i="7" s="1"/>
  <c r="B57" i="7"/>
  <c r="C57" i="7" s="1"/>
  <c r="B65" i="7"/>
  <c r="C65" i="7" s="1"/>
  <c r="B58" i="7"/>
  <c r="C58" i="7" s="1"/>
  <c r="B66" i="7"/>
  <c r="C66" i="7" s="1"/>
  <c r="B53" i="7"/>
  <c r="C53" i="7" s="1"/>
  <c r="B59" i="7"/>
  <c r="C59" i="7" s="1"/>
  <c r="B60" i="7"/>
  <c r="C60" i="7" s="1"/>
  <c r="B61" i="7"/>
  <c r="C61" i="7" s="1"/>
  <c r="C55" i="7"/>
  <c r="G54" i="7"/>
  <c r="H54" i="7" s="1"/>
  <c r="G66" i="7"/>
  <c r="H66" i="7" s="1"/>
  <c r="G70" i="7"/>
  <c r="H70" i="7" s="1"/>
  <c r="G62" i="7"/>
  <c r="H62" i="7" s="1"/>
  <c r="G53" i="7"/>
  <c r="H53" i="7" s="1"/>
  <c r="G67" i="7"/>
  <c r="H67" i="7" s="1"/>
  <c r="G60" i="7"/>
  <c r="H60" i="7" s="1"/>
  <c r="G68" i="7"/>
  <c r="H68" i="7" s="1"/>
  <c r="G63" i="7"/>
  <c r="H63" i="7" s="1"/>
  <c r="G65" i="7"/>
  <c r="H65" i="7" s="1"/>
  <c r="G59" i="7"/>
  <c r="H59" i="7" s="1"/>
  <c r="G64" i="7"/>
  <c r="H64" i="7" s="1"/>
  <c r="G58" i="7"/>
  <c r="H58" i="7" s="1"/>
  <c r="G61" i="7"/>
  <c r="H61" i="7" s="1"/>
  <c r="G55" i="7"/>
  <c r="H55" i="7" s="1"/>
  <c r="G57" i="7"/>
  <c r="H57" i="7" s="1"/>
  <c r="G69" i="7"/>
  <c r="H6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tc={BBBE3D6A-9EB5-47FF-9626-E61279EBB1CD}</author>
    <author>tc={2FC907E2-C816-49FB-84E6-5086DE342F6E}</author>
    <author>tc={F964B4CF-D2CA-467B-9C1C-33012E1DD932}</author>
  </authors>
  <commentList>
    <comment ref="B3" authorId="0" shapeId="0" xr:uid="{BBBE3D6A-9EB5-47FF-9626-E61279EBB1C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sampled in winter/summer, 2 'reference sites'</t>
      </text>
    </comment>
    <comment ref="B21" authorId="1" shapeId="0" xr:uid="{2FC907E2-C816-49FB-84E6-5086DE342F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sampled in Mar-May, 12 sites spread out</t>
      </text>
    </comment>
    <comment ref="B33" authorId="2" shapeId="0" xr:uid="{F964B4CF-D2CA-467B-9C1C-33012E1DD932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sampled in various months, 2 sites inshore/offshore only ~300m apart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tc={BE3B7DC7-A2DF-4778-B746-3012528E4ADB}</author>
    <author>tc={161AA456-0160-41A8-8941-0E96854C86E7}</author>
  </authors>
  <commentList>
    <comment ref="F2" authorId="0" shapeId="0" xr:uid="{BE3B7DC7-A2DF-4778-B746-3012528E4AD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on fully mature leaves only</t>
      </text>
    </comment>
    <comment ref="K2" authorId="1" shapeId="0" xr:uid="{161AA456-0160-41A8-8941-0E96854C86E7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on fully mature leaves only</t>
      </text>
    </comment>
  </commentList>
</comments>
</file>

<file path=xl/sharedStrings.xml><?xml version="1.0" encoding="utf-8"?>
<sst xmlns="http://schemas.openxmlformats.org/spreadsheetml/2006/main" count="567" uniqueCount="215">
  <si>
    <t>Posidonia_sinuosa</t>
  </si>
  <si>
    <t>Posidonia_australis</t>
  </si>
  <si>
    <t>Posidonia_coriacea</t>
  </si>
  <si>
    <t>Amphibolis_griffithii</t>
  </si>
  <si>
    <t>Amphibolis_antarctica</t>
  </si>
  <si>
    <t>Syringodium_isoetifolium</t>
  </si>
  <si>
    <t>Halodule_uninervis</t>
  </si>
  <si>
    <t>Cymodocea_angustata</t>
  </si>
  <si>
    <t>Halophilia_ovalis</t>
  </si>
  <si>
    <t>Heterozostera_tasmanica</t>
  </si>
  <si>
    <t>Species</t>
  </si>
  <si>
    <t>light</t>
  </si>
  <si>
    <t>Salinity</t>
  </si>
  <si>
    <t>Temp</t>
  </si>
  <si>
    <t>Velocity</t>
  </si>
  <si>
    <t>Low tide exposure</t>
  </si>
  <si>
    <t>Substrate</t>
  </si>
  <si>
    <t>Wave exposure</t>
  </si>
  <si>
    <t>Y</t>
  </si>
  <si>
    <t>! %SI</t>
  </si>
  <si>
    <t>temp</t>
  </si>
  <si>
    <t>NCS_fs1</t>
  </si>
  <si>
    <t>Posidonia australis</t>
  </si>
  <si>
    <t>Posidonia sinuosa</t>
  </si>
  <si>
    <t>wave_exposure</t>
  </si>
  <si>
    <t>! sal</t>
  </si>
  <si>
    <t>! temp</t>
  </si>
  <si>
    <t>! flow velocity m/s</t>
  </si>
  <si>
    <t>! substrate %sand</t>
  </si>
  <si>
    <t>! wave exposure (bottom orbital velocity m/s)</t>
  </si>
  <si>
    <t>Posidonia coriacea</t>
  </si>
  <si>
    <t>Amphibolis griffithii</t>
  </si>
  <si>
    <t>Amphibolis antarctica</t>
  </si>
  <si>
    <t>Heterozostera tasmanica</t>
  </si>
  <si>
    <t>Halophilia ovalis</t>
  </si>
  <si>
    <t>?</t>
  </si>
  <si>
    <t>Y (non-species-specific)</t>
  </si>
  <si>
    <t>summer_Cockburn</t>
  </si>
  <si>
    <t>winter_Cockburn</t>
  </si>
  <si>
    <t>summer_Warnbro</t>
  </si>
  <si>
    <t>biomass_above</t>
  </si>
  <si>
    <t>shoot density</t>
  </si>
  <si>
    <t>biomass_total</t>
  </si>
  <si>
    <t>shoot density (log10)</t>
  </si>
  <si>
    <t>! low tide exposure (average fraction of time water depth &gt;0.1m)</t>
  </si>
  <si>
    <t>wettime</t>
  </si>
  <si>
    <t>salt</t>
  </si>
  <si>
    <t>vel</t>
  </si>
  <si>
    <t>Site</t>
  </si>
  <si>
    <r>
      <t>Shoot density (shoots m</t>
    </r>
    <r>
      <rPr>
        <b/>
        <sz val="9"/>
        <color rgb="FF222222"/>
        <rFont val="Segoe UI"/>
        <family val="2"/>
      </rPr>
      <t>−2</t>
    </r>
    <r>
      <rPr>
        <b/>
        <sz val="11"/>
        <color rgb="FF222222"/>
        <rFont val="Segoe UI"/>
        <family val="2"/>
      </rPr>
      <t>)</t>
    </r>
  </si>
  <si>
    <r>
      <t>Leaf biomass (g m</t>
    </r>
    <r>
      <rPr>
        <b/>
        <sz val="9"/>
        <color rgb="FF222222"/>
        <rFont val="Segoe UI"/>
        <family val="2"/>
      </rPr>
      <t>−2</t>
    </r>
    <r>
      <rPr>
        <b/>
        <sz val="11"/>
        <color rgb="FF222222"/>
        <rFont val="Segoe UI"/>
        <family val="2"/>
      </rPr>
      <t>)</t>
    </r>
  </si>
  <si>
    <r>
      <t>Rhizome biomass (g m</t>
    </r>
    <r>
      <rPr>
        <b/>
        <sz val="9"/>
        <color rgb="FF222222"/>
        <rFont val="Segoe UI"/>
        <family val="2"/>
      </rPr>
      <t>−2</t>
    </r>
    <r>
      <rPr>
        <b/>
        <sz val="11"/>
        <color rgb="FF222222"/>
        <rFont val="Segoe UI"/>
        <family val="2"/>
      </rPr>
      <t>)</t>
    </r>
  </si>
  <si>
    <r>
      <t>Root biomass (g m</t>
    </r>
    <r>
      <rPr>
        <b/>
        <sz val="9"/>
        <color rgb="FF222222"/>
        <rFont val="Segoe UI"/>
        <family val="2"/>
      </rPr>
      <t>−2</t>
    </r>
    <r>
      <rPr>
        <b/>
        <sz val="11"/>
        <color rgb="FF222222"/>
        <rFont val="Segoe UI"/>
        <family val="2"/>
      </rPr>
      <t>)</t>
    </r>
  </si>
  <si>
    <r>
      <t>Productivity (mg sh day</t>
    </r>
    <r>
      <rPr>
        <b/>
        <sz val="9"/>
        <color rgb="FF222222"/>
        <rFont val="Segoe UI"/>
        <family val="2"/>
      </rPr>
      <t>−1</t>
    </r>
    <r>
      <rPr>
        <b/>
        <sz val="11"/>
        <color rgb="FF222222"/>
        <rFont val="Segoe UI"/>
        <family val="2"/>
      </rPr>
      <t>)</t>
    </r>
  </si>
  <si>
    <t>GI 2 m</t>
  </si>
  <si>
    <t>1.03 (0.05)</t>
  </si>
  <si>
    <t>GI 3 m</t>
  </si>
  <si>
    <t>1.37 (0.07)</t>
  </si>
  <si>
    <t>GI 5 m</t>
  </si>
  <si>
    <t>1.43 (0.06)</t>
  </si>
  <si>
    <t>GI 7 m</t>
  </si>
  <si>
    <t>1.22 (0.09)</t>
  </si>
  <si>
    <t>EB 2 m</t>
  </si>
  <si>
    <t>1.30 (0.09)</t>
  </si>
  <si>
    <t>EB 7 m</t>
  </si>
  <si>
    <t>1.05 (0.06)</t>
  </si>
  <si>
    <t>EB 5 m</t>
  </si>
  <si>
    <t>1.03 (0.04)</t>
  </si>
  <si>
    <t>EB 3 m</t>
  </si>
  <si>
    <t>1.07 (0.05)</t>
  </si>
  <si>
    <t>WS 2 m</t>
  </si>
  <si>
    <t>1.16 (0.05)</t>
  </si>
  <si>
    <t>WS 3 m</t>
  </si>
  <si>
    <t>1.48 (0.11)</t>
  </si>
  <si>
    <t>WS 5 m</t>
  </si>
  <si>
    <t>0.84 (0.05)</t>
  </si>
  <si>
    <t>WS 7 m</t>
  </si>
  <si>
    <t>1.10 (0.05)</t>
  </si>
  <si>
    <t>Map showing study area. GI = Garden Island, WS = Warnbro Sound, EB = Eastern Banks. Red icons denote sites with a history of seagrass declines, while green icons represent sites with steady shoot density trends12. Map was created with QGIS version 2.8.2 (Open Source Geospatial Foundation Project, http://qgis.osgeo.org).</t>
  </si>
  <si>
    <t xml:space="preserve">Collier et al 2007 </t>
  </si>
  <si>
    <t>Morphological, growth and meadow characteristics</t>
  </si>
  <si>
    <t>of the seagrass Posidonia sinuosa along a depthrelated</t>
  </si>
  <si>
    <t>gradient of light availability</t>
  </si>
  <si>
    <r>
      <t>Fraser, M.W., Kendrick, G.A. Belowground stressors and long-term seagrass declines in a historically degraded seagrass ecosystem after improved water quality. </t>
    </r>
    <r>
      <rPr>
        <i/>
        <sz val="12"/>
        <color rgb="FF222222"/>
        <rFont val="Segoe UI"/>
        <family val="2"/>
      </rPr>
      <t>Sci Rep</t>
    </r>
    <r>
      <rPr>
        <sz val="12"/>
        <color rgb="FF222222"/>
        <rFont val="Segoe UI"/>
        <family val="2"/>
      </rPr>
      <t> </t>
    </r>
    <r>
      <rPr>
        <b/>
        <sz val="12"/>
        <color rgb="FF222222"/>
        <rFont val="Segoe UI"/>
        <family val="2"/>
      </rPr>
      <t>7</t>
    </r>
    <r>
      <rPr>
        <sz val="12"/>
        <color rgb="FF222222"/>
        <rFont val="Segoe UI"/>
        <family val="2"/>
      </rPr>
      <t>, 14469 (2017). https://doi.org/10.1038/s41598-017-14044-1</t>
    </r>
  </si>
  <si>
    <t>biomass_above (log10)</t>
  </si>
  <si>
    <t>months</t>
  </si>
  <si>
    <t>Shoalwater_inshore</t>
  </si>
  <si>
    <t>Shoalwater_offshore</t>
  </si>
  <si>
    <t>year</t>
  </si>
  <si>
    <t>Biomass total</t>
  </si>
  <si>
    <t xml:space="preserve">note: both sites are classified as 'reference' site in the annual CSMC survey (Waddington and Meeuwig 2010) </t>
  </si>
  <si>
    <t>A SURVEY OF SELECTED SEAGRASS MEADOWS IN COCKBURN SOUND, OWEN ANCHORAGE AND WARNBRO</t>
  </si>
  <si>
    <t>SOUND: DATA REPORT</t>
  </si>
  <si>
    <t>EPA_2005_MANUAL OF STANDARD OPERATING PROCEDURES FOR ENV MONITORING</t>
  </si>
  <si>
    <t xml:space="preserve">meaning they are relatively undisturbed compared to other sites in CS (EPA 2005) </t>
  </si>
  <si>
    <t>depth</t>
  </si>
  <si>
    <t>Sampled March-May 2015</t>
  </si>
  <si>
    <t>lgB = 4.569 − 0.438*lgD</t>
  </si>
  <si>
    <t>Density (lgD)</t>
  </si>
  <si>
    <t>Biomass aboveground (lgB)</t>
  </si>
  <si>
    <t>Seagrass IBL (Interspecific Boundary Line)</t>
  </si>
  <si>
    <t>minBiomass</t>
  </si>
  <si>
    <t>maxBiomass</t>
  </si>
  <si>
    <t>minDepth</t>
  </si>
  <si>
    <t>maxDepth</t>
  </si>
  <si>
    <t>offset</t>
  </si>
  <si>
    <t>a</t>
  </si>
  <si>
    <t>Depth</t>
  </si>
  <si>
    <t>biomass above</t>
  </si>
  <si>
    <t>model</t>
  </si>
  <si>
    <t>pred biomass</t>
  </si>
  <si>
    <t>pred a</t>
  </si>
  <si>
    <t>actual biomass</t>
  </si>
  <si>
    <t>scale</t>
  </si>
  <si>
    <t>biomass_below (log10)</t>
  </si>
  <si>
    <t>Obs</t>
  </si>
  <si>
    <t>Rep</t>
  </si>
  <si>
    <t>Shoot/quad</t>
  </si>
  <si>
    <t>Shoots m2</t>
  </si>
  <si>
    <t>Roots g m2</t>
  </si>
  <si>
    <t>Rhiz g m2</t>
  </si>
  <si>
    <t>Leaves g m2</t>
  </si>
  <si>
    <t>AB ratio</t>
  </si>
  <si>
    <t>Leaf sheaths g m2</t>
  </si>
  <si>
    <t>Epiphytes g m2</t>
  </si>
  <si>
    <t>Dead g m2</t>
  </si>
  <si>
    <t>Toredo</t>
  </si>
  <si>
    <t>mm sh d</t>
  </si>
  <si>
    <t>mg sh day</t>
  </si>
  <si>
    <t>Sed porosity</t>
  </si>
  <si>
    <t>Sediment OM (%)</t>
  </si>
  <si>
    <t>Seagrass P (%dw)</t>
  </si>
  <si>
    <t>Sediment P (%dw)</t>
  </si>
  <si>
    <t>Cd_rhiz</t>
  </si>
  <si>
    <t>Fe_rhiz</t>
  </si>
  <si>
    <t>Mn_Rhiz</t>
  </si>
  <si>
    <t>Zn_Rhiz</t>
  </si>
  <si>
    <t>Cr_Rhiz</t>
  </si>
  <si>
    <t>Impact</t>
  </si>
  <si>
    <t>Status</t>
  </si>
  <si>
    <t>Location</t>
  </si>
  <si>
    <t>Cd_sed</t>
  </si>
  <si>
    <t>Sed_Cr</t>
  </si>
  <si>
    <t>Sed_Cu</t>
  </si>
  <si>
    <t>Sed_Fe</t>
  </si>
  <si>
    <t>Sed_Mn</t>
  </si>
  <si>
    <t>Sed_Zn</t>
  </si>
  <si>
    <t>Leaf%S</t>
  </si>
  <si>
    <t>Leaf34S</t>
  </si>
  <si>
    <t>Root%S</t>
  </si>
  <si>
    <t>Root34S</t>
  </si>
  <si>
    <t>Rhizome%S</t>
  </si>
  <si>
    <t>Rhizome34S</t>
  </si>
  <si>
    <t>S indicator</t>
  </si>
  <si>
    <t>15N</t>
  </si>
  <si>
    <t>13C</t>
  </si>
  <si>
    <t>N</t>
  </si>
  <si>
    <t>C</t>
  </si>
  <si>
    <t>CN</t>
  </si>
  <si>
    <t>CP</t>
  </si>
  <si>
    <t>NP</t>
  </si>
  <si>
    <t>Sed15N</t>
  </si>
  <si>
    <t>GI 7</t>
  </si>
  <si>
    <t>Steady</t>
  </si>
  <si>
    <t>Orange</t>
  </si>
  <si>
    <t>Garden Island</t>
  </si>
  <si>
    <t>GI 5</t>
  </si>
  <si>
    <t>Declining</t>
  </si>
  <si>
    <t>Red</t>
  </si>
  <si>
    <t>GI 3</t>
  </si>
  <si>
    <t>GI 2</t>
  </si>
  <si>
    <t>WS 7</t>
  </si>
  <si>
    <t>Warnbro Sound</t>
  </si>
  <si>
    <t>WS 5</t>
  </si>
  <si>
    <t>WS 3</t>
  </si>
  <si>
    <t>WS 2</t>
  </si>
  <si>
    <t>Jerv</t>
  </si>
  <si>
    <t>Eastern Banks</t>
  </si>
  <si>
    <t>Kwinana</t>
  </si>
  <si>
    <t>WP</t>
  </si>
  <si>
    <t>Green</t>
  </si>
  <si>
    <t>Owen</t>
  </si>
  <si>
    <t>Biomass below</t>
  </si>
  <si>
    <t>Biomass above</t>
  </si>
  <si>
    <t>(blank)</t>
  </si>
  <si>
    <t>Average of Biomass below</t>
  </si>
  <si>
    <t>Average of Biomass above</t>
  </si>
  <si>
    <t>biomass_above (leaf+sheath)</t>
  </si>
  <si>
    <t>biomass_below (root+rhizome)</t>
  </si>
  <si>
    <t>biomass below</t>
  </si>
  <si>
    <t>biomass above (leaf+sheath)</t>
  </si>
  <si>
    <t>2003 only</t>
  </si>
  <si>
    <t>2003&amp;2015</t>
  </si>
  <si>
    <t>actual biomass log10</t>
  </si>
  <si>
    <t>pred biomass log10</t>
  </si>
  <si>
    <t>biomass above log10</t>
  </si>
  <si>
    <t>shoot density m2</t>
  </si>
  <si>
    <t>shoot density (suspect it was per 0.25m2)</t>
  </si>
  <si>
    <t>lgB = 0.9551*lgD-0.1967</t>
  </si>
  <si>
    <t>Density (D)</t>
  </si>
  <si>
    <t>Biomass aboveground (B)</t>
  </si>
  <si>
    <t>Biomass belowground (B_below)</t>
  </si>
  <si>
    <t>lgB_below = 1.257*lgB_above-0.7903</t>
  </si>
  <si>
    <t>P.sinuosa in Cockburn Sound</t>
  </si>
  <si>
    <t xml:space="preserve">Biomass_below VS biomass_above is based on 2003 and 2015 data </t>
  </si>
  <si>
    <t xml:space="preserve">Density VS biomass_above is based on 1993 (corrected), 2003 and 2015 data </t>
  </si>
  <si>
    <t>Note the below Fig 5.2 is likely showing shoot density per quadrat (0.25m2) not m2, according to the text in Keulen 1998 p134 and shoot density/biomass relationship from other years data</t>
  </si>
  <si>
    <t>shoot density (m-2)</t>
  </si>
  <si>
    <t>biomass_above (g dry m-2)</t>
  </si>
  <si>
    <t>biomass_below (g dry m-2)</t>
  </si>
  <si>
    <t>depth (m)</t>
  </si>
  <si>
    <t xml:space="preserve">Leaf Area Index (m2 m-2) </t>
  </si>
  <si>
    <t>Leaf area per shoot (m2)</t>
  </si>
  <si>
    <t>Mean</t>
  </si>
  <si>
    <t>Leaf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</si>
</sst>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222222"/>
      <name val="Segoe UI"/>
      <family val="2"/>
    </font>
    <font>
      <b/>
      <sz val="9"/>
      <color rgb="FF222222"/>
      <name val="Segoe UI"/>
      <family val="2"/>
    </font>
    <font>
      <sz val="11"/>
      <color rgb="FF222222"/>
      <name val="Segoe UI"/>
      <family val="2"/>
    </font>
    <font>
      <sz val="12"/>
      <color rgb="FF222222"/>
      <name val="Segoe UI"/>
      <family val="2"/>
    </font>
    <font>
      <i/>
      <sz val="12"/>
      <color rgb="FF222222"/>
      <name val="Segoe UI"/>
      <family val="2"/>
    </font>
    <font>
      <b/>
      <sz val="12"/>
      <color rgb="FF222222"/>
      <name val="Segoe UI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D5D5D5"/>
      </right>
      <top/>
      <bottom/>
      <diagonal/>
    </border>
    <border>
      <left/>
      <right style="medium">
        <color rgb="FFD5D5D5"/>
      </right>
      <top style="medium">
        <color rgb="FFD5D5D5"/>
      </top>
      <bottom/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 style="medium">
        <color rgb="FFD5D5D5"/>
      </bottom>
      <diagonal/>
    </border>
    <border>
      <left/>
      <right style="medium">
        <color rgb="FFD5D5D5"/>
      </right>
      <top style="thick">
        <color rgb="FFD5D5D5"/>
      </top>
      <bottom style="medium">
        <color rgb="FFD5D5D5"/>
      </bottom>
      <diagonal/>
    </border>
    <border>
      <left/>
      <right style="thick">
        <color rgb="FFD5D5D5"/>
      </right>
      <top style="thick">
        <color rgb="FFD5D5D5"/>
      </top>
      <bottom style="medium">
        <color rgb="FFD5D5D5"/>
      </bottom>
      <diagonal/>
    </border>
    <border>
      <left style="thick">
        <color rgb="FFD5D5D5"/>
      </left>
      <right style="medium">
        <color rgb="FFD5D5D5"/>
      </right>
      <top/>
      <bottom/>
      <diagonal/>
    </border>
    <border>
      <left/>
      <right style="thick">
        <color rgb="FFD5D5D5"/>
      </right>
      <top/>
      <bottom/>
      <diagonal/>
    </border>
    <border>
      <left style="thick">
        <color rgb="FFD5D5D5"/>
      </left>
      <right style="medium">
        <color rgb="FFD5D5D5"/>
      </right>
      <top style="medium">
        <color rgb="FFD5D5D5"/>
      </top>
      <bottom/>
      <diagonal/>
    </border>
    <border>
      <left/>
      <right style="thick">
        <color rgb="FFD5D5D5"/>
      </right>
      <top style="medium">
        <color rgb="FFD5D5D5"/>
      </top>
      <bottom/>
      <diagonal/>
    </border>
    <border>
      <left style="thick">
        <color rgb="FFD5D5D5"/>
      </left>
      <right style="medium">
        <color rgb="FFD5D5D5"/>
      </right>
      <top style="medium">
        <color rgb="FFD5D5D5"/>
      </top>
      <bottom style="thick">
        <color rgb="FFD5D5D5"/>
      </bottom>
      <diagonal/>
    </border>
    <border>
      <left/>
      <right style="medium">
        <color rgb="FFD5D5D5"/>
      </right>
      <top style="medium">
        <color rgb="FFD5D5D5"/>
      </top>
      <bottom style="thick">
        <color rgb="FFD5D5D5"/>
      </bottom>
      <diagonal/>
    </border>
    <border>
      <left/>
      <right style="thick">
        <color rgb="FFD5D5D5"/>
      </right>
      <top style="medium">
        <color rgb="FFD5D5D5"/>
      </top>
      <bottom style="thick">
        <color rgb="FFD5D5D5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9" fillId="5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1" fontId="0" fillId="0" borderId="0" xfId="0" applyNumberFormat="1"/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1" xfId="1"/>
    <xf numFmtId="2" fontId="1" fillId="2" borderId="1" xfId="1" applyNumberFormat="1"/>
    <xf numFmtId="0" fontId="1" fillId="2" borderId="1" xfId="1" applyAlignment="1">
      <alignment horizontal="left" vertical="center" wrapText="1"/>
    </xf>
    <xf numFmtId="0" fontId="1" fillId="2" borderId="1" xfId="1" applyAlignment="1">
      <alignment wrapText="1"/>
    </xf>
    <xf numFmtId="14" fontId="0" fillId="0" borderId="0" xfId="0" applyNumberFormat="1"/>
    <xf numFmtId="164" fontId="0" fillId="0" borderId="0" xfId="0" applyNumberFormat="1" applyAlignment="1">
      <alignment horizontal="right"/>
    </xf>
    <xf numFmtId="164" fontId="1" fillId="2" borderId="1" xfId="1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1" xfId="1" applyNumberFormat="1"/>
    <xf numFmtId="0" fontId="9" fillId="5" borderId="0" xfId="2"/>
    <xf numFmtId="2" fontId="0" fillId="0" borderId="0" xfId="0" applyNumberFormat="1" applyAlignment="1">
      <alignment horizontal="right"/>
    </xf>
    <xf numFmtId="0" fontId="10" fillId="0" borderId="0" xfId="0" applyFont="1"/>
    <xf numFmtId="0" fontId="0" fillId="0" borderId="14" xfId="0" applyBorder="1"/>
    <xf numFmtId="0" fontId="0" fillId="0" borderId="0" xfId="0" applyAlignment="1">
      <alignment vertical="center" wrapText="1"/>
    </xf>
    <xf numFmtId="0" fontId="1" fillId="2" borderId="1" xfId="1" applyAlignment="1">
      <alignment vertical="center" wrapText="1"/>
    </xf>
    <xf numFmtId="165" fontId="1" fillId="2" borderId="1" xfId="1" applyNumberFormat="1"/>
    <xf numFmtId="166" fontId="1" fillId="2" borderId="1" xfId="1" applyNumberFormat="1"/>
  </cellXfs>
  <cellStyles count="3">
    <cellStyle name="Calculation" xfId="1" builtinId="22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'Paul''s threshold'!$A$74</c:f>
              <c:strCache>
                <c:ptCount val="1"/>
                <c:pt idx="0">
                  <c:v>Heterozostera tasmanica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'Paul''s threshold'!$C$77:$C$83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33</c:v>
                </c:pt>
                <c:pt idx="4">
                  <c:v>38</c:v>
                </c:pt>
                <c:pt idx="5">
                  <c:v>40</c:v>
                </c:pt>
                <c:pt idx="6">
                  <c:v>100</c:v>
                </c:pt>
              </c:numCache>
            </c:numRef>
          </c:xVal>
          <c:yVal>
            <c:numRef>
              <c:f>'Paul''s threshold'!$D$77:$D$83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1-4CC9-8B47-6E535CF4A29B}"/>
            </c:ext>
          </c:extLst>
        </c:ser>
        <c:ser>
          <c:idx val="6"/>
          <c:order val="1"/>
          <c:tx>
            <c:strRef>
              <c:f>'Paul''s threshold'!$A$86</c:f>
              <c:strCache>
                <c:ptCount val="1"/>
                <c:pt idx="0">
                  <c:v>Halophilia ovalis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'Paul''s threshold'!$C$89:$C$96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58</c:v>
                </c:pt>
                <c:pt idx="6">
                  <c:v>59</c:v>
                </c:pt>
                <c:pt idx="7">
                  <c:v>100</c:v>
                </c:pt>
              </c:numCache>
            </c:numRef>
          </c:xVal>
          <c:yVal>
            <c:numRef>
              <c:f>'Paul''s threshold'!$D$89:$D$96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71-4CC9-8B47-6E535CF4A29B}"/>
            </c:ext>
          </c:extLst>
        </c:ser>
        <c:ser>
          <c:idx val="4"/>
          <c:order val="2"/>
          <c:tx>
            <c:strRef>
              <c:f>'Paul''s threshold'!$A$60</c:f>
              <c:strCache>
                <c:ptCount val="1"/>
                <c:pt idx="0">
                  <c:v>Amphibolis antarctica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'Paul''s threshold'!$C$63:$C$72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42</c:v>
                </c:pt>
                <c:pt idx="4">
                  <c:v>42.5</c:v>
                </c:pt>
                <c:pt idx="5">
                  <c:v>57</c:v>
                </c:pt>
                <c:pt idx="6">
                  <c:v>62.4</c:v>
                </c:pt>
                <c:pt idx="7">
                  <c:v>64</c:v>
                </c:pt>
                <c:pt idx="8">
                  <c:v>65</c:v>
                </c:pt>
                <c:pt idx="9">
                  <c:v>100</c:v>
                </c:pt>
              </c:numCache>
            </c:numRef>
          </c:xVal>
          <c:yVal>
            <c:numRef>
              <c:f>'Paul''s threshold'!$D$63:$D$72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1-4CC9-8B47-6E535CF4A29B}"/>
            </c:ext>
          </c:extLst>
        </c:ser>
        <c:ser>
          <c:idx val="3"/>
          <c:order val="3"/>
          <c:tx>
            <c:strRef>
              <c:f>'Paul''s threshold'!$A$46</c:f>
              <c:strCache>
                <c:ptCount val="1"/>
                <c:pt idx="0">
                  <c:v>Amphibolis griffithii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'Paul''s threshold'!$C$49:$C$58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42</c:v>
                </c:pt>
                <c:pt idx="4">
                  <c:v>42.5</c:v>
                </c:pt>
                <c:pt idx="5">
                  <c:v>57</c:v>
                </c:pt>
                <c:pt idx="6">
                  <c:v>62.4</c:v>
                </c:pt>
                <c:pt idx="7">
                  <c:v>64</c:v>
                </c:pt>
                <c:pt idx="8">
                  <c:v>65</c:v>
                </c:pt>
                <c:pt idx="9">
                  <c:v>100</c:v>
                </c:pt>
              </c:numCache>
            </c:numRef>
          </c:xVal>
          <c:yVal>
            <c:numRef>
              <c:f>'Paul''s threshold'!$D$49:$D$58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1-4CC9-8B47-6E535CF4A29B}"/>
            </c:ext>
          </c:extLst>
        </c:ser>
        <c:ser>
          <c:idx val="1"/>
          <c:order val="4"/>
          <c:tx>
            <c:strRef>
              <c:f>'Paul''s threshold'!$A$18</c:f>
              <c:strCache>
                <c:ptCount val="1"/>
                <c:pt idx="0">
                  <c:v>Posidonia australis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'Paul''s threshold'!$C$21:$C$28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55</c:v>
                </c:pt>
                <c:pt idx="5">
                  <c:v>57</c:v>
                </c:pt>
                <c:pt idx="6">
                  <c:v>57.1</c:v>
                </c:pt>
                <c:pt idx="7">
                  <c:v>100</c:v>
                </c:pt>
              </c:numCache>
            </c:numRef>
          </c:xVal>
          <c:yVal>
            <c:numRef>
              <c:f>'Paul''s threshold'!$D$21:$D$28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0.66</c:v>
                </c:pt>
                <c:pt idx="5">
                  <c:v>0.33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1-4CC9-8B47-6E535CF4A29B}"/>
            </c:ext>
          </c:extLst>
        </c:ser>
        <c:ser>
          <c:idx val="2"/>
          <c:order val="5"/>
          <c:tx>
            <c:strRef>
              <c:f>'Paul''s threshold'!$A$32</c:f>
              <c:strCache>
                <c:ptCount val="1"/>
                <c:pt idx="0">
                  <c:v>Posidonia coriacea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'Paul''s threshold'!$C$35:$C$41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  <c:pt idx="5">
                  <c:v>51</c:v>
                </c:pt>
                <c:pt idx="6">
                  <c:v>100</c:v>
                </c:pt>
              </c:numCache>
            </c:numRef>
          </c:xVal>
          <c:yVal>
            <c:numRef>
              <c:f>'Paul''s threshold'!$D$35:$D$41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1-4CC9-8B47-6E535CF4A29B}"/>
            </c:ext>
          </c:extLst>
        </c:ser>
        <c:ser>
          <c:idx val="0"/>
          <c:order val="6"/>
          <c:tx>
            <c:strRef>
              <c:f>'Paul''s threshold'!$A$1</c:f>
              <c:strCache>
                <c:ptCount val="1"/>
                <c:pt idx="0">
                  <c:v>Posidonia sinuosa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'Paul''s threshold'!$C$4:$C$11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55</c:v>
                </c:pt>
                <c:pt idx="5">
                  <c:v>57</c:v>
                </c:pt>
                <c:pt idx="6">
                  <c:v>57.1</c:v>
                </c:pt>
                <c:pt idx="7">
                  <c:v>100</c:v>
                </c:pt>
              </c:numCache>
            </c:numRef>
          </c:xVal>
          <c:yVal>
            <c:numRef>
              <c:f>'Paul''s threshold'!$D$4:$D$11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0.66</c:v>
                </c:pt>
                <c:pt idx="5">
                  <c:v>0.33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1-4CC9-8B47-6E535CF4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85128"/>
        <c:axId val="1029889392"/>
      </c:scatterChart>
      <c:valAx>
        <c:axId val="1029885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9392"/>
        <c:crosses val="autoZero"/>
        <c:crossBetween val="midCat"/>
      </c:valAx>
      <c:valAx>
        <c:axId val="102988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years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2111286089239"/>
                  <c:y val="-0.1123636628754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biomass_all!$H$3:$H$47</c:f>
              <c:numCache>
                <c:formatCode>0.0</c:formatCode>
                <c:ptCount val="45"/>
                <c:pt idx="0">
                  <c:v>3.1599815001598319</c:v>
                </c:pt>
                <c:pt idx="1">
                  <c:v>2.9767621567354086</c:v>
                </c:pt>
                <c:pt idx="2">
                  <c:v>2.9067242775281086</c:v>
                </c:pt>
                <c:pt idx="3">
                  <c:v>2.598395020311433</c:v>
                </c:pt>
                <c:pt idx="4">
                  <c:v>1.9414863879284299</c:v>
                </c:pt>
                <c:pt idx="5">
                  <c:v>1.3046642969670301</c:v>
                </c:pt>
                <c:pt idx="6">
                  <c:v>2.924453020801395</c:v>
                </c:pt>
                <c:pt idx="7">
                  <c:v>3.0234426842326121</c:v>
                </c:pt>
                <c:pt idx="8">
                  <c:v>2.6726410607278566</c:v>
                </c:pt>
                <c:pt idx="9">
                  <c:v>2.395744757002463</c:v>
                </c:pt>
                <c:pt idx="10">
                  <c:v>1.9067242775281088</c:v>
                </c:pt>
                <c:pt idx="11">
                  <c:v>1.7306330157807064</c:v>
                </c:pt>
                <c:pt idx="12">
                  <c:v>3.0342905539768799</c:v>
                </c:pt>
                <c:pt idx="13">
                  <c:v>3.0369467560200909</c:v>
                </c:pt>
                <c:pt idx="14">
                  <c:v>2.8634956333082755</c:v>
                </c:pt>
                <c:pt idx="15">
                  <c:v>2.144322212583234</c:v>
                </c:pt>
                <c:pt idx="16">
                  <c:v>1.5210729738948121</c:v>
                </c:pt>
                <c:pt idx="17">
                  <c:v>1.4241629379912946</c:v>
                </c:pt>
                <c:pt idx="18">
                  <c:v>3.3117538610557542</c:v>
                </c:pt>
                <c:pt idx="19">
                  <c:v>3.0178677189635055</c:v>
                </c:pt>
                <c:pt idx="20">
                  <c:v>3.1613680022349748</c:v>
                </c:pt>
                <c:pt idx="21">
                  <c:v>2.9334872878487053</c:v>
                </c:pt>
                <c:pt idx="22">
                  <c:v>3.0178677189635055</c:v>
                </c:pt>
                <c:pt idx="23">
                  <c:v>3.245018870737753</c:v>
                </c:pt>
                <c:pt idx="24">
                  <c:v>3.1950689964685903</c:v>
                </c:pt>
                <c:pt idx="25">
                  <c:v>3.153814864344529</c:v>
                </c:pt>
                <c:pt idx="26">
                  <c:v>3.1166077439882485</c:v>
                </c:pt>
                <c:pt idx="27">
                  <c:v>2.4771212547196626</c:v>
                </c:pt>
                <c:pt idx="28">
                  <c:v>3.0413926851582249</c:v>
                </c:pt>
                <c:pt idx="29">
                  <c:v>2.8182258936139557</c:v>
                </c:pt>
                <c:pt idx="30">
                  <c:v>2.9153244313452196</c:v>
                </c:pt>
                <c:pt idx="32">
                  <c:v>2.7836141341420473</c:v>
                </c:pt>
                <c:pt idx="33">
                  <c:v>2.8658864687248995</c:v>
                </c:pt>
                <c:pt idx="34">
                  <c:v>2.7671759693682891</c:v>
                </c:pt>
                <c:pt idx="35">
                  <c:v>2.9180644915488863</c:v>
                </c:pt>
                <c:pt idx="36">
                  <c:v>2.6644277459851384</c:v>
                </c:pt>
                <c:pt idx="37">
                  <c:v>2.9279659338236548</c:v>
                </c:pt>
                <c:pt idx="39">
                  <c:v>2.9162397069405999</c:v>
                </c:pt>
                <c:pt idx="40">
                  <c:v>2.7487486184075953</c:v>
                </c:pt>
                <c:pt idx="41">
                  <c:v>2.7446961029570236</c:v>
                </c:pt>
                <c:pt idx="42">
                  <c:v>2.9306275852338648</c:v>
                </c:pt>
                <c:pt idx="43">
                  <c:v>2.8135773594255609</c:v>
                </c:pt>
              </c:numCache>
            </c:numRef>
          </c:xVal>
          <c:yVal>
            <c:numRef>
              <c:f>biomass_all!$I$3:$I$47</c:f>
              <c:numCache>
                <c:formatCode>0.00</c:formatCode>
                <c:ptCount val="45"/>
                <c:pt idx="0">
                  <c:v>2.9528906686692471</c:v>
                </c:pt>
                <c:pt idx="1">
                  <c:v>2.8097875752865566</c:v>
                </c:pt>
                <c:pt idx="2">
                  <c:v>2.6205881939968867</c:v>
                </c:pt>
                <c:pt idx="3">
                  <c:v>2.1564415032224873</c:v>
                </c:pt>
                <c:pt idx="4">
                  <c:v>1.5127736201618829</c:v>
                </c:pt>
                <c:pt idx="5">
                  <c:v>1.2142435773869826</c:v>
                </c:pt>
                <c:pt idx="6">
                  <c:v>2.8162342981800297</c:v>
                </c:pt>
                <c:pt idx="7">
                  <c:v>2.8097735099523864</c:v>
                </c:pt>
                <c:pt idx="8">
                  <c:v>2.442208916907266</c:v>
                </c:pt>
                <c:pt idx="9">
                  <c:v>2.049578182603581</c:v>
                </c:pt>
                <c:pt idx="10">
                  <c:v>1.5127736201618829</c:v>
                </c:pt>
                <c:pt idx="11">
                  <c:v>1.2142435773869826</c:v>
                </c:pt>
                <c:pt idx="12">
                  <c:v>2.7154850548059342</c:v>
                </c:pt>
                <c:pt idx="13">
                  <c:v>2.8338929538066013</c:v>
                </c:pt>
                <c:pt idx="14">
                  <c:v>2.7467427589886135</c:v>
                </c:pt>
                <c:pt idx="15">
                  <c:v>2.1198591921744412</c:v>
                </c:pt>
                <c:pt idx="16">
                  <c:v>1.1904402862333212</c:v>
                </c:pt>
                <c:pt idx="17">
                  <c:v>1.1904402862333212</c:v>
                </c:pt>
                <c:pt idx="18">
                  <c:v>2.9774118680941437</c:v>
                </c:pt>
                <c:pt idx="19">
                  <c:v>2.569030396308797</c:v>
                </c:pt>
                <c:pt idx="20">
                  <c:v>2.7856613622857669</c:v>
                </c:pt>
                <c:pt idx="21">
                  <c:v>2.5886572638644396</c:v>
                </c:pt>
                <c:pt idx="22">
                  <c:v>2.5283820692019865</c:v>
                </c:pt>
                <c:pt idx="23">
                  <c:v>2.4533272603233067</c:v>
                </c:pt>
                <c:pt idx="24">
                  <c:v>2.5868403818479493</c:v>
                </c:pt>
                <c:pt idx="25">
                  <c:v>2.611529478102105</c:v>
                </c:pt>
                <c:pt idx="26">
                  <c:v>2.8620707249783388</c:v>
                </c:pt>
                <c:pt idx="27">
                  <c:v>1.7283876042619606</c:v>
                </c:pt>
                <c:pt idx="28">
                  <c:v>2.4906173854608764</c:v>
                </c:pt>
                <c:pt idx="29">
                  <c:v>2.5417809526756447</c:v>
                </c:pt>
                <c:pt idx="30">
                  <c:v>2.7969456834982722</c:v>
                </c:pt>
                <c:pt idx="31">
                  <c:v>2.6654858672956774</c:v>
                </c:pt>
                <c:pt idx="32">
                  <c:v>2.4221710017049642</c:v>
                </c:pt>
                <c:pt idx="33">
                  <c:v>2.3315061710036638</c:v>
                </c:pt>
                <c:pt idx="34">
                  <c:v>2.4833816822481363</c:v>
                </c:pt>
                <c:pt idx="35">
                  <c:v>2.852697513370408</c:v>
                </c:pt>
                <c:pt idx="36">
                  <c:v>2.6239798620301773</c:v>
                </c:pt>
                <c:pt idx="37">
                  <c:v>2.6292140818031648</c:v>
                </c:pt>
                <c:pt idx="38">
                  <c:v>2.6024463957550479</c:v>
                </c:pt>
                <c:pt idx="39">
                  <c:v>2.5277065722089294</c:v>
                </c:pt>
                <c:pt idx="40">
                  <c:v>2.4448958348425425</c:v>
                </c:pt>
                <c:pt idx="41">
                  <c:v>2.5360869898809995</c:v>
                </c:pt>
                <c:pt idx="42">
                  <c:v>2.7138661251731118</c:v>
                </c:pt>
                <c:pt idx="43">
                  <c:v>2.6709253447312116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9-437A-9780-7015D85D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87928"/>
        <c:axId val="826988256"/>
      </c:scatterChart>
      <c:valAx>
        <c:axId val="82698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</a:t>
                </a:r>
                <a:r>
                  <a:rPr lang="en-AU" baseline="0"/>
                  <a:t> shoot density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8256"/>
        <c:crosses val="autoZero"/>
        <c:crossBetween val="midCat"/>
      </c:valAx>
      <c:valAx>
        <c:axId val="826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 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biomass_all!$B$9</c:f>
              <c:strCache>
                <c:ptCount val="1"/>
                <c:pt idx="0">
                  <c:v>2003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biomass_all!$F$9:$F$20</c:f>
              <c:numCache>
                <c:formatCode>0.0</c:formatCode>
                <c:ptCount val="12"/>
                <c:pt idx="0">
                  <c:v>654.98943999999995</c:v>
                </c:pt>
                <c:pt idx="1">
                  <c:v>645.31759999999997</c:v>
                </c:pt>
                <c:pt idx="2">
                  <c:v>276.82729999999998</c:v>
                </c:pt>
                <c:pt idx="3">
                  <c:v>112.09292000000001</c:v>
                </c:pt>
                <c:pt idx="4">
                  <c:v>32.566690000000001</c:v>
                </c:pt>
                <c:pt idx="5">
                  <c:v>16.377348000000001</c:v>
                </c:pt>
                <c:pt idx="6">
                  <c:v>519.37980000000005</c:v>
                </c:pt>
                <c:pt idx="7">
                  <c:v>682.17052999999999</c:v>
                </c:pt>
                <c:pt idx="8">
                  <c:v>558.1395</c:v>
                </c:pt>
                <c:pt idx="9">
                  <c:v>131.78294</c:v>
                </c:pt>
                <c:pt idx="10">
                  <c:v>15.503876</c:v>
                </c:pt>
                <c:pt idx="11">
                  <c:v>15.503876</c:v>
                </c:pt>
              </c:numCache>
            </c:numRef>
          </c:xVal>
          <c:yVal>
            <c:numRef>
              <c:f>biomass_all!$G$9:$G$20</c:f>
              <c:numCache>
                <c:formatCode>General</c:formatCode>
                <c:ptCount val="12"/>
                <c:pt idx="0">
                  <c:v>1028.7958000000001</c:v>
                </c:pt>
                <c:pt idx="1">
                  <c:v>589.00525000000005</c:v>
                </c:pt>
                <c:pt idx="2">
                  <c:v>353.40314000000001</c:v>
                </c:pt>
                <c:pt idx="3">
                  <c:v>54.973824</c:v>
                </c:pt>
                <c:pt idx="4">
                  <c:v>23.560210000000001</c:v>
                </c:pt>
                <c:pt idx="5">
                  <c:v>0</c:v>
                </c:pt>
                <c:pt idx="6">
                  <c:v>950.26179999999999</c:v>
                </c:pt>
                <c:pt idx="7">
                  <c:v>777.48694</c:v>
                </c:pt>
                <c:pt idx="8">
                  <c:v>345.54973999999999</c:v>
                </c:pt>
                <c:pt idx="9">
                  <c:v>188.48167000000001</c:v>
                </c:pt>
                <c:pt idx="10">
                  <c:v>62.827224999999999</c:v>
                </c:pt>
                <c:pt idx="11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D-4D2E-AEBD-63AC0780FC1B}"/>
            </c:ext>
          </c:extLst>
        </c:ser>
        <c:ser>
          <c:idx val="1"/>
          <c:order val="1"/>
          <c:tx>
            <c:strRef>
              <c:f>biomass_all!$B$21</c:f>
              <c:strCache>
                <c:ptCount val="1"/>
                <c:pt idx="0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biomass_all!$F$21:$F$32</c:f>
              <c:numCache>
                <c:formatCode>0.0</c:formatCode>
                <c:ptCount val="12"/>
                <c:pt idx="0">
                  <c:v>949.31833333333327</c:v>
                </c:pt>
                <c:pt idx="1">
                  <c:v>370.70666666666665</c:v>
                </c:pt>
                <c:pt idx="2">
                  <c:v>610.46583333333331</c:v>
                </c:pt>
                <c:pt idx="3">
                  <c:v>387.84416666666669</c:v>
                </c:pt>
                <c:pt idx="4">
                  <c:v>337.5841666666667</c:v>
                </c:pt>
                <c:pt idx="5">
                  <c:v>284.00583333333333</c:v>
                </c:pt>
                <c:pt idx="6">
                  <c:v>386.22499999999997</c:v>
                </c:pt>
                <c:pt idx="7">
                  <c:v>408.81749999999994</c:v>
                </c:pt>
                <c:pt idx="8">
                  <c:v>727.89833333333343</c:v>
                </c:pt>
                <c:pt idx="9">
                  <c:v>53.504166666666663</c:v>
                </c:pt>
                <c:pt idx="10">
                  <c:v>309.46916666666669</c:v>
                </c:pt>
                <c:pt idx="11">
                  <c:v>348.16166666666669</c:v>
                </c:pt>
              </c:numCache>
            </c:numRef>
          </c:xVal>
          <c:yVal>
            <c:numRef>
              <c:f>biomass_all!$G$21:$G$32</c:f>
              <c:numCache>
                <c:formatCode>0.0</c:formatCode>
                <c:ptCount val="12"/>
                <c:pt idx="0">
                  <c:v>445.8</c:v>
                </c:pt>
                <c:pt idx="1">
                  <c:v>195.39999999999998</c:v>
                </c:pt>
                <c:pt idx="2">
                  <c:v>403.2</c:v>
                </c:pt>
                <c:pt idx="3">
                  <c:v>167.60000000000002</c:v>
                </c:pt>
                <c:pt idx="4">
                  <c:v>197.4</c:v>
                </c:pt>
                <c:pt idx="5">
                  <c:v>311</c:v>
                </c:pt>
                <c:pt idx="6">
                  <c:v>275.10000000000002</c:v>
                </c:pt>
                <c:pt idx="7">
                  <c:v>330.5</c:v>
                </c:pt>
                <c:pt idx="8">
                  <c:v>394.6</c:v>
                </c:pt>
                <c:pt idx="9">
                  <c:v>18.5</c:v>
                </c:pt>
                <c:pt idx="10">
                  <c:v>235.7</c:v>
                </c:pt>
                <c:pt idx="11">
                  <c:v>160.69999999999999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D-4D2E-AEBD-63AC0780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87928"/>
        <c:axId val="826988256"/>
      </c:scatterChart>
      <c:valAx>
        <c:axId val="82698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8256"/>
        <c:crosses val="autoZero"/>
        <c:crossBetween val="midCat"/>
      </c:valAx>
      <c:valAx>
        <c:axId val="826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years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2111286089239"/>
                  <c:y val="-0.1123636628754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biomass_all!$F$9:$F$32</c:f>
              <c:numCache>
                <c:formatCode>0.0</c:formatCode>
                <c:ptCount val="24"/>
                <c:pt idx="0">
                  <c:v>654.98943999999995</c:v>
                </c:pt>
                <c:pt idx="1">
                  <c:v>645.31759999999997</c:v>
                </c:pt>
                <c:pt idx="2">
                  <c:v>276.82729999999998</c:v>
                </c:pt>
                <c:pt idx="3">
                  <c:v>112.09292000000001</c:v>
                </c:pt>
                <c:pt idx="4">
                  <c:v>32.566690000000001</c:v>
                </c:pt>
                <c:pt idx="5">
                  <c:v>16.377348000000001</c:v>
                </c:pt>
                <c:pt idx="6">
                  <c:v>519.37980000000005</c:v>
                </c:pt>
                <c:pt idx="7">
                  <c:v>682.17052999999999</c:v>
                </c:pt>
                <c:pt idx="8">
                  <c:v>558.1395</c:v>
                </c:pt>
                <c:pt idx="9">
                  <c:v>131.78294</c:v>
                </c:pt>
                <c:pt idx="10">
                  <c:v>15.503876</c:v>
                </c:pt>
                <c:pt idx="11">
                  <c:v>15.503876</c:v>
                </c:pt>
                <c:pt idx="12">
                  <c:v>949.31833333333327</c:v>
                </c:pt>
                <c:pt idx="13">
                  <c:v>370.70666666666665</c:v>
                </c:pt>
                <c:pt idx="14">
                  <c:v>610.46583333333331</c:v>
                </c:pt>
                <c:pt idx="15">
                  <c:v>387.84416666666669</c:v>
                </c:pt>
                <c:pt idx="16">
                  <c:v>337.5841666666667</c:v>
                </c:pt>
                <c:pt idx="17">
                  <c:v>284.00583333333333</c:v>
                </c:pt>
                <c:pt idx="18">
                  <c:v>386.22499999999997</c:v>
                </c:pt>
                <c:pt idx="19">
                  <c:v>408.81749999999994</c:v>
                </c:pt>
                <c:pt idx="20">
                  <c:v>727.89833333333343</c:v>
                </c:pt>
                <c:pt idx="21">
                  <c:v>53.504166666666663</c:v>
                </c:pt>
                <c:pt idx="22">
                  <c:v>309.46916666666669</c:v>
                </c:pt>
                <c:pt idx="23">
                  <c:v>348.16166666666669</c:v>
                </c:pt>
              </c:numCache>
            </c:numRef>
          </c:xVal>
          <c:yVal>
            <c:numRef>
              <c:f>biomass_all!$G$9:$G$32</c:f>
              <c:numCache>
                <c:formatCode>General</c:formatCode>
                <c:ptCount val="24"/>
                <c:pt idx="0">
                  <c:v>1028.7958000000001</c:v>
                </c:pt>
                <c:pt idx="1">
                  <c:v>589.00525000000005</c:v>
                </c:pt>
                <c:pt idx="2">
                  <c:v>353.40314000000001</c:v>
                </c:pt>
                <c:pt idx="3">
                  <c:v>54.973824</c:v>
                </c:pt>
                <c:pt idx="4">
                  <c:v>23.560210000000001</c:v>
                </c:pt>
                <c:pt idx="5">
                  <c:v>0</c:v>
                </c:pt>
                <c:pt idx="6">
                  <c:v>950.26179999999999</c:v>
                </c:pt>
                <c:pt idx="7">
                  <c:v>777.48694</c:v>
                </c:pt>
                <c:pt idx="8">
                  <c:v>345.54973999999999</c:v>
                </c:pt>
                <c:pt idx="9">
                  <c:v>188.48167000000001</c:v>
                </c:pt>
                <c:pt idx="10">
                  <c:v>62.827224999999999</c:v>
                </c:pt>
                <c:pt idx="11" formatCode="0.00E+00">
                  <c:v>0</c:v>
                </c:pt>
                <c:pt idx="12" formatCode="0.0">
                  <c:v>445.8</c:v>
                </c:pt>
                <c:pt idx="13" formatCode="0.0">
                  <c:v>195.39999999999998</c:v>
                </c:pt>
                <c:pt idx="14" formatCode="0.0">
                  <c:v>403.2</c:v>
                </c:pt>
                <c:pt idx="15" formatCode="0.0">
                  <c:v>167.60000000000002</c:v>
                </c:pt>
                <c:pt idx="16" formatCode="0.0">
                  <c:v>197.4</c:v>
                </c:pt>
                <c:pt idx="17" formatCode="0.0">
                  <c:v>311</c:v>
                </c:pt>
                <c:pt idx="18" formatCode="0.0">
                  <c:v>275.10000000000002</c:v>
                </c:pt>
                <c:pt idx="19" formatCode="0.0">
                  <c:v>330.5</c:v>
                </c:pt>
                <c:pt idx="20" formatCode="0.0">
                  <c:v>394.6</c:v>
                </c:pt>
                <c:pt idx="21" formatCode="0.0">
                  <c:v>18.5</c:v>
                </c:pt>
                <c:pt idx="22" formatCode="0.0">
                  <c:v>235.7</c:v>
                </c:pt>
                <c:pt idx="23" formatCode="0.0">
                  <c:v>160.69999999999999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C-4010-BC4C-E56FC070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87928"/>
        <c:axId val="826988256"/>
      </c:scatterChart>
      <c:valAx>
        <c:axId val="82698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8256"/>
        <c:crosses val="autoZero"/>
        <c:crossBetween val="midCat"/>
      </c:valAx>
      <c:valAx>
        <c:axId val="826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248640762375"/>
          <c:y val="4.1666666666666664E-2"/>
          <c:w val="0.5514245903162173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biomass_all!$B$3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33895476408049"/>
                  <c:y val="-1.657048569254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biomass_all!$D$3:$D$20</c:f>
              <c:numCache>
                <c:formatCode>General</c:formatCode>
                <c:ptCount val="18"/>
                <c:pt idx="0">
                  <c:v>1.6124882</c:v>
                </c:pt>
                <c:pt idx="1">
                  <c:v>3.9898623999999998</c:v>
                </c:pt>
                <c:pt idx="2">
                  <c:v>5.6990069999999999</c:v>
                </c:pt>
                <c:pt idx="3">
                  <c:v>6.4986379999999997</c:v>
                </c:pt>
                <c:pt idx="4">
                  <c:v>8.3158060000000003</c:v>
                </c:pt>
                <c:pt idx="5">
                  <c:v>9.0375829999999997</c:v>
                </c:pt>
                <c:pt idx="6">
                  <c:v>1.6370096000000001</c:v>
                </c:pt>
                <c:pt idx="7">
                  <c:v>4.0166000000000004</c:v>
                </c:pt>
                <c:pt idx="8">
                  <c:v>5.6709823999999998</c:v>
                </c:pt>
                <c:pt idx="9">
                  <c:v>6.5250896999999997</c:v>
                </c:pt>
                <c:pt idx="10">
                  <c:v>8.3158060000000003</c:v>
                </c:pt>
                <c:pt idx="11">
                  <c:v>9.0375829999999997</c:v>
                </c:pt>
                <c:pt idx="12">
                  <c:v>1.6266666999999999</c:v>
                </c:pt>
                <c:pt idx="13">
                  <c:v>4</c:v>
                </c:pt>
                <c:pt idx="14">
                  <c:v>5.7066664999999999</c:v>
                </c:pt>
                <c:pt idx="15">
                  <c:v>6.56</c:v>
                </c:pt>
                <c:pt idx="16">
                  <c:v>8.2933330000000005</c:v>
                </c:pt>
                <c:pt idx="17">
                  <c:v>9.0133329999999994</c:v>
                </c:pt>
              </c:numCache>
            </c:numRef>
          </c:xVal>
          <c:yVal>
            <c:numRef>
              <c:f>biomass_all!$F$3:$F$20</c:f>
              <c:numCache>
                <c:formatCode>0.0</c:formatCode>
                <c:ptCount val="18"/>
                <c:pt idx="0">
                  <c:v>897.2029</c:v>
                </c:pt>
                <c:pt idx="1">
                  <c:v>645.33849999999995</c:v>
                </c:pt>
                <c:pt idx="2">
                  <c:v>417.43436000000003</c:v>
                </c:pt>
                <c:pt idx="3">
                  <c:v>143.36446000000001</c:v>
                </c:pt>
                <c:pt idx="4">
                  <c:v>32.566690000000001</c:v>
                </c:pt>
                <c:pt idx="5">
                  <c:v>16.377348000000001</c:v>
                </c:pt>
                <c:pt idx="6">
                  <c:v>654.98943999999995</c:v>
                </c:pt>
                <c:pt idx="7">
                  <c:v>645.31759999999997</c:v>
                </c:pt>
                <c:pt idx="8">
                  <c:v>276.82729999999998</c:v>
                </c:pt>
                <c:pt idx="9">
                  <c:v>112.09292000000001</c:v>
                </c:pt>
                <c:pt idx="10">
                  <c:v>32.566690000000001</c:v>
                </c:pt>
                <c:pt idx="11">
                  <c:v>16.377348000000001</c:v>
                </c:pt>
                <c:pt idx="12">
                  <c:v>519.37980000000005</c:v>
                </c:pt>
                <c:pt idx="13">
                  <c:v>682.17052999999999</c:v>
                </c:pt>
                <c:pt idx="14">
                  <c:v>558.1395</c:v>
                </c:pt>
                <c:pt idx="15">
                  <c:v>131.78294</c:v>
                </c:pt>
                <c:pt idx="16">
                  <c:v>15.503876</c:v>
                </c:pt>
                <c:pt idx="17">
                  <c:v>15.503876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6-4480-91D3-8FFAE5049EC4}"/>
            </c:ext>
          </c:extLst>
        </c:ser>
        <c:ser>
          <c:idx val="1"/>
          <c:order val="1"/>
          <c:tx>
            <c:strRef>
              <c:f>biomass_all!$B$21</c:f>
              <c:strCache>
                <c:ptCount val="1"/>
                <c:pt idx="0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96592121606758"/>
                  <c:y val="-4.4609163268272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biomass_all!$D$21:$D$32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</c:numCache>
            </c:numRef>
          </c:xVal>
          <c:yVal>
            <c:numRef>
              <c:f>biomass_all!$F$21:$F$32</c:f>
              <c:numCache>
                <c:formatCode>0.0</c:formatCode>
                <c:ptCount val="12"/>
                <c:pt idx="0">
                  <c:v>949.31833333333327</c:v>
                </c:pt>
                <c:pt idx="1">
                  <c:v>370.70666666666665</c:v>
                </c:pt>
                <c:pt idx="2">
                  <c:v>610.46583333333331</c:v>
                </c:pt>
                <c:pt idx="3">
                  <c:v>387.84416666666669</c:v>
                </c:pt>
                <c:pt idx="4">
                  <c:v>337.5841666666667</c:v>
                </c:pt>
                <c:pt idx="5">
                  <c:v>284.00583333333333</c:v>
                </c:pt>
                <c:pt idx="6">
                  <c:v>386.22499999999997</c:v>
                </c:pt>
                <c:pt idx="7">
                  <c:v>408.81749999999994</c:v>
                </c:pt>
                <c:pt idx="8">
                  <c:v>727.89833333333343</c:v>
                </c:pt>
                <c:pt idx="9">
                  <c:v>53.504166666666663</c:v>
                </c:pt>
                <c:pt idx="10">
                  <c:v>309.46916666666669</c:v>
                </c:pt>
                <c:pt idx="11">
                  <c:v>348.16166666666669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6-4480-91D3-8FFAE504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39768"/>
        <c:axId val="771440128"/>
      </c:scatterChart>
      <c:valAx>
        <c:axId val="77143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40128"/>
        <c:crosses val="autoZero"/>
        <c:crossBetween val="midCat"/>
      </c:valAx>
      <c:valAx>
        <c:axId val="771440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3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 &amp;</a:t>
            </a:r>
            <a:r>
              <a:rPr lang="en-US" baseline="0"/>
              <a:t>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biomass_all!$I$2</c:f>
              <c:strCache>
                <c:ptCount val="1"/>
                <c:pt idx="0">
                  <c:v>biomass_above (log10)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31714785651793"/>
                  <c:y val="-0.1119451735199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biomass_all!$D$3:$D$32</c:f>
              <c:numCache>
                <c:formatCode>General</c:formatCode>
                <c:ptCount val="30"/>
                <c:pt idx="0">
                  <c:v>1.6124882</c:v>
                </c:pt>
                <c:pt idx="1">
                  <c:v>3.9898623999999998</c:v>
                </c:pt>
                <c:pt idx="2">
                  <c:v>5.6990069999999999</c:v>
                </c:pt>
                <c:pt idx="3">
                  <c:v>6.4986379999999997</c:v>
                </c:pt>
                <c:pt idx="4">
                  <c:v>8.3158060000000003</c:v>
                </c:pt>
                <c:pt idx="5">
                  <c:v>9.0375829999999997</c:v>
                </c:pt>
                <c:pt idx="6">
                  <c:v>1.6370096000000001</c:v>
                </c:pt>
                <c:pt idx="7">
                  <c:v>4.0166000000000004</c:v>
                </c:pt>
                <c:pt idx="8">
                  <c:v>5.6709823999999998</c:v>
                </c:pt>
                <c:pt idx="9">
                  <c:v>6.5250896999999997</c:v>
                </c:pt>
                <c:pt idx="10">
                  <c:v>8.3158060000000003</c:v>
                </c:pt>
                <c:pt idx="11">
                  <c:v>9.0375829999999997</c:v>
                </c:pt>
                <c:pt idx="12">
                  <c:v>1.6266666999999999</c:v>
                </c:pt>
                <c:pt idx="13">
                  <c:v>4</c:v>
                </c:pt>
                <c:pt idx="14">
                  <c:v>5.7066664999999999</c:v>
                </c:pt>
                <c:pt idx="15">
                  <c:v>6.56</c:v>
                </c:pt>
                <c:pt idx="16">
                  <c:v>8.2933330000000005</c:v>
                </c:pt>
                <c:pt idx="17">
                  <c:v>9.0133329999999994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7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7</c:v>
                </c:pt>
              </c:numCache>
            </c:numRef>
          </c:xVal>
          <c:yVal>
            <c:numRef>
              <c:f>biomass_all!$I$3:$I$32</c:f>
              <c:numCache>
                <c:formatCode>0.00</c:formatCode>
                <c:ptCount val="30"/>
                <c:pt idx="0">
                  <c:v>2.9528906686692471</c:v>
                </c:pt>
                <c:pt idx="1">
                  <c:v>2.8097875752865566</c:v>
                </c:pt>
                <c:pt idx="2">
                  <c:v>2.6205881939968867</c:v>
                </c:pt>
                <c:pt idx="3">
                  <c:v>2.1564415032224873</c:v>
                </c:pt>
                <c:pt idx="4">
                  <c:v>1.5127736201618829</c:v>
                </c:pt>
                <c:pt idx="5">
                  <c:v>1.2142435773869826</c:v>
                </c:pt>
                <c:pt idx="6">
                  <c:v>2.8162342981800297</c:v>
                </c:pt>
                <c:pt idx="7">
                  <c:v>2.8097735099523864</c:v>
                </c:pt>
                <c:pt idx="8">
                  <c:v>2.442208916907266</c:v>
                </c:pt>
                <c:pt idx="9">
                  <c:v>2.049578182603581</c:v>
                </c:pt>
                <c:pt idx="10">
                  <c:v>1.5127736201618829</c:v>
                </c:pt>
                <c:pt idx="11">
                  <c:v>1.2142435773869826</c:v>
                </c:pt>
                <c:pt idx="12">
                  <c:v>2.7154850548059342</c:v>
                </c:pt>
                <c:pt idx="13">
                  <c:v>2.8338929538066013</c:v>
                </c:pt>
                <c:pt idx="14">
                  <c:v>2.7467427589886135</c:v>
                </c:pt>
                <c:pt idx="15">
                  <c:v>2.1198591921744412</c:v>
                </c:pt>
                <c:pt idx="16">
                  <c:v>1.1904402862333212</c:v>
                </c:pt>
                <c:pt idx="17">
                  <c:v>1.1904402862333212</c:v>
                </c:pt>
                <c:pt idx="18">
                  <c:v>2.9774118680941437</c:v>
                </c:pt>
                <c:pt idx="19">
                  <c:v>2.569030396308797</c:v>
                </c:pt>
                <c:pt idx="20">
                  <c:v>2.7856613622857669</c:v>
                </c:pt>
                <c:pt idx="21">
                  <c:v>2.5886572638644396</c:v>
                </c:pt>
                <c:pt idx="22">
                  <c:v>2.5283820692019865</c:v>
                </c:pt>
                <c:pt idx="23">
                  <c:v>2.4533272603233067</c:v>
                </c:pt>
                <c:pt idx="24">
                  <c:v>2.5868403818479493</c:v>
                </c:pt>
                <c:pt idx="25">
                  <c:v>2.611529478102105</c:v>
                </c:pt>
                <c:pt idx="26">
                  <c:v>2.8620707249783388</c:v>
                </c:pt>
                <c:pt idx="27">
                  <c:v>1.7283876042619606</c:v>
                </c:pt>
                <c:pt idx="28">
                  <c:v>2.4906173854608764</c:v>
                </c:pt>
                <c:pt idx="29">
                  <c:v>2.5417809526756447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6-4181-8E29-A0AC599A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98743"/>
        <c:axId val="1050889743"/>
      </c:scatterChart>
      <c:valAx>
        <c:axId val="1050898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89743"/>
        <c:crosses val="autoZero"/>
        <c:crossBetween val="midCat"/>
      </c:valAx>
      <c:valAx>
        <c:axId val="10508897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 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98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biomass_all!$I$9:$I$32</c:f>
              <c:numCache>
                <c:formatCode>0.00</c:formatCode>
                <c:ptCount val="24"/>
                <c:pt idx="0">
                  <c:v>2.8162342981800297</c:v>
                </c:pt>
                <c:pt idx="1">
                  <c:v>2.8097735099523864</c:v>
                </c:pt>
                <c:pt idx="2">
                  <c:v>2.442208916907266</c:v>
                </c:pt>
                <c:pt idx="3">
                  <c:v>2.049578182603581</c:v>
                </c:pt>
                <c:pt idx="4">
                  <c:v>1.5127736201618829</c:v>
                </c:pt>
                <c:pt idx="5">
                  <c:v>1.2142435773869826</c:v>
                </c:pt>
                <c:pt idx="6">
                  <c:v>2.7154850548059342</c:v>
                </c:pt>
                <c:pt idx="7">
                  <c:v>2.8338929538066013</c:v>
                </c:pt>
                <c:pt idx="8">
                  <c:v>2.7467427589886135</c:v>
                </c:pt>
                <c:pt idx="9">
                  <c:v>2.1198591921744412</c:v>
                </c:pt>
                <c:pt idx="10">
                  <c:v>1.1904402862333212</c:v>
                </c:pt>
                <c:pt idx="11">
                  <c:v>1.1904402862333212</c:v>
                </c:pt>
                <c:pt idx="12">
                  <c:v>2.9774118680941437</c:v>
                </c:pt>
                <c:pt idx="13">
                  <c:v>2.569030396308797</c:v>
                </c:pt>
                <c:pt idx="14">
                  <c:v>2.7856613622857669</c:v>
                </c:pt>
                <c:pt idx="15">
                  <c:v>2.5886572638644396</c:v>
                </c:pt>
                <c:pt idx="16">
                  <c:v>2.5283820692019865</c:v>
                </c:pt>
                <c:pt idx="17">
                  <c:v>2.4533272603233067</c:v>
                </c:pt>
                <c:pt idx="18">
                  <c:v>2.5868403818479493</c:v>
                </c:pt>
                <c:pt idx="19">
                  <c:v>2.611529478102105</c:v>
                </c:pt>
                <c:pt idx="20">
                  <c:v>2.8620707249783388</c:v>
                </c:pt>
                <c:pt idx="21">
                  <c:v>1.7283876042619606</c:v>
                </c:pt>
                <c:pt idx="22">
                  <c:v>2.4906173854608764</c:v>
                </c:pt>
                <c:pt idx="23">
                  <c:v>2.5417809526756447</c:v>
                </c:pt>
              </c:numCache>
            </c:numRef>
          </c:xVal>
          <c:yVal>
            <c:numRef>
              <c:f>biomass_all!$J$9:$J$32</c:f>
              <c:numCache>
                <c:formatCode>0.00</c:formatCode>
                <c:ptCount val="24"/>
                <c:pt idx="0">
                  <c:v>3.012329182601388</c:v>
                </c:pt>
                <c:pt idx="1">
                  <c:v>2.7701191658157409</c:v>
                </c:pt>
                <c:pt idx="2">
                  <c:v>2.5482704039104593</c:v>
                </c:pt>
                <c:pt idx="3">
                  <c:v>1.7401559477049799</c:v>
                </c:pt>
                <c:pt idx="4">
                  <c:v>1.3721791571437034</c:v>
                </c:pt>
                <c:pt idx="5">
                  <c:v>0</c:v>
                </c:pt>
                <c:pt idx="6">
                  <c:v>2.9778432712170706</c:v>
                </c:pt>
                <c:pt idx="7">
                  <c:v>2.8906931026074658</c:v>
                </c:pt>
                <c:pt idx="8">
                  <c:v>2.5385105705314159</c:v>
                </c:pt>
                <c:pt idx="9">
                  <c:v>2.275269121093912</c:v>
                </c:pt>
                <c:pt idx="10">
                  <c:v>1.7981478778951172</c:v>
                </c:pt>
                <c:pt idx="11">
                  <c:v>0</c:v>
                </c:pt>
                <c:pt idx="12">
                  <c:v>2.6491400641442189</c:v>
                </c:pt>
                <c:pt idx="13">
                  <c:v>2.2909245593827543</c:v>
                </c:pt>
                <c:pt idx="14">
                  <c:v>2.6055205234374688</c:v>
                </c:pt>
                <c:pt idx="15">
                  <c:v>2.2242740142942576</c:v>
                </c:pt>
                <c:pt idx="16">
                  <c:v>2.2953471483336179</c:v>
                </c:pt>
                <c:pt idx="17">
                  <c:v>2.4927603890268375</c:v>
                </c:pt>
                <c:pt idx="18">
                  <c:v>2.4394905903896835</c:v>
                </c:pt>
                <c:pt idx="19">
                  <c:v>2.5191714638216589</c:v>
                </c:pt>
                <c:pt idx="20">
                  <c:v>2.5961570809161723</c:v>
                </c:pt>
                <c:pt idx="21">
                  <c:v>1.2671717284030137</c:v>
                </c:pt>
                <c:pt idx="22">
                  <c:v>2.3723595825243238</c:v>
                </c:pt>
                <c:pt idx="23">
                  <c:v>2.2060158767633444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C-463E-A0A3-685B5C32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220360"/>
        <c:axId val="1616225040"/>
      </c:scatterChart>
      <c:valAx>
        <c:axId val="16162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 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25040"/>
        <c:crosses val="autoZero"/>
        <c:crossBetween val="midCat"/>
      </c:valAx>
      <c:valAx>
        <c:axId val="16162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</a:t>
                </a:r>
                <a:r>
                  <a:rPr lang="en-AU" baseline="0"/>
                  <a:t> biomass below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depthVSbiomass!$A$42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depthVSbiomass!$A$53:$A$66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depthVSbiomass!$C$53:$C$66</c:f>
              <c:numCache>
                <c:formatCode>0.0</c:formatCode>
                <c:ptCount val="14"/>
                <c:pt idx="0">
                  <c:v>699.82609998109331</c:v>
                </c:pt>
                <c:pt idx="1">
                  <c:v>699.27494127092791</c:v>
                </c:pt>
                <c:pt idx="2">
                  <c:v>696.9845761150234</c:v>
                </c:pt>
                <c:pt idx="3">
                  <c:v>687.58951512615681</c:v>
                </c:pt>
                <c:pt idx="4">
                  <c:v>651.00998678594863</c:v>
                </c:pt>
                <c:pt idx="5">
                  <c:v>533.16064103888721</c:v>
                </c:pt>
                <c:pt idx="6">
                  <c:v>306.04684815040844</c:v>
                </c:pt>
                <c:pt idx="7">
                  <c:v>115.2999787414155</c:v>
                </c:pt>
                <c:pt idx="8">
                  <c:v>38.547819231452038</c:v>
                </c:pt>
                <c:pt idx="9">
                  <c:v>17.063728142079249</c:v>
                </c:pt>
                <c:pt idx="10">
                  <c:v>11.706109978077997</c:v>
                </c:pt>
                <c:pt idx="11">
                  <c:v>10.409641173061456</c:v>
                </c:pt>
                <c:pt idx="12">
                  <c:v>10.098215266668497</c:v>
                </c:pt>
                <c:pt idx="13">
                  <c:v>10.023539938150913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8-4A0E-A169-D7CEC4163E14}"/>
            </c:ext>
          </c:extLst>
        </c:ser>
        <c:ser>
          <c:idx val="1"/>
          <c:order val="1"/>
          <c:tx>
            <c:strRef>
              <c:f>depthVSbiomass!$F$52</c:f>
              <c:strCache>
                <c:ptCount val="1"/>
                <c:pt idx="0">
                  <c:v>actual biomass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depthVSbiomass!$E$53:$E$70</c:f>
              <c:numCache>
                <c:formatCode>0.0</c:formatCode>
                <c:ptCount val="18"/>
                <c:pt idx="0">
                  <c:v>1.6124882</c:v>
                </c:pt>
                <c:pt idx="1">
                  <c:v>1.6266666999999999</c:v>
                </c:pt>
                <c:pt idx="2">
                  <c:v>1.6370096000000001</c:v>
                </c:pt>
                <c:pt idx="3">
                  <c:v>3.9898623999999998</c:v>
                </c:pt>
                <c:pt idx="4">
                  <c:v>4</c:v>
                </c:pt>
                <c:pt idx="5">
                  <c:v>4.0166000000000004</c:v>
                </c:pt>
                <c:pt idx="6">
                  <c:v>5.6709823999999998</c:v>
                </c:pt>
                <c:pt idx="7">
                  <c:v>5.6990069999999999</c:v>
                </c:pt>
                <c:pt idx="8">
                  <c:v>5.7066664999999999</c:v>
                </c:pt>
                <c:pt idx="9">
                  <c:v>6.4986379999999997</c:v>
                </c:pt>
                <c:pt idx="10">
                  <c:v>6.5250896999999997</c:v>
                </c:pt>
                <c:pt idx="11">
                  <c:v>6.56</c:v>
                </c:pt>
                <c:pt idx="12">
                  <c:v>8.2933330000000005</c:v>
                </c:pt>
                <c:pt idx="13">
                  <c:v>8.3158060000000003</c:v>
                </c:pt>
                <c:pt idx="14">
                  <c:v>8.3158060000000003</c:v>
                </c:pt>
                <c:pt idx="15">
                  <c:v>9.0133329999999994</c:v>
                </c:pt>
                <c:pt idx="16">
                  <c:v>9.0375829999999997</c:v>
                </c:pt>
                <c:pt idx="17">
                  <c:v>9.0375829999999997</c:v>
                </c:pt>
              </c:numCache>
            </c:numRef>
          </c:xVal>
          <c:yVal>
            <c:numRef>
              <c:f>depthVSbiomass!$F$53:$F$70</c:f>
              <c:numCache>
                <c:formatCode>0.0</c:formatCode>
                <c:ptCount val="18"/>
                <c:pt idx="0">
                  <c:v>897.2029</c:v>
                </c:pt>
                <c:pt idx="1">
                  <c:v>519.37980000000005</c:v>
                </c:pt>
                <c:pt idx="2">
                  <c:v>654.98943999999995</c:v>
                </c:pt>
                <c:pt idx="3">
                  <c:v>645.33849999999995</c:v>
                </c:pt>
                <c:pt idx="4">
                  <c:v>682.17052999999999</c:v>
                </c:pt>
                <c:pt idx="5">
                  <c:v>645.31759999999997</c:v>
                </c:pt>
                <c:pt idx="6">
                  <c:v>276.82729999999998</c:v>
                </c:pt>
                <c:pt idx="7">
                  <c:v>417.43436000000003</c:v>
                </c:pt>
                <c:pt idx="8">
                  <c:v>558.1395</c:v>
                </c:pt>
                <c:pt idx="9">
                  <c:v>143.36446000000001</c:v>
                </c:pt>
                <c:pt idx="10">
                  <c:v>112.09292000000001</c:v>
                </c:pt>
                <c:pt idx="11">
                  <c:v>131.78294</c:v>
                </c:pt>
                <c:pt idx="12">
                  <c:v>15.503876</c:v>
                </c:pt>
                <c:pt idx="13">
                  <c:v>32.566690000000001</c:v>
                </c:pt>
                <c:pt idx="14">
                  <c:v>32.566690000000001</c:v>
                </c:pt>
                <c:pt idx="15">
                  <c:v>15.503876</c:v>
                </c:pt>
                <c:pt idx="16">
                  <c:v>16.377348000000001</c:v>
                </c:pt>
                <c:pt idx="17">
                  <c:v>16.377348000000001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8-4A0E-A169-D7CEC416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03800"/>
        <c:axId val="1464598040"/>
      </c:scatterChart>
      <c:valAx>
        <c:axId val="146460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8040"/>
        <c:crosses val="autoZero"/>
        <c:crossBetween val="midCat"/>
      </c:valAx>
      <c:valAx>
        <c:axId val="14645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0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depthVSbiomass!$H$52</c:f>
              <c:strCache>
                <c:ptCount val="1"/>
                <c:pt idx="0">
                  <c:v>pred biomass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depthVSbiomass!$H$53:$H$70</c:f>
              <c:numCache>
                <c:formatCode>0.0</c:formatCode>
                <c:ptCount val="18"/>
                <c:pt idx="0">
                  <c:v>699.84095411448675</c:v>
                </c:pt>
                <c:pt idx="1">
                  <c:v>699.83638058039605</c:v>
                </c:pt>
                <c:pt idx="2">
                  <c:v>699.83296156050096</c:v>
                </c:pt>
                <c:pt idx="3">
                  <c:v>682.00681137697029</c:v>
                </c:pt>
                <c:pt idx="4">
                  <c:v>681.64807443196253</c:v>
                </c:pt>
                <c:pt idx="5">
                  <c:v>681.04558159606529</c:v>
                </c:pt>
                <c:pt idx="6">
                  <c:v>399.26573508396712</c:v>
                </c:pt>
                <c:pt idx="7">
                  <c:v>389.72460632878403</c:v>
                </c:pt>
                <c:pt idx="8">
                  <c:v>387.10688239103916</c:v>
                </c:pt>
                <c:pt idx="9">
                  <c:v>146.79162020861509</c:v>
                </c:pt>
                <c:pt idx="10">
                  <c:v>141.08203082445621</c:v>
                </c:pt>
                <c:pt idx="11">
                  <c:v>133.8284483910557</c:v>
                </c:pt>
                <c:pt idx="12">
                  <c:v>14.679636392637921</c:v>
                </c:pt>
                <c:pt idx="13">
                  <c:v>14.47529618447939</c:v>
                </c:pt>
                <c:pt idx="14">
                  <c:v>14.47529618447939</c:v>
                </c:pt>
                <c:pt idx="15">
                  <c:v>11.11450356118621</c:v>
                </c:pt>
                <c:pt idx="16">
                  <c:v>11.061821193580503</c:v>
                </c:pt>
                <c:pt idx="17">
                  <c:v>11.061821193580503</c:v>
                </c:pt>
              </c:numCache>
            </c:numRef>
          </c:xVal>
          <c:yVal>
            <c:numRef>
              <c:f>depthVSbiomass!$F$53:$F$70</c:f>
              <c:numCache>
                <c:formatCode>0.0</c:formatCode>
                <c:ptCount val="18"/>
                <c:pt idx="0">
                  <c:v>897.2029</c:v>
                </c:pt>
                <c:pt idx="1">
                  <c:v>519.37980000000005</c:v>
                </c:pt>
                <c:pt idx="2">
                  <c:v>654.98943999999995</c:v>
                </c:pt>
                <c:pt idx="3">
                  <c:v>645.33849999999995</c:v>
                </c:pt>
                <c:pt idx="4">
                  <c:v>682.17052999999999</c:v>
                </c:pt>
                <c:pt idx="5">
                  <c:v>645.31759999999997</c:v>
                </c:pt>
                <c:pt idx="6">
                  <c:v>276.82729999999998</c:v>
                </c:pt>
                <c:pt idx="7">
                  <c:v>417.43436000000003</c:v>
                </c:pt>
                <c:pt idx="8">
                  <c:v>558.1395</c:v>
                </c:pt>
                <c:pt idx="9">
                  <c:v>143.36446000000001</c:v>
                </c:pt>
                <c:pt idx="10">
                  <c:v>112.09292000000001</c:v>
                </c:pt>
                <c:pt idx="11">
                  <c:v>131.78294</c:v>
                </c:pt>
                <c:pt idx="12">
                  <c:v>15.503876</c:v>
                </c:pt>
                <c:pt idx="13">
                  <c:v>32.566690000000001</c:v>
                </c:pt>
                <c:pt idx="14">
                  <c:v>32.566690000000001</c:v>
                </c:pt>
                <c:pt idx="15">
                  <c:v>15.503876</c:v>
                </c:pt>
                <c:pt idx="16">
                  <c:v>16.377348000000001</c:v>
                </c:pt>
                <c:pt idx="17">
                  <c:v>16.377348000000001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6-4B92-8B7D-C87DD379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94256"/>
        <c:axId val="473991736"/>
      </c:scatterChart>
      <c:valAx>
        <c:axId val="4739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1736"/>
        <c:crosses val="autoZero"/>
        <c:crossBetween val="midCat"/>
      </c:valAx>
      <c:valAx>
        <c:axId val="47399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actual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depthVSbiomass!$A$42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depthVSbiomass!$A$12:$A$25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depthVSbiomass!$C$12:$C$25</c:f>
              <c:numCache>
                <c:formatCode>0.00</c:formatCode>
                <c:ptCount val="14"/>
                <c:pt idx="0">
                  <c:v>2.8114813981271243</c:v>
                </c:pt>
                <c:pt idx="1">
                  <c:v>2.8092065621900293</c:v>
                </c:pt>
                <c:pt idx="2">
                  <c:v>2.8033369841169185</c:v>
                </c:pt>
                <c:pt idx="3">
                  <c:v>2.7882995825735106</c:v>
                </c:pt>
                <c:pt idx="4">
                  <c:v>2.750467201347405</c:v>
                </c:pt>
                <c:pt idx="5">
                  <c:v>2.6594742578036534</c:v>
                </c:pt>
                <c:pt idx="6">
                  <c:v>2.4624384632037577</c:v>
                </c:pt>
                <c:pt idx="7">
                  <c:v>2.1182918125046108</c:v>
                </c:pt>
                <c:pt idx="8">
                  <c:v>1.6946215441382457</c:v>
                </c:pt>
                <c:pt idx="9">
                  <c:v>1.3504748934390984</c:v>
                </c:pt>
                <c:pt idx="10">
                  <c:v>1.1534390988392023</c:v>
                </c:pt>
                <c:pt idx="11">
                  <c:v>1.0624461552954509</c:v>
                </c:pt>
                <c:pt idx="12">
                  <c:v>1.0246137740693448</c:v>
                </c:pt>
                <c:pt idx="13">
                  <c:v>1.0095763725259372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B-469C-9E12-46E67E9BAC08}"/>
            </c:ext>
          </c:extLst>
        </c:ser>
        <c:ser>
          <c:idx val="1"/>
          <c:order val="1"/>
          <c:tx>
            <c:strRef>
              <c:f>depthVSbiomass!$F$11</c:f>
              <c:strCache>
                <c:ptCount val="1"/>
                <c:pt idx="0">
                  <c:v>actual biomass log10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depthVSbiomass!$E$12:$E$37</c:f>
              <c:numCache>
                <c:formatCode>0.0</c:formatCode>
                <c:ptCount val="26"/>
                <c:pt idx="0">
                  <c:v>1.6124882</c:v>
                </c:pt>
                <c:pt idx="1">
                  <c:v>1.6266666999999999</c:v>
                </c:pt>
                <c:pt idx="2">
                  <c:v>1.6370096000000001</c:v>
                </c:pt>
                <c:pt idx="3" formatCode="General">
                  <c:v>2</c:v>
                </c:pt>
                <c:pt idx="4" formatCode="General">
                  <c:v>2</c:v>
                </c:pt>
                <c:pt idx="5" formatCode="General">
                  <c:v>3</c:v>
                </c:pt>
                <c:pt idx="6" formatCode="General">
                  <c:v>3</c:v>
                </c:pt>
                <c:pt idx="7">
                  <c:v>3.9898623999999998</c:v>
                </c:pt>
                <c:pt idx="8">
                  <c:v>4</c:v>
                </c:pt>
                <c:pt idx="9">
                  <c:v>4.0166000000000004</c:v>
                </c:pt>
                <c:pt idx="10" formatCode="General">
                  <c:v>5</c:v>
                </c:pt>
                <c:pt idx="11" formatCode="General">
                  <c:v>5</c:v>
                </c:pt>
                <c:pt idx="12">
                  <c:v>5.6709823999999998</c:v>
                </c:pt>
                <c:pt idx="13">
                  <c:v>5.6990069999999999</c:v>
                </c:pt>
                <c:pt idx="14">
                  <c:v>5.7066664999999999</c:v>
                </c:pt>
                <c:pt idx="15">
                  <c:v>6.4986379999999997</c:v>
                </c:pt>
                <c:pt idx="16">
                  <c:v>6.5250896999999997</c:v>
                </c:pt>
                <c:pt idx="17">
                  <c:v>6.56</c:v>
                </c:pt>
                <c:pt idx="18" formatCode="General">
                  <c:v>7</c:v>
                </c:pt>
                <c:pt idx="19" formatCode="General">
                  <c:v>7</c:v>
                </c:pt>
                <c:pt idx="20">
                  <c:v>8.2933330000000005</c:v>
                </c:pt>
                <c:pt idx="21">
                  <c:v>8.3158060000000003</c:v>
                </c:pt>
                <c:pt idx="22">
                  <c:v>8.3158060000000003</c:v>
                </c:pt>
                <c:pt idx="23">
                  <c:v>9.0133329999999994</c:v>
                </c:pt>
                <c:pt idx="24">
                  <c:v>9.0375829999999997</c:v>
                </c:pt>
                <c:pt idx="25">
                  <c:v>9.0375829999999997</c:v>
                </c:pt>
              </c:numCache>
            </c:numRef>
          </c:xVal>
          <c:yVal>
            <c:numRef>
              <c:f>depthVSbiomass!$F$12:$F$37</c:f>
              <c:numCache>
                <c:formatCode>0.00</c:formatCode>
                <c:ptCount val="26"/>
                <c:pt idx="0">
                  <c:v>2.9528906686692471</c:v>
                </c:pt>
                <c:pt idx="1">
                  <c:v>2.7154850548059342</c:v>
                </c:pt>
                <c:pt idx="2">
                  <c:v>2.8162342981800297</c:v>
                </c:pt>
                <c:pt idx="3">
                  <c:v>2.9774118680941437</c:v>
                </c:pt>
                <c:pt idx="4">
                  <c:v>2.8620707249783388</c:v>
                </c:pt>
                <c:pt idx="5">
                  <c:v>2.569030396308797</c:v>
                </c:pt>
                <c:pt idx="6">
                  <c:v>1.7283876042619606</c:v>
                </c:pt>
                <c:pt idx="7">
                  <c:v>2.8097875752865566</c:v>
                </c:pt>
                <c:pt idx="8">
                  <c:v>2.8338929538066013</c:v>
                </c:pt>
                <c:pt idx="9">
                  <c:v>2.8097735099523864</c:v>
                </c:pt>
                <c:pt idx="10">
                  <c:v>2.7856613622857669</c:v>
                </c:pt>
                <c:pt idx="11">
                  <c:v>2.4906173854608764</c:v>
                </c:pt>
                <c:pt idx="12">
                  <c:v>2.442208916907266</c:v>
                </c:pt>
                <c:pt idx="13">
                  <c:v>2.6205881939968867</c:v>
                </c:pt>
                <c:pt idx="14">
                  <c:v>2.7467427589886135</c:v>
                </c:pt>
                <c:pt idx="15">
                  <c:v>2.1564415032224873</c:v>
                </c:pt>
                <c:pt idx="16">
                  <c:v>2.049578182603581</c:v>
                </c:pt>
                <c:pt idx="17">
                  <c:v>2.1198591921744412</c:v>
                </c:pt>
                <c:pt idx="18">
                  <c:v>2.5886572638644396</c:v>
                </c:pt>
                <c:pt idx="19">
                  <c:v>2.5417809526756447</c:v>
                </c:pt>
                <c:pt idx="20">
                  <c:v>1.1904402862333212</c:v>
                </c:pt>
                <c:pt idx="21">
                  <c:v>1.5127736201618829</c:v>
                </c:pt>
                <c:pt idx="22">
                  <c:v>1.5127736201618829</c:v>
                </c:pt>
                <c:pt idx="23">
                  <c:v>1.1904402862333212</c:v>
                </c:pt>
                <c:pt idx="24">
                  <c:v>1.2142435773869826</c:v>
                </c:pt>
                <c:pt idx="25">
                  <c:v>1.2142435773869826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B-469C-9E12-46E67E9B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03800"/>
        <c:axId val="1464598040"/>
      </c:scatterChart>
      <c:valAx>
        <c:axId val="146460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8040"/>
        <c:crosses val="autoZero"/>
        <c:crossBetween val="midCat"/>
      </c:valAx>
      <c:valAx>
        <c:axId val="1464598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0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depthVSbiomass!$H$52</c:f>
              <c:strCache>
                <c:ptCount val="1"/>
                <c:pt idx="0">
                  <c:v>pred biomass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560277438244408E-2"/>
                  <c:y val="-7.503596071109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depthVSbiomass!$H$12:$H$37</c:f>
              <c:numCache>
                <c:formatCode>0.00</c:formatCode>
                <c:ptCount val="26"/>
                <c:pt idx="0">
                  <c:v>2.8128994075510274</c:v>
                </c:pt>
                <c:pt idx="1">
                  <c:v>2.8128990063380481</c:v>
                </c:pt>
                <c:pt idx="2">
                  <c:v>2.8128987064013922</c:v>
                </c:pt>
                <c:pt idx="3">
                  <c:v>2.8128830784121126</c:v>
                </c:pt>
                <c:pt idx="4">
                  <c:v>2.8128830784121126</c:v>
                </c:pt>
                <c:pt idx="5">
                  <c:v>2.8126896529679133</c:v>
                </c:pt>
                <c:pt idx="6">
                  <c:v>2.8126896529679133</c:v>
                </c:pt>
                <c:pt idx="7">
                  <c:v>2.8112948206395068</c:v>
                </c:pt>
                <c:pt idx="8">
                  <c:v>2.8112616997639415</c:v>
                </c:pt>
                <c:pt idx="9">
                  <c:v>2.8112059968458665</c:v>
                </c:pt>
                <c:pt idx="10">
                  <c:v>2.8007797978082003</c:v>
                </c:pt>
                <c:pt idx="11">
                  <c:v>2.8007797978082003</c:v>
                </c:pt>
                <c:pt idx="12">
                  <c:v>2.7673456682467239</c:v>
                </c:pt>
                <c:pt idx="13">
                  <c:v>2.7647884382361703</c:v>
                </c:pt>
                <c:pt idx="14">
                  <c:v>2.7640655538929026</c:v>
                </c:pt>
                <c:pt idx="15">
                  <c:v>2.5973267473628177</c:v>
                </c:pt>
                <c:pt idx="16">
                  <c:v>2.5870734438352647</c:v>
                </c:pt>
                <c:pt idx="17">
                  <c:v>2.5729037995275439</c:v>
                </c:pt>
                <c:pt idx="18">
                  <c:v>2.325345861686678</c:v>
                </c:pt>
                <c:pt idx="19">
                  <c:v>2.325345861686678</c:v>
                </c:pt>
                <c:pt idx="20">
                  <c:v>1.3079296508129215</c:v>
                </c:pt>
                <c:pt idx="21">
                  <c:v>1.2966101252648352</c:v>
                </c:pt>
                <c:pt idx="22">
                  <c:v>1.2966101252648352</c:v>
                </c:pt>
                <c:pt idx="23">
                  <c:v>1.0838211860911704</c:v>
                </c:pt>
                <c:pt idx="24">
                  <c:v>1.0800280429115114</c:v>
                </c:pt>
                <c:pt idx="25">
                  <c:v>1.0800280429115114</c:v>
                </c:pt>
              </c:numCache>
            </c:numRef>
          </c:xVal>
          <c:yVal>
            <c:numRef>
              <c:f>depthVSbiomass!$F$12:$F$37</c:f>
              <c:numCache>
                <c:formatCode>0.00</c:formatCode>
                <c:ptCount val="26"/>
                <c:pt idx="0">
                  <c:v>2.9528906686692471</c:v>
                </c:pt>
                <c:pt idx="1">
                  <c:v>2.7154850548059342</c:v>
                </c:pt>
                <c:pt idx="2">
                  <c:v>2.8162342981800297</c:v>
                </c:pt>
                <c:pt idx="3">
                  <c:v>2.9774118680941437</c:v>
                </c:pt>
                <c:pt idx="4">
                  <c:v>2.8620707249783388</c:v>
                </c:pt>
                <c:pt idx="5">
                  <c:v>2.569030396308797</c:v>
                </c:pt>
                <c:pt idx="6">
                  <c:v>1.7283876042619606</c:v>
                </c:pt>
                <c:pt idx="7">
                  <c:v>2.8097875752865566</c:v>
                </c:pt>
                <c:pt idx="8">
                  <c:v>2.8338929538066013</c:v>
                </c:pt>
                <c:pt idx="9">
                  <c:v>2.8097735099523864</c:v>
                </c:pt>
                <c:pt idx="10">
                  <c:v>2.7856613622857669</c:v>
                </c:pt>
                <c:pt idx="11">
                  <c:v>2.4906173854608764</c:v>
                </c:pt>
                <c:pt idx="12">
                  <c:v>2.442208916907266</c:v>
                </c:pt>
                <c:pt idx="13">
                  <c:v>2.6205881939968867</c:v>
                </c:pt>
                <c:pt idx="14">
                  <c:v>2.7467427589886135</c:v>
                </c:pt>
                <c:pt idx="15">
                  <c:v>2.1564415032224873</c:v>
                </c:pt>
                <c:pt idx="16">
                  <c:v>2.049578182603581</c:v>
                </c:pt>
                <c:pt idx="17">
                  <c:v>2.1198591921744412</c:v>
                </c:pt>
                <c:pt idx="18">
                  <c:v>2.5886572638644396</c:v>
                </c:pt>
                <c:pt idx="19">
                  <c:v>2.5417809526756447</c:v>
                </c:pt>
                <c:pt idx="20">
                  <c:v>1.1904402862333212</c:v>
                </c:pt>
                <c:pt idx="21">
                  <c:v>1.5127736201618829</c:v>
                </c:pt>
                <c:pt idx="22">
                  <c:v>1.5127736201618829</c:v>
                </c:pt>
                <c:pt idx="23">
                  <c:v>1.1904402862333212</c:v>
                </c:pt>
                <c:pt idx="24">
                  <c:v>1.2142435773869826</c:v>
                </c:pt>
                <c:pt idx="25">
                  <c:v>1.2142435773869826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2-476F-90E7-64BACAB1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94256"/>
        <c:axId val="473991736"/>
      </c:scatterChart>
      <c:valAx>
        <c:axId val="4739942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pred biomass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1736"/>
        <c:crosses val="autoZero"/>
        <c:crossBetween val="midCat"/>
      </c:valAx>
      <c:valAx>
        <c:axId val="47399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actual biomass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'Paul''s threshold'!$A$74</c:f>
              <c:strCache>
                <c:ptCount val="1"/>
                <c:pt idx="0">
                  <c:v>Heterozostera tasmanica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'Paul''s threshold'!$A$77:$A$84</c:f>
              <c:numCache>
                <c:formatCode>General</c:formatCode>
                <c:ptCount val="8"/>
                <c:pt idx="0">
                  <c:v>0</c:v>
                </c:pt>
                <c:pt idx="1">
                  <c:v>1.9</c:v>
                </c:pt>
                <c:pt idx="2">
                  <c:v>2</c:v>
                </c:pt>
                <c:pt idx="3">
                  <c:v>2.9</c:v>
                </c:pt>
                <c:pt idx="4">
                  <c:v>4.4000000000000004</c:v>
                </c:pt>
                <c:pt idx="5">
                  <c:v>5</c:v>
                </c:pt>
                <c:pt idx="6">
                  <c:v>9</c:v>
                </c:pt>
                <c:pt idx="7">
                  <c:v>9.1</c:v>
                </c:pt>
              </c:numCache>
            </c:numRef>
          </c:xVal>
          <c:yVal>
            <c:numRef>
              <c:f>'Paul''s threshold'!$B$77:$B$84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0.36</c:v>
                </c:pt>
                <c:pt idx="5">
                  <c:v>0.56999999999999995</c:v>
                </c:pt>
                <c:pt idx="6">
                  <c:v>0.73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5-468E-84BA-65E686EA6B71}"/>
            </c:ext>
          </c:extLst>
        </c:ser>
        <c:ser>
          <c:idx val="6"/>
          <c:order val="1"/>
          <c:tx>
            <c:strRef>
              <c:f>'Paul''s threshold'!$A$86</c:f>
              <c:strCache>
                <c:ptCount val="1"/>
                <c:pt idx="0">
                  <c:v>Halophilia ovalis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'Paul''s threshold'!$A$89:$A$93</c:f>
              <c:numCache>
                <c:formatCode>General</c:formatCode>
                <c:ptCount val="5"/>
                <c:pt idx="0">
                  <c:v>0</c:v>
                </c:pt>
                <c:pt idx="1">
                  <c:v>2.4</c:v>
                </c:pt>
                <c:pt idx="2">
                  <c:v>2.5</c:v>
                </c:pt>
                <c:pt idx="3">
                  <c:v>16</c:v>
                </c:pt>
                <c:pt idx="4">
                  <c:v>100</c:v>
                </c:pt>
              </c:numCache>
            </c:numRef>
          </c:xVal>
          <c:yVal>
            <c:numRef>
              <c:f>'Paul''s threshold'!$B$89:$B$93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55-468E-84BA-65E686EA6B71}"/>
            </c:ext>
          </c:extLst>
        </c:ser>
        <c:ser>
          <c:idx val="4"/>
          <c:order val="2"/>
          <c:tx>
            <c:strRef>
              <c:f>'Paul''s threshold'!$A$60</c:f>
              <c:strCache>
                <c:ptCount val="1"/>
                <c:pt idx="0">
                  <c:v>Amphibolis antarctica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'Paul''s threshold'!$A$63:$A$67</c:f>
              <c:numCache>
                <c:formatCode>General</c:formatCode>
                <c:ptCount val="5"/>
                <c:pt idx="0">
                  <c:v>0</c:v>
                </c:pt>
                <c:pt idx="1">
                  <c:v>4.9000000000000004</c:v>
                </c:pt>
                <c:pt idx="2">
                  <c:v>5</c:v>
                </c:pt>
                <c:pt idx="3">
                  <c:v>12.2</c:v>
                </c:pt>
                <c:pt idx="4">
                  <c:v>100</c:v>
                </c:pt>
              </c:numCache>
            </c:numRef>
          </c:xVal>
          <c:yVal>
            <c:numRef>
              <c:f>'Paul''s threshold'!$B$63:$B$67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55-468E-84BA-65E686EA6B71}"/>
            </c:ext>
          </c:extLst>
        </c:ser>
        <c:ser>
          <c:idx val="3"/>
          <c:order val="3"/>
          <c:tx>
            <c:strRef>
              <c:f>'Paul''s threshold'!$A$46</c:f>
              <c:strCache>
                <c:ptCount val="1"/>
                <c:pt idx="0">
                  <c:v>Amphibolis griffithii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'Paul''s threshold'!$A$49:$A$53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'Paul''s threshold'!$B$49:$B$53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55-468E-84BA-65E686EA6B71}"/>
            </c:ext>
          </c:extLst>
        </c:ser>
        <c:ser>
          <c:idx val="1"/>
          <c:order val="4"/>
          <c:tx>
            <c:strRef>
              <c:f>'Paul''s threshold'!$A$18</c:f>
              <c:strCache>
                <c:ptCount val="1"/>
                <c:pt idx="0">
                  <c:v>Posidonia australis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'Paul''s threshold'!$A$21:$A$26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'Paul''s threshold'!$B$21:$B$26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55-468E-84BA-65E686EA6B71}"/>
            </c:ext>
          </c:extLst>
        </c:ser>
        <c:ser>
          <c:idx val="2"/>
          <c:order val="5"/>
          <c:tx>
            <c:strRef>
              <c:f>'Paul''s threshold'!$A$32</c:f>
              <c:strCache>
                <c:ptCount val="1"/>
                <c:pt idx="0">
                  <c:v>Posidonia coriacea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'Paul''s threshold'!$A$35:$A$40</c:f>
              <c:numCache>
                <c:formatCode>General</c:formatCode>
                <c:ptCount val="6"/>
                <c:pt idx="0">
                  <c:v>0</c:v>
                </c:pt>
                <c:pt idx="1">
                  <c:v>4.9000000000000004</c:v>
                </c:pt>
                <c:pt idx="2">
                  <c:v>5</c:v>
                </c:pt>
                <c:pt idx="3">
                  <c:v>8</c:v>
                </c:pt>
                <c:pt idx="4">
                  <c:v>12.1</c:v>
                </c:pt>
                <c:pt idx="5">
                  <c:v>100</c:v>
                </c:pt>
              </c:numCache>
            </c:numRef>
          </c:xVal>
          <c:yVal>
            <c:numRef>
              <c:f>'Paul''s threshold'!$B$35:$B$40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0.33</c:v>
                </c:pt>
                <c:pt idx="3">
                  <c:v>0.67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55-468E-84BA-65E686EA6B71}"/>
            </c:ext>
          </c:extLst>
        </c:ser>
        <c:ser>
          <c:idx val="0"/>
          <c:order val="6"/>
          <c:tx>
            <c:strRef>
              <c:f>'Paul''s threshold'!$A$1</c:f>
              <c:strCache>
                <c:ptCount val="1"/>
                <c:pt idx="0">
                  <c:v>Posidonia sinuosa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'Paul''s threshold'!$A$4:$A$16</c:f>
              <c:numCache>
                <c:formatCode>General</c:formatCode>
                <c:ptCount val="13"/>
                <c:pt idx="0">
                  <c:v>0</c:v>
                </c:pt>
                <c:pt idx="1">
                  <c:v>3.9</c:v>
                </c:pt>
                <c:pt idx="2">
                  <c:v>4</c:v>
                </c:pt>
                <c:pt idx="3">
                  <c:v>7.8</c:v>
                </c:pt>
                <c:pt idx="4">
                  <c:v>8.5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12.2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  <c:pt idx="12">
                  <c:v>100</c:v>
                </c:pt>
              </c:numCache>
            </c:numRef>
          </c:xVal>
          <c:yVal>
            <c:numRef>
              <c:f>'Paul''s threshold'!$B$4:$B$16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55-468E-84BA-65E686EA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85128"/>
        <c:axId val="1029889392"/>
      </c:scatterChart>
      <c:valAx>
        <c:axId val="1029885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Light %SI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9392"/>
        <c:crosses val="autoZero"/>
        <c:crossBetween val="midCat"/>
      </c:valAx>
      <c:valAx>
        <c:axId val="102988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biomass2015!$D$2</c:f>
              <c:strCache>
                <c:ptCount val="1"/>
                <c:pt idx="0">
                  <c:v>Leaf biomass (g m−2)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biomass2015!$C$3:$C$14</c:f>
              <c:numCache>
                <c:formatCode>General</c:formatCode>
                <c:ptCount val="12"/>
                <c:pt idx="0">
                  <c:v>2050</c:v>
                </c:pt>
                <c:pt idx="1">
                  <c:v>1042</c:v>
                </c:pt>
                <c:pt idx="2">
                  <c:v>1450</c:v>
                </c:pt>
                <c:pt idx="3">
                  <c:v>858</c:v>
                </c:pt>
                <c:pt idx="4">
                  <c:v>1042</c:v>
                </c:pt>
                <c:pt idx="5">
                  <c:v>1758</c:v>
                </c:pt>
                <c:pt idx="6">
                  <c:v>1567</c:v>
                </c:pt>
                <c:pt idx="7">
                  <c:v>1425</c:v>
                </c:pt>
                <c:pt idx="8">
                  <c:v>1308</c:v>
                </c:pt>
                <c:pt idx="9">
                  <c:v>300</c:v>
                </c:pt>
                <c:pt idx="10">
                  <c:v>1100</c:v>
                </c:pt>
                <c:pt idx="11">
                  <c:v>658</c:v>
                </c:pt>
              </c:numCache>
            </c:numRef>
          </c:xVal>
          <c:yVal>
            <c:numRef>
              <c:f>biomass2015!$D$3:$D$14</c:f>
              <c:numCache>
                <c:formatCode>General</c:formatCode>
                <c:ptCount val="12"/>
                <c:pt idx="0">
                  <c:v>241.3</c:v>
                </c:pt>
                <c:pt idx="1">
                  <c:v>88.9</c:v>
                </c:pt>
                <c:pt idx="2">
                  <c:v>188</c:v>
                </c:pt>
                <c:pt idx="3">
                  <c:v>104.7</c:v>
                </c:pt>
                <c:pt idx="4">
                  <c:v>94.2</c:v>
                </c:pt>
                <c:pt idx="5">
                  <c:v>154.5</c:v>
                </c:pt>
                <c:pt idx="6">
                  <c:v>162.5</c:v>
                </c:pt>
                <c:pt idx="7">
                  <c:v>133.9</c:v>
                </c:pt>
                <c:pt idx="8">
                  <c:v>58</c:v>
                </c:pt>
                <c:pt idx="9">
                  <c:v>24.7</c:v>
                </c:pt>
                <c:pt idx="10">
                  <c:v>105.8</c:v>
                </c:pt>
                <c:pt idx="11">
                  <c:v>89.9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F-4C71-9B9E-ED398563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03552"/>
        <c:axId val="851000600"/>
      </c:scatterChart>
      <c:valAx>
        <c:axId val="8510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shoot density 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00600"/>
        <c:crosses val="autoZero"/>
        <c:crossBetween val="midCat"/>
      </c:valAx>
      <c:valAx>
        <c:axId val="851000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leaf biomass g/m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biomass2015!$K$2</c:f>
              <c:strCache>
                <c:ptCount val="1"/>
                <c:pt idx="0">
                  <c:v>biomass_above (log10)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78154926580123"/>
                  <c:y val="-5.1922936716243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biomass2015!$J$3:$J$14</c:f>
              <c:numCache>
                <c:formatCode>0.00</c:formatCode>
                <c:ptCount val="12"/>
                <c:pt idx="0">
                  <c:v>3.3117538610557542</c:v>
                </c:pt>
                <c:pt idx="1">
                  <c:v>3.0178677189635055</c:v>
                </c:pt>
                <c:pt idx="2">
                  <c:v>3.1613680022349748</c:v>
                </c:pt>
                <c:pt idx="3">
                  <c:v>2.9334872878487053</c:v>
                </c:pt>
                <c:pt idx="4">
                  <c:v>3.0178677189635055</c:v>
                </c:pt>
                <c:pt idx="5">
                  <c:v>3.245018870737753</c:v>
                </c:pt>
                <c:pt idx="6">
                  <c:v>3.1950689964685903</c:v>
                </c:pt>
                <c:pt idx="7">
                  <c:v>3.153814864344529</c:v>
                </c:pt>
                <c:pt idx="8">
                  <c:v>3.1166077439882485</c:v>
                </c:pt>
                <c:pt idx="9">
                  <c:v>2.4771212547196626</c:v>
                </c:pt>
                <c:pt idx="10">
                  <c:v>3.0413926851582249</c:v>
                </c:pt>
                <c:pt idx="11">
                  <c:v>2.8182258936139557</c:v>
                </c:pt>
              </c:numCache>
            </c:numRef>
          </c:xVal>
          <c:yVal>
            <c:numRef>
              <c:f>biomass2015!$K$3:$K$14</c:f>
              <c:numCache>
                <c:formatCode>0.00</c:formatCode>
                <c:ptCount val="12"/>
                <c:pt idx="0">
                  <c:v>2.9774118680941437</c:v>
                </c:pt>
                <c:pt idx="1">
                  <c:v>2.569030396308797</c:v>
                </c:pt>
                <c:pt idx="2">
                  <c:v>2.7856613622857669</c:v>
                </c:pt>
                <c:pt idx="3">
                  <c:v>2.5886572638644396</c:v>
                </c:pt>
                <c:pt idx="4">
                  <c:v>2.5283820692019865</c:v>
                </c:pt>
                <c:pt idx="5">
                  <c:v>2.4533272603233067</c:v>
                </c:pt>
                <c:pt idx="6">
                  <c:v>2.5868403818479493</c:v>
                </c:pt>
                <c:pt idx="7">
                  <c:v>2.611529478102105</c:v>
                </c:pt>
                <c:pt idx="8">
                  <c:v>2.8620707249783388</c:v>
                </c:pt>
                <c:pt idx="9">
                  <c:v>1.7283876042619606</c:v>
                </c:pt>
                <c:pt idx="10">
                  <c:v>2.4906173854608764</c:v>
                </c:pt>
                <c:pt idx="11">
                  <c:v>2.5417809526756447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9-4B75-8FED-8580A4AD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03552"/>
        <c:axId val="851000600"/>
      </c:scatterChart>
      <c:valAx>
        <c:axId val="851003552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shoot density 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00600"/>
        <c:crosses val="autoZero"/>
        <c:crossBetween val="midCat"/>
      </c:valAx>
      <c:valAx>
        <c:axId val="851000600"/>
        <c:scaling>
          <c:orientation val="minMax"/>
          <c:min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leaf biomass g/m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biomass2015!$I$2</c:f>
              <c:strCache>
                <c:ptCount val="1"/>
                <c:pt idx="0">
                  <c:v>biomass below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biomass2015!$H$3:$H$14</c:f>
              <c:numCache>
                <c:formatCode>General</c:formatCode>
                <c:ptCount val="12"/>
                <c:pt idx="0">
                  <c:v>949.31833333333327</c:v>
                </c:pt>
                <c:pt idx="1">
                  <c:v>370.70666666666665</c:v>
                </c:pt>
                <c:pt idx="2">
                  <c:v>610.46583333333331</c:v>
                </c:pt>
                <c:pt idx="3">
                  <c:v>387.84416666666669</c:v>
                </c:pt>
                <c:pt idx="4">
                  <c:v>337.5841666666667</c:v>
                </c:pt>
                <c:pt idx="5">
                  <c:v>284.00583333333333</c:v>
                </c:pt>
                <c:pt idx="6">
                  <c:v>386.22499999999997</c:v>
                </c:pt>
                <c:pt idx="7">
                  <c:v>408.81749999999994</c:v>
                </c:pt>
                <c:pt idx="8">
                  <c:v>727.89833333333343</c:v>
                </c:pt>
                <c:pt idx="9">
                  <c:v>53.504166666666663</c:v>
                </c:pt>
                <c:pt idx="10">
                  <c:v>309.46916666666669</c:v>
                </c:pt>
                <c:pt idx="11">
                  <c:v>348.16166666666669</c:v>
                </c:pt>
              </c:numCache>
            </c:numRef>
          </c:xVal>
          <c:yVal>
            <c:numRef>
              <c:f>biomass2015!$I$3:$I$14</c:f>
              <c:numCache>
                <c:formatCode>General</c:formatCode>
                <c:ptCount val="12"/>
                <c:pt idx="0">
                  <c:v>445.8</c:v>
                </c:pt>
                <c:pt idx="1">
                  <c:v>195.39999999999998</c:v>
                </c:pt>
                <c:pt idx="2">
                  <c:v>403.2</c:v>
                </c:pt>
                <c:pt idx="3">
                  <c:v>167.60000000000002</c:v>
                </c:pt>
                <c:pt idx="4">
                  <c:v>197.4</c:v>
                </c:pt>
                <c:pt idx="5">
                  <c:v>311</c:v>
                </c:pt>
                <c:pt idx="6">
                  <c:v>275.10000000000002</c:v>
                </c:pt>
                <c:pt idx="7">
                  <c:v>330.5</c:v>
                </c:pt>
                <c:pt idx="8">
                  <c:v>394.6</c:v>
                </c:pt>
                <c:pt idx="9">
                  <c:v>18.5</c:v>
                </c:pt>
                <c:pt idx="10">
                  <c:v>235.7</c:v>
                </c:pt>
                <c:pt idx="11">
                  <c:v>160.69999999999999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2-4672-B95B-56169991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94640"/>
        <c:axId val="771319592"/>
      </c:scatterChart>
      <c:valAx>
        <c:axId val="10298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9592"/>
        <c:crosses val="autoZero"/>
        <c:crossBetween val="midCat"/>
      </c:valAx>
      <c:valAx>
        <c:axId val="7713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31A-4999-9F82-B0B50956B3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1A-4999-9F82-B0B50956B3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1A-4999-9F82-B0B50956B3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1A-4999-9F82-B0B50956B3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1A-4999-9F82-B0B50956B3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1A-4999-9F82-B0B50956B3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1A-4999-9F82-B0B50956B3E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1A-4999-9F82-B0B50956B3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1A-4999-9F82-B0B50956B3E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31A-4999-9F82-B0B50956B3E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31A-4999-9F82-B0B50956B3E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1A-4999-9F82-B0B50956B3E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31A-4999-9F82-B0B50956B3E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31A-4999-9F82-B0B50956B3E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31A-4999-9F82-B0B50956B3E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1A-4999-9F82-B0B50956B3E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31A-4999-9F82-B0B50956B3E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1A-4999-9F82-B0B50956B3E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31A-4999-9F82-B0B50956B3E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1A-4999-9F82-B0B50956B3E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31A-4999-9F82-B0B50956B3E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1A-4999-9F82-B0B50956B3E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31A-4999-9F82-B0B50956B3E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31A-4999-9F82-B0B50956B3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biomass2015raw!$C$2:$C$25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biomass2015raw!$M$2:$M$25</c:f>
              <c:numCache>
                <c:formatCode>General</c:formatCode>
                <c:ptCount val="24"/>
                <c:pt idx="0">
                  <c:v>574.73749999999995</c:v>
                </c:pt>
                <c:pt idx="1">
                  <c:v>263.5575</c:v>
                </c:pt>
                <c:pt idx="2">
                  <c:v>325.23750000000001</c:v>
                </c:pt>
                <c:pt idx="3">
                  <c:v>502.9375</c:v>
                </c:pt>
                <c:pt idx="4">
                  <c:v>606.87249999999995</c:v>
                </c:pt>
                <c:pt idx="5">
                  <c:v>721.58749999999998</c:v>
                </c:pt>
                <c:pt idx="6">
                  <c:v>422.82</c:v>
                </c:pt>
                <c:pt idx="7">
                  <c:v>392.47250000000003</c:v>
                </c:pt>
                <c:pt idx="8">
                  <c:v>296.82749999999999</c:v>
                </c:pt>
                <c:pt idx="9">
                  <c:v>619.22749999999996</c:v>
                </c:pt>
                <c:pt idx="10">
                  <c:v>1156.1825000000001</c:v>
                </c:pt>
                <c:pt idx="11">
                  <c:v>1072.5450000000001</c:v>
                </c:pt>
                <c:pt idx="12">
                  <c:v>382.28500000000003</c:v>
                </c:pt>
                <c:pt idx="13">
                  <c:v>280.23750000000001</c:v>
                </c:pt>
                <c:pt idx="14">
                  <c:v>381.96249999999998</c:v>
                </c:pt>
                <c:pt idx="15">
                  <c:v>167.4075</c:v>
                </c:pt>
                <c:pt idx="16">
                  <c:v>425.35500000000002</c:v>
                </c:pt>
                <c:pt idx="17">
                  <c:v>335.64499999999998</c:v>
                </c:pt>
                <c:pt idx="18">
                  <c:v>45.317500000000003</c:v>
                </c:pt>
                <c:pt idx="19">
                  <c:v>54.32</c:v>
                </c:pt>
                <c:pt idx="20">
                  <c:v>60.875</c:v>
                </c:pt>
                <c:pt idx="21">
                  <c:v>925.02750000000003</c:v>
                </c:pt>
                <c:pt idx="22">
                  <c:v>964.02499999999998</c:v>
                </c:pt>
                <c:pt idx="23">
                  <c:v>294.64250000000004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19-C31A-4999-9F82-B0B50956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3520"/>
        <c:axId val="115663880"/>
      </c:scatterChart>
      <c:valAx>
        <c:axId val="1156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3880"/>
        <c:crosses val="autoZero"/>
        <c:crossBetween val="midCat"/>
      </c:valAx>
      <c:valAx>
        <c:axId val="11566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biomass2015raw!$N$1</c:f>
              <c:strCache>
                <c:ptCount val="1"/>
                <c:pt idx="0">
                  <c:v>Epiphytes g 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biomass2015raw!$F$2:$F$37</c:f>
              <c:numCache>
                <c:formatCode>General</c:formatCode>
                <c:ptCount val="36"/>
                <c:pt idx="0">
                  <c:v>1350</c:v>
                </c:pt>
                <c:pt idx="1">
                  <c:v>600</c:v>
                </c:pt>
                <c:pt idx="2">
                  <c:v>625</c:v>
                </c:pt>
                <c:pt idx="3">
                  <c:v>1150</c:v>
                </c:pt>
                <c:pt idx="4">
                  <c:v>1525</c:v>
                </c:pt>
                <c:pt idx="5">
                  <c:v>1675</c:v>
                </c:pt>
                <c:pt idx="6">
                  <c:v>1200</c:v>
                </c:pt>
                <c:pt idx="7">
                  <c:v>1075</c:v>
                </c:pt>
                <c:pt idx="8">
                  <c:v>850</c:v>
                </c:pt>
                <c:pt idx="9">
                  <c:v>1425</c:v>
                </c:pt>
                <c:pt idx="10">
                  <c:v>2275</c:v>
                </c:pt>
                <c:pt idx="11">
                  <c:v>2450</c:v>
                </c:pt>
                <c:pt idx="12">
                  <c:v>775</c:v>
                </c:pt>
                <c:pt idx="13">
                  <c:v>400</c:v>
                </c:pt>
                <c:pt idx="14">
                  <c:v>800</c:v>
                </c:pt>
                <c:pt idx="15">
                  <c:v>525</c:v>
                </c:pt>
                <c:pt idx="16">
                  <c:v>1475</c:v>
                </c:pt>
                <c:pt idx="17">
                  <c:v>1300</c:v>
                </c:pt>
                <c:pt idx="18">
                  <c:v>175</c:v>
                </c:pt>
                <c:pt idx="19">
                  <c:v>325</c:v>
                </c:pt>
                <c:pt idx="20">
                  <c:v>400</c:v>
                </c:pt>
                <c:pt idx="21">
                  <c:v>1650</c:v>
                </c:pt>
                <c:pt idx="22">
                  <c:v>1275</c:v>
                </c:pt>
                <c:pt idx="23">
                  <c:v>1000</c:v>
                </c:pt>
                <c:pt idx="24">
                  <c:v>825</c:v>
                </c:pt>
                <c:pt idx="25">
                  <c:v>1350</c:v>
                </c:pt>
                <c:pt idx="26">
                  <c:v>950</c:v>
                </c:pt>
                <c:pt idx="27">
                  <c:v>1150</c:v>
                </c:pt>
                <c:pt idx="28">
                  <c:v>1100</c:v>
                </c:pt>
                <c:pt idx="29">
                  <c:v>2025</c:v>
                </c:pt>
                <c:pt idx="30">
                  <c:v>600</c:v>
                </c:pt>
                <c:pt idx="31">
                  <c:v>3750</c:v>
                </c:pt>
                <c:pt idx="32">
                  <c:v>925</c:v>
                </c:pt>
                <c:pt idx="33">
                  <c:v>1450</c:v>
                </c:pt>
                <c:pt idx="34">
                  <c:v>1525</c:v>
                </c:pt>
                <c:pt idx="35">
                  <c:v>1725</c:v>
                </c:pt>
              </c:numCache>
            </c:numRef>
          </c:xVal>
          <c:yVal>
            <c:numRef>
              <c:f>biomass2015raw!$N$2:$N$37</c:f>
              <c:numCache>
                <c:formatCode>General</c:formatCode>
                <c:ptCount val="36"/>
                <c:pt idx="0">
                  <c:v>27.48</c:v>
                </c:pt>
                <c:pt idx="1">
                  <c:v>24.537500000000001</c:v>
                </c:pt>
                <c:pt idx="2">
                  <c:v>15.865</c:v>
                </c:pt>
                <c:pt idx="3">
                  <c:v>21.752500000000001</c:v>
                </c:pt>
                <c:pt idx="4">
                  <c:v>21.26</c:v>
                </c:pt>
                <c:pt idx="5">
                  <c:v>36.950000000000003</c:v>
                </c:pt>
                <c:pt idx="6">
                  <c:v>37.54</c:v>
                </c:pt>
                <c:pt idx="7">
                  <c:v>10.0525</c:v>
                </c:pt>
                <c:pt idx="8">
                  <c:v>2.2825000000000002</c:v>
                </c:pt>
                <c:pt idx="9">
                  <c:v>24.407499999999999</c:v>
                </c:pt>
                <c:pt idx="10">
                  <c:v>51.962499999999999</c:v>
                </c:pt>
                <c:pt idx="11">
                  <c:v>41.905000000000001</c:v>
                </c:pt>
                <c:pt idx="12">
                  <c:v>30.092500000000001</c:v>
                </c:pt>
                <c:pt idx="13">
                  <c:v>29.94</c:v>
                </c:pt>
                <c:pt idx="14">
                  <c:v>24.967500000000001</c:v>
                </c:pt>
                <c:pt idx="15">
                  <c:v>9.3550000000000004</c:v>
                </c:pt>
                <c:pt idx="16">
                  <c:v>73.477500000000006</c:v>
                </c:pt>
                <c:pt idx="17">
                  <c:v>64.932500000000005</c:v>
                </c:pt>
                <c:pt idx="18">
                  <c:v>20.98</c:v>
                </c:pt>
                <c:pt idx="19">
                  <c:v>25.802499999999998</c:v>
                </c:pt>
                <c:pt idx="20">
                  <c:v>3.41</c:v>
                </c:pt>
                <c:pt idx="21">
                  <c:v>55.302500000000002</c:v>
                </c:pt>
                <c:pt idx="22">
                  <c:v>33.39</c:v>
                </c:pt>
                <c:pt idx="23">
                  <c:v>4.6425000000000001</c:v>
                </c:pt>
                <c:pt idx="24">
                  <c:v>48.747500000000002</c:v>
                </c:pt>
                <c:pt idx="25">
                  <c:v>30.16</c:v>
                </c:pt>
                <c:pt idx="26">
                  <c:v>33.692500000000003</c:v>
                </c:pt>
                <c:pt idx="27">
                  <c:v>38.102499999999999</c:v>
                </c:pt>
                <c:pt idx="28">
                  <c:v>18.717500000000001</c:v>
                </c:pt>
                <c:pt idx="29">
                  <c:v>82.467500000000001</c:v>
                </c:pt>
                <c:pt idx="30">
                  <c:v>7.3849999999999998</c:v>
                </c:pt>
                <c:pt idx="31">
                  <c:v>83.617500000000007</c:v>
                </c:pt>
                <c:pt idx="32">
                  <c:v>20.74</c:v>
                </c:pt>
                <c:pt idx="33">
                  <c:v>27.954999999999998</c:v>
                </c:pt>
                <c:pt idx="34">
                  <c:v>44.01</c:v>
                </c:pt>
                <c:pt idx="35">
                  <c:v>32.952500000000001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3-4870-8553-FD703C7F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05672"/>
        <c:axId val="1163304232"/>
      </c:scatterChart>
      <c:valAx>
        <c:axId val="116330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04232"/>
        <c:crosses val="autoZero"/>
        <c:crossBetween val="midCat"/>
      </c:valAx>
      <c:valAx>
        <c:axId val="116330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0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370843327434502E-2"/>
                  <c:y val="5.75714494021580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biomass2003!$I$3:$I$20</c:f>
              <c:numCache>
                <c:formatCode>0.00</c:formatCode>
                <c:ptCount val="18"/>
                <c:pt idx="0">
                  <c:v>3.1599815001598319</c:v>
                </c:pt>
                <c:pt idx="1">
                  <c:v>2.9767621567354086</c:v>
                </c:pt>
                <c:pt idx="2">
                  <c:v>2.9067242775281086</c:v>
                </c:pt>
                <c:pt idx="3">
                  <c:v>2.598395020311433</c:v>
                </c:pt>
                <c:pt idx="4">
                  <c:v>1.9414863879284299</c:v>
                </c:pt>
                <c:pt idx="5">
                  <c:v>1.3046642969670301</c:v>
                </c:pt>
                <c:pt idx="6">
                  <c:v>2.924453020801395</c:v>
                </c:pt>
                <c:pt idx="7">
                  <c:v>3.0234426842326121</c:v>
                </c:pt>
                <c:pt idx="8">
                  <c:v>2.6726410607278566</c:v>
                </c:pt>
                <c:pt idx="9">
                  <c:v>2.395744757002463</c:v>
                </c:pt>
                <c:pt idx="10">
                  <c:v>1.9067242775281088</c:v>
                </c:pt>
                <c:pt idx="11">
                  <c:v>1.7306330157807064</c:v>
                </c:pt>
                <c:pt idx="12">
                  <c:v>3.0342905539768799</c:v>
                </c:pt>
                <c:pt idx="13">
                  <c:v>3.0369467560200909</c:v>
                </c:pt>
                <c:pt idx="14">
                  <c:v>2.8634956333082755</c:v>
                </c:pt>
                <c:pt idx="15">
                  <c:v>2.144322212583234</c:v>
                </c:pt>
                <c:pt idx="16">
                  <c:v>1.5210729738948121</c:v>
                </c:pt>
                <c:pt idx="17">
                  <c:v>1.4241629379912946</c:v>
                </c:pt>
              </c:numCache>
            </c:numRef>
          </c:xVal>
          <c:yVal>
            <c:numRef>
              <c:f>biomass2003!$J$3:$J$20</c:f>
              <c:numCache>
                <c:formatCode>0.000</c:formatCode>
                <c:ptCount val="18"/>
                <c:pt idx="0">
                  <c:v>2.9528906686692471</c:v>
                </c:pt>
                <c:pt idx="1">
                  <c:v>2.8097875752865566</c:v>
                </c:pt>
                <c:pt idx="2">
                  <c:v>2.6205881939968867</c:v>
                </c:pt>
                <c:pt idx="3">
                  <c:v>2.1564415032224873</c:v>
                </c:pt>
                <c:pt idx="4">
                  <c:v>1.5127736201618829</c:v>
                </c:pt>
                <c:pt idx="5">
                  <c:v>1.2142435773869826</c:v>
                </c:pt>
                <c:pt idx="6">
                  <c:v>2.8162342981800297</c:v>
                </c:pt>
                <c:pt idx="7">
                  <c:v>2.8097735099523864</c:v>
                </c:pt>
                <c:pt idx="8">
                  <c:v>2.442208916907266</c:v>
                </c:pt>
                <c:pt idx="9">
                  <c:v>2.049578182603581</c:v>
                </c:pt>
                <c:pt idx="10">
                  <c:v>1.5127736201618829</c:v>
                </c:pt>
                <c:pt idx="11">
                  <c:v>1.2142435773869826</c:v>
                </c:pt>
                <c:pt idx="12">
                  <c:v>2.7154850548059342</c:v>
                </c:pt>
                <c:pt idx="13">
                  <c:v>2.8338929538066013</c:v>
                </c:pt>
                <c:pt idx="14">
                  <c:v>2.7467427589886135</c:v>
                </c:pt>
                <c:pt idx="15">
                  <c:v>2.1198591921744412</c:v>
                </c:pt>
                <c:pt idx="16">
                  <c:v>1.1904402862333212</c:v>
                </c:pt>
                <c:pt idx="17">
                  <c:v>1.1904402862333212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4-42B8-AD4F-0C808681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9864"/>
        <c:axId val="1196752816"/>
      </c:scatterChart>
      <c:valAx>
        <c:axId val="119674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Log10 shoot density 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52816"/>
        <c:crosses val="autoZero"/>
        <c:crossBetween val="midCat"/>
      </c:valAx>
      <c:valAx>
        <c:axId val="119675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Log10 biomass above g DW/m2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4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3370843327434502E-2"/>
                  <c:y val="5.75714494021580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biomass2003!$E$3:$E$20</c:f>
              <c:numCache>
                <c:formatCode>General</c:formatCode>
                <c:ptCount val="18"/>
                <c:pt idx="0">
                  <c:v>1445.3782000000001</c:v>
                </c:pt>
                <c:pt idx="1">
                  <c:v>947.89919999999995</c:v>
                </c:pt>
                <c:pt idx="2">
                  <c:v>806.72270000000003</c:v>
                </c:pt>
                <c:pt idx="3">
                  <c:v>396.63864000000001</c:v>
                </c:pt>
                <c:pt idx="4">
                  <c:v>87.394959999999998</c:v>
                </c:pt>
                <c:pt idx="5">
                  <c:v>20.168068000000002</c:v>
                </c:pt>
                <c:pt idx="6">
                  <c:v>840.33609999999999</c:v>
                </c:pt>
                <c:pt idx="7">
                  <c:v>1055.4621999999999</c:v>
                </c:pt>
                <c:pt idx="8">
                  <c:v>470.58823000000001</c:v>
                </c:pt>
                <c:pt idx="9">
                  <c:v>248.73949999999999</c:v>
                </c:pt>
                <c:pt idx="10">
                  <c:v>80.672269999999997</c:v>
                </c:pt>
                <c:pt idx="11">
                  <c:v>53.781512999999997</c:v>
                </c:pt>
                <c:pt idx="12">
                  <c:v>1082.1577</c:v>
                </c:pt>
                <c:pt idx="13">
                  <c:v>1088.7965999999999</c:v>
                </c:pt>
                <c:pt idx="14">
                  <c:v>730.29047000000003</c:v>
                </c:pt>
                <c:pt idx="15">
                  <c:v>139.41908000000001</c:v>
                </c:pt>
                <c:pt idx="16">
                  <c:v>33.195022999999999</c:v>
                </c:pt>
                <c:pt idx="17">
                  <c:v>26.556017000000001</c:v>
                </c:pt>
              </c:numCache>
            </c:numRef>
          </c:xVal>
          <c:yVal>
            <c:numRef>
              <c:f>biomass2003!$C$3:$C$20</c:f>
              <c:numCache>
                <c:formatCode>General</c:formatCode>
                <c:ptCount val="18"/>
                <c:pt idx="0">
                  <c:v>897.2029</c:v>
                </c:pt>
                <c:pt idx="1">
                  <c:v>645.33849999999995</c:v>
                </c:pt>
                <c:pt idx="2">
                  <c:v>417.43436000000003</c:v>
                </c:pt>
                <c:pt idx="3">
                  <c:v>143.36446000000001</c:v>
                </c:pt>
                <c:pt idx="4">
                  <c:v>32.566690000000001</c:v>
                </c:pt>
                <c:pt idx="5">
                  <c:v>16.377348000000001</c:v>
                </c:pt>
                <c:pt idx="6">
                  <c:v>654.98943999999995</c:v>
                </c:pt>
                <c:pt idx="7">
                  <c:v>645.31759999999997</c:v>
                </c:pt>
                <c:pt idx="8">
                  <c:v>276.82729999999998</c:v>
                </c:pt>
                <c:pt idx="9">
                  <c:v>112.09292000000001</c:v>
                </c:pt>
                <c:pt idx="10">
                  <c:v>32.566690000000001</c:v>
                </c:pt>
                <c:pt idx="11">
                  <c:v>16.377348000000001</c:v>
                </c:pt>
                <c:pt idx="12">
                  <c:v>519.37980000000005</c:v>
                </c:pt>
                <c:pt idx="13">
                  <c:v>682.17052999999999</c:v>
                </c:pt>
                <c:pt idx="14">
                  <c:v>558.1395</c:v>
                </c:pt>
                <c:pt idx="15">
                  <c:v>131.78294</c:v>
                </c:pt>
                <c:pt idx="16">
                  <c:v>15.503876</c:v>
                </c:pt>
                <c:pt idx="17">
                  <c:v>15.503876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E-4DD8-9FED-C5618378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9864"/>
        <c:axId val="1196752816"/>
      </c:scatterChart>
      <c:valAx>
        <c:axId val="119674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shoot density 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52816"/>
        <c:crosses val="autoZero"/>
        <c:crossBetween val="midCat"/>
      </c:valAx>
      <c:valAx>
        <c:axId val="119675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biomass above g DW/m2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4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biomass2003!$C$9:$C$20</c:f>
              <c:numCache>
                <c:formatCode>General</c:formatCode>
                <c:ptCount val="12"/>
                <c:pt idx="0">
                  <c:v>654.98943999999995</c:v>
                </c:pt>
                <c:pt idx="1">
                  <c:v>645.31759999999997</c:v>
                </c:pt>
                <c:pt idx="2">
                  <c:v>276.82729999999998</c:v>
                </c:pt>
                <c:pt idx="3">
                  <c:v>112.09292000000001</c:v>
                </c:pt>
                <c:pt idx="4">
                  <c:v>32.566690000000001</c:v>
                </c:pt>
                <c:pt idx="5">
                  <c:v>16.377348000000001</c:v>
                </c:pt>
                <c:pt idx="6">
                  <c:v>519.37980000000005</c:v>
                </c:pt>
                <c:pt idx="7">
                  <c:v>682.17052999999999</c:v>
                </c:pt>
                <c:pt idx="8">
                  <c:v>558.1395</c:v>
                </c:pt>
                <c:pt idx="9">
                  <c:v>131.78294</c:v>
                </c:pt>
                <c:pt idx="10">
                  <c:v>15.503876</c:v>
                </c:pt>
                <c:pt idx="11">
                  <c:v>15.503876</c:v>
                </c:pt>
              </c:numCache>
            </c:numRef>
          </c:xVal>
          <c:yVal>
            <c:numRef>
              <c:f>biomass2003!$D$9:$D$20</c:f>
              <c:numCache>
                <c:formatCode>General</c:formatCode>
                <c:ptCount val="12"/>
                <c:pt idx="0">
                  <c:v>1028.7958000000001</c:v>
                </c:pt>
                <c:pt idx="1">
                  <c:v>589.00525000000005</c:v>
                </c:pt>
                <c:pt idx="2">
                  <c:v>353.40314000000001</c:v>
                </c:pt>
                <c:pt idx="3">
                  <c:v>54.973824</c:v>
                </c:pt>
                <c:pt idx="4">
                  <c:v>23.560210000000001</c:v>
                </c:pt>
                <c:pt idx="5">
                  <c:v>0</c:v>
                </c:pt>
                <c:pt idx="6">
                  <c:v>950.26179999999999</c:v>
                </c:pt>
                <c:pt idx="7">
                  <c:v>777.48694</c:v>
                </c:pt>
                <c:pt idx="8">
                  <c:v>345.54973999999999</c:v>
                </c:pt>
                <c:pt idx="9">
                  <c:v>188.48167000000001</c:v>
                </c:pt>
                <c:pt idx="10">
                  <c:v>62.827224999999999</c:v>
                </c:pt>
                <c:pt idx="11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9-462E-8670-6A7E8ABB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27824"/>
        <c:axId val="937328152"/>
      </c:scatterChart>
      <c:valAx>
        <c:axId val="9373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</a:t>
                </a:r>
                <a:r>
                  <a:rPr lang="en-AU" baseline="0"/>
                  <a:t> above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28152"/>
        <c:crosses val="autoZero"/>
        <c:crossBetween val="midCat"/>
      </c:valAx>
      <c:valAx>
        <c:axId val="937328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below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biomass2003!$F$2</c:f>
              <c:strCache>
                <c:ptCount val="1"/>
                <c:pt idx="0">
                  <c:v>Leaf Area Index (m2 m-2)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biomass2003!$C$3:$C$69</c:f>
              <c:numCache>
                <c:formatCode>General</c:formatCode>
                <c:ptCount val="67"/>
                <c:pt idx="0">
                  <c:v>897.2029</c:v>
                </c:pt>
                <c:pt idx="1">
                  <c:v>645.33849999999995</c:v>
                </c:pt>
                <c:pt idx="2">
                  <c:v>417.43436000000003</c:v>
                </c:pt>
                <c:pt idx="3">
                  <c:v>143.36446000000001</c:v>
                </c:pt>
                <c:pt idx="4">
                  <c:v>32.566690000000001</c:v>
                </c:pt>
                <c:pt idx="5">
                  <c:v>16.377348000000001</c:v>
                </c:pt>
                <c:pt idx="6">
                  <c:v>654.98943999999995</c:v>
                </c:pt>
                <c:pt idx="7">
                  <c:v>645.31759999999997</c:v>
                </c:pt>
                <c:pt idx="8">
                  <c:v>276.82729999999998</c:v>
                </c:pt>
                <c:pt idx="9">
                  <c:v>112.09292000000001</c:v>
                </c:pt>
                <c:pt idx="10">
                  <c:v>32.566690000000001</c:v>
                </c:pt>
                <c:pt idx="11">
                  <c:v>16.377348000000001</c:v>
                </c:pt>
                <c:pt idx="12">
                  <c:v>519.37980000000005</c:v>
                </c:pt>
                <c:pt idx="13">
                  <c:v>682.17052999999999</c:v>
                </c:pt>
                <c:pt idx="14">
                  <c:v>558.1395</c:v>
                </c:pt>
                <c:pt idx="15">
                  <c:v>131.78294</c:v>
                </c:pt>
                <c:pt idx="16">
                  <c:v>15.503876</c:v>
                </c:pt>
                <c:pt idx="17">
                  <c:v>15.503876</c:v>
                </c:pt>
              </c:numCache>
            </c:numRef>
          </c:xVal>
          <c:yVal>
            <c:numRef>
              <c:f>biomass2003!$F$3:$F$69</c:f>
              <c:numCache>
                <c:formatCode>General</c:formatCode>
                <c:ptCount val="67"/>
                <c:pt idx="0">
                  <c:v>4.8611110000000002</c:v>
                </c:pt>
                <c:pt idx="1">
                  <c:v>2.2916666999999999</c:v>
                </c:pt>
                <c:pt idx="2">
                  <c:v>1.9097222</c:v>
                </c:pt>
                <c:pt idx="3">
                  <c:v>0.72916669999999995</c:v>
                </c:pt>
                <c:pt idx="4">
                  <c:v>0.20833333000000001</c:v>
                </c:pt>
                <c:pt idx="5">
                  <c:v>0.10416666400000001</c:v>
                </c:pt>
                <c:pt idx="6">
                  <c:v>3.3680555999999999</c:v>
                </c:pt>
                <c:pt idx="7">
                  <c:v>3.6111111999999999</c:v>
                </c:pt>
                <c:pt idx="8">
                  <c:v>1.5277778</c:v>
                </c:pt>
                <c:pt idx="9">
                  <c:v>1.3194444000000001</c:v>
                </c:pt>
                <c:pt idx="10">
                  <c:v>0.27777780000000002</c:v>
                </c:pt>
                <c:pt idx="11">
                  <c:v>0.10416666400000001</c:v>
                </c:pt>
                <c:pt idx="12">
                  <c:v>4.4111685999999999</c:v>
                </c:pt>
                <c:pt idx="13">
                  <c:v>4.3496420000000002</c:v>
                </c:pt>
                <c:pt idx="14">
                  <c:v>2.7823079000000002</c:v>
                </c:pt>
                <c:pt idx="15">
                  <c:v>0.547319</c:v>
                </c:pt>
                <c:pt idx="16">
                  <c:v>0.16901408000000001</c:v>
                </c:pt>
                <c:pt idx="17">
                  <c:v>0.13639733000000001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0-45CA-9961-CAA2CBF4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33424"/>
        <c:axId val="1050230904"/>
      </c:scatterChart>
      <c:valAx>
        <c:axId val="10502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0904"/>
        <c:crosses val="autoZero"/>
        <c:crossBetween val="midCat"/>
      </c:valAx>
      <c:valAx>
        <c:axId val="10502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biomass2003!$G$2</c:f>
              <c:strCache>
                <c:ptCount val="1"/>
                <c:pt idx="0">
                  <c:v>Leaf length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biomass2003!$C$3:$C$69</c:f>
              <c:numCache>
                <c:formatCode>General</c:formatCode>
                <c:ptCount val="67"/>
                <c:pt idx="0">
                  <c:v>897.2029</c:v>
                </c:pt>
                <c:pt idx="1">
                  <c:v>645.33849999999995</c:v>
                </c:pt>
                <c:pt idx="2">
                  <c:v>417.43436000000003</c:v>
                </c:pt>
                <c:pt idx="3">
                  <c:v>143.36446000000001</c:v>
                </c:pt>
                <c:pt idx="4">
                  <c:v>32.566690000000001</c:v>
                </c:pt>
                <c:pt idx="5">
                  <c:v>16.377348000000001</c:v>
                </c:pt>
                <c:pt idx="6">
                  <c:v>654.98943999999995</c:v>
                </c:pt>
                <c:pt idx="7">
                  <c:v>645.31759999999997</c:v>
                </c:pt>
                <c:pt idx="8">
                  <c:v>276.82729999999998</c:v>
                </c:pt>
                <c:pt idx="9">
                  <c:v>112.09292000000001</c:v>
                </c:pt>
                <c:pt idx="10">
                  <c:v>32.566690000000001</c:v>
                </c:pt>
                <c:pt idx="11">
                  <c:v>16.377348000000001</c:v>
                </c:pt>
                <c:pt idx="12">
                  <c:v>519.37980000000005</c:v>
                </c:pt>
                <c:pt idx="13">
                  <c:v>682.17052999999999</c:v>
                </c:pt>
                <c:pt idx="14">
                  <c:v>558.1395</c:v>
                </c:pt>
                <c:pt idx="15">
                  <c:v>131.78294</c:v>
                </c:pt>
                <c:pt idx="16">
                  <c:v>15.503876</c:v>
                </c:pt>
                <c:pt idx="17">
                  <c:v>15.503876</c:v>
                </c:pt>
              </c:numCache>
            </c:numRef>
          </c:xVal>
          <c:yVal>
            <c:numRef>
              <c:f>biomass2003!$G$3:$G$69</c:f>
              <c:numCache>
                <c:formatCode>General</c:formatCode>
                <c:ptCount val="67"/>
                <c:pt idx="0">
                  <c:v>471.05255</c:v>
                </c:pt>
                <c:pt idx="1">
                  <c:v>365.88458000000003</c:v>
                </c:pt>
                <c:pt idx="2">
                  <c:v>366.37304999999998</c:v>
                </c:pt>
                <c:pt idx="3">
                  <c:v>293.09120000000001</c:v>
                </c:pt>
                <c:pt idx="4">
                  <c:v>308.32747999999998</c:v>
                </c:pt>
                <c:pt idx="5">
                  <c:v>335.00662</c:v>
                </c:pt>
                <c:pt idx="6">
                  <c:v>553.40764999999999</c:v>
                </c:pt>
                <c:pt idx="7">
                  <c:v>492.35845999999998</c:v>
                </c:pt>
                <c:pt idx="8">
                  <c:v>504.62234000000001</c:v>
                </c:pt>
                <c:pt idx="9">
                  <c:v>398.98665999999997</c:v>
                </c:pt>
                <c:pt idx="10">
                  <c:v>470.10678000000001</c:v>
                </c:pt>
                <c:pt idx="11">
                  <c:v>482.07965000000002</c:v>
                </c:pt>
                <c:pt idx="12">
                  <c:v>641.52409999999998</c:v>
                </c:pt>
                <c:pt idx="13">
                  <c:v>582.08545000000004</c:v>
                </c:pt>
                <c:pt idx="14">
                  <c:v>585.94695999999999</c:v>
                </c:pt>
                <c:pt idx="15">
                  <c:v>609.58720000000005</c:v>
                </c:pt>
                <c:pt idx="16">
                  <c:v>613.55115000000001</c:v>
                </c:pt>
                <c:pt idx="17">
                  <c:v>576.25729999999999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6-4D0A-B7D0-5BC7E8DE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45112"/>
        <c:axId val="1163240072"/>
      </c:scatterChart>
      <c:valAx>
        <c:axId val="116324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0072"/>
        <c:crosses val="autoZero"/>
        <c:crossBetween val="midCat"/>
      </c:valAx>
      <c:valAx>
        <c:axId val="116324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Leaf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'Paul''s threshold'!$A$74</c:f>
              <c:strCache>
                <c:ptCount val="1"/>
                <c:pt idx="0">
                  <c:v>Heterozostera tasmanica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'Paul''s threshold'!$E$77:$E$84</c:f>
              <c:numCache>
                <c:formatCode>General</c:formatCode>
                <c:ptCount val="8"/>
                <c:pt idx="0">
                  <c:v>0</c:v>
                </c:pt>
                <c:pt idx="1">
                  <c:v>4.9000000000000004</c:v>
                </c:pt>
                <c:pt idx="2">
                  <c:v>5</c:v>
                </c:pt>
                <c:pt idx="3">
                  <c:v>10</c:v>
                </c:pt>
                <c:pt idx="4">
                  <c:v>22</c:v>
                </c:pt>
                <c:pt idx="5">
                  <c:v>30</c:v>
                </c:pt>
                <c:pt idx="6">
                  <c:v>40</c:v>
                </c:pt>
                <c:pt idx="7">
                  <c:v>41</c:v>
                </c:pt>
              </c:numCache>
            </c:numRef>
          </c:xVal>
          <c:yVal>
            <c:numRef>
              <c:f>'Paul''s threshold'!$F$77:$F$84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F-425F-8CD6-A82DE3220710}"/>
            </c:ext>
          </c:extLst>
        </c:ser>
        <c:ser>
          <c:idx val="6"/>
          <c:order val="1"/>
          <c:tx>
            <c:strRef>
              <c:f>'Paul''s threshold'!$A$86</c:f>
              <c:strCache>
                <c:ptCount val="1"/>
                <c:pt idx="0">
                  <c:v>Halophilia ovalis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'Paul''s threshold'!$E$89:$E$95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50</c:v>
                </c:pt>
              </c:numCache>
            </c:numRef>
          </c:xVal>
          <c:yVal>
            <c:numRef>
              <c:f>'Paul''s threshold'!$F$89:$F$95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F-425F-8CD6-A82DE3220710}"/>
            </c:ext>
          </c:extLst>
        </c:ser>
        <c:ser>
          <c:idx val="4"/>
          <c:order val="2"/>
          <c:tx>
            <c:strRef>
              <c:f>'Paul''s threshold'!$A$60</c:f>
              <c:strCache>
                <c:ptCount val="1"/>
                <c:pt idx="0">
                  <c:v>Amphibolis antarctica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'Paul''s threshold'!$E$63:$E$72</c:f>
              <c:numCache>
                <c:formatCode>General</c:formatCode>
                <c:ptCount val="10"/>
                <c:pt idx="0">
                  <c:v>0</c:v>
                </c:pt>
                <c:pt idx="1">
                  <c:v>9.9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50</c:v>
                </c:pt>
              </c:numCache>
            </c:numRef>
          </c:xVal>
          <c:yVal>
            <c:numRef>
              <c:f>'Paul''s threshold'!$F$63:$F$72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F-425F-8CD6-A82DE3220710}"/>
            </c:ext>
          </c:extLst>
        </c:ser>
        <c:ser>
          <c:idx val="3"/>
          <c:order val="3"/>
          <c:tx>
            <c:strRef>
              <c:f>'Paul''s threshold'!$A$46</c:f>
              <c:strCache>
                <c:ptCount val="1"/>
                <c:pt idx="0">
                  <c:v>Amphibolis griffithii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'Paul''s threshold'!$E$49:$E$58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30</c:v>
                </c:pt>
                <c:pt idx="9">
                  <c:v>50</c:v>
                </c:pt>
              </c:numCache>
            </c:numRef>
          </c:xVal>
          <c:yVal>
            <c:numRef>
              <c:f>'Paul''s threshold'!$F$49:$F$58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EF-425F-8CD6-A82DE3220710}"/>
            </c:ext>
          </c:extLst>
        </c:ser>
        <c:ser>
          <c:idx val="1"/>
          <c:order val="4"/>
          <c:tx>
            <c:strRef>
              <c:f>'Paul''s threshold'!$A$18</c:f>
              <c:strCache>
                <c:ptCount val="1"/>
                <c:pt idx="0">
                  <c:v>Posidonia australis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'Paul''s threshold'!$E$21:$E$29</c:f>
              <c:numCache>
                <c:formatCode>General</c:formatCode>
                <c:ptCount val="9"/>
                <c:pt idx="0">
                  <c:v>0</c:v>
                </c:pt>
                <c:pt idx="1">
                  <c:v>12.9</c:v>
                </c:pt>
                <c:pt idx="2">
                  <c:v>13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'Paul''s threshold'!$F$21:$F$29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EF-425F-8CD6-A82DE3220710}"/>
            </c:ext>
          </c:extLst>
        </c:ser>
        <c:ser>
          <c:idx val="2"/>
          <c:order val="5"/>
          <c:tx>
            <c:strRef>
              <c:f>'Paul''s threshold'!$A$32</c:f>
              <c:strCache>
                <c:ptCount val="1"/>
                <c:pt idx="0">
                  <c:v>Posidonia coriacea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'Paul''s threshold'!$E$35:$E$44</c:f>
              <c:numCache>
                <c:formatCode>General</c:formatCode>
                <c:ptCount val="10"/>
                <c:pt idx="0">
                  <c:v>0</c:v>
                </c:pt>
                <c:pt idx="1">
                  <c:v>12.9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50</c:v>
                </c:pt>
              </c:numCache>
            </c:numRef>
          </c:xVal>
          <c:yVal>
            <c:numRef>
              <c:f>'Paul''s threshold'!$F$35:$F$44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EF-425F-8CD6-A82DE3220710}"/>
            </c:ext>
          </c:extLst>
        </c:ser>
        <c:ser>
          <c:idx val="0"/>
          <c:order val="6"/>
          <c:tx>
            <c:strRef>
              <c:f>'Paul''s threshold'!$A$1</c:f>
              <c:strCache>
                <c:ptCount val="1"/>
                <c:pt idx="0">
                  <c:v>Posidonia sinuosa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'Paul''s threshold'!$E$4:$E$12</c:f>
              <c:numCache>
                <c:formatCode>General</c:formatCode>
                <c:ptCount val="9"/>
                <c:pt idx="0">
                  <c:v>0</c:v>
                </c:pt>
                <c:pt idx="1">
                  <c:v>12.9</c:v>
                </c:pt>
                <c:pt idx="2">
                  <c:v>13</c:v>
                </c:pt>
                <c:pt idx="3">
                  <c:v>18</c:v>
                </c:pt>
                <c:pt idx="4">
                  <c:v>20.5</c:v>
                </c:pt>
                <c:pt idx="5">
                  <c:v>23</c:v>
                </c:pt>
                <c:pt idx="6">
                  <c:v>24</c:v>
                </c:pt>
                <c:pt idx="7">
                  <c:v>24.1</c:v>
                </c:pt>
                <c:pt idx="8">
                  <c:v>50</c:v>
                </c:pt>
              </c:numCache>
            </c:numRef>
          </c:xVal>
          <c:yVal>
            <c:numRef>
              <c:f>'Paul''s threshold'!$F$4:$F$12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EF-425F-8CD6-A82DE322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85128"/>
        <c:axId val="1029889392"/>
      </c:scatterChart>
      <c:valAx>
        <c:axId val="10298851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9392"/>
        <c:crosses val="autoZero"/>
        <c:crossBetween val="midCat"/>
      </c:valAx>
      <c:valAx>
        <c:axId val="102988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biomass1993!$D$1</c:f>
              <c:strCache>
                <c:ptCount val="1"/>
                <c:pt idx="0">
                  <c:v>biomass_above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38495188101494E-2"/>
                  <c:y val="-0.16418562263050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biomass1993!$E$2:$E$15</c:f>
              <c:numCache>
                <c:formatCode>0.0</c:formatCode>
                <c:ptCount val="14"/>
                <c:pt idx="0">
                  <c:v>822.85712000000001</c:v>
                </c:pt>
                <c:pt idx="2">
                  <c:v>607.59492</c:v>
                </c:pt>
                <c:pt idx="3">
                  <c:v>734.32187999999996</c:v>
                </c:pt>
                <c:pt idx="4">
                  <c:v>585.02707999999996</c:v>
                </c:pt>
                <c:pt idx="5">
                  <c:v>828.06511999999998</c:v>
                </c:pt>
                <c:pt idx="6">
                  <c:v>461.77215999999999</c:v>
                </c:pt>
                <c:pt idx="7">
                  <c:v>847.16096000000005</c:v>
                </c:pt>
                <c:pt idx="9">
                  <c:v>824.59312</c:v>
                </c:pt>
                <c:pt idx="10">
                  <c:v>560.72331999999994</c:v>
                </c:pt>
                <c:pt idx="11">
                  <c:v>555.5154</c:v>
                </c:pt>
                <c:pt idx="12">
                  <c:v>852.36887999999999</c:v>
                </c:pt>
                <c:pt idx="13">
                  <c:v>650.99455999999998</c:v>
                </c:pt>
              </c:numCache>
            </c:numRef>
          </c:xVal>
          <c:yVal>
            <c:numRef>
              <c:f>biomass1993!$D$2:$D$15</c:f>
              <c:numCache>
                <c:formatCode>General</c:formatCode>
                <c:ptCount val="14"/>
                <c:pt idx="0">
                  <c:v>626.53549999999996</c:v>
                </c:pt>
                <c:pt idx="1">
                  <c:v>462.89859999999999</c:v>
                </c:pt>
                <c:pt idx="2">
                  <c:v>264.34494000000001</c:v>
                </c:pt>
                <c:pt idx="3">
                  <c:v>214.53896</c:v>
                </c:pt>
                <c:pt idx="4">
                  <c:v>304.35586999999998</c:v>
                </c:pt>
                <c:pt idx="5">
                  <c:v>712.35670000000005</c:v>
                </c:pt>
                <c:pt idx="6">
                  <c:v>420.70711999999997</c:v>
                </c:pt>
                <c:pt idx="7">
                  <c:v>425.80826000000002</c:v>
                </c:pt>
                <c:pt idx="8">
                  <c:v>400.35604999999998</c:v>
                </c:pt>
                <c:pt idx="9">
                  <c:v>337.05950000000001</c:v>
                </c:pt>
                <c:pt idx="10">
                  <c:v>278.5453</c:v>
                </c:pt>
                <c:pt idx="11">
                  <c:v>343.62677000000002</c:v>
                </c:pt>
                <c:pt idx="12">
                  <c:v>517.44730000000004</c:v>
                </c:pt>
                <c:pt idx="13">
                  <c:v>468.7328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2-4772-955F-95D43EDB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23504"/>
        <c:axId val="1198624488"/>
      </c:scatterChart>
      <c:valAx>
        <c:axId val="11986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shoot density 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4488"/>
        <c:crosses val="autoZero"/>
        <c:crossBetween val="midCat"/>
      </c:valAx>
      <c:valAx>
        <c:axId val="11986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 g/m2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biomass1993!$G$1</c:f>
              <c:strCache>
                <c:ptCount val="1"/>
                <c:pt idx="0">
                  <c:v>biomass_above (log10)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38495188101494E-2"/>
                  <c:y val="-0.16418562263050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biomass1993!$F$2:$F$15</c:f>
              <c:numCache>
                <c:formatCode>0.0</c:formatCode>
                <c:ptCount val="14"/>
                <c:pt idx="0">
                  <c:v>2.9153244313452196</c:v>
                </c:pt>
                <c:pt idx="2">
                  <c:v>2.7836141341420473</c:v>
                </c:pt>
                <c:pt idx="3">
                  <c:v>2.8658864687248995</c:v>
                </c:pt>
                <c:pt idx="4">
                  <c:v>2.7671759693682891</c:v>
                </c:pt>
                <c:pt idx="5">
                  <c:v>2.9180644915488863</c:v>
                </c:pt>
                <c:pt idx="6">
                  <c:v>2.6644277459851384</c:v>
                </c:pt>
                <c:pt idx="7">
                  <c:v>2.9279659338236548</c:v>
                </c:pt>
                <c:pt idx="9">
                  <c:v>2.9162397069405999</c:v>
                </c:pt>
                <c:pt idx="10">
                  <c:v>2.7487486184075953</c:v>
                </c:pt>
                <c:pt idx="11">
                  <c:v>2.7446961029570236</c:v>
                </c:pt>
                <c:pt idx="12">
                  <c:v>2.9306275852338648</c:v>
                </c:pt>
                <c:pt idx="13">
                  <c:v>2.8135773594255609</c:v>
                </c:pt>
              </c:numCache>
            </c:numRef>
          </c:xVal>
          <c:yVal>
            <c:numRef>
              <c:f>biomass1993!$G$2:$G$15</c:f>
              <c:numCache>
                <c:formatCode>0.0</c:formatCode>
                <c:ptCount val="14"/>
                <c:pt idx="0">
                  <c:v>2.7969456834982722</c:v>
                </c:pt>
                <c:pt idx="1">
                  <c:v>2.6654858672956774</c:v>
                </c:pt>
                <c:pt idx="2">
                  <c:v>2.4221710017049642</c:v>
                </c:pt>
                <c:pt idx="3">
                  <c:v>2.3315061710036638</c:v>
                </c:pt>
                <c:pt idx="4">
                  <c:v>2.4833816822481363</c:v>
                </c:pt>
                <c:pt idx="5">
                  <c:v>2.852697513370408</c:v>
                </c:pt>
                <c:pt idx="6">
                  <c:v>2.6239798620301773</c:v>
                </c:pt>
                <c:pt idx="7">
                  <c:v>2.6292140818031648</c:v>
                </c:pt>
                <c:pt idx="8">
                  <c:v>2.6024463957550479</c:v>
                </c:pt>
                <c:pt idx="9">
                  <c:v>2.5277065722089294</c:v>
                </c:pt>
                <c:pt idx="10">
                  <c:v>2.4448958348425425</c:v>
                </c:pt>
                <c:pt idx="11">
                  <c:v>2.5360869898809995</c:v>
                </c:pt>
                <c:pt idx="12">
                  <c:v>2.7138661251731118</c:v>
                </c:pt>
                <c:pt idx="13">
                  <c:v>2.6709253447312116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7-4EAC-9828-DAC5380F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23504"/>
        <c:axId val="1198624488"/>
      </c:scatterChart>
      <c:valAx>
        <c:axId val="11986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 shoot density 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4488"/>
        <c:crosses val="autoZero"/>
        <c:crossBetween val="midCat"/>
      </c:valAx>
      <c:valAx>
        <c:axId val="1198624488"/>
        <c:scaling>
          <c:orientation val="minMax"/>
          <c:max val="3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 biomass above g/m2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biomass1993!$E$2:$E$8</c:f>
              <c:numCache>
                <c:formatCode>0.0</c:formatCode>
                <c:ptCount val="7"/>
                <c:pt idx="0">
                  <c:v>822.85712000000001</c:v>
                </c:pt>
                <c:pt idx="2">
                  <c:v>607.59492</c:v>
                </c:pt>
                <c:pt idx="3">
                  <c:v>734.32187999999996</c:v>
                </c:pt>
                <c:pt idx="4">
                  <c:v>585.02707999999996</c:v>
                </c:pt>
                <c:pt idx="5">
                  <c:v>828.06511999999998</c:v>
                </c:pt>
                <c:pt idx="6">
                  <c:v>461.77215999999999</c:v>
                </c:pt>
              </c:numCache>
            </c:numRef>
          </c:xVal>
          <c:yVal>
            <c:numRef>
              <c:f>biomass1993!$D$2:$D$8</c:f>
              <c:numCache>
                <c:formatCode>General</c:formatCode>
                <c:ptCount val="7"/>
                <c:pt idx="0">
                  <c:v>626.53549999999996</c:v>
                </c:pt>
                <c:pt idx="1">
                  <c:v>462.89859999999999</c:v>
                </c:pt>
                <c:pt idx="2">
                  <c:v>264.34494000000001</c:v>
                </c:pt>
                <c:pt idx="3">
                  <c:v>214.53896</c:v>
                </c:pt>
                <c:pt idx="4">
                  <c:v>304.35586999999998</c:v>
                </c:pt>
                <c:pt idx="5">
                  <c:v>712.35670000000005</c:v>
                </c:pt>
                <c:pt idx="6">
                  <c:v>420.70711999999997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5-43BF-92CE-3035550A3D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biomass1993!$E$9:$E$15</c:f>
              <c:numCache>
                <c:formatCode>0.0</c:formatCode>
                <c:ptCount val="7"/>
                <c:pt idx="0">
                  <c:v>847.16096000000005</c:v>
                </c:pt>
                <c:pt idx="2">
                  <c:v>824.59312</c:v>
                </c:pt>
                <c:pt idx="3">
                  <c:v>560.72331999999994</c:v>
                </c:pt>
                <c:pt idx="4">
                  <c:v>555.5154</c:v>
                </c:pt>
                <c:pt idx="5">
                  <c:v>852.36887999999999</c:v>
                </c:pt>
                <c:pt idx="6">
                  <c:v>650.99455999999998</c:v>
                </c:pt>
              </c:numCache>
            </c:numRef>
          </c:xVal>
          <c:yVal>
            <c:numRef>
              <c:f>biomass1993!$D$9:$D$15</c:f>
              <c:numCache>
                <c:formatCode>General</c:formatCode>
                <c:ptCount val="7"/>
                <c:pt idx="0">
                  <c:v>425.80826000000002</c:v>
                </c:pt>
                <c:pt idx="1">
                  <c:v>400.35604999999998</c:v>
                </c:pt>
                <c:pt idx="2">
                  <c:v>337.05950000000001</c:v>
                </c:pt>
                <c:pt idx="3">
                  <c:v>278.5453</c:v>
                </c:pt>
                <c:pt idx="4">
                  <c:v>343.62677000000002</c:v>
                </c:pt>
                <c:pt idx="5">
                  <c:v>517.44730000000004</c:v>
                </c:pt>
                <c:pt idx="6">
                  <c:v>468.7328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5-43BF-92CE-3035550A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23504"/>
        <c:axId val="1198624488"/>
      </c:scatterChart>
      <c:valAx>
        <c:axId val="11986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shoot density 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4488"/>
        <c:crosses val="autoZero"/>
        <c:crossBetween val="midCat"/>
      </c:valAx>
      <c:valAx>
        <c:axId val="11986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 g/m2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'Paul''s threshold'!$G$4:$G$8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1.5</c:v>
                </c:pt>
                <c:pt idx="3">
                  <c:v>1.6</c:v>
                </c:pt>
                <c:pt idx="4">
                  <c:v>30</c:v>
                </c:pt>
              </c:numCache>
            </c:numRef>
          </c:xVal>
          <c:yVal>
            <c:numRef>
              <c:f>'Paul''s threshold'!$H$4:$H$8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0-44E4-86A0-F29E3BD4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45864"/>
        <c:axId val="851042912"/>
      </c:scatterChart>
      <c:valAx>
        <c:axId val="85104586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flow velocity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42912"/>
        <c:crosses val="autoZero"/>
        <c:crossBetween val="midCat"/>
      </c:valAx>
      <c:valAx>
        <c:axId val="851042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4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'Paul''s threshold'!$A$74</c:f>
              <c:strCache>
                <c:ptCount val="1"/>
                <c:pt idx="0">
                  <c:v>Heterozostera tasmanica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'Paul''s threshold'!$M$77:$M$81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0.31</c:v>
                </c:pt>
                <c:pt idx="3">
                  <c:v>0.5</c:v>
                </c:pt>
                <c:pt idx="4">
                  <c:v>2</c:v>
                </c:pt>
              </c:numCache>
            </c:numRef>
          </c:xVal>
          <c:yVal>
            <c:numRef>
              <c:f>'Paul''s threshold'!$N$77:$N$81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1-4B6F-8FC9-8ED9464623F3}"/>
            </c:ext>
          </c:extLst>
        </c:ser>
        <c:ser>
          <c:idx val="6"/>
          <c:order val="1"/>
          <c:tx>
            <c:strRef>
              <c:f>'Paul''s threshold'!$A$86</c:f>
              <c:strCache>
                <c:ptCount val="1"/>
                <c:pt idx="0">
                  <c:v>Halophilia ovalis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'Paul''s threshold'!$M$89:$M$93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0.31</c:v>
                </c:pt>
                <c:pt idx="3">
                  <c:v>0.5</c:v>
                </c:pt>
                <c:pt idx="4">
                  <c:v>2</c:v>
                </c:pt>
              </c:numCache>
            </c:numRef>
          </c:xVal>
          <c:yVal>
            <c:numRef>
              <c:f>'Paul''s threshold'!$N$89:$N$93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1-4B6F-8FC9-8ED9464623F3}"/>
            </c:ext>
          </c:extLst>
        </c:ser>
        <c:ser>
          <c:idx val="4"/>
          <c:order val="2"/>
          <c:tx>
            <c:strRef>
              <c:f>'Paul''s threshold'!$A$60</c:f>
              <c:strCache>
                <c:ptCount val="1"/>
                <c:pt idx="0">
                  <c:v>Amphibolis antarctica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'Paul''s threshold'!$M$63:$M$66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0.61</c:v>
                </c:pt>
                <c:pt idx="3">
                  <c:v>2</c:v>
                </c:pt>
              </c:numCache>
            </c:numRef>
          </c:xVal>
          <c:yVal>
            <c:numRef>
              <c:f>'Paul''s threshold'!$N$63:$N$66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1-4B6F-8FC9-8ED9464623F3}"/>
            </c:ext>
          </c:extLst>
        </c:ser>
        <c:ser>
          <c:idx val="3"/>
          <c:order val="3"/>
          <c:tx>
            <c:strRef>
              <c:f>'Paul''s threshold'!$A$46</c:f>
              <c:strCache>
                <c:ptCount val="1"/>
                <c:pt idx="0">
                  <c:v>Amphibolis griffithii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'Paul''s threshold'!$M$49:$M$52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0.51</c:v>
                </c:pt>
                <c:pt idx="3">
                  <c:v>2</c:v>
                </c:pt>
              </c:numCache>
            </c:numRef>
          </c:xVal>
          <c:yVal>
            <c:numRef>
              <c:f>'Paul''s threshold'!$N$49:$N$52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1-4B6F-8FC9-8ED9464623F3}"/>
            </c:ext>
          </c:extLst>
        </c:ser>
        <c:ser>
          <c:idx val="1"/>
          <c:order val="4"/>
          <c:tx>
            <c:strRef>
              <c:f>'Paul''s threshold'!$A$18</c:f>
              <c:strCache>
                <c:ptCount val="1"/>
                <c:pt idx="0">
                  <c:v>Posidonia australis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'Paul''s threshold'!$M$21:$M$25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0.41</c:v>
                </c:pt>
                <c:pt idx="3">
                  <c:v>0.5</c:v>
                </c:pt>
                <c:pt idx="4">
                  <c:v>2</c:v>
                </c:pt>
              </c:numCache>
            </c:numRef>
          </c:xVal>
          <c:yVal>
            <c:numRef>
              <c:f>'Paul''s threshold'!$N$21:$N$25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1-4B6F-8FC9-8ED9464623F3}"/>
            </c:ext>
          </c:extLst>
        </c:ser>
        <c:ser>
          <c:idx val="2"/>
          <c:order val="5"/>
          <c:tx>
            <c:strRef>
              <c:f>'Paul''s threshold'!$A$32</c:f>
              <c:strCache>
                <c:ptCount val="1"/>
                <c:pt idx="0">
                  <c:v>Posidonia coriacea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'Paul''s threshold'!$M$35:$M$38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0.51</c:v>
                </c:pt>
                <c:pt idx="3">
                  <c:v>2</c:v>
                </c:pt>
              </c:numCache>
            </c:numRef>
          </c:xVal>
          <c:yVal>
            <c:numRef>
              <c:f>'Paul''s threshold'!$N$35:$N$38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1-4B6F-8FC9-8ED9464623F3}"/>
            </c:ext>
          </c:extLst>
        </c:ser>
        <c:ser>
          <c:idx val="0"/>
          <c:order val="6"/>
          <c:tx>
            <c:strRef>
              <c:f>'Paul''s threshold'!$A$1</c:f>
              <c:strCache>
                <c:ptCount val="1"/>
                <c:pt idx="0">
                  <c:v>Posidonia sinuosa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'Paul''s threshold'!$M$4:$M$8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0.41</c:v>
                </c:pt>
                <c:pt idx="3">
                  <c:v>0.5</c:v>
                </c:pt>
                <c:pt idx="4">
                  <c:v>2</c:v>
                </c:pt>
              </c:numCache>
            </c:numRef>
          </c:xVal>
          <c:yVal>
            <c:numRef>
              <c:f>'Paul''s threshold'!$N$4:$N$8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1-4B6F-8FC9-8ED94646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85128"/>
        <c:axId val="1029889392"/>
      </c:scatterChart>
      <c:valAx>
        <c:axId val="10298851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 exposure bottom</a:t>
                </a:r>
                <a:r>
                  <a:rPr lang="en-AU" baseline="0"/>
                  <a:t> velocity m/s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9392"/>
        <c:crosses val="autoZero"/>
        <c:crossBetween val="midCat"/>
      </c:valAx>
      <c:valAx>
        <c:axId val="102988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'Paul''s threshold'!$A$74</c:f>
              <c:strCache>
                <c:ptCount val="1"/>
                <c:pt idx="0">
                  <c:v>Heterozostera tasmanica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'Paul''s threshold'!$I$77:$I$80</c:f>
              <c:numCache>
                <c:formatCode>General</c:formatCode>
                <c:ptCount val="4"/>
                <c:pt idx="0">
                  <c:v>0</c:v>
                </c:pt>
                <c:pt idx="1">
                  <c:v>0.84</c:v>
                </c:pt>
                <c:pt idx="2">
                  <c:v>0.92</c:v>
                </c:pt>
                <c:pt idx="3">
                  <c:v>1</c:v>
                </c:pt>
              </c:numCache>
            </c:numRef>
          </c:xVal>
          <c:yVal>
            <c:numRef>
              <c:f>'Paul''s threshold'!$J$77:$J$80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1-4156-89FD-411C88D74184}"/>
            </c:ext>
          </c:extLst>
        </c:ser>
        <c:ser>
          <c:idx val="1"/>
          <c:order val="1"/>
          <c:tx>
            <c:strRef>
              <c:f>'Paul''s threshold'!$A$1</c:f>
              <c:strCache>
                <c:ptCount val="1"/>
                <c:pt idx="0">
                  <c:v>Posidonia sinuosa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'Paul''s threshold'!$I$4:$I$6</c:f>
              <c:numCache>
                <c:formatCode>General</c:formatCode>
                <c:ptCount val="3"/>
                <c:pt idx="0">
                  <c:v>0</c:v>
                </c:pt>
                <c:pt idx="1">
                  <c:v>0.99</c:v>
                </c:pt>
                <c:pt idx="2">
                  <c:v>1</c:v>
                </c:pt>
              </c:numCache>
            </c:numRef>
          </c:xVal>
          <c:yVal>
            <c:numRef>
              <c:f>'Paul''s threshold'!$J$4:$J$6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1-4156-89FD-411C88D7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14376"/>
        <c:axId val="851014704"/>
      </c:scatterChart>
      <c:valAx>
        <c:axId val="851014376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low tide exposure %time depth &gt;0.1m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14704"/>
        <c:crosses val="autoZero"/>
        <c:crossBetween val="midCat"/>
      </c:valAx>
      <c:valAx>
        <c:axId val="8510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1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'Paul''s threshold'!$A$60</c:f>
              <c:strCache>
                <c:ptCount val="1"/>
                <c:pt idx="0">
                  <c:v>Amphibolis antarctica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'Paul''s threshold'!$K$63:$K$64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'Paul''s threshold'!$L$63:$L$64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9-438B-A46D-6A6A09138F87}"/>
            </c:ext>
          </c:extLst>
        </c:ser>
        <c:ser>
          <c:idx val="1"/>
          <c:order val="1"/>
          <c:tx>
            <c:strRef>
              <c:f>'Paul''s threshold'!$A$1</c:f>
              <c:strCache>
                <c:ptCount val="1"/>
                <c:pt idx="0">
                  <c:v>Posidonia sinuosa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'Paul''s threshold'!$K$4:$K$7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1</c:v>
                </c:pt>
              </c:numCache>
            </c:numRef>
          </c:xVal>
          <c:yVal>
            <c:numRef>
              <c:f>'Paul''s threshold'!$L$4:$L$7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9-438B-A46D-6A6A0913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14376"/>
        <c:axId val="851014704"/>
      </c:scatterChart>
      <c:valAx>
        <c:axId val="851014376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substrate %sand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14704"/>
        <c:crosses val="autoZero"/>
        <c:crossBetween val="midCat"/>
      </c:valAx>
      <c:valAx>
        <c:axId val="8510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1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64321395309457E-2"/>
                  <c:y val="0.20648439778361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biomass_all!$H$21:$H$32</c:f>
              <c:numCache>
                <c:formatCode>0.0</c:formatCode>
                <c:ptCount val="12"/>
                <c:pt idx="0">
                  <c:v>3.3117538610557542</c:v>
                </c:pt>
                <c:pt idx="1">
                  <c:v>3.0178677189635055</c:v>
                </c:pt>
                <c:pt idx="2">
                  <c:v>3.1613680022349748</c:v>
                </c:pt>
                <c:pt idx="3">
                  <c:v>2.9334872878487053</c:v>
                </c:pt>
                <c:pt idx="4">
                  <c:v>3.0178677189635055</c:v>
                </c:pt>
                <c:pt idx="5">
                  <c:v>3.245018870737753</c:v>
                </c:pt>
                <c:pt idx="6">
                  <c:v>3.1950689964685903</c:v>
                </c:pt>
                <c:pt idx="7">
                  <c:v>3.153814864344529</c:v>
                </c:pt>
                <c:pt idx="8">
                  <c:v>3.1166077439882485</c:v>
                </c:pt>
                <c:pt idx="9">
                  <c:v>2.4771212547196626</c:v>
                </c:pt>
                <c:pt idx="10">
                  <c:v>3.0413926851582249</c:v>
                </c:pt>
                <c:pt idx="11">
                  <c:v>2.8182258936139557</c:v>
                </c:pt>
              </c:numCache>
            </c:numRef>
          </c:xVal>
          <c:yVal>
            <c:numRef>
              <c:f>biomass_all!$I$21:$I$32</c:f>
              <c:numCache>
                <c:formatCode>0.00</c:formatCode>
                <c:ptCount val="12"/>
                <c:pt idx="0">
                  <c:v>2.9774118680941437</c:v>
                </c:pt>
                <c:pt idx="1">
                  <c:v>2.569030396308797</c:v>
                </c:pt>
                <c:pt idx="2">
                  <c:v>2.7856613622857669</c:v>
                </c:pt>
                <c:pt idx="3">
                  <c:v>2.5886572638644396</c:v>
                </c:pt>
                <c:pt idx="4">
                  <c:v>2.5283820692019865</c:v>
                </c:pt>
                <c:pt idx="5">
                  <c:v>2.4533272603233067</c:v>
                </c:pt>
                <c:pt idx="6">
                  <c:v>2.5868403818479493</c:v>
                </c:pt>
                <c:pt idx="7">
                  <c:v>2.611529478102105</c:v>
                </c:pt>
                <c:pt idx="8">
                  <c:v>2.8620707249783388</c:v>
                </c:pt>
                <c:pt idx="9">
                  <c:v>1.7283876042619606</c:v>
                </c:pt>
                <c:pt idx="10">
                  <c:v>2.4906173854608764</c:v>
                </c:pt>
                <c:pt idx="11">
                  <c:v>2.5417809526756447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1-4B1D-8F38-11BC337B6FF6}"/>
            </c:ext>
          </c:extLst>
        </c:ser>
        <c:ser>
          <c:idx val="0"/>
          <c:order val="1"/>
          <c:tx>
            <c:v>2003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83108966217933"/>
                  <c:y val="0.26505504520268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biomass_all!$H$3:$H$20</c:f>
              <c:numCache>
                <c:formatCode>0.0</c:formatCode>
                <c:ptCount val="18"/>
                <c:pt idx="0">
                  <c:v>3.1599815001598319</c:v>
                </c:pt>
                <c:pt idx="1">
                  <c:v>2.9767621567354086</c:v>
                </c:pt>
                <c:pt idx="2">
                  <c:v>2.9067242775281086</c:v>
                </c:pt>
                <c:pt idx="3">
                  <c:v>2.598395020311433</c:v>
                </c:pt>
                <c:pt idx="4">
                  <c:v>1.9414863879284299</c:v>
                </c:pt>
                <c:pt idx="5">
                  <c:v>1.3046642969670301</c:v>
                </c:pt>
                <c:pt idx="6">
                  <c:v>2.924453020801395</c:v>
                </c:pt>
                <c:pt idx="7">
                  <c:v>3.0234426842326121</c:v>
                </c:pt>
                <c:pt idx="8">
                  <c:v>2.6726410607278566</c:v>
                </c:pt>
                <c:pt idx="9">
                  <c:v>2.395744757002463</c:v>
                </c:pt>
                <c:pt idx="10">
                  <c:v>1.9067242775281088</c:v>
                </c:pt>
                <c:pt idx="11">
                  <c:v>1.7306330157807064</c:v>
                </c:pt>
                <c:pt idx="12">
                  <c:v>3.0342905539768799</c:v>
                </c:pt>
                <c:pt idx="13">
                  <c:v>3.0369467560200909</c:v>
                </c:pt>
                <c:pt idx="14">
                  <c:v>2.8634956333082755</c:v>
                </c:pt>
                <c:pt idx="15">
                  <c:v>2.144322212583234</c:v>
                </c:pt>
                <c:pt idx="16">
                  <c:v>1.5210729738948121</c:v>
                </c:pt>
                <c:pt idx="17">
                  <c:v>1.4241629379912946</c:v>
                </c:pt>
              </c:numCache>
            </c:numRef>
          </c:xVal>
          <c:yVal>
            <c:numRef>
              <c:f>biomass_all!$I$3:$I$20</c:f>
              <c:numCache>
                <c:formatCode>0.00</c:formatCode>
                <c:ptCount val="18"/>
                <c:pt idx="0">
                  <c:v>2.9528906686692471</c:v>
                </c:pt>
                <c:pt idx="1">
                  <c:v>2.8097875752865566</c:v>
                </c:pt>
                <c:pt idx="2">
                  <c:v>2.6205881939968867</c:v>
                </c:pt>
                <c:pt idx="3">
                  <c:v>2.1564415032224873</c:v>
                </c:pt>
                <c:pt idx="4">
                  <c:v>1.5127736201618829</c:v>
                </c:pt>
                <c:pt idx="5">
                  <c:v>1.2142435773869826</c:v>
                </c:pt>
                <c:pt idx="6">
                  <c:v>2.8162342981800297</c:v>
                </c:pt>
                <c:pt idx="7">
                  <c:v>2.8097735099523864</c:v>
                </c:pt>
                <c:pt idx="8">
                  <c:v>2.442208916907266</c:v>
                </c:pt>
                <c:pt idx="9">
                  <c:v>2.049578182603581</c:v>
                </c:pt>
                <c:pt idx="10">
                  <c:v>1.5127736201618829</c:v>
                </c:pt>
                <c:pt idx="11">
                  <c:v>1.2142435773869826</c:v>
                </c:pt>
                <c:pt idx="12">
                  <c:v>2.7154850548059342</c:v>
                </c:pt>
                <c:pt idx="13">
                  <c:v>2.8338929538066013</c:v>
                </c:pt>
                <c:pt idx="14">
                  <c:v>2.7467427589886135</c:v>
                </c:pt>
                <c:pt idx="15">
                  <c:v>2.1198591921744412</c:v>
                </c:pt>
                <c:pt idx="16">
                  <c:v>1.1904402862333212</c:v>
                </c:pt>
                <c:pt idx="17">
                  <c:v>1.1904402862333212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1-4B1D-8F38-11BC337B6FF6}"/>
            </c:ext>
          </c:extLst>
        </c:ser>
        <c:ser>
          <c:idx val="2"/>
          <c:order val="2"/>
          <c:tx>
            <c:strRef>
              <c:f>biomass_all!$B$33</c:f>
              <c:strCache>
                <c:ptCount val="1"/>
                <c:pt idx="0">
                  <c:v>1993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biomass_all!$H$33:$H$46</c:f>
              <c:numCache>
                <c:formatCode>0.0</c:formatCode>
                <c:ptCount val="14"/>
                <c:pt idx="0">
                  <c:v>2.9153244313452196</c:v>
                </c:pt>
                <c:pt idx="2">
                  <c:v>2.7836141341420473</c:v>
                </c:pt>
                <c:pt idx="3">
                  <c:v>2.8658864687248995</c:v>
                </c:pt>
                <c:pt idx="4">
                  <c:v>2.7671759693682891</c:v>
                </c:pt>
                <c:pt idx="5">
                  <c:v>2.9180644915488863</c:v>
                </c:pt>
                <c:pt idx="6">
                  <c:v>2.6644277459851384</c:v>
                </c:pt>
                <c:pt idx="7">
                  <c:v>2.9279659338236548</c:v>
                </c:pt>
                <c:pt idx="9">
                  <c:v>2.9162397069405999</c:v>
                </c:pt>
                <c:pt idx="10">
                  <c:v>2.7487486184075953</c:v>
                </c:pt>
                <c:pt idx="11">
                  <c:v>2.7446961029570236</c:v>
                </c:pt>
                <c:pt idx="12">
                  <c:v>2.9306275852338648</c:v>
                </c:pt>
                <c:pt idx="13">
                  <c:v>2.8135773594255609</c:v>
                </c:pt>
              </c:numCache>
            </c:numRef>
          </c:xVal>
          <c:yVal>
            <c:numRef>
              <c:f>biomass_all!$I$33:$I$46</c:f>
              <c:numCache>
                <c:formatCode>0.00</c:formatCode>
                <c:ptCount val="14"/>
                <c:pt idx="0">
                  <c:v>2.7969456834982722</c:v>
                </c:pt>
                <c:pt idx="1">
                  <c:v>2.6654858672956774</c:v>
                </c:pt>
                <c:pt idx="2">
                  <c:v>2.4221710017049642</c:v>
                </c:pt>
                <c:pt idx="3">
                  <c:v>2.3315061710036638</c:v>
                </c:pt>
                <c:pt idx="4">
                  <c:v>2.4833816822481363</c:v>
                </c:pt>
                <c:pt idx="5">
                  <c:v>2.852697513370408</c:v>
                </c:pt>
                <c:pt idx="6">
                  <c:v>2.6239798620301773</c:v>
                </c:pt>
                <c:pt idx="7">
                  <c:v>2.6292140818031648</c:v>
                </c:pt>
                <c:pt idx="8">
                  <c:v>2.6024463957550479</c:v>
                </c:pt>
                <c:pt idx="9">
                  <c:v>2.5277065722089294</c:v>
                </c:pt>
                <c:pt idx="10">
                  <c:v>2.4448958348425425</c:v>
                </c:pt>
                <c:pt idx="11">
                  <c:v>2.5360869898809995</c:v>
                </c:pt>
                <c:pt idx="12">
                  <c:v>2.7138661251731118</c:v>
                </c:pt>
                <c:pt idx="13">
                  <c:v>2.6709253447312116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01-4B1D-8F38-11BC337B6FF6}"/>
            </c:ext>
          </c:extLst>
        </c:ser>
        <c:ser>
          <c:idx val="3"/>
          <c:order val="3"/>
          <c:tx>
            <c:v>Seagrass IBL</c:v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biomass_all!$Y$6:$Y$10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biomass_all!$Z$6:$Z$10</c:f>
              <c:numCache>
                <c:formatCode>General</c:formatCode>
                <c:ptCount val="5"/>
                <c:pt idx="0">
                  <c:v>4.569</c:v>
                </c:pt>
                <c:pt idx="1">
                  <c:v>4.1310000000000002</c:v>
                </c:pt>
                <c:pt idx="2">
                  <c:v>3.6930000000000001</c:v>
                </c:pt>
                <c:pt idx="3">
                  <c:v>3.2549999999999999</c:v>
                </c:pt>
                <c:pt idx="4">
                  <c:v>2.8170000000000002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B-4F27-86CB-4DA25537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87928"/>
        <c:axId val="826988256"/>
      </c:scatterChart>
      <c:valAx>
        <c:axId val="82698792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</a:t>
                </a:r>
                <a:r>
                  <a:rPr lang="en-AU" baseline="0"/>
                  <a:t> shoot density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8256"/>
        <c:crosses val="autoZero"/>
        <c:crossBetween val="midCat"/>
      </c:valAx>
      <c:valAx>
        <c:axId val="826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 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biomass_all!$E$21:$E$32</c:f>
              <c:numCache>
                <c:formatCode>General</c:formatCode>
                <c:ptCount val="12"/>
                <c:pt idx="0">
                  <c:v>2050</c:v>
                </c:pt>
                <c:pt idx="1">
                  <c:v>1042</c:v>
                </c:pt>
                <c:pt idx="2">
                  <c:v>1450</c:v>
                </c:pt>
                <c:pt idx="3">
                  <c:v>858</c:v>
                </c:pt>
                <c:pt idx="4">
                  <c:v>1042</c:v>
                </c:pt>
                <c:pt idx="5">
                  <c:v>1758</c:v>
                </c:pt>
                <c:pt idx="6">
                  <c:v>1567</c:v>
                </c:pt>
                <c:pt idx="7">
                  <c:v>1425</c:v>
                </c:pt>
                <c:pt idx="8">
                  <c:v>1308</c:v>
                </c:pt>
                <c:pt idx="9">
                  <c:v>300</c:v>
                </c:pt>
                <c:pt idx="10">
                  <c:v>1100</c:v>
                </c:pt>
                <c:pt idx="11">
                  <c:v>658</c:v>
                </c:pt>
              </c:numCache>
            </c:numRef>
          </c:xVal>
          <c:yVal>
            <c:numRef>
              <c:f>biomass_all!$F$21:$F$32</c:f>
              <c:numCache>
                <c:formatCode>0.0</c:formatCode>
                <c:ptCount val="12"/>
                <c:pt idx="0">
                  <c:v>949.31833333333327</c:v>
                </c:pt>
                <c:pt idx="1">
                  <c:v>370.70666666666665</c:v>
                </c:pt>
                <c:pt idx="2">
                  <c:v>610.46583333333331</c:v>
                </c:pt>
                <c:pt idx="3">
                  <c:v>387.84416666666669</c:v>
                </c:pt>
                <c:pt idx="4">
                  <c:v>337.5841666666667</c:v>
                </c:pt>
                <c:pt idx="5">
                  <c:v>284.00583333333333</c:v>
                </c:pt>
                <c:pt idx="6">
                  <c:v>386.22499999999997</c:v>
                </c:pt>
                <c:pt idx="7">
                  <c:v>408.81749999999994</c:v>
                </c:pt>
                <c:pt idx="8">
                  <c:v>727.89833333333343</c:v>
                </c:pt>
                <c:pt idx="9">
                  <c:v>53.504166666666663</c:v>
                </c:pt>
                <c:pt idx="10">
                  <c:v>309.46916666666669</c:v>
                </c:pt>
                <c:pt idx="11">
                  <c:v>348.16166666666669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1-42B0-9D36-06E6A69452FF}"/>
            </c:ext>
          </c:extLst>
        </c:ser>
        <c:ser>
          <c:idx val="0"/>
          <c:order val="1"/>
          <c:tx>
            <c:v>2003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biomass_all!$E$3:$E$20</c:f>
              <c:numCache>
                <c:formatCode>0</c:formatCode>
                <c:ptCount val="18"/>
                <c:pt idx="0">
                  <c:v>1445.3782000000001</c:v>
                </c:pt>
                <c:pt idx="1">
                  <c:v>947.89919999999995</c:v>
                </c:pt>
                <c:pt idx="2">
                  <c:v>806.72270000000003</c:v>
                </c:pt>
                <c:pt idx="3">
                  <c:v>396.63864000000001</c:v>
                </c:pt>
                <c:pt idx="4">
                  <c:v>87.394959999999998</c:v>
                </c:pt>
                <c:pt idx="5">
                  <c:v>20.168068000000002</c:v>
                </c:pt>
                <c:pt idx="6">
                  <c:v>840.33609999999999</c:v>
                </c:pt>
                <c:pt idx="7">
                  <c:v>1055.4621999999999</c:v>
                </c:pt>
                <c:pt idx="8">
                  <c:v>470.58823000000001</c:v>
                </c:pt>
                <c:pt idx="9">
                  <c:v>248.73949999999999</c:v>
                </c:pt>
                <c:pt idx="10">
                  <c:v>80.672269999999997</c:v>
                </c:pt>
                <c:pt idx="11">
                  <c:v>53.781512999999997</c:v>
                </c:pt>
                <c:pt idx="12">
                  <c:v>1082.1577</c:v>
                </c:pt>
                <c:pt idx="13">
                  <c:v>1088.7965999999999</c:v>
                </c:pt>
                <c:pt idx="14">
                  <c:v>730.29047000000003</c:v>
                </c:pt>
                <c:pt idx="15">
                  <c:v>139.41908000000001</c:v>
                </c:pt>
                <c:pt idx="16">
                  <c:v>33.195022999999999</c:v>
                </c:pt>
                <c:pt idx="17">
                  <c:v>26.556017000000001</c:v>
                </c:pt>
              </c:numCache>
            </c:numRef>
          </c:xVal>
          <c:yVal>
            <c:numRef>
              <c:f>biomass_all!$F$3:$F$20</c:f>
              <c:numCache>
                <c:formatCode>0.0</c:formatCode>
                <c:ptCount val="18"/>
                <c:pt idx="0">
                  <c:v>897.2029</c:v>
                </c:pt>
                <c:pt idx="1">
                  <c:v>645.33849999999995</c:v>
                </c:pt>
                <c:pt idx="2">
                  <c:v>417.43436000000003</c:v>
                </c:pt>
                <c:pt idx="3">
                  <c:v>143.36446000000001</c:v>
                </c:pt>
                <c:pt idx="4">
                  <c:v>32.566690000000001</c:v>
                </c:pt>
                <c:pt idx="5">
                  <c:v>16.377348000000001</c:v>
                </c:pt>
                <c:pt idx="6">
                  <c:v>654.98943999999995</c:v>
                </c:pt>
                <c:pt idx="7">
                  <c:v>645.31759999999997</c:v>
                </c:pt>
                <c:pt idx="8">
                  <c:v>276.82729999999998</c:v>
                </c:pt>
                <c:pt idx="9">
                  <c:v>112.09292000000001</c:v>
                </c:pt>
                <c:pt idx="10">
                  <c:v>32.566690000000001</c:v>
                </c:pt>
                <c:pt idx="11">
                  <c:v>16.377348000000001</c:v>
                </c:pt>
                <c:pt idx="12">
                  <c:v>519.37980000000005</c:v>
                </c:pt>
                <c:pt idx="13">
                  <c:v>682.17052999999999</c:v>
                </c:pt>
                <c:pt idx="14">
                  <c:v>558.1395</c:v>
                </c:pt>
                <c:pt idx="15">
                  <c:v>131.78294</c:v>
                </c:pt>
                <c:pt idx="16">
                  <c:v>15.503876</c:v>
                </c:pt>
                <c:pt idx="17">
                  <c:v>15.503876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1-42B0-9D36-06E6A69452FF}"/>
            </c:ext>
          </c:extLst>
        </c:ser>
        <c:ser>
          <c:idx val="2"/>
          <c:order val="2"/>
          <c:tx>
            <c:strRef>
              <c:f>biomass_all!$B$33</c:f>
              <c:strCache>
                <c:ptCount val="1"/>
                <c:pt idx="0">
                  <c:v>1993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biomass_all!$E$33:$E$46</c:f>
              <c:numCache>
                <c:formatCode>0.0</c:formatCode>
                <c:ptCount val="14"/>
                <c:pt idx="0">
                  <c:v>822.85712000000001</c:v>
                </c:pt>
                <c:pt idx="2">
                  <c:v>607.59492</c:v>
                </c:pt>
                <c:pt idx="3">
                  <c:v>734.32187999999996</c:v>
                </c:pt>
                <c:pt idx="4">
                  <c:v>585.02707999999996</c:v>
                </c:pt>
                <c:pt idx="5">
                  <c:v>828.06511999999998</c:v>
                </c:pt>
                <c:pt idx="6">
                  <c:v>461.77215999999999</c:v>
                </c:pt>
                <c:pt idx="7">
                  <c:v>847.16096000000005</c:v>
                </c:pt>
                <c:pt idx="9">
                  <c:v>824.59312</c:v>
                </c:pt>
                <c:pt idx="10">
                  <c:v>560.72331999999994</c:v>
                </c:pt>
                <c:pt idx="11">
                  <c:v>555.5154</c:v>
                </c:pt>
                <c:pt idx="12">
                  <c:v>852.36887999999999</c:v>
                </c:pt>
                <c:pt idx="13">
                  <c:v>650.99455999999998</c:v>
                </c:pt>
              </c:numCache>
            </c:numRef>
          </c:xVal>
          <c:yVal>
            <c:numRef>
              <c:f>biomass_all!$F$33:$F$46</c:f>
              <c:numCache>
                <c:formatCode>0.0</c:formatCode>
                <c:ptCount val="14"/>
                <c:pt idx="0">
                  <c:v>626.53549999999996</c:v>
                </c:pt>
                <c:pt idx="1">
                  <c:v>462.89859999999999</c:v>
                </c:pt>
                <c:pt idx="2">
                  <c:v>264.34494000000001</c:v>
                </c:pt>
                <c:pt idx="3">
                  <c:v>214.53896</c:v>
                </c:pt>
                <c:pt idx="4">
                  <c:v>304.35586999999998</c:v>
                </c:pt>
                <c:pt idx="5">
                  <c:v>712.35670000000005</c:v>
                </c:pt>
                <c:pt idx="6">
                  <c:v>420.70711999999997</c:v>
                </c:pt>
                <c:pt idx="7">
                  <c:v>425.80826000000002</c:v>
                </c:pt>
                <c:pt idx="8">
                  <c:v>400.35604999999998</c:v>
                </c:pt>
                <c:pt idx="9">
                  <c:v>337.05950000000001</c:v>
                </c:pt>
                <c:pt idx="10">
                  <c:v>278.5453</c:v>
                </c:pt>
                <c:pt idx="11">
                  <c:v>343.62677000000002</c:v>
                </c:pt>
                <c:pt idx="12">
                  <c:v>517.44730000000004</c:v>
                </c:pt>
                <c:pt idx="13">
                  <c:v>468.7328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1-42B0-9D36-06E6A694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87928"/>
        <c:axId val="826988256"/>
      </c:scatterChart>
      <c:valAx>
        <c:axId val="82698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shoot density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8256"/>
        <c:crosses val="autoZero"/>
        <c:crossBetween val="midCat"/>
      </c:valAx>
      <c:valAx>
        <c:axId val="826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biomass above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chart" Target="../charts/chart20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6.xml"/><Relationship Id="rId7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chart" Target="../charts/chart25.xml"/><Relationship Id="rId6" Type="http://schemas.openxmlformats.org/officeDocument/2006/relationships/chart" Target="../charts/chart28.xml"/><Relationship Id="rId5" Type="http://schemas.openxmlformats.org/officeDocument/2006/relationships/image" Target="../media/image4.png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530224</xdr:colOff>
      <xdr:row>19</xdr:row>
      <xdr:rowOff>12700</xdr:rowOff>
    </xdr:from>
    <xdr:to>
      <xdr:col>28</xdr:col>
      <xdr:colOff>415924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B4060-C285-4486-B990-919A90B0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517525</xdr:colOff>
      <xdr:row>0</xdr:row>
      <xdr:rowOff>34925</xdr:rowOff>
    </xdr:from>
    <xdr:to>
      <xdr:col>28</xdr:col>
      <xdr:colOff>403225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48470-0776-4FA6-9FEC-9B2AED2C8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527050</xdr:colOff>
      <xdr:row>38</xdr:row>
      <xdr:rowOff>22225</xdr:rowOff>
    </xdr:from>
    <xdr:to>
      <xdr:col>28</xdr:col>
      <xdr:colOff>412750</xdr:colOff>
      <xdr:row>56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CE1BE-C1C9-4956-8A08-793DBBCE7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98425</xdr:colOff>
      <xdr:row>76</xdr:row>
      <xdr:rowOff>9525</xdr:rowOff>
    </xdr:from>
    <xdr:to>
      <xdr:col>29</xdr:col>
      <xdr:colOff>400050</xdr:colOff>
      <xdr:row>90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01994-1CA9-D6E5-6F33-66E15AF1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539750</xdr:colOff>
      <xdr:row>57</xdr:row>
      <xdr:rowOff>25400</xdr:rowOff>
    </xdr:from>
    <xdr:to>
      <xdr:col>28</xdr:col>
      <xdr:colOff>425450</xdr:colOff>
      <xdr:row>75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93C68-2F45-4088-856D-3A0304901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539749</xdr:colOff>
      <xdr:row>75</xdr:row>
      <xdr:rowOff>177800</xdr:rowOff>
    </xdr:from>
    <xdr:to>
      <xdr:col>24</xdr:col>
      <xdr:colOff>53974</xdr:colOff>
      <xdr:row>90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61D-4E1C-58E0-6682-1A1D248A6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536575</xdr:colOff>
      <xdr:row>90</xdr:row>
      <xdr:rowOff>136525</xdr:rowOff>
    </xdr:from>
    <xdr:to>
      <xdr:col>24</xdr:col>
      <xdr:colOff>53975</xdr:colOff>
      <xdr:row>105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7B837E-767F-4324-8911-9440633AA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17</xdr:row>
      <xdr:rowOff>31750</xdr:rowOff>
    </xdr:from>
    <xdr:to>
      <xdr:col>17</xdr:col>
      <xdr:colOff>301625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4E05C-2748-6F2C-70F9-27D1B909D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</xdr:row>
      <xdr:rowOff>165100</xdr:rowOff>
    </xdr:from>
    <xdr:to>
      <xdr:col>17</xdr:col>
      <xdr:colOff>323850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6A12D-3945-4F07-9652-11F665A18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15874</xdr:colOff>
      <xdr:row>32</xdr:row>
      <xdr:rowOff>15875</xdr:rowOff>
    </xdr:from>
    <xdr:to>
      <xdr:col>18</xdr:col>
      <xdr:colOff>400050</xdr:colOff>
      <xdr:row>46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39169-7E8C-444D-8075-4F6322A95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47</xdr:row>
      <xdr:rowOff>146050</xdr:rowOff>
    </xdr:from>
    <xdr:to>
      <xdr:col>17</xdr:col>
      <xdr:colOff>247651</xdr:colOff>
      <xdr:row>62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53608-7EF9-4C26-8715-B08D3A18C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18</xdr:col>
      <xdr:colOff>466725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F4BD5-466F-4346-83FF-5471C737F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193675</xdr:colOff>
      <xdr:row>12</xdr:row>
      <xdr:rowOff>123825</xdr:rowOff>
    </xdr:from>
    <xdr:to>
      <xdr:col>23</xdr:col>
      <xdr:colOff>542925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19B063-AC91-9481-9204-6583EF28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187325</xdr:colOff>
      <xdr:row>28</xdr:row>
      <xdr:rowOff>41275</xdr:rowOff>
    </xdr:from>
    <xdr:to>
      <xdr:col>23</xdr:col>
      <xdr:colOff>536575</xdr:colOff>
      <xdr:row>42</xdr:row>
      <xdr:rowOff>117475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D48BD3-A9D2-9D0C-94B9-AFC7ED116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26</xdr:col>
      <xdr:colOff>82550</xdr:colOff>
      <xdr:row>1</xdr:row>
      <xdr:rowOff>3176</xdr:rowOff>
    </xdr:from>
    <xdr:to>
      <xdr:col>33</xdr:col>
      <xdr:colOff>568325</xdr:colOff>
      <xdr:row>21</xdr:row>
      <xdr:rowOff>4367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5406D7-15B3-0EF9-AB62-03C255EBA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09200" y="193676"/>
          <a:ext cx="4933950" cy="3811191"/>
        </a:xfrm>
        <a:prstGeom prst="rect">
          <a:avLst/>
        </a:prstGeom>
      </xdr:spPr>
    </xdr:pic>
    <xdr:clientData/>
  </xdr:twoCellAnchor>
  <xdr:twoCellAnchor>
    <xdr:from>
      <xdr:col>10</xdr:col>
      <xdr:colOff>52387</xdr:colOff>
      <xdr:row>79</xdr:row>
      <xdr:rowOff>14287</xdr:rowOff>
    </xdr:from>
    <xdr:to>
      <xdr:col>17</xdr:col>
      <xdr:colOff>166687</xdr:colOff>
      <xdr:row>93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EE918E-E5F7-187B-A047-E6A6C2130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41</xdr:row>
      <xdr:rowOff>155574</xdr:rowOff>
    </xdr:from>
    <xdr:to>
      <xdr:col>18</xdr:col>
      <xdr:colOff>419100</xdr:colOff>
      <xdr:row>59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E25D7-5FEB-4751-1C02-86867ACC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196850</xdr:colOff>
      <xdr:row>60</xdr:row>
      <xdr:rowOff>92075</xdr:rowOff>
    </xdr:from>
    <xdr:to>
      <xdr:col>16</xdr:col>
      <xdr:colOff>57150</xdr:colOff>
      <xdr:row>76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44165-B76D-56FA-2758-1B2E5E66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</xdr:row>
      <xdr:rowOff>9525</xdr:rowOff>
    </xdr:from>
    <xdr:to>
      <xdr:col>18</xdr:col>
      <xdr:colOff>409575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F7BCF-FEBB-4448-B4E3-041C431F2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20</xdr:row>
      <xdr:rowOff>171450</xdr:rowOff>
    </xdr:from>
    <xdr:to>
      <xdr:col>16</xdr:col>
      <xdr:colOff>69850</xdr:colOff>
      <xdr:row>37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97EDF4-3345-4172-9B47-5BF81CE82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16</xdr:row>
      <xdr:rowOff>123825</xdr:rowOff>
    </xdr:from>
    <xdr:to>
      <xdr:col>5</xdr:col>
      <xdr:colOff>47625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112F2-0E3A-C2EB-653F-CF40BF612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</xdr:row>
      <xdr:rowOff>0</xdr:rowOff>
    </xdr:from>
    <xdr:to>
      <xdr:col>20</xdr:col>
      <xdr:colOff>133350</xdr:colOff>
      <xdr:row>29</xdr:row>
      <xdr:rowOff>171286</xdr:rowOff>
    </xdr:to>
    <xdr:pic>
      <xdr:nvPicPr>
        <xdr:cNvPr id="3" name="Picture 2" descr="Figure 4">
          <a:extLst>
            <a:ext uri="{FF2B5EF4-FFF2-40B4-BE49-F238E27FC236}">
              <a16:creationId xmlns:a16="http://schemas.microsoft.com/office/drawing/2014/main" id="{10D91987-636B-0909-81FD-AA139EE69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203200"/>
          <a:ext cx="5010150" cy="629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254000</xdr:colOff>
      <xdr:row>16</xdr:row>
      <xdr:rowOff>88900</xdr:rowOff>
    </xdr:from>
    <xdr:to>
      <xdr:col>11</xdr:col>
      <xdr:colOff>136525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426B5-5A76-47B7-B170-85BAFD05E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73025</xdr:colOff>
      <xdr:row>32</xdr:row>
      <xdr:rowOff>53975</xdr:rowOff>
    </xdr:from>
    <xdr:to>
      <xdr:col>5</xdr:col>
      <xdr:colOff>904875</xdr:colOff>
      <xdr:row>46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7A9C1B-9474-2B09-7550-1C3C905B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38</xdr:row>
      <xdr:rowOff>149226</xdr:rowOff>
    </xdr:from>
    <xdr:to>
      <xdr:col>15</xdr:col>
      <xdr:colOff>492125</xdr:colOff>
      <xdr:row>65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61D10-25C0-4D98-B7A4-E4B746149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166687</xdr:colOff>
      <xdr:row>38</xdr:row>
      <xdr:rowOff>147637</xdr:rowOff>
    </xdr:from>
    <xdr:to>
      <xdr:col>23</xdr:col>
      <xdr:colOff>471487</xdr:colOff>
      <xdr:row>53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3534B-8207-D1A4-19A5-3BDB08883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231776</xdr:colOff>
      <xdr:row>20</xdr:row>
      <xdr:rowOff>174625</xdr:rowOff>
    </xdr:from>
    <xdr:to>
      <xdr:col>10</xdr:col>
      <xdr:colOff>231775</xdr:colOff>
      <xdr:row>35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31B76-28BE-69A1-340B-6915BB116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466725</xdr:colOff>
      <xdr:row>0</xdr:row>
      <xdr:rowOff>117475</xdr:rowOff>
    </xdr:from>
    <xdr:to>
      <xdr:col>24</xdr:col>
      <xdr:colOff>262561</xdr:colOff>
      <xdr:row>37</xdr:row>
      <xdr:rowOff>2237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A5811E-E840-8AE2-1234-55E6DE87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4175" y="117475"/>
          <a:ext cx="7714286" cy="7504762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20</xdr:row>
      <xdr:rowOff>152400</xdr:rowOff>
    </xdr:from>
    <xdr:to>
      <xdr:col>7</xdr:col>
      <xdr:colOff>142874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34223B-3FA5-47CF-B42B-48C50575C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200026</xdr:colOff>
      <xdr:row>35</xdr:row>
      <xdr:rowOff>130175</xdr:rowOff>
    </xdr:from>
    <xdr:to>
      <xdr:col>7</xdr:col>
      <xdr:colOff>161926</xdr:colOff>
      <xdr:row>50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6D95A-8EE0-CCDD-C64B-DD6E4EA04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495300</xdr:colOff>
      <xdr:row>40</xdr:row>
      <xdr:rowOff>76200</xdr:rowOff>
    </xdr:from>
    <xdr:to>
      <xdr:col>18</xdr:col>
      <xdr:colOff>155084</xdr:colOff>
      <xdr:row>65</xdr:row>
      <xdr:rowOff>56558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37CBAD-E6C8-AD07-7CC8-E6A767F60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93250" y="7696200"/>
          <a:ext cx="3926984" cy="4742858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51</xdr:row>
      <xdr:rowOff>42862</xdr:rowOff>
    </xdr:from>
    <xdr:to>
      <xdr:col>7</xdr:col>
      <xdr:colOff>171450</xdr:colOff>
      <xdr:row>65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43DAA-C760-C716-88E7-FD3497D73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588673</xdr:colOff>
      <xdr:row>70</xdr:row>
      <xdr:rowOff>123824</xdr:rowOff>
    </xdr:from>
    <xdr:to>
      <xdr:col>21</xdr:col>
      <xdr:colOff>561254</xdr:colOff>
      <xdr:row>107</xdr:row>
      <xdr:rowOff>95249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DAA07A9-81F0-DDC9-7B61-62996E0AF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09098" y="14030324"/>
          <a:ext cx="6068581" cy="7019925"/>
        </a:xfrm>
        <a:prstGeom prst="rect">
          <a:avLst/>
        </a:prstGeom>
      </xdr:spPr>
    </xdr:pic>
    <xdr:clientData/>
  </xdr:twoCellAnchor>
  <xdr:twoCellAnchor>
    <xdr:from>
      <xdr:col>1</xdr:col>
      <xdr:colOff>238124</xdr:colOff>
      <xdr:row>66</xdr:row>
      <xdr:rowOff>14287</xdr:rowOff>
    </xdr:from>
    <xdr:to>
      <xdr:col>7</xdr:col>
      <xdr:colOff>152399</xdr:colOff>
      <xdr:row>80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A9FB7A-A3EA-5033-2041-8FEC977D4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16</xdr:row>
      <xdr:rowOff>130175</xdr:rowOff>
    </xdr:from>
    <xdr:to>
      <xdr:col>3</xdr:col>
      <xdr:colOff>955675</xdr:colOff>
      <xdr:row>31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056CF-584E-0598-3204-13A786E71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16</xdr:row>
      <xdr:rowOff>120650</xdr:rowOff>
    </xdr:from>
    <xdr:to>
      <xdr:col>8</xdr:col>
      <xdr:colOff>358775</xdr:colOff>
      <xdr:row>31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BF01E-D1F7-414B-A0B2-7E85431C4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234951</xdr:colOff>
      <xdr:row>32</xdr:row>
      <xdr:rowOff>0</xdr:rowOff>
    </xdr:from>
    <xdr:to>
      <xdr:col>4</xdr:col>
      <xdr:colOff>400050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8478C7-94CE-4CA3-9EB0-4C591AE10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409574</xdr:colOff>
      <xdr:row>1</xdr:row>
      <xdr:rowOff>6350</xdr:rowOff>
    </xdr:from>
    <xdr:to>
      <xdr:col>18</xdr:col>
      <xdr:colOff>494450</xdr:colOff>
      <xdr:row>25</xdr:row>
      <xdr:rowOff>53597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654D8-B260-86CA-94EE-7B5475490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6824" y="196850"/>
          <a:ext cx="4961676" cy="4609722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390526</xdr:colOff>
      <xdr:row>25</xdr:row>
      <xdr:rowOff>123824</xdr:rowOff>
    </xdr:from>
    <xdr:to>
      <xdr:col>18</xdr:col>
      <xdr:colOff>549275</xdr:colOff>
      <xdr:row>48</xdr:row>
      <xdr:rowOff>53752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871656-F65A-2FEC-98B9-466582A2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67776" y="4886324"/>
          <a:ext cx="5032374" cy="4308253"/>
        </a:xfrm>
        <a:prstGeom prst="rect">
          <a:avLst/>
        </a:prstGeom>
      </xdr:spPr>
    </xdr:pic>
    <xdr:clientData/>
  </xdr:twoCellAnchor>
  <xdr:twoCellAnchor editAs="oneCell">
    <xdr:from>
      <xdr:col>19</xdr:col>
      <xdr:colOff>158750</xdr:colOff>
      <xdr:row>1</xdr:row>
      <xdr:rowOff>57150</xdr:rowOff>
    </xdr:from>
    <xdr:to>
      <xdr:col>30</xdr:col>
      <xdr:colOff>532515</xdr:colOff>
      <xdr:row>33</xdr:row>
      <xdr:rowOff>18293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CC9BD7-600F-741B-5549-8CCD840DD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22400" y="247650"/>
          <a:ext cx="7079365" cy="60571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erry Zhai" id="{9C5FFA83-9B83-4A8C-B2B5-D8C35BCA5ECF}" userId="S::00101765@uwa.edu.au::ed9ae36a-4646-412d-9c73-fcc141d4009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ry Zhai" refreshedDate="45219.460946412037" createdVersion="8" refreshedVersion="8" minRefreshableVersion="3" recordCount="37" xr:uid="{15179992-60C1-49D7-9075-6E92618C6010}">
  <cacheSource type="worksheet">
    <worksheetSource ref="A1:AY1048576" sheet="biomass2015raw"/>
  </cacheSource>
  <cacheFields count="51">
    <cacheField name="Site" numFmtId="0">
      <sharedItems containsBlank="1" count="13">
        <s v="GI 7"/>
        <s v="GI 5"/>
        <s v="GI 3"/>
        <s v="GI 2"/>
        <s v="WS 7"/>
        <s v="WS 5"/>
        <s v="WS 3"/>
        <s v="WS 2"/>
        <s v="Jerv"/>
        <s v="Kwinana"/>
        <s v="WP"/>
        <s v="Owen"/>
        <m/>
      </sharedItems>
    </cacheField>
    <cacheField name="Obs" numFmtId="0">
      <sharedItems containsString="0" containsBlank="1" containsNumber="1" containsInteger="1" minValue="1" maxValue="36"/>
    </cacheField>
    <cacheField name="Depth" numFmtId="0">
      <sharedItems containsString="0" containsBlank="1" containsNumber="1" containsInteger="1" minValue="2" maxValue="7" count="5">
        <n v="7"/>
        <n v="5"/>
        <n v="3"/>
        <n v="2"/>
        <m/>
      </sharedItems>
    </cacheField>
    <cacheField name="Rep" numFmtId="0">
      <sharedItems containsString="0" containsBlank="1" containsNumber="1" containsInteger="1" minValue="1" maxValue="3"/>
    </cacheField>
    <cacheField name="Shoot/quad" numFmtId="0">
      <sharedItems containsString="0" containsBlank="1" containsNumber="1" containsInteger="1" minValue="7" maxValue="150"/>
    </cacheField>
    <cacheField name="Shoots m2" numFmtId="0">
      <sharedItems containsString="0" containsBlank="1" containsNumber="1" containsInteger="1" minValue="175" maxValue="3750"/>
    </cacheField>
    <cacheField name="Roots g m2" numFmtId="0">
      <sharedItems containsString="0" containsBlank="1" containsNumber="1" minValue="0.35749999999999998" maxValue="234.11500000000001"/>
    </cacheField>
    <cacheField name="Rhiz g m2" numFmtId="0">
      <sharedItems containsString="0" containsBlank="1" containsNumber="1" minValue="1.093" maxValue="476.46749999999997"/>
    </cacheField>
    <cacheField name="Biomass below" numFmtId="0">
      <sharedItems containsString="0" containsBlank="1" containsNumber="1" minValue="8.0875000000000004" maxValue="616.80250000000001"/>
    </cacheField>
    <cacheField name="Leaves g m2" numFmtId="0">
      <sharedItems containsString="0" containsBlank="1" containsNumber="1" minValue="10.74" maxValue="334.67500000000001"/>
    </cacheField>
    <cacheField name="AB ratio" numFmtId="0">
      <sharedItems containsString="0" containsBlank="1" containsNumber="1" minValue="7.4589918000000005E-2" maxValue="1.964566096"/>
    </cacheField>
    <cacheField name="Leaf sheaths g m2" numFmtId="0">
      <sharedItems containsString="0" containsBlank="1" containsNumber="1" minValue="19.077500000000001" maxValue="934.57500000000005"/>
    </cacheField>
    <cacheField name="Biomass above" numFmtId="0">
      <sharedItems containsString="0" containsBlank="1" containsNumber="1" minValue="45.317500000000003" maxValue="1156.1825000000001"/>
    </cacheField>
    <cacheField name="Epiphytes g m2" numFmtId="0">
      <sharedItems containsString="0" containsBlank="1" containsNumber="1" minValue="2.2825000000000002" maxValue="83.617500000000007"/>
    </cacheField>
    <cacheField name="Dead g m2" numFmtId="0">
      <sharedItems containsString="0" containsBlank="1" containsNumber="1" minValue="0" maxValue="1333.7249999999999"/>
    </cacheField>
    <cacheField name="Toredo" numFmtId="0">
      <sharedItems containsString="0" containsBlank="1" containsNumber="1" containsInteger="1" minValue="0" maxValue="1"/>
    </cacheField>
    <cacheField name="mm sh d" numFmtId="0">
      <sharedItems containsString="0" containsBlank="1" containsNumber="1" minValue="3.4166666669999999" maxValue="5.6136363640000004"/>
    </cacheField>
    <cacheField name="mg sh day" numFmtId="0">
      <sharedItems containsString="0" containsBlank="1" containsNumber="1" minValue="0" maxValue="1.631730769"/>
    </cacheField>
    <cacheField name="Sed porosity" numFmtId="0">
      <sharedItems containsString="0" containsBlank="1" containsNumber="1" minValue="26.388160809999999" maxValue="56.255625559999999"/>
    </cacheField>
    <cacheField name="Sediment OM (%)" numFmtId="0">
      <sharedItems containsString="0" containsBlank="1" containsNumber="1" minValue="0.87099424800000003" maxValue="5.1627384960000002"/>
    </cacheField>
    <cacheField name="Seagrass P (%dw)" numFmtId="0">
      <sharedItems containsString="0" containsBlank="1" containsNumber="1" minValue="8.3444381999999998E-2" maxValue="0.172500247"/>
    </cacheField>
    <cacheField name="Sediment P (%dw)" numFmtId="0">
      <sharedItems containsString="0" containsBlank="1" containsNumber="1" minValue="1.5902565E-2" maxValue="5.1533535999999998E-2"/>
    </cacheField>
    <cacheField name="Cd_rhiz" numFmtId="0">
      <sharedItems containsString="0" containsBlank="1" containsNumber="1" minValue="0.12" maxValue="0.42"/>
    </cacheField>
    <cacheField name="Fe_rhiz" numFmtId="0">
      <sharedItems containsString="0" containsBlank="1" containsNumber="1" minValue="11.1" maxValue="142.4"/>
    </cacheField>
    <cacheField name="Mn_Rhiz" numFmtId="0">
      <sharedItems containsString="0" containsBlank="1" containsNumber="1" minValue="0.6" maxValue="21.2"/>
    </cacheField>
    <cacheField name="Zn_Rhiz" numFmtId="0">
      <sharedItems containsString="0" containsBlank="1" containsNumber="1" minValue="16.399999999999999" maxValue="203"/>
    </cacheField>
    <cacheField name="Cr_Rhiz" numFmtId="0">
      <sharedItems containsString="0" containsBlank="1" containsNumber="1" minValue="0" maxValue="0.5"/>
    </cacheField>
    <cacheField name="Impact" numFmtId="0">
      <sharedItems containsBlank="1"/>
    </cacheField>
    <cacheField name="Status" numFmtId="0">
      <sharedItems containsBlank="1"/>
    </cacheField>
    <cacheField name="Location" numFmtId="0">
      <sharedItems containsBlank="1" count="4">
        <s v="Garden Island"/>
        <s v="Warnbro Sound"/>
        <s v="Eastern Banks"/>
        <m/>
      </sharedItems>
    </cacheField>
    <cacheField name="Cd_sed" numFmtId="0">
      <sharedItems containsString="0" containsBlank="1" containsNumber="1" minValue="0" maxValue="1.2E-2"/>
    </cacheField>
    <cacheField name="Sed_Cr" numFmtId="0">
      <sharedItems containsString="0" containsBlank="1" containsNumber="1" minValue="0.26" maxValue="1.03"/>
    </cacheField>
    <cacheField name="Sed_Cu" numFmtId="0">
      <sharedItems containsString="0" containsBlank="1" containsNumber="1" minValue="0.12" maxValue="0.77"/>
    </cacheField>
    <cacheField name="Sed_Fe" numFmtId="0">
      <sharedItems containsString="0" containsBlank="1" containsNumber="1" minValue="26.9" maxValue="116.6"/>
    </cacheField>
    <cacheField name="Sed_Mn" numFmtId="0">
      <sharedItems containsString="0" containsBlank="1" containsNumber="1" minValue="0.8" maxValue="2.2000000000000002"/>
    </cacheField>
    <cacheField name="Sed_Zn" numFmtId="0">
      <sharedItems containsString="0" containsBlank="1" containsNumber="1" minValue="0.2" maxValue="10.96"/>
    </cacheField>
    <cacheField name="Leaf%S" numFmtId="0">
      <sharedItems containsString="0" containsBlank="1" containsNumber="1" minValue="0.15" maxValue="0.28999999999999998"/>
    </cacheField>
    <cacheField name="Leaf34S" numFmtId="0">
      <sharedItems containsString="0" containsBlank="1" containsNumber="1" minValue="2.85" maxValue="18.760000000000002"/>
    </cacheField>
    <cacheField name="Root%S" numFmtId="0">
      <sharedItems containsString="0" containsBlank="1" containsNumber="1" minValue="0.37" maxValue="1.53"/>
    </cacheField>
    <cacheField name="Root34S" numFmtId="0">
      <sharedItems containsString="0" containsBlank="1" containsNumber="1" minValue="-14.28" maxValue="12.37"/>
    </cacheField>
    <cacheField name="Rhizome%S" numFmtId="0">
      <sharedItems containsString="0" containsBlank="1" containsNumber="1" minValue="0.27" maxValue="0.93"/>
    </cacheField>
    <cacheField name="Rhizome34S" numFmtId="0">
      <sharedItems containsString="0" containsBlank="1" containsNumber="1" minValue="-5.97" maxValue="17.39"/>
    </cacheField>
    <cacheField name="S indicator" numFmtId="0">
      <sharedItems containsString="0" containsBlank="1" containsNumber="1" minValue="149.31818179999999" maxValue="292.26666669999997"/>
    </cacheField>
    <cacheField name="15N" numFmtId="0">
      <sharedItems containsString="0" containsBlank="1" containsNumber="1" minValue="-1.69" maxValue="6.04"/>
    </cacheField>
    <cacheField name="13C" numFmtId="0">
      <sharedItems containsString="0" containsBlank="1" containsNumber="1" minValue="-11.48" maxValue="-8.99"/>
    </cacheField>
    <cacheField name="N" numFmtId="0">
      <sharedItems containsString="0" containsBlank="1" containsNumber="1" minValue="0.7" maxValue="1.4"/>
    </cacheField>
    <cacheField name="C" numFmtId="0">
      <sharedItems containsString="0" containsBlank="1" containsNumber="1" minValue="41.1" maxValue="43.6"/>
    </cacheField>
    <cacheField name="CN" numFmtId="0">
      <sharedItems containsString="0" containsBlank="1" containsNumber="1" minValue="29.4" maxValue="60.8"/>
    </cacheField>
    <cacheField name="CP" numFmtId="0">
      <sharedItems containsString="0" containsBlank="1" containsNumber="1" minValue="247.04816009999999" maxValue="494.96759179999998"/>
    </cacheField>
    <cacheField name="NP" numFmtId="0">
      <sharedItems containsString="0" containsBlank="1" containsNumber="1" minValue="4.7077305559999996" maxValue="12.10728439"/>
    </cacheField>
    <cacheField name="Sed15N" numFmtId="0">
      <sharedItems containsString="0" containsBlank="1" containsNumber="1" minValue="0.08" maxValue="3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1"/>
    <x v="0"/>
    <n v="1"/>
    <n v="54"/>
    <n v="1350"/>
    <n v="65.575000000000003"/>
    <n v="227.065"/>
    <n v="292.64"/>
    <n v="142.20750000000001"/>
    <n v="0.48594689699999999"/>
    <n v="432.53"/>
    <n v="574.73749999999995"/>
    <n v="27.48"/>
    <n v="281.13249999999999"/>
    <n v="0"/>
    <n v="4.1856187289999998"/>
    <n v="1.2195512820000001"/>
    <n v="33.345358349999998"/>
    <n v="3.2383185999999999"/>
    <n v="0.172500247"/>
    <n v="3.8604877000000003E-2"/>
    <n v="0.18"/>
    <n v="48.3"/>
    <n v="1.6"/>
    <n v="138.5"/>
    <n v="0.1"/>
    <s v="Steady"/>
    <s v="Orange"/>
    <x v="0"/>
    <n v="4.0000000000000001E-3"/>
    <n v="0.69"/>
    <n v="0.31"/>
    <n v="67.099999999999994"/>
    <n v="1.18"/>
    <n v="1.5"/>
    <n v="0.18"/>
    <n v="15.78"/>
    <n v="0.6"/>
    <n v="0.23"/>
    <n v="0.56000000000000005"/>
    <n v="1.56"/>
    <n v="254.33333329999999"/>
    <n v="3.08"/>
    <n v="-10.91"/>
    <n v="1.2"/>
    <n v="42.6"/>
    <n v="36"/>
    <n v="247.04816009999999"/>
    <n v="6.8713436369999998"/>
    <n v="1.76"/>
  </r>
  <r>
    <x v="0"/>
    <n v="2"/>
    <x v="0"/>
    <n v="2"/>
    <n v="24"/>
    <n v="600"/>
    <n v="22.725000000000001"/>
    <n v="87.847499999999997"/>
    <n v="110.57249999999999"/>
    <n v="73.31"/>
    <n v="0.663003911"/>
    <n v="190.2475"/>
    <n v="263.5575"/>
    <n v="24.537500000000001"/>
    <n v="181.2525"/>
    <n v="0"/>
    <n v="4.1856187289999998"/>
    <n v="0"/>
    <n v="34.954298039999998"/>
    <n v="3.4183310969999998"/>
    <n v="0.127697382"/>
    <n v="4.2320110000000001E-2"/>
    <n v="0.26"/>
    <n v="142.4"/>
    <n v="1.8"/>
    <n v="172.3"/>
    <n v="0.5"/>
    <s v="Steady"/>
    <s v="Orange"/>
    <x v="0"/>
    <n v="7.0000000000000001E-3"/>
    <n v="0.59"/>
    <n v="0.34"/>
    <n v="73.8"/>
    <n v="1.31"/>
    <n v="1.63"/>
    <n v="0.19"/>
    <n v="17.12"/>
    <n v="0.49"/>
    <n v="4.55"/>
    <n v="0.59"/>
    <n v="1.5"/>
    <n v="248"/>
    <n v="2.29"/>
    <n v="-10.6"/>
    <n v="1"/>
    <n v="41.7"/>
    <n v="42"/>
    <n v="326.6329058"/>
    <n v="7.7696801039999999"/>
    <n v="0.96"/>
  </r>
  <r>
    <x v="0"/>
    <n v="3"/>
    <x v="0"/>
    <n v="3"/>
    <n v="25"/>
    <n v="625"/>
    <n v="22.047499999999999"/>
    <n v="77.377499999999998"/>
    <n v="99.424999999999997"/>
    <n v="98.62"/>
    <n v="0.99190344500000005"/>
    <n v="226.61750000000001"/>
    <n v="325.23750000000001"/>
    <n v="15.865"/>
    <n v="271.12"/>
    <n v="0"/>
    <n v="4.1856187289999998"/>
    <n v="1.3319230769999999"/>
    <n v="37.022148059999999"/>
    <n v="3.661327231"/>
    <n v="0.162648547"/>
    <n v="3.9336000000000003E-2"/>
    <n v="0.28999999999999998"/>
    <n v="110.9"/>
    <n v="2.1"/>
    <n v="194.6"/>
    <n v="0.3"/>
    <s v="Steady"/>
    <s v="Orange"/>
    <x v="0"/>
    <n v="4.0000000000000001E-3"/>
    <n v="0.53"/>
    <n v="0.41"/>
    <n v="97.4"/>
    <n v="1.35"/>
    <n v="2.56"/>
    <n v="0.23"/>
    <n v="16.510000000000002"/>
    <n v="0.53"/>
    <n v="4.46"/>
    <n v="0.47"/>
    <n v="2.4900000000000002"/>
    <n v="202.2173913"/>
    <n v="3.04"/>
    <n v="-11.09"/>
    <n v="0.9"/>
    <n v="41.6"/>
    <n v="44.2"/>
    <n v="256.00485409999999"/>
    <n v="5.7872383989999996"/>
    <n v="1.44"/>
  </r>
  <r>
    <x v="1"/>
    <n v="4"/>
    <x v="1"/>
    <n v="1"/>
    <n v="46"/>
    <n v="1150"/>
    <n v="74.287499999999994"/>
    <n v="211.47749999999999"/>
    <n v="285.76499999999999"/>
    <n v="151.53749999999999"/>
    <n v="0.530287124"/>
    <n v="351.4"/>
    <n v="502.9375"/>
    <n v="21.752500000000001"/>
    <n v="233.98"/>
    <n v="1"/>
    <n v="4.4502262440000004"/>
    <n v="1.5307692310000001"/>
    <n v="33.310097589999998"/>
    <n v="2.7773629980000001"/>
    <n v="0.165006074"/>
    <n v="3.9861480999999997E-2"/>
    <n v="0.14000000000000001"/>
    <n v="49.3"/>
    <n v="1.1000000000000001"/>
    <n v="104.8"/>
    <n v="0.2"/>
    <s v="Declining"/>
    <s v="Red"/>
    <x v="0"/>
    <n v="2E-3"/>
    <n v="0.82"/>
    <n v="0.23"/>
    <n v="47.5"/>
    <n v="1.08"/>
    <n v="1.58"/>
    <n v="0.18"/>
    <n v="13.95"/>
    <n v="0.55000000000000004"/>
    <n v="-2.25"/>
    <n v="0.54"/>
    <n v="1.27"/>
    <n v="244.16666670000001"/>
    <n v="2.79"/>
    <n v="-10.8"/>
    <n v="1.2"/>
    <n v="42.6"/>
    <n v="34.5"/>
    <n v="258.10651369999999"/>
    <n v="7.480469276"/>
    <n v="0.08"/>
  </r>
  <r>
    <x v="1"/>
    <n v="5"/>
    <x v="1"/>
    <n v="2"/>
    <n v="61"/>
    <n v="1525"/>
    <n v="140.33500000000001"/>
    <n v="476.46749999999997"/>
    <n v="616.80250000000001"/>
    <n v="196.57249999999999"/>
    <n v="0.318696017"/>
    <n v="410.3"/>
    <n v="606.87249999999995"/>
    <n v="21.26"/>
    <n v="388.13749999999999"/>
    <n v="1"/>
    <n v="4.4502262440000004"/>
    <n v="1.536713287"/>
    <n v="34.61432507"/>
    <n v="1.5483463239999999"/>
    <n v="0.10711153299999999"/>
    <n v="3.8643465000000002E-2"/>
    <n v="0.12"/>
    <n v="35"/>
    <n v="1.2"/>
    <n v="80.5"/>
    <n v="0"/>
    <s v="Declining"/>
    <s v="Red"/>
    <x v="0"/>
    <n v="5.0000000000000001E-3"/>
    <n v="0.66"/>
    <n v="0.21"/>
    <n v="51.2"/>
    <n v="1.1100000000000001"/>
    <n v="1.2"/>
    <n v="0.17"/>
    <n v="16.079999999999998"/>
    <n v="0.56999999999999995"/>
    <n v="-5.62"/>
    <n v="0.5"/>
    <n v="3.32"/>
    <n v="271.05882350000002"/>
    <n v="2.37"/>
    <n v="-10.56"/>
    <n v="0.8"/>
    <n v="42.1"/>
    <n v="51"/>
    <n v="393.02997820000002"/>
    <n v="7.7017923230000003"/>
    <n v="0.92"/>
  </r>
  <r>
    <x v="1"/>
    <n v="6"/>
    <x v="1"/>
    <n v="3"/>
    <n v="67"/>
    <n v="1675"/>
    <n v="93.66"/>
    <n v="213.3075"/>
    <n v="306.96749999999997"/>
    <n v="215.965"/>
    <n v="0.703543535"/>
    <n v="505.6225"/>
    <n v="721.58749999999998"/>
    <n v="36.950000000000003"/>
    <n v="252.66749999999999"/>
    <n v="0"/>
    <n v="4.4502262440000004"/>
    <n v="1.244551282"/>
    <n v="33.347800360000001"/>
    <n v="2.5631918549999999"/>
    <n v="0.13347916700000001"/>
    <n v="3.8773110999999999E-2"/>
    <n v="0.15"/>
    <n v="43.2"/>
    <n v="0.6"/>
    <n v="80.400000000000006"/>
    <n v="0.3"/>
    <s v="Declining"/>
    <s v="Red"/>
    <x v="0"/>
    <n v="7.0000000000000001E-3"/>
    <n v="0.6"/>
    <n v="0.28000000000000003"/>
    <n v="54.7"/>
    <n v="1.01"/>
    <n v="0.96"/>
    <n v="0.28999999999999998"/>
    <n v="17.38"/>
    <n v="0.7"/>
    <n v="-2.41"/>
    <n v="0.54"/>
    <n v="0.56000000000000005"/>
    <n v="163.37931029999999"/>
    <n v="6.04"/>
    <n v="-10.89"/>
    <n v="1.4"/>
    <n v="41.9"/>
    <n v="29.4"/>
    <n v="314.0664203"/>
    <n v="10.692092690000001"/>
    <n v="1.69"/>
  </r>
  <r>
    <x v="2"/>
    <n v="7"/>
    <x v="2"/>
    <n v="1"/>
    <n v="48"/>
    <n v="1200"/>
    <n v="68.605000000000004"/>
    <n v="201.02250000000001"/>
    <n v="269.6275"/>
    <n v="41.27"/>
    <n v="0.15306302199999999"/>
    <n v="381.55"/>
    <n v="422.82"/>
    <n v="37.54"/>
    <n v="249.91"/>
    <n v="0"/>
    <n v="4.3874643869999996"/>
    <n v="1.2"/>
    <n v="40.465328470000003"/>
    <n v="3.3812260539999999"/>
    <n v="0.10292763200000001"/>
    <n v="3.8529934000000002E-2"/>
    <n v="0.28000000000000003"/>
    <n v="60.5"/>
    <n v="3.3"/>
    <n v="193.2"/>
    <n v="0"/>
    <s v="Declining"/>
    <s v="Red"/>
    <x v="0"/>
    <n v="1.0999999999999999E-2"/>
    <n v="0.55000000000000004"/>
    <n v="0.44"/>
    <n v="61.5"/>
    <n v="1.46"/>
    <n v="2.11"/>
    <n v="0.16"/>
    <n v="14.67"/>
    <n v="0.49"/>
    <n v="-0.36"/>
    <n v="0.56999999999999995"/>
    <n v="0.5"/>
    <n v="279.1875"/>
    <n v="2.4900000000000002"/>
    <n v="-11"/>
    <n v="0.9"/>
    <n v="41.1"/>
    <n v="46"/>
    <n v="399.3072368"/>
    <n v="8.6840205469999994"/>
    <n v="1.64"/>
  </r>
  <r>
    <x v="2"/>
    <n v="8"/>
    <x v="2"/>
    <n v="2"/>
    <n v="43"/>
    <n v="1075"/>
    <n v="49.32"/>
    <n v="171.92500000000001"/>
    <n v="221.245"/>
    <n v="124.6675"/>
    <n v="0.56348166099999997"/>
    <n v="267.80500000000001"/>
    <n v="392.47250000000003"/>
    <n v="10.0525"/>
    <n v="156.26249999999999"/>
    <n v="0"/>
    <n v="4.3874643869999996"/>
    <n v="1.4884615379999999"/>
    <n v="40.459833289999999"/>
    <n v="2.8769230769999998"/>
    <n v="0.12991599500000001"/>
    <n v="3.6003E-2"/>
    <n v="0.21"/>
    <n v="24.1"/>
    <n v="1.4"/>
    <n v="110.8"/>
    <n v="0"/>
    <s v="Declining"/>
    <s v="Red"/>
    <x v="0"/>
    <n v="5.0000000000000001E-3"/>
    <n v="0.57999999999999996"/>
    <n v="0.41"/>
    <n v="57.5"/>
    <n v="1.26"/>
    <n v="1.3"/>
    <n v="0.2"/>
    <n v="13.2"/>
    <n v="0.63"/>
    <n v="-5.0199999999999996"/>
    <n v="0.64"/>
    <n v="1.97"/>
    <n v="216"/>
    <n v="2.5299999999999998"/>
    <n v="-10.41"/>
    <n v="1.1000000000000001"/>
    <n v="43.3"/>
    <n v="39.200000000000003"/>
    <n v="333.31892590000001"/>
    <n v="8.4942484119999992"/>
    <n v="1.17"/>
  </r>
  <r>
    <x v="2"/>
    <n v="9"/>
    <x v="2"/>
    <n v="3"/>
    <n v="34"/>
    <n v="850"/>
    <n v="31.36"/>
    <n v="63.82"/>
    <n v="95.18"/>
    <n v="100.86750000000001"/>
    <n v="1.059755201"/>
    <n v="195.96"/>
    <n v="296.82749999999999"/>
    <n v="2.2825000000000002"/>
    <n v="628.32500000000005"/>
    <n v="0"/>
    <n v="4.3874643869999996"/>
    <n v="1.348076923"/>
    <n v="37.342615270000003"/>
    <n v="3.2233728830000001"/>
    <n v="0.105097281"/>
    <n v="4.5358372000000001E-2"/>
    <n v="0.26"/>
    <n v="22.3"/>
    <n v="21.2"/>
    <n v="161.6"/>
    <n v="0.2"/>
    <s v="Declining"/>
    <s v="Red"/>
    <x v="0"/>
    <n v="8.0000000000000002E-3"/>
    <n v="0.59"/>
    <n v="0.44"/>
    <n v="67.7"/>
    <n v="1.65"/>
    <n v="1.1499999999999999"/>
    <n v="0.18"/>
    <n v="15.4"/>
    <n v="0.47"/>
    <n v="3.75"/>
    <n v="0.61"/>
    <n v="2.2799999999999998"/>
    <n v="252.2222222"/>
    <n v="3.05"/>
    <n v="-10.33"/>
    <n v="1"/>
    <n v="41.9"/>
    <n v="43.3"/>
    <n v="398.49125900000001"/>
    <n v="9.2121905030000004"/>
    <n v="1.75"/>
  </r>
  <r>
    <x v="3"/>
    <n v="10"/>
    <x v="3"/>
    <n v="1"/>
    <n v="57"/>
    <n v="1425"/>
    <n v="234.11500000000001"/>
    <n v="153.46"/>
    <n v="387.57500000000005"/>
    <n v="198.42750000000001"/>
    <n v="0.51197187600000005"/>
    <n v="420.8"/>
    <n v="619.22749999999996"/>
    <n v="24.407499999999999"/>
    <n v="24.9575"/>
    <n v="0"/>
    <n v="3.4166666669999999"/>
    <n v="1.0197115379999999"/>
    <n v="35.201365189999997"/>
    <n v="2.960075845"/>
    <n v="0.147222456"/>
    <n v="3.9782999999999999E-2"/>
    <n v="0.17"/>
    <n v="29"/>
    <n v="1.8"/>
    <n v="152.6"/>
    <n v="0"/>
    <s v="Steady"/>
    <s v="Orange"/>
    <x v="0"/>
    <n v="3.0000000000000001E-3"/>
    <n v="0.95"/>
    <n v="0.19"/>
    <n v="37.200000000000003"/>
    <n v="1.27"/>
    <n v="1.1299999999999999"/>
    <n v="0.18"/>
    <n v="14.05"/>
    <n v="0.82"/>
    <n v="-5.84"/>
    <n v="0.52"/>
    <n v="1.17"/>
    <n v="244.7222222"/>
    <n v="2.2999999999999998"/>
    <n v="-10.92"/>
    <n v="0.7"/>
    <n v="42.1"/>
    <n v="60.8"/>
    <n v="286.20663400000001"/>
    <n v="4.7077305559999996"/>
    <n v="1.48"/>
  </r>
  <r>
    <x v="3"/>
    <n v="11"/>
    <x v="3"/>
    <n v="2"/>
    <n v="91"/>
    <n v="2275"/>
    <n v="171.565"/>
    <n v="360.61500000000001"/>
    <n v="532.18000000000006"/>
    <n v="221.60749999999999"/>
    <n v="0.41641455900000002"/>
    <n v="934.57500000000005"/>
    <n v="1156.1825000000001"/>
    <n v="51.962499999999999"/>
    <n v="628.23"/>
    <n v="1"/>
    <n v="3.4166666669999999"/>
    <n v="1"/>
    <n v="44.563837059999997"/>
    <n v="3.3656387670000001"/>
    <n v="0.17174040900000001"/>
    <n v="3.7697000000000001E-2"/>
    <n v="0.15"/>
    <n v="27.4"/>
    <n v="1.6"/>
    <n v="178.3"/>
    <n v="0"/>
    <s v="Steady"/>
    <s v="Orange"/>
    <x v="0"/>
    <n v="6.0000000000000001E-3"/>
    <n v="0.84"/>
    <n v="0.22"/>
    <n v="39.200000000000003"/>
    <n v="1.3"/>
    <n v="0.99"/>
    <n v="0.16"/>
    <n v="11.65"/>
    <n v="0.84"/>
    <n v="-4.34"/>
    <n v="0.54"/>
    <n v="0.24"/>
    <n v="260.3125"/>
    <n v="2.9"/>
    <n v="-11.48"/>
    <n v="0.9"/>
    <n v="42.4"/>
    <n v="46.4"/>
    <n v="247.12054259999999"/>
    <n v="5.3227125610000003"/>
    <n v="1.44"/>
  </r>
  <r>
    <x v="3"/>
    <n v="12"/>
    <x v="3"/>
    <n v="3"/>
    <n v="98"/>
    <n v="2450"/>
    <n v="141.10499999999999"/>
    <n v="276.55250000000001"/>
    <n v="417.65750000000003"/>
    <n v="303.95499999999998"/>
    <n v="0.72776138300000004"/>
    <n v="768.59"/>
    <n v="1072.5450000000001"/>
    <n v="41.905000000000001"/>
    <n v="596.77"/>
    <n v="0"/>
    <n v="3.4166666669999999"/>
    <n v="1.087362637"/>
    <n v="33.625091169999997"/>
    <n v="2.472527473"/>
    <n v="0.12923558800000001"/>
    <n v="3.6088925000000001E-2"/>
    <n v="0.17"/>
    <n v="15.3"/>
    <n v="1.4"/>
    <n v="203"/>
    <n v="0"/>
    <s v="Steady"/>
    <s v="Orange"/>
    <x v="0"/>
    <n v="4.0000000000000001E-3"/>
    <n v="0.98"/>
    <n v="0.19"/>
    <n v="41.7"/>
    <n v="1.26"/>
    <n v="2.75"/>
    <n v="0.19"/>
    <n v="13.42"/>
    <n v="0.62"/>
    <n v="-2.89"/>
    <n v="0.41"/>
    <n v="5.38"/>
    <n v="228.52631579999999"/>
    <n v="1.62"/>
    <n v="-10.62"/>
    <n v="0.7"/>
    <n v="41.6"/>
    <n v="57.5"/>
    <n v="322.23542379999998"/>
    <n v="5.6071334369999999"/>
    <n v="1.31"/>
  </r>
  <r>
    <x v="4"/>
    <n v="13"/>
    <x v="0"/>
    <n v="1"/>
    <n v="31"/>
    <n v="775"/>
    <n v="55.59"/>
    <n v="1.093"/>
    <n v="56.683000000000007"/>
    <n v="111.3575"/>
    <n v="1.964566096"/>
    <n v="270.92750000000001"/>
    <n v="382.28500000000003"/>
    <n v="30.092500000000001"/>
    <n v="630.24249999999995"/>
    <n v="1"/>
    <n v="4.218"/>
    <n v="1.1181318680000001"/>
    <n v="40.321052010000002"/>
    <n v="3.4044665009999999"/>
    <n v="0.12051245300000001"/>
    <n v="3.5276012000000002E-2"/>
    <n v="0.38"/>
    <n v="31.6"/>
    <n v="1.3"/>
    <n v="121.7"/>
    <n v="0"/>
    <s v="Declining"/>
    <s v="Red"/>
    <x v="1"/>
    <n v="6.0000000000000001E-3"/>
    <n v="0.51"/>
    <n v="0.26"/>
    <n v="93.3"/>
    <n v="1.81"/>
    <n v="1.72"/>
    <n v="0.19"/>
    <n v="11.96"/>
    <n v="0.52"/>
    <n v="-2.48"/>
    <n v="0.55000000000000004"/>
    <n v="3.02"/>
    <n v="220.84210529999999"/>
    <n v="0.55000000000000004"/>
    <n v="-10.58"/>
    <n v="1.2"/>
    <n v="42.4"/>
    <n v="36.4"/>
    <n v="351.74020619999999"/>
    <n v="9.6721214470000003"/>
    <n v="1.83"/>
  </r>
  <r>
    <x v="4"/>
    <n v="14"/>
    <x v="0"/>
    <n v="2"/>
    <n v="16"/>
    <n v="400"/>
    <n v="22.12"/>
    <n v="151.9375"/>
    <n v="174.0575"/>
    <n v="68.894999999999996"/>
    <n v="0.395817474"/>
    <n v="211.3425"/>
    <n v="280.23750000000001"/>
    <n v="29.94"/>
    <n v="634.77250000000004"/>
    <n v="1"/>
    <n v="4.218"/>
    <n v="0.97115384599999999"/>
    <n v="35.768261959999997"/>
    <n v="3.3115468410000002"/>
    <n v="0.138460307"/>
    <n v="3.7719452000000001E-2"/>
    <n v="0.23"/>
    <n v="67.400000000000006"/>
    <n v="1.1000000000000001"/>
    <n v="108.3"/>
    <n v="0"/>
    <s v="Declining"/>
    <s v="Red"/>
    <x v="1"/>
    <n v="8.0000000000000002E-3"/>
    <n v="0.59"/>
    <n v="0.24"/>
    <n v="81"/>
    <n v="1.79"/>
    <n v="1.17"/>
    <n v="0.2"/>
    <n v="11.58"/>
    <n v="0.67"/>
    <n v="-7.15"/>
    <n v="0.85"/>
    <n v="-4.42"/>
    <n v="207.9"/>
    <n v="1.82"/>
    <n v="-10.19"/>
    <n v="1.2"/>
    <n v="42.6"/>
    <n v="35.5"/>
    <n v="307.44094910000001"/>
    <n v="8.6584360030000003"/>
    <n v="1.89"/>
  </r>
  <r>
    <x v="4"/>
    <n v="15"/>
    <x v="0"/>
    <n v="3"/>
    <n v="32"/>
    <n v="800"/>
    <n v="42.397500000000001"/>
    <n v="209.1525"/>
    <n v="251.55"/>
    <n v="89.405000000000001"/>
    <n v="0.35541641800000001"/>
    <n v="292.5575"/>
    <n v="381.96249999999998"/>
    <n v="24.967500000000001"/>
    <n v="302.75"/>
    <n v="1"/>
    <n v="4.218"/>
    <n v="1.1764423079999999"/>
    <n v="38.629213479999997"/>
    <n v="3.2771878430000001"/>
    <n v="0.110343265"/>
    <n v="4.1665105000000001E-2"/>
    <n v="0.34"/>
    <n v="75.900000000000006"/>
    <n v="1.1000000000000001"/>
    <n v="89.4"/>
    <n v="0"/>
    <s v="Declining"/>
    <s v="Red"/>
    <x v="1"/>
    <n v="3.0000000000000001E-3"/>
    <n v="0.62"/>
    <n v="0.31"/>
    <n v="92.2"/>
    <n v="2.06"/>
    <n v="0.53"/>
    <n v="0.22"/>
    <n v="11.2"/>
    <n v="1.24"/>
    <n v="-7.6"/>
    <n v="0.57999999999999996"/>
    <n v="-5.97"/>
    <n v="187.27272730000001"/>
    <n v="1.71"/>
    <n v="-10.39"/>
    <n v="1.2"/>
    <n v="41.6"/>
    <n v="34.9"/>
    <n v="376.93221540000002"/>
    <n v="10.81329476"/>
    <n v="1.94"/>
  </r>
  <r>
    <x v="5"/>
    <n v="16"/>
    <x v="1"/>
    <n v="1"/>
    <n v="21"/>
    <n v="525"/>
    <n v="92.992500000000007"/>
    <n v="90.412499999999994"/>
    <n v="183.405"/>
    <n v="38.68"/>
    <n v="0.210899376"/>
    <n v="128.72749999999999"/>
    <n v="167.4075"/>
    <n v="9.3550000000000004"/>
    <n v="256.17"/>
    <n v="0"/>
    <n v="3.4722222220000001"/>
    <n v="0.76057692300000002"/>
    <n v="45.1367446"/>
    <n v="3.9798994969999999"/>
    <n v="0.12963"/>
    <n v="3.9806006999999997E-2"/>
    <n v="0.26"/>
    <n v="95.8"/>
    <n v="3.2"/>
    <n v="107"/>
    <n v="0.1"/>
    <s v="Declining"/>
    <s v="Red"/>
    <x v="1"/>
    <n v="1.2E-2"/>
    <n v="0.49"/>
    <n v="0.77"/>
    <n v="110.2"/>
    <n v="1.77"/>
    <n v="2.06"/>
    <n v="0.2"/>
    <n v="13.41"/>
    <n v="0.42"/>
    <n v="5.17"/>
    <n v="0.57999999999999996"/>
    <n v="1.43"/>
    <n v="217.05"/>
    <n v="2.41"/>
    <n v="-10.46"/>
    <n v="1.3"/>
    <n v="42.8"/>
    <n v="31.9"/>
    <n v="330.05078109999999"/>
    <n v="10.35811075"/>
    <n v="2.25"/>
  </r>
  <r>
    <x v="5"/>
    <n v="17"/>
    <x v="1"/>
    <n v="2"/>
    <n v="59"/>
    <n v="1475"/>
    <n v="73.989999999999995"/>
    <n v="235.97"/>
    <n v="309.95999999999998"/>
    <n v="165.43"/>
    <n v="0.53371402800000001"/>
    <n v="259.92500000000001"/>
    <n v="425.35500000000002"/>
    <n v="73.477500000000006"/>
    <n v="1333.7249999999999"/>
    <n v="0"/>
    <n v="3.4722222220000001"/>
    <n v="0.88076923100000004"/>
    <n v="33.592775529999997"/>
    <n v="3.1254695720000001"/>
    <n v="0.116645136"/>
    <n v="3.4647215000000002E-2"/>
    <n v="0.42"/>
    <n v="103.6"/>
    <n v="2.6"/>
    <n v="87"/>
    <n v="0"/>
    <s v="Declining"/>
    <s v="Red"/>
    <x v="1"/>
    <n v="5.0000000000000001E-3"/>
    <n v="0.74"/>
    <n v="0.23"/>
    <n v="57.1"/>
    <n v="1.84"/>
    <n v="0.36"/>
    <n v="0.15"/>
    <n v="13.28"/>
    <n v="0.45"/>
    <n v="2.44"/>
    <n v="0.43"/>
    <n v="6.72"/>
    <n v="288.53333329999998"/>
    <n v="2.84"/>
    <n v="-10.44"/>
    <n v="1.1000000000000001"/>
    <n v="42.8"/>
    <n v="40.200000000000003"/>
    <n v="367.11322790000003"/>
    <n v="9.124056049"/>
    <n v="1.9"/>
  </r>
  <r>
    <x v="5"/>
    <n v="18"/>
    <x v="1"/>
    <n v="3"/>
    <n v="52"/>
    <n v="1300"/>
    <n v="34.672499999999999"/>
    <n v="179.23500000000001"/>
    <n v="213.90750000000003"/>
    <n v="113.36750000000001"/>
    <n v="0.52998375499999995"/>
    <n v="222.2775"/>
    <n v="335.64499999999998"/>
    <n v="64.932500000000005"/>
    <n v="261.685"/>
    <n v="1"/>
    <n v="3.4722222220000001"/>
    <n v="0.86713286700000003"/>
    <n v="56.255625559999999"/>
    <n v="5.1627384960000002"/>
    <n v="0.11933002400000001"/>
    <n v="3.8290840999999999E-2"/>
    <n v="0.2"/>
    <n v="59.8"/>
    <n v="1.4"/>
    <n v="37.700000000000003"/>
    <n v="0.4"/>
    <s v="Declining"/>
    <s v="Red"/>
    <x v="1"/>
    <n v="8.9999999999999993E-3"/>
    <n v="0.56999999999999995"/>
    <n v="0.24"/>
    <n v="82.3"/>
    <n v="2.09"/>
    <n v="1.46"/>
    <n v="0.15"/>
    <n v="13.84"/>
    <n v="0.47"/>
    <n v="2.2799999999999998"/>
    <n v="0.45"/>
    <n v="6.13"/>
    <n v="292.26666669999997"/>
    <n v="3"/>
    <n v="-9.4600000000000009"/>
    <n v="1.1000000000000001"/>
    <n v="42.8"/>
    <n v="40.5"/>
    <n v="358.68903749999998"/>
    <n v="8.8653653109999997"/>
    <n v="2.29"/>
  </r>
  <r>
    <x v="6"/>
    <n v="19"/>
    <x v="2"/>
    <n v="1"/>
    <n v="7"/>
    <n v="175"/>
    <n v="0.48749999999999999"/>
    <n v="13.57"/>
    <n v="14.057500000000001"/>
    <n v="21.69"/>
    <n v="1.542948604"/>
    <n v="23.627500000000001"/>
    <n v="45.317500000000003"/>
    <n v="20.98"/>
    <n v="10.675000000000001"/>
    <n v="0"/>
    <n v="5.6136363640000004"/>
    <n v="1.631730769"/>
    <n v="35.52346215"/>
    <n v="2.958489412"/>
    <n v="8.3444381999999998E-2"/>
    <n v="3.9414048E-2"/>
    <m/>
    <m/>
    <m/>
    <m/>
    <m/>
    <s v="Declining"/>
    <s v="Red"/>
    <x v="1"/>
    <n v="5.0000000000000001E-3"/>
    <n v="0.91"/>
    <n v="0.17"/>
    <n v="54.7"/>
    <n v="1.4"/>
    <n v="0.64"/>
    <n v="0.21"/>
    <n v="4.3899999999999997"/>
    <m/>
    <m/>
    <n v="0.5"/>
    <n v="-5.59"/>
    <n v="163.7619048"/>
    <n v="1.19"/>
    <n v="-9.33"/>
    <n v="0.8"/>
    <n v="41.3"/>
    <n v="53.8"/>
    <n v="494.96759179999998"/>
    <n v="9.1936594780000007"/>
    <n v="1.31"/>
  </r>
  <r>
    <x v="6"/>
    <n v="20"/>
    <x v="2"/>
    <n v="2"/>
    <n v="13"/>
    <n v="325"/>
    <n v="0.35749999999999998"/>
    <n v="7.73"/>
    <n v="8.0875000000000004"/>
    <n v="10.74"/>
    <n v="1.32797527"/>
    <n v="43.58"/>
    <n v="54.32"/>
    <n v="25.802499999999998"/>
    <n v="0"/>
    <n v="0"/>
    <n v="5.6136363640000004"/>
    <n v="1.4525641030000001"/>
    <n v="34.842883550000003"/>
    <n v="2.5437352249999998"/>
    <n v="0.111396441"/>
    <n v="3.4153768000000001E-2"/>
    <m/>
    <m/>
    <m/>
    <m/>
    <m/>
    <s v="Declining"/>
    <s v="Red"/>
    <x v="1"/>
    <n v="3.0000000000000001E-3"/>
    <n v="0.97"/>
    <n v="0.15"/>
    <n v="40.4"/>
    <n v="1.27"/>
    <n v="0.35"/>
    <n v="0.17"/>
    <n v="6.14"/>
    <n v="1.53"/>
    <n v="-13.99"/>
    <n v="0.54"/>
    <n v="-5.31"/>
    <n v="212.58823530000001"/>
    <n v="1.6"/>
    <n v="-10.06"/>
    <n v="0.9"/>
    <n v="41.8"/>
    <n v="48.4"/>
    <n v="375.1489072"/>
    <n v="7.7557174829999997"/>
    <n v="0.92"/>
  </r>
  <r>
    <x v="6"/>
    <n v="21"/>
    <x v="2"/>
    <n v="3"/>
    <n v="16"/>
    <n v="400"/>
    <n v="2.88"/>
    <n v="30.704999999999998"/>
    <n v="33.585000000000001"/>
    <n v="41.797499999999999"/>
    <n v="1.2445288080000001"/>
    <n v="19.077500000000001"/>
    <n v="60.875"/>
    <n v="3.41"/>
    <n v="0"/>
    <n v="0"/>
    <n v="5.6136363640000004"/>
    <n v="1.346153846"/>
    <n v="42.595441200000003"/>
    <n v="2.4847746650000002"/>
    <n v="0.117232906"/>
    <n v="3.6228601999999999E-2"/>
    <n v="0.42"/>
    <n v="11.1"/>
    <n v="0.6"/>
    <n v="23.4"/>
    <n v="0"/>
    <s v="Declining"/>
    <s v="Red"/>
    <x v="1"/>
    <n v="4.0000000000000001E-3"/>
    <n v="0.93"/>
    <n v="0.15"/>
    <n v="36.6"/>
    <n v="1.41"/>
    <n v="0.45"/>
    <n v="0.22"/>
    <n v="2.85"/>
    <n v="0.71"/>
    <n v="-12.94"/>
    <n v="0.64"/>
    <n v="-2.62"/>
    <n v="149.31818179999999"/>
    <n v="1.01"/>
    <n v="-10.48"/>
    <n v="1"/>
    <n v="42.2"/>
    <n v="42.4"/>
    <n v="359.61082260000001"/>
    <n v="8.4893068229999997"/>
    <n v="1.21"/>
  </r>
  <r>
    <x v="7"/>
    <n v="22"/>
    <x v="3"/>
    <n v="1"/>
    <n v="66"/>
    <n v="1650"/>
    <n v="83.754999999999995"/>
    <n v="434.5"/>
    <n v="518.255"/>
    <n v="56.052500000000002"/>
    <n v="0.108156217"/>
    <n v="868.97500000000002"/>
    <n v="925.02750000000003"/>
    <n v="55.302500000000002"/>
    <n v="87.457499999999996"/>
    <n v="0"/>
    <n v="4.3866666670000001"/>
    <n v="1.1900641030000001"/>
    <n v="29.33206766"/>
    <n v="2.5766271829999998"/>
    <n v="0.101084927"/>
    <n v="3.3417800999999997E-2"/>
    <n v="0.27"/>
    <n v="21.9"/>
    <n v="0.9"/>
    <n v="120"/>
    <n v="0"/>
    <s v="Declining"/>
    <s v="Red"/>
    <x v="1"/>
    <n v="3.0000000000000001E-3"/>
    <n v="1.03"/>
    <n v="0.13"/>
    <n v="30.4"/>
    <n v="1.19"/>
    <n v="0.47"/>
    <n v="0.17"/>
    <n v="11.03"/>
    <n v="0.82"/>
    <n v="-10.210000000000001"/>
    <n v="0.93"/>
    <n v="-5.82"/>
    <n v="241.3529412"/>
    <n v="-1.69"/>
    <n v="-10.76"/>
    <n v="1"/>
    <n v="42.2"/>
    <n v="40.4"/>
    <n v="417.58426250000002"/>
    <n v="10.32529225"/>
    <n v="0.46"/>
  </r>
  <r>
    <x v="7"/>
    <n v="23"/>
    <x v="3"/>
    <n v="2"/>
    <n v="51"/>
    <n v="1275"/>
    <n v="110.69499999999999"/>
    <n v="373.05"/>
    <n v="483.745"/>
    <n v="36.082500000000003"/>
    <n v="7.4589918000000005E-2"/>
    <n v="927.9425"/>
    <n v="964.02499999999998"/>
    <n v="33.39"/>
    <n v="80.715000000000003"/>
    <n v="0"/>
    <n v="4.3866666670000001"/>
    <n v="1.037179487"/>
    <n v="34.50384073"/>
    <n v="2.3456199139999998"/>
    <n v="0.124681071"/>
    <n v="3.3877679000000001E-2"/>
    <n v="0.24"/>
    <n v="14.8"/>
    <n v="1"/>
    <n v="137.5"/>
    <n v="0"/>
    <s v="Declining"/>
    <s v="Red"/>
    <x v="1"/>
    <n v="5.0000000000000001E-3"/>
    <n v="0.98"/>
    <n v="0.13"/>
    <n v="26.9"/>
    <n v="1.2"/>
    <n v="2.61"/>
    <n v="0.17"/>
    <n v="10.73"/>
    <n v="0.65"/>
    <n v="-14.28"/>
    <n v="0.74"/>
    <n v="-5.41"/>
    <n v="239.58823530000001"/>
    <n v="2"/>
    <n v="-11.06"/>
    <n v="1.1000000000000001"/>
    <n v="42"/>
    <n v="38.700000000000003"/>
    <n v="336.90636239999998"/>
    <n v="8.7016983900000007"/>
    <n v="1.47"/>
  </r>
  <r>
    <x v="7"/>
    <n v="24"/>
    <x v="3"/>
    <n v="3"/>
    <n v="40"/>
    <n v="1000"/>
    <n v="24.1"/>
    <n v="157.60749999999999"/>
    <n v="181.70749999999998"/>
    <n v="81.782499999999999"/>
    <n v="0.45007773499999998"/>
    <n v="212.86"/>
    <n v="294.64250000000004"/>
    <n v="4.6425000000000001"/>
    <n v="164.13499999999999"/>
    <n v="0"/>
    <n v="4.3866666670000001"/>
    <n v="1.3730769229999999"/>
    <n v="33.55935487"/>
    <n v="2.7773727949999998"/>
    <n v="0.137698555"/>
    <n v="3.8331824E-2"/>
    <n v="0.25"/>
    <n v="24.1"/>
    <n v="1"/>
    <n v="115.6"/>
    <n v="0"/>
    <s v="Declining"/>
    <s v="Red"/>
    <x v="1"/>
    <n v="2E-3"/>
    <n v="1.03"/>
    <n v="0.12"/>
    <n v="37.799999999999997"/>
    <n v="1.29"/>
    <n v="0.2"/>
    <n v="0.18"/>
    <n v="8.6300000000000008"/>
    <n v="0.56999999999999995"/>
    <n v="-2.0499999999999998"/>
    <n v="0.67"/>
    <n v="-4.43"/>
    <n v="214.61111109999999"/>
    <n v="0.25"/>
    <n v="-11.43"/>
    <n v="1.2"/>
    <n v="42.6"/>
    <n v="35.6"/>
    <n v="309.12319150000002"/>
    <n v="8.6713430500000008"/>
    <n v="1.65"/>
  </r>
  <r>
    <x v="8"/>
    <n v="25"/>
    <x v="2"/>
    <n v="1"/>
    <n v="33"/>
    <n v="825"/>
    <n v="18.405000000000001"/>
    <n v="111.25"/>
    <n v="129.655"/>
    <n v="91.745000000000005"/>
    <n v="0.70760865399999995"/>
    <n v="166.315"/>
    <n v="258.06"/>
    <n v="48.747500000000002"/>
    <n v="0"/>
    <n v="1"/>
    <n v="3.95"/>
    <n v="1.467619048"/>
    <n v="28.328347050000001"/>
    <n v="0.93051569700000003"/>
    <n v="0.11518276199999999"/>
    <n v="2.0161945000000001E-2"/>
    <n v="0.28000000000000003"/>
    <n v="35.9"/>
    <n v="1.3"/>
    <n v="161.1"/>
    <n v="0"/>
    <s v="Steady"/>
    <s v="Orange"/>
    <x v="2"/>
    <n v="2E-3"/>
    <n v="0.35"/>
    <n v="0.24"/>
    <n v="39.200000000000003"/>
    <n v="0.87"/>
    <n v="1.77"/>
    <n v="0.19"/>
    <n v="14.65"/>
    <n v="0.8"/>
    <n v="-2.91"/>
    <n v="0.56000000000000005"/>
    <n v="-1.68"/>
    <n v="235"/>
    <n v="4.5"/>
    <n v="-9.1300000000000008"/>
    <n v="1.4"/>
    <n v="41.8"/>
    <n v="30.4"/>
    <n v="362.7346503"/>
    <n v="11.94454655"/>
    <n v="2.72"/>
  </r>
  <r>
    <x v="8"/>
    <n v="26"/>
    <x v="2"/>
    <n v="2"/>
    <n v="54"/>
    <n v="1350"/>
    <n v="43.782499999999999"/>
    <n v="252.595"/>
    <n v="296.3775"/>
    <n v="113.015"/>
    <n v="0.38132111899999999"/>
    <n v="259.10750000000002"/>
    <n v="372.1225"/>
    <n v="30.16"/>
    <n v="184.15"/>
    <n v="1"/>
    <n v="3.95"/>
    <n v="1.3961038960000001"/>
    <n v="26.388160809999999"/>
    <n v="0.87099424800000003"/>
    <n v="0.11330478300000001"/>
    <n v="1.5902565E-2"/>
    <n v="0.25"/>
    <n v="48.5"/>
    <n v="3.2"/>
    <n v="146.9"/>
    <n v="0"/>
    <s v="Steady"/>
    <s v="Orange"/>
    <x v="2"/>
    <n v="3.0000000000000001E-3"/>
    <n v="0.33"/>
    <n v="0.2"/>
    <n v="29.9"/>
    <n v="0.91"/>
    <n v="1.54"/>
    <n v="0.22"/>
    <n v="14.49"/>
    <n v="0.7"/>
    <n v="-5.14"/>
    <n v="0.56000000000000005"/>
    <n v="-0.32"/>
    <n v="202.22727269999999"/>
    <n v="4.59"/>
    <n v="-9.2899999999999991"/>
    <n v="1.1000000000000001"/>
    <n v="41.7"/>
    <n v="36.4"/>
    <n v="368.2181425"/>
    <n v="10.113171120000001"/>
    <n v="2.1800000000000002"/>
  </r>
  <r>
    <x v="8"/>
    <n v="27"/>
    <x v="2"/>
    <n v="3"/>
    <n v="38"/>
    <n v="950"/>
    <n v="11.61"/>
    <n v="154.63"/>
    <n v="166.24"/>
    <n v="77.872500000000002"/>
    <n v="0.46843419200000003"/>
    <n v="143.96250000000001"/>
    <n v="221.83500000000001"/>
    <n v="33.692500000000003"/>
    <n v="62.67"/>
    <n v="0"/>
    <n v="3.95"/>
    <n v="0.83333333300000001"/>
    <n v="30.12675419"/>
    <n v="0.97181729800000005"/>
    <n v="0.11813739500000001"/>
    <n v="2.3650364E-2"/>
    <n v="0.19"/>
    <n v="83.7"/>
    <n v="1.1000000000000001"/>
    <n v="96.2"/>
    <n v="0"/>
    <s v="Steady"/>
    <s v="Orange"/>
    <x v="2"/>
    <n v="3.0000000000000001E-3"/>
    <n v="0.34"/>
    <n v="0.28000000000000003"/>
    <n v="35.299999999999997"/>
    <n v="0.84"/>
    <n v="1.68"/>
    <n v="0.2"/>
    <n v="15.29"/>
    <n v="0.44"/>
    <n v="9.0500000000000007"/>
    <n v="0.45"/>
    <n v="7.84"/>
    <n v="226.45"/>
    <n v="4.7300000000000004"/>
    <n v="-8.99"/>
    <n v="1.2"/>
    <n v="42.3"/>
    <n v="34.200000000000003"/>
    <n v="358.43316520000002"/>
    <n v="10.47596851"/>
    <n v="3.2"/>
  </r>
  <r>
    <x v="9"/>
    <n v="28"/>
    <x v="0"/>
    <n v="1"/>
    <n v="46"/>
    <n v="1150"/>
    <n v="30.752500000000001"/>
    <n v="300.08249999999998"/>
    <n v="330.83499999999998"/>
    <n v="108.2175"/>
    <n v="0.32710414599999998"/>
    <n v="251.6925"/>
    <n v="359.90999999999997"/>
    <n v="38.102499999999999"/>
    <n v="307.26499999999999"/>
    <n v="0"/>
    <n v="4.029761905"/>
    <n v="0.96147186100000004"/>
    <n v="41.930710589999997"/>
    <n v="4.3707068470000001"/>
    <n v="0.12620300000000001"/>
    <n v="5.1533535999999998E-2"/>
    <n v="0.17"/>
    <n v="130.80000000000001"/>
    <n v="2.2000000000000002"/>
    <n v="91.8"/>
    <n v="0"/>
    <s v="Steady"/>
    <s v="Orange"/>
    <x v="2"/>
    <n v="8.9999999999999993E-3"/>
    <n v="0.27"/>
    <n v="0.54"/>
    <n v="116.6"/>
    <n v="2.1"/>
    <n v="6.98"/>
    <n v="0.16"/>
    <n v="12.74"/>
    <n v="0.5"/>
    <n v="-1.31"/>
    <n v="0.53"/>
    <n v="5.41"/>
    <n v="267.125"/>
    <n v="3.38"/>
    <n v="-11.32"/>
    <n v="1.1000000000000001"/>
    <n v="42.6"/>
    <n v="39.700000000000003"/>
    <n v="337.76208730000002"/>
    <n v="8.5082608929999992"/>
    <n v="3.39"/>
  </r>
  <r>
    <x v="9"/>
    <n v="29"/>
    <x v="0"/>
    <n v="2"/>
    <n v="44"/>
    <n v="1100"/>
    <n v="28.9575"/>
    <n v="176.22749999999999"/>
    <n v="205.185"/>
    <n v="91.594999999999999"/>
    <n v="0.44640202699999998"/>
    <n v="176.0325"/>
    <n v="267.6275"/>
    <n v="18.717500000000001"/>
    <n v="195.42500000000001"/>
    <n v="0"/>
    <n v="4.029761905"/>
    <n v="1.3130952380000001"/>
    <n v="41.922120960000001"/>
    <n v="3.1562054210000001"/>
    <n v="0.12861709399999999"/>
    <n v="4.0353310000000003E-2"/>
    <n v="0.19"/>
    <n v="70.599999999999994"/>
    <n v="0.7"/>
    <n v="90"/>
    <n v="0"/>
    <s v="Steady"/>
    <s v="Orange"/>
    <x v="2"/>
    <n v="6.0000000000000001E-3"/>
    <n v="0.26"/>
    <n v="0.51"/>
    <n v="103.9"/>
    <n v="2.1800000000000002"/>
    <n v="8.17"/>
    <n v="0.19"/>
    <n v="14.8"/>
    <n v="0.52"/>
    <n v="-0.75"/>
    <n v="0.48"/>
    <n v="8.24"/>
    <n v="235.7894737"/>
    <n v="3.5"/>
    <n v="-10.98"/>
    <n v="1.2"/>
    <n v="42.9"/>
    <n v="36.4"/>
    <n v="333.79306100000002"/>
    <n v="9.1779536830000001"/>
    <n v="3.21"/>
  </r>
  <r>
    <x v="9"/>
    <n v="30"/>
    <x v="0"/>
    <n v="3"/>
    <n v="81"/>
    <n v="2025"/>
    <n v="130.92750000000001"/>
    <n v="324.72000000000003"/>
    <n v="455.64750000000004"/>
    <n v="201.91749999999999"/>
    <n v="0.44314409700000001"/>
    <n v="396.9975"/>
    <n v="598.91499999999996"/>
    <n v="82.467500000000001"/>
    <n v="224.77"/>
    <n v="0"/>
    <n v="4.029761905"/>
    <n v="1.0460317459999999"/>
    <n v="44.545947900000002"/>
    <n v="3.8982221500000001"/>
    <n v="0.108303395"/>
    <n v="4.3563701000000003E-2"/>
    <n v="0.26"/>
    <n v="73"/>
    <n v="0.6"/>
    <n v="58"/>
    <n v="0"/>
    <s v="Steady"/>
    <s v="Orange"/>
    <x v="2"/>
    <n v="8.0000000000000002E-3"/>
    <n v="0.28000000000000003"/>
    <n v="0.55000000000000004"/>
    <n v="108.7"/>
    <n v="2.2000000000000002"/>
    <n v="5.18"/>
    <n v="0.16"/>
    <n v="16.03"/>
    <n v="0.64"/>
    <n v="3.14"/>
    <n v="0.5"/>
    <n v="11.22"/>
    <n v="287.6875"/>
    <n v="3.68"/>
    <n v="-10.199999999999999"/>
    <n v="0.8"/>
    <n v="42"/>
    <n v="51"/>
    <n v="388.24033559999998"/>
    <n v="7.6130620999999996"/>
    <n v="2.92"/>
  </r>
  <r>
    <x v="10"/>
    <n v="31"/>
    <x v="3"/>
    <n v="1"/>
    <n v="24"/>
    <n v="600"/>
    <n v="16.672499999999999"/>
    <n v="177.6575"/>
    <n v="194.32999999999998"/>
    <n v="50.652500000000003"/>
    <n v="0.260651984"/>
    <n v="32.4"/>
    <n v="83.052500000000009"/>
    <n v="7.3849999999999998"/>
    <n v="0"/>
    <n v="0"/>
    <n v="4.8319999999999999"/>
    <n v="0.96719576699999998"/>
    <n v="33.354149749999998"/>
    <n v="2.9985007499999998"/>
    <n v="0.105979407"/>
    <n v="3.7897826000000003E-2"/>
    <n v="0.16"/>
    <n v="31.5"/>
    <n v="0.6"/>
    <n v="16.399999999999999"/>
    <n v="0"/>
    <s v="Steady"/>
    <s v="Green"/>
    <x v="2"/>
    <n v="8.0000000000000002E-3"/>
    <n v="0.68"/>
    <n v="0.51"/>
    <n v="58.6"/>
    <n v="1.07"/>
    <n v="6.84"/>
    <n v="0.18"/>
    <n v="15.97"/>
    <n v="0.4"/>
    <n v="7.66"/>
    <n v="0.33"/>
    <n v="9.6999999999999993"/>
    <n v="255.38888890000001"/>
    <n v="3.02"/>
    <n v="-10.97"/>
    <n v="0.9"/>
    <n v="41.7"/>
    <n v="46.7"/>
    <n v="393.23241910000002"/>
    <n v="8.4152001290000005"/>
    <n v="1.2"/>
  </r>
  <r>
    <x v="10"/>
    <n v="32"/>
    <x v="3"/>
    <n v="2"/>
    <n v="150"/>
    <n v="3750"/>
    <n v="199.7"/>
    <n v="286.82249999999999"/>
    <n v="486.52249999999998"/>
    <n v="334.67500000000001"/>
    <n v="0.68789213199999999"/>
    <n v="434.6"/>
    <n v="769.27500000000009"/>
    <n v="83.617500000000007"/>
    <n v="286.33499999999998"/>
    <n v="0"/>
    <n v="4.8319999999999999"/>
    <n v="1.0285714290000001"/>
    <n v="28.763598460000001"/>
    <n v="2.670202551"/>
    <n v="0.12526642900000001"/>
    <n v="3.8771753999999999E-2"/>
    <n v="0.14000000000000001"/>
    <n v="105.9"/>
    <n v="1.4"/>
    <n v="78.7"/>
    <n v="0.1"/>
    <s v="Steady"/>
    <s v="Green"/>
    <x v="2"/>
    <n v="7.0000000000000001E-3"/>
    <n v="0.68"/>
    <n v="0.43"/>
    <n v="55.9"/>
    <n v="1.1200000000000001"/>
    <n v="4.3099999999999996"/>
    <n v="0.21"/>
    <n v="17.02"/>
    <n v="0.43"/>
    <n v="7.73"/>
    <n v="0.32"/>
    <n v="15.45"/>
    <n v="223.90476190000001"/>
    <n v="3.22"/>
    <n v="-10.76"/>
    <n v="1.1000000000000001"/>
    <n v="42.6"/>
    <n v="39.4"/>
    <n v="339.9413472"/>
    <n v="8.6222251110000006"/>
    <n v="0.89"/>
  </r>
  <r>
    <x v="10"/>
    <n v="33"/>
    <x v="3"/>
    <n v="3"/>
    <n v="37"/>
    <n v="925"/>
    <n v="37.607500000000002"/>
    <n v="214.47"/>
    <n v="252.07749999999999"/>
    <n v="78.057500000000005"/>
    <n v="0.30965675199999998"/>
    <n v="82.367500000000007"/>
    <n v="160.42500000000001"/>
    <n v="20.74"/>
    <n v="92.392499999999998"/>
    <n v="0"/>
    <n v="4.8319999999999999"/>
    <n v="1.319047619"/>
    <n v="28.994441640000002"/>
    <n v="3.1881582690000001"/>
    <n v="0.107861358"/>
    <n v="3.6772435999999999E-2"/>
    <n v="0.19"/>
    <n v="48.6"/>
    <n v="0.6"/>
    <n v="53.8"/>
    <n v="0"/>
    <s v="Steady"/>
    <s v="Green"/>
    <x v="2"/>
    <n v="2E-3"/>
    <n v="0.66"/>
    <n v="0.3"/>
    <n v="57"/>
    <n v="1.1000000000000001"/>
    <n v="5.38"/>
    <n v="0.28000000000000003"/>
    <n v="18.760000000000002"/>
    <n v="0.37"/>
    <n v="12.37"/>
    <n v="0.27"/>
    <n v="17.39"/>
    <n v="174.14285709999999"/>
    <n v="3.9"/>
    <n v="-9.8800000000000008"/>
    <n v="1.3"/>
    <n v="43.6"/>
    <n v="33.4"/>
    <n v="404.41962539999997"/>
    <n v="12.10728439"/>
    <n v="2.48"/>
  </r>
  <r>
    <x v="11"/>
    <n v="34"/>
    <x v="1"/>
    <n v="1"/>
    <n v="58"/>
    <n v="1450"/>
    <n v="31.65"/>
    <n v="111.22750000000001"/>
    <n v="142.8775"/>
    <n v="138.16749999999999"/>
    <n v="0.96703469799999997"/>
    <n v="209.8075"/>
    <n v="347.97500000000002"/>
    <n v="27.954999999999998"/>
    <n v="318.89499999999998"/>
    <n v="0"/>
    <n v="4.2040816330000004"/>
    <n v="1.018181818"/>
    <n v="29.139957259999999"/>
    <n v="1.9600452319999999"/>
    <n v="0.106052941"/>
    <n v="2.1728457E-2"/>
    <n v="0.24"/>
    <n v="126.8"/>
    <n v="1.4"/>
    <n v="119.4"/>
    <n v="0"/>
    <s v="Steady"/>
    <s v="Green"/>
    <x v="2"/>
    <n v="1E-3"/>
    <n v="0.49"/>
    <n v="0.36"/>
    <n v="49.2"/>
    <n v="1.06"/>
    <n v="3.26"/>
    <n v="0.22"/>
    <n v="17.190000000000001"/>
    <n v="0.69"/>
    <n v="0.71"/>
    <n v="0.49"/>
    <n v="3.54"/>
    <n v="214.5"/>
    <n v="2.95"/>
    <n v="-10.119999999999999"/>
    <n v="1.1000000000000001"/>
    <n v="42.7"/>
    <n v="38.9"/>
    <n v="403.09567529999998"/>
    <n v="10.372209120000001"/>
    <n v="2.06"/>
  </r>
  <r>
    <x v="11"/>
    <n v="35"/>
    <x v="1"/>
    <n v="2"/>
    <n v="61"/>
    <n v="1525"/>
    <n v="113.89"/>
    <n v="197.685"/>
    <n v="311.57499999999999"/>
    <n v="164.44749999999999"/>
    <n v="0.52779427099999998"/>
    <n v="227.5925"/>
    <n v="392.03999999999996"/>
    <n v="44.01"/>
    <n v="99.0625"/>
    <n v="1"/>
    <n v="4.2040816330000004"/>
    <n v="0.98148148099999999"/>
    <n v="36.103748580000001"/>
    <n v="3.0222222219999999"/>
    <n v="0.12369730399999999"/>
    <n v="3.2245543000000002E-2"/>
    <n v="0.18"/>
    <n v="88.6"/>
    <n v="1"/>
    <n v="97.6"/>
    <n v="0"/>
    <s v="Steady"/>
    <s v="Green"/>
    <x v="2"/>
    <n v="4.0000000000000001E-3"/>
    <n v="0.46"/>
    <n v="0.59"/>
    <n v="93"/>
    <n v="1.55"/>
    <n v="10.96"/>
    <n v="0.22"/>
    <n v="17.329999999999998"/>
    <n v="0.73"/>
    <n v="0.59"/>
    <n v="0.43"/>
    <n v="2.41"/>
    <n v="215.13636360000001"/>
    <n v="3.57"/>
    <n v="-10.78"/>
    <n v="1.2"/>
    <n v="42.7"/>
    <n v="34.4"/>
    <n v="345.53093990000002"/>
    <n v="10.04554789"/>
    <n v="3.01"/>
  </r>
  <r>
    <x v="11"/>
    <n v="36"/>
    <x v="1"/>
    <n v="3"/>
    <n v="69"/>
    <n v="1725"/>
    <n v="72.23"/>
    <n v="298.66000000000003"/>
    <n v="370.89000000000004"/>
    <n v="184.87"/>
    <n v="0.49844967499999998"/>
    <n v="233.79"/>
    <n v="418.65999999999997"/>
    <n v="32.952500000000001"/>
    <n v="0"/>
    <n v="0"/>
    <n v="4.2040816330000004"/>
    <n v="1.079047619"/>
    <n v="28.270567490000001"/>
    <n v="1.634365056"/>
    <n v="0.11303606099999999"/>
    <n v="2.108442E-2"/>
    <n v="0.16"/>
    <n v="69.5"/>
    <n v="0.9"/>
    <n v="83.7"/>
    <n v="0"/>
    <s v="Steady"/>
    <s v="Green"/>
    <x v="2"/>
    <n v="0"/>
    <n v="0.47"/>
    <n v="0.23"/>
    <n v="52.2"/>
    <n v="0.8"/>
    <n v="8.31"/>
    <n v="0.18"/>
    <n v="17.559999999999999"/>
    <n v="0.63"/>
    <n v="2.54"/>
    <n v="0.42"/>
    <n v="4.74"/>
    <n v="264.22222219999998"/>
    <n v="3.08"/>
    <n v="-9.9499999999999993"/>
    <n v="1.1000000000000001"/>
    <n v="42.3"/>
    <n v="39.299999999999997"/>
    <n v="374.65492010000003"/>
    <n v="9.5428912070000003"/>
    <n v="1.65"/>
  </r>
  <r>
    <x v="12"/>
    <m/>
    <x v="4"/>
    <m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4CFFB-CE34-44E0-8431-3941D976A0F3}" name="PivotTable1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16" firstHeaderRow="0" firstDataRow="1" firstDataCol="3"/>
  <pivotFields count="51">
    <pivotField axis="axisRow" compact="0" outline="0" showAll="0" defaultSubtotal="0">
      <items count="13">
        <item x="3"/>
        <item x="2"/>
        <item x="1"/>
        <item x="0"/>
        <item x="8"/>
        <item x="9"/>
        <item x="11"/>
        <item x="10"/>
        <item x="7"/>
        <item x="6"/>
        <item x="5"/>
        <item x="4"/>
        <item x="12"/>
      </items>
    </pivotField>
    <pivotField compact="0" outline="0" showAll="0" defaultSubtotal="0"/>
    <pivotField axis="axisRow" compact="0" outline="0" showAll="0" defaultSubtotal="0">
      <items count="5">
        <item x="3"/>
        <item x="2"/>
        <item x="1"/>
        <item x="0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0"/>
        <item x="1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29"/>
    <field x="0"/>
    <field x="2"/>
  </rowFields>
  <rowItems count="13">
    <i>
      <x/>
      <x v="4"/>
      <x v="1"/>
    </i>
    <i r="1">
      <x v="5"/>
      <x v="3"/>
    </i>
    <i r="1">
      <x v="6"/>
      <x v="2"/>
    </i>
    <i r="1">
      <x v="7"/>
      <x/>
    </i>
    <i>
      <x v="1"/>
      <x/>
      <x/>
    </i>
    <i r="1">
      <x v="1"/>
      <x v="1"/>
    </i>
    <i r="1">
      <x v="2"/>
      <x v="2"/>
    </i>
    <i r="1">
      <x v="3"/>
      <x v="3"/>
    </i>
    <i>
      <x v="2"/>
      <x v="8"/>
      <x/>
    </i>
    <i r="1">
      <x v="9"/>
      <x v="1"/>
    </i>
    <i r="1">
      <x v="10"/>
      <x v="2"/>
    </i>
    <i r="1">
      <x v="11"/>
      <x v="3"/>
    </i>
    <i>
      <x v="3"/>
      <x v="12"/>
      <x v="4"/>
    </i>
  </rowItems>
  <colFields count="1">
    <field x="-2"/>
  </colFields>
  <colItems count="2">
    <i>
      <x/>
    </i>
    <i i="1">
      <x v="1"/>
    </i>
  </colItems>
  <dataFields count="2">
    <dataField name="Average of Biomass below" fld="8" subtotal="average" baseField="2" baseItem="0"/>
    <dataField name="Average of Biomass above" fld="1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03-29T08:24:57.00" personId="{9C5FFA83-9B83-4A8C-B2B5-D8C35BCA5ECF}" id="{BBBE3D6A-9EB5-47FF-9626-E61279EBB1CD}">
    <text>sampled in winter/summer, 2 'reference sites'</text>
  </threadedComment>
  <threadedComment ref="B21" dT="2023-03-29T07:14:02.17" personId="{9C5FFA83-9B83-4A8C-B2B5-D8C35BCA5ECF}" id="{2FC907E2-C816-49FB-84E6-5086DE342F6E}">
    <text>sampled in Mar-May, 12 sites spread out</text>
  </threadedComment>
  <threadedComment ref="B33" dT="2023-03-29T07:14:43.30" personId="{9C5FFA83-9B83-4A8C-B2B5-D8C35BCA5ECF}" id="{F964B4CF-D2CA-467B-9C1C-33012E1DD932}">
    <text>sampled in various months, 2 sites inshore/offshore only ~300m apart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3-10-24T07:14:14.62" personId="{9C5FFA83-9B83-4A8C-B2B5-D8C35BCA5ECF}" id="{BE3B7DC7-A2DF-4778-B746-3012528E4ADB}">
    <text>Calculated on fully mature leaves only</text>
  </threadedComment>
  <threadedComment ref="K2" dT="2023-10-24T07:14:22.67" personId="{9C5FFA83-9B83-4A8C-B2B5-D8C35BCA5ECF}" id="{161AA456-0160-41A8-8941-0E96854C86E7}">
    <text>Calculated on fully mature leaves only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9D82-F80C-4FD1-AF05-F42A049B1FAD}">
  <dimension ref="A1:H11"/>
  <sheetViews>
    <sheetView workbookViewId="0">
      <selection activeCell="B47" sqref="B47"/>
    </sheetView>
  </sheetViews>
  <sheetFormatPr defaultRowHeight="15" x14ac:dyDescent="0.25"/>
  <cols>
    <col min="1" max="1" width="24.42578125" bestFit="1" customWidth="1"/>
    <col min="5" max="6" width="22.42578125" bestFit="1" customWidth="1"/>
    <col min="8" max="8" width="14.85546875" bestFit="1" customWidth="1"/>
  </cols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0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</row>
    <row r="3" spans="1:8" x14ac:dyDescent="0.25">
      <c r="A3" t="s">
        <v>1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</row>
    <row r="4" spans="1:8" x14ac:dyDescent="0.25">
      <c r="A4" t="s">
        <v>2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</row>
    <row r="5" spans="1:8" x14ac:dyDescent="0.25">
      <c r="A5" t="s">
        <v>3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</row>
    <row r="6" spans="1:8" x14ac:dyDescent="0.25">
      <c r="A6" t="s">
        <v>4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</row>
    <row r="7" spans="1:8" x14ac:dyDescent="0.25">
      <c r="A7" t="s">
        <v>5</v>
      </c>
    </row>
    <row r="8" spans="1:8" x14ac:dyDescent="0.25">
      <c r="A8" t="s">
        <v>6</v>
      </c>
    </row>
    <row r="9" spans="1:8" x14ac:dyDescent="0.25">
      <c r="A9" t="s">
        <v>7</v>
      </c>
    </row>
    <row r="10" spans="1:8" x14ac:dyDescent="0.25">
      <c r="A10" t="s">
        <v>8</v>
      </c>
      <c r="B10" t="s">
        <v>18</v>
      </c>
      <c r="C10" t="s">
        <v>18</v>
      </c>
      <c r="D10" t="s">
        <v>18</v>
      </c>
      <c r="E10" t="s">
        <v>36</v>
      </c>
      <c r="F10" t="s">
        <v>18</v>
      </c>
      <c r="G10" t="s">
        <v>35</v>
      </c>
      <c r="H10" t="s">
        <v>35</v>
      </c>
    </row>
    <row r="11" spans="1:8" x14ac:dyDescent="0.25">
      <c r="A11" t="s">
        <v>9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3686-F943-47A7-973A-555C18D7A183}">
  <dimension ref="A1:N96"/>
  <sheetViews>
    <sheetView workbookViewId="0">
      <selection activeCell="I2" sqref="I2"/>
    </sheetView>
  </sheetViews>
  <sheetFormatPr defaultRowHeight="15" x14ac:dyDescent="0.25"/>
  <cols>
    <col min="1" max="1" width="10.28515625" customWidth="1"/>
    <col min="5" max="5" width="12.28515625" bestFit="1" customWidth="1"/>
    <col min="9" max="9" width="16.85546875" customWidth="1"/>
    <col min="11" max="11" width="13.7109375" customWidth="1"/>
    <col min="13" max="13" width="19.5703125" customWidth="1"/>
  </cols>
  <sheetData>
    <row r="1" spans="1:14" x14ac:dyDescent="0.25">
      <c r="A1" t="s">
        <v>23</v>
      </c>
    </row>
    <row r="2" spans="1:14" x14ac:dyDescent="0.25">
      <c r="A2" t="s">
        <v>19</v>
      </c>
      <c r="C2" t="s">
        <v>25</v>
      </c>
      <c r="E2" t="s">
        <v>26</v>
      </c>
      <c r="G2" t="s">
        <v>27</v>
      </c>
      <c r="I2" t="s">
        <v>44</v>
      </c>
      <c r="K2" t="s">
        <v>28</v>
      </c>
      <c r="M2" t="s">
        <v>29</v>
      </c>
    </row>
    <row r="3" spans="1:14" x14ac:dyDescent="0.25">
      <c r="A3" t="s">
        <v>11</v>
      </c>
      <c r="B3">
        <f>COUNT(B4:B16)</f>
        <v>13</v>
      </c>
      <c r="C3" t="s">
        <v>46</v>
      </c>
      <c r="D3">
        <f>COUNT(D4:D16)</f>
        <v>8</v>
      </c>
      <c r="E3" t="s">
        <v>20</v>
      </c>
      <c r="F3">
        <f>COUNT(F4:F16)</f>
        <v>9</v>
      </c>
      <c r="G3" t="s">
        <v>47</v>
      </c>
      <c r="H3">
        <f>COUNT(H4:H16)</f>
        <v>5</v>
      </c>
      <c r="I3" s="1" t="s">
        <v>45</v>
      </c>
      <c r="J3">
        <f>COUNT(J4:J16)</f>
        <v>3</v>
      </c>
      <c r="K3" t="s">
        <v>21</v>
      </c>
      <c r="L3">
        <f>COUNT(L4:L16)</f>
        <v>4</v>
      </c>
      <c r="M3" s="1" t="s">
        <v>24</v>
      </c>
      <c r="N3">
        <f>COUNT(N4:N16)</f>
        <v>5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 x14ac:dyDescent="0.25">
      <c r="A5">
        <v>3.9</v>
      </c>
      <c r="B5">
        <v>0</v>
      </c>
      <c r="C5">
        <v>10</v>
      </c>
      <c r="D5">
        <v>0.5</v>
      </c>
      <c r="E5">
        <v>12.9</v>
      </c>
      <c r="F5">
        <v>0</v>
      </c>
      <c r="G5">
        <v>0.05</v>
      </c>
      <c r="H5">
        <v>1</v>
      </c>
      <c r="I5">
        <v>0.99</v>
      </c>
      <c r="J5">
        <v>0</v>
      </c>
      <c r="K5">
        <v>0.1</v>
      </c>
      <c r="L5">
        <v>0</v>
      </c>
      <c r="M5">
        <v>0.4</v>
      </c>
      <c r="N5">
        <v>1</v>
      </c>
    </row>
    <row r="6" spans="1:14" x14ac:dyDescent="0.25">
      <c r="A6">
        <v>4</v>
      </c>
      <c r="B6">
        <v>0.1</v>
      </c>
      <c r="C6">
        <v>20</v>
      </c>
      <c r="D6">
        <v>1</v>
      </c>
      <c r="E6">
        <v>13</v>
      </c>
      <c r="F6">
        <v>0.5</v>
      </c>
      <c r="G6">
        <v>1.5</v>
      </c>
      <c r="H6">
        <v>1</v>
      </c>
      <c r="I6">
        <v>1</v>
      </c>
      <c r="J6">
        <v>1</v>
      </c>
      <c r="K6">
        <v>0.9</v>
      </c>
      <c r="L6">
        <v>1</v>
      </c>
      <c r="M6">
        <v>0.41</v>
      </c>
      <c r="N6">
        <v>0</v>
      </c>
    </row>
    <row r="7" spans="1:14" x14ac:dyDescent="0.25">
      <c r="A7">
        <v>7.8</v>
      </c>
      <c r="B7">
        <v>0.2</v>
      </c>
      <c r="C7">
        <v>40</v>
      </c>
      <c r="D7">
        <v>1</v>
      </c>
      <c r="E7">
        <v>18</v>
      </c>
      <c r="F7">
        <v>1</v>
      </c>
      <c r="G7">
        <v>1.6</v>
      </c>
      <c r="H7">
        <v>0</v>
      </c>
      <c r="K7">
        <v>1</v>
      </c>
      <c r="L7">
        <v>1</v>
      </c>
      <c r="M7">
        <v>0.5</v>
      </c>
      <c r="N7">
        <v>0</v>
      </c>
    </row>
    <row r="8" spans="1:14" x14ac:dyDescent="0.25">
      <c r="A8">
        <v>8.5</v>
      </c>
      <c r="B8">
        <v>0.3</v>
      </c>
      <c r="C8">
        <v>55</v>
      </c>
      <c r="D8">
        <v>0.66</v>
      </c>
      <c r="E8">
        <v>20.5</v>
      </c>
      <c r="F8">
        <v>1</v>
      </c>
      <c r="G8">
        <v>30</v>
      </c>
      <c r="H8">
        <v>0</v>
      </c>
      <c r="M8">
        <v>2</v>
      </c>
      <c r="N8">
        <v>0</v>
      </c>
    </row>
    <row r="9" spans="1:14" x14ac:dyDescent="0.25">
      <c r="A9">
        <v>10</v>
      </c>
      <c r="B9">
        <v>0.4</v>
      </c>
      <c r="C9">
        <v>57</v>
      </c>
      <c r="D9">
        <v>0.33</v>
      </c>
      <c r="E9">
        <v>23</v>
      </c>
      <c r="F9">
        <v>1</v>
      </c>
    </row>
    <row r="10" spans="1:14" x14ac:dyDescent="0.25">
      <c r="A10">
        <v>11</v>
      </c>
      <c r="B10">
        <v>0.5</v>
      </c>
      <c r="C10">
        <v>57.1</v>
      </c>
      <c r="D10">
        <v>0</v>
      </c>
      <c r="E10">
        <v>24</v>
      </c>
      <c r="F10">
        <v>0.25</v>
      </c>
    </row>
    <row r="11" spans="1:14" x14ac:dyDescent="0.25">
      <c r="A11">
        <v>12</v>
      </c>
      <c r="B11">
        <v>0.6</v>
      </c>
      <c r="C11">
        <v>100</v>
      </c>
      <c r="D11">
        <v>0</v>
      </c>
      <c r="E11">
        <v>24.1</v>
      </c>
      <c r="F11">
        <v>0</v>
      </c>
    </row>
    <row r="12" spans="1:14" x14ac:dyDescent="0.25">
      <c r="A12">
        <v>12.2</v>
      </c>
      <c r="B12">
        <v>0.7</v>
      </c>
      <c r="E12">
        <v>50</v>
      </c>
      <c r="F12">
        <v>0</v>
      </c>
    </row>
    <row r="13" spans="1:14" x14ac:dyDescent="0.25">
      <c r="A13">
        <v>15</v>
      </c>
      <c r="B13">
        <v>0.8</v>
      </c>
    </row>
    <row r="14" spans="1:14" x14ac:dyDescent="0.25">
      <c r="A14">
        <v>17</v>
      </c>
      <c r="B14">
        <v>0.9</v>
      </c>
    </row>
    <row r="15" spans="1:14" x14ac:dyDescent="0.25">
      <c r="A15">
        <v>20</v>
      </c>
      <c r="B15">
        <v>1</v>
      </c>
    </row>
    <row r="16" spans="1:14" x14ac:dyDescent="0.25">
      <c r="A16">
        <v>100</v>
      </c>
      <c r="B16">
        <v>1</v>
      </c>
    </row>
    <row r="18" spans="1:14" x14ac:dyDescent="0.25">
      <c r="A18" t="s">
        <v>22</v>
      </c>
    </row>
    <row r="19" spans="1:14" x14ac:dyDescent="0.25">
      <c r="A19" t="s">
        <v>19</v>
      </c>
      <c r="C19" t="s">
        <v>25</v>
      </c>
      <c r="E19" t="s">
        <v>26</v>
      </c>
      <c r="G19" t="s">
        <v>27</v>
      </c>
      <c r="I19" t="s">
        <v>44</v>
      </c>
      <c r="K19" t="s">
        <v>28</v>
      </c>
      <c r="M19" t="s">
        <v>29</v>
      </c>
    </row>
    <row r="20" spans="1:14" x14ac:dyDescent="0.25">
      <c r="A20" t="s">
        <v>11</v>
      </c>
      <c r="B20">
        <f>COUNT(B21:B29)</f>
        <v>6</v>
      </c>
      <c r="C20" t="s">
        <v>46</v>
      </c>
      <c r="D20">
        <f>COUNT(D21:D29)</f>
        <v>8</v>
      </c>
      <c r="E20" t="s">
        <v>20</v>
      </c>
      <c r="F20">
        <f>COUNT(F21:F29)</f>
        <v>9</v>
      </c>
      <c r="G20" t="s">
        <v>47</v>
      </c>
      <c r="H20">
        <f>COUNT(H21:H29)</f>
        <v>5</v>
      </c>
      <c r="I20" s="1" t="s">
        <v>45</v>
      </c>
      <c r="J20">
        <f>COUNT(J21:J29)</f>
        <v>3</v>
      </c>
      <c r="K20" t="s">
        <v>21</v>
      </c>
      <c r="L20">
        <f>COUNT(L21:L29)</f>
        <v>4</v>
      </c>
      <c r="M20" s="1" t="s">
        <v>24</v>
      </c>
      <c r="N20">
        <f>COUNT(N21:N29)</f>
        <v>5</v>
      </c>
    </row>
    <row r="21" spans="1:1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</row>
    <row r="22" spans="1:14" x14ac:dyDescent="0.25">
      <c r="A22">
        <v>5</v>
      </c>
      <c r="B22">
        <v>0</v>
      </c>
      <c r="C22">
        <v>10</v>
      </c>
      <c r="D22">
        <v>0.5</v>
      </c>
      <c r="E22">
        <v>12.9</v>
      </c>
      <c r="F22">
        <v>0</v>
      </c>
      <c r="G22">
        <v>0.05</v>
      </c>
      <c r="H22">
        <v>1</v>
      </c>
      <c r="I22">
        <v>0.99</v>
      </c>
      <c r="J22">
        <v>0</v>
      </c>
      <c r="K22">
        <v>0.1</v>
      </c>
      <c r="L22">
        <v>0</v>
      </c>
      <c r="M22">
        <v>0.4</v>
      </c>
      <c r="N22">
        <v>1</v>
      </c>
    </row>
    <row r="23" spans="1:14" x14ac:dyDescent="0.25">
      <c r="A23">
        <v>10</v>
      </c>
      <c r="B23">
        <v>1</v>
      </c>
      <c r="C23">
        <v>20</v>
      </c>
      <c r="D23">
        <v>1</v>
      </c>
      <c r="E23">
        <v>13</v>
      </c>
      <c r="F23">
        <v>0.5</v>
      </c>
      <c r="G23">
        <v>1.5</v>
      </c>
      <c r="H23">
        <v>1</v>
      </c>
      <c r="I23">
        <v>1</v>
      </c>
      <c r="J23">
        <v>1</v>
      </c>
      <c r="K23">
        <v>0.9</v>
      </c>
      <c r="L23">
        <v>1</v>
      </c>
      <c r="M23">
        <v>0.41</v>
      </c>
      <c r="N23">
        <v>0</v>
      </c>
    </row>
    <row r="24" spans="1:14" x14ac:dyDescent="0.25">
      <c r="A24">
        <v>50</v>
      </c>
      <c r="B24">
        <v>1</v>
      </c>
      <c r="C24">
        <v>40</v>
      </c>
      <c r="D24">
        <v>1</v>
      </c>
      <c r="E24">
        <v>18</v>
      </c>
      <c r="F24">
        <v>0.8</v>
      </c>
      <c r="G24">
        <v>1.6</v>
      </c>
      <c r="H24">
        <v>0</v>
      </c>
      <c r="K24">
        <v>1</v>
      </c>
      <c r="L24">
        <v>1</v>
      </c>
      <c r="M24">
        <v>0.5</v>
      </c>
      <c r="N24">
        <v>0</v>
      </c>
    </row>
    <row r="25" spans="1:14" x14ac:dyDescent="0.25">
      <c r="A25">
        <v>90</v>
      </c>
      <c r="B25">
        <v>1</v>
      </c>
      <c r="C25">
        <v>55</v>
      </c>
      <c r="D25">
        <v>0.66</v>
      </c>
      <c r="E25">
        <v>19</v>
      </c>
      <c r="F25">
        <v>1</v>
      </c>
      <c r="G25">
        <v>30</v>
      </c>
      <c r="H25">
        <v>0</v>
      </c>
      <c r="M25">
        <v>2</v>
      </c>
      <c r="N25">
        <v>0</v>
      </c>
    </row>
    <row r="26" spans="1:14" x14ac:dyDescent="0.25">
      <c r="A26">
        <v>100</v>
      </c>
      <c r="B26">
        <v>1</v>
      </c>
      <c r="C26">
        <v>57</v>
      </c>
      <c r="D26">
        <v>0.33</v>
      </c>
      <c r="E26">
        <v>23</v>
      </c>
      <c r="F26">
        <v>1</v>
      </c>
    </row>
    <row r="27" spans="1:14" x14ac:dyDescent="0.25">
      <c r="C27">
        <v>57.1</v>
      </c>
      <c r="D27">
        <v>0</v>
      </c>
      <c r="E27">
        <v>26</v>
      </c>
      <c r="F27">
        <v>0.25</v>
      </c>
    </row>
    <row r="28" spans="1:14" x14ac:dyDescent="0.25">
      <c r="C28">
        <v>100</v>
      </c>
      <c r="D28">
        <v>0</v>
      </c>
      <c r="E28">
        <v>30</v>
      </c>
      <c r="F28">
        <v>0</v>
      </c>
    </row>
    <row r="29" spans="1:14" x14ac:dyDescent="0.25">
      <c r="E29">
        <v>50</v>
      </c>
      <c r="F29">
        <v>0</v>
      </c>
    </row>
    <row r="32" spans="1:14" x14ac:dyDescent="0.25">
      <c r="A32" t="s">
        <v>30</v>
      </c>
    </row>
    <row r="33" spans="1:14" x14ac:dyDescent="0.25">
      <c r="A33" t="s">
        <v>19</v>
      </c>
      <c r="C33" t="s">
        <v>25</v>
      </c>
      <c r="E33" t="s">
        <v>26</v>
      </c>
      <c r="G33" t="s">
        <v>27</v>
      </c>
      <c r="I33" t="s">
        <v>44</v>
      </c>
      <c r="K33" t="s">
        <v>28</v>
      </c>
      <c r="M33" t="s">
        <v>29</v>
      </c>
    </row>
    <row r="34" spans="1:14" x14ac:dyDescent="0.25">
      <c r="A34" t="s">
        <v>11</v>
      </c>
      <c r="B34">
        <f>COUNT(B35:B44)</f>
        <v>6</v>
      </c>
      <c r="C34" t="s">
        <v>46</v>
      </c>
      <c r="D34">
        <f>COUNT(D35:D44)</f>
        <v>7</v>
      </c>
      <c r="E34" t="s">
        <v>20</v>
      </c>
      <c r="F34">
        <f>COUNT(F35:F44)</f>
        <v>10</v>
      </c>
      <c r="G34" t="s">
        <v>47</v>
      </c>
      <c r="H34">
        <f>COUNT(H35:H44)</f>
        <v>5</v>
      </c>
      <c r="I34" s="1" t="s">
        <v>45</v>
      </c>
      <c r="J34">
        <f>COUNT(J35:J44)</f>
        <v>3</v>
      </c>
      <c r="K34" t="s">
        <v>21</v>
      </c>
      <c r="L34">
        <f>COUNT(L35:L44)</f>
        <v>4</v>
      </c>
      <c r="M34" s="1" t="s">
        <v>24</v>
      </c>
      <c r="N34">
        <f>COUNT(N35:N44)</f>
        <v>4</v>
      </c>
    </row>
    <row r="35" spans="1:1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</row>
    <row r="36" spans="1:14" x14ac:dyDescent="0.25">
      <c r="A36">
        <v>4.9000000000000004</v>
      </c>
      <c r="B36">
        <v>0</v>
      </c>
      <c r="C36">
        <v>10</v>
      </c>
      <c r="D36">
        <v>0.5</v>
      </c>
      <c r="E36">
        <v>12.9</v>
      </c>
      <c r="F36">
        <v>0</v>
      </c>
      <c r="G36">
        <v>0.05</v>
      </c>
      <c r="H36">
        <v>1</v>
      </c>
      <c r="I36">
        <v>0.99</v>
      </c>
      <c r="J36">
        <v>0</v>
      </c>
      <c r="K36">
        <v>0.1</v>
      </c>
      <c r="L36">
        <v>0</v>
      </c>
      <c r="M36">
        <v>0.5</v>
      </c>
      <c r="N36">
        <v>1</v>
      </c>
    </row>
    <row r="37" spans="1:14" x14ac:dyDescent="0.25">
      <c r="A37">
        <v>5</v>
      </c>
      <c r="B37">
        <v>0.33</v>
      </c>
      <c r="C37">
        <v>20</v>
      </c>
      <c r="D37">
        <v>1</v>
      </c>
      <c r="E37">
        <v>13</v>
      </c>
      <c r="F37">
        <v>0.5</v>
      </c>
      <c r="G37">
        <v>1.5</v>
      </c>
      <c r="H37">
        <v>1</v>
      </c>
      <c r="I37">
        <v>1</v>
      </c>
      <c r="J37">
        <v>1</v>
      </c>
      <c r="K37">
        <v>0.9</v>
      </c>
      <c r="L37">
        <v>1</v>
      </c>
      <c r="M37">
        <v>0.51</v>
      </c>
      <c r="N37">
        <v>0</v>
      </c>
    </row>
    <row r="38" spans="1:14" x14ac:dyDescent="0.25">
      <c r="A38">
        <v>8</v>
      </c>
      <c r="B38">
        <v>0.67</v>
      </c>
      <c r="C38">
        <v>35</v>
      </c>
      <c r="D38">
        <v>1</v>
      </c>
      <c r="E38">
        <v>14</v>
      </c>
      <c r="F38">
        <v>0.8</v>
      </c>
      <c r="G38">
        <v>1.6</v>
      </c>
      <c r="H38">
        <v>0</v>
      </c>
      <c r="K38">
        <v>1</v>
      </c>
      <c r="L38">
        <v>1</v>
      </c>
      <c r="M38">
        <v>2</v>
      </c>
      <c r="N38">
        <v>0</v>
      </c>
    </row>
    <row r="39" spans="1:14" x14ac:dyDescent="0.25">
      <c r="A39">
        <v>12.1</v>
      </c>
      <c r="B39">
        <v>1</v>
      </c>
      <c r="C39">
        <v>50</v>
      </c>
      <c r="D39">
        <v>1</v>
      </c>
      <c r="E39">
        <v>18</v>
      </c>
      <c r="F39">
        <v>1</v>
      </c>
      <c r="G39">
        <v>30</v>
      </c>
      <c r="H39">
        <v>0</v>
      </c>
    </row>
    <row r="40" spans="1:14" x14ac:dyDescent="0.25">
      <c r="A40">
        <v>100</v>
      </c>
      <c r="B40">
        <v>1</v>
      </c>
      <c r="C40">
        <v>51</v>
      </c>
      <c r="D40">
        <v>0</v>
      </c>
      <c r="E40">
        <v>19</v>
      </c>
      <c r="F40">
        <v>1</v>
      </c>
    </row>
    <row r="41" spans="1:14" x14ac:dyDescent="0.25">
      <c r="C41">
        <v>100</v>
      </c>
      <c r="D41">
        <v>0</v>
      </c>
      <c r="E41">
        <v>23</v>
      </c>
      <c r="F41">
        <v>1</v>
      </c>
    </row>
    <row r="42" spans="1:14" x14ac:dyDescent="0.25">
      <c r="E42">
        <v>26</v>
      </c>
      <c r="F42">
        <v>0.25</v>
      </c>
    </row>
    <row r="43" spans="1:14" x14ac:dyDescent="0.25">
      <c r="E43">
        <v>30</v>
      </c>
      <c r="F43">
        <v>0</v>
      </c>
    </row>
    <row r="44" spans="1:14" x14ac:dyDescent="0.25">
      <c r="E44">
        <v>50</v>
      </c>
      <c r="F44">
        <v>0</v>
      </c>
    </row>
    <row r="46" spans="1:14" x14ac:dyDescent="0.25">
      <c r="A46" t="s">
        <v>31</v>
      </c>
    </row>
    <row r="47" spans="1:14" x14ac:dyDescent="0.25">
      <c r="A47" t="s">
        <v>19</v>
      </c>
      <c r="C47" t="s">
        <v>25</v>
      </c>
      <c r="E47" t="s">
        <v>26</v>
      </c>
      <c r="G47" t="s">
        <v>27</v>
      </c>
      <c r="I47" t="s">
        <v>44</v>
      </c>
      <c r="K47" t="s">
        <v>28</v>
      </c>
      <c r="M47" t="s">
        <v>29</v>
      </c>
    </row>
    <row r="48" spans="1:14" x14ac:dyDescent="0.25">
      <c r="A48" t="s">
        <v>11</v>
      </c>
      <c r="B48">
        <f>COUNT(B49:B58)</f>
        <v>5</v>
      </c>
      <c r="C48" t="s">
        <v>46</v>
      </c>
      <c r="D48">
        <f>COUNT(D49:D58)</f>
        <v>10</v>
      </c>
      <c r="E48" t="s">
        <v>20</v>
      </c>
      <c r="F48">
        <f>COUNT(F49:F58)</f>
        <v>10</v>
      </c>
      <c r="G48" t="s">
        <v>47</v>
      </c>
      <c r="H48">
        <f>COUNT(H49:H58)</f>
        <v>5</v>
      </c>
      <c r="I48" s="1" t="s">
        <v>45</v>
      </c>
      <c r="J48">
        <f>COUNT(J49:J58)</f>
        <v>3</v>
      </c>
      <c r="K48" t="s">
        <v>21</v>
      </c>
      <c r="L48">
        <f>COUNT(L49:L58)</f>
        <v>4</v>
      </c>
      <c r="M48" s="1" t="s">
        <v>24</v>
      </c>
      <c r="N48">
        <f>COUNT(N49:N58)</f>
        <v>4</v>
      </c>
    </row>
    <row r="49" spans="1:1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</row>
    <row r="50" spans="1:14" x14ac:dyDescent="0.25">
      <c r="A50">
        <v>8</v>
      </c>
      <c r="B50">
        <v>0</v>
      </c>
      <c r="C50">
        <v>10</v>
      </c>
      <c r="D50">
        <v>0.5</v>
      </c>
      <c r="E50">
        <v>10</v>
      </c>
      <c r="F50">
        <v>0</v>
      </c>
      <c r="G50">
        <v>0.05</v>
      </c>
      <c r="H50">
        <v>1</v>
      </c>
      <c r="I50">
        <v>0.99</v>
      </c>
      <c r="J50">
        <v>0</v>
      </c>
      <c r="K50">
        <v>0.1</v>
      </c>
      <c r="L50">
        <v>0</v>
      </c>
      <c r="M50">
        <v>0.5</v>
      </c>
      <c r="N50">
        <v>1</v>
      </c>
    </row>
    <row r="51" spans="1:14" x14ac:dyDescent="0.25">
      <c r="A51">
        <v>12</v>
      </c>
      <c r="B51">
        <v>0.3</v>
      </c>
      <c r="C51">
        <v>20</v>
      </c>
      <c r="D51">
        <v>1</v>
      </c>
      <c r="E51">
        <v>13</v>
      </c>
      <c r="F51">
        <v>0.25</v>
      </c>
      <c r="G51">
        <v>1.5</v>
      </c>
      <c r="H51">
        <v>1</v>
      </c>
      <c r="I51">
        <v>1</v>
      </c>
      <c r="J51">
        <v>1</v>
      </c>
      <c r="K51">
        <v>0.9</v>
      </c>
      <c r="L51">
        <v>1</v>
      </c>
      <c r="M51">
        <v>0.51</v>
      </c>
      <c r="N51">
        <v>0</v>
      </c>
    </row>
    <row r="52" spans="1:14" x14ac:dyDescent="0.25">
      <c r="A52">
        <v>20</v>
      </c>
      <c r="B52">
        <v>1</v>
      </c>
      <c r="C52">
        <v>42</v>
      </c>
      <c r="D52">
        <v>1</v>
      </c>
      <c r="E52">
        <v>15</v>
      </c>
      <c r="F52">
        <v>0.5</v>
      </c>
      <c r="G52">
        <v>1.6</v>
      </c>
      <c r="H52">
        <v>0</v>
      </c>
      <c r="K52">
        <v>1</v>
      </c>
      <c r="L52">
        <v>1</v>
      </c>
      <c r="M52">
        <v>2</v>
      </c>
      <c r="N52">
        <v>0</v>
      </c>
    </row>
    <row r="53" spans="1:14" x14ac:dyDescent="0.25">
      <c r="A53">
        <v>100</v>
      </c>
      <c r="B53">
        <v>1</v>
      </c>
      <c r="C53">
        <v>42.5</v>
      </c>
      <c r="D53">
        <v>1</v>
      </c>
      <c r="E53">
        <v>18</v>
      </c>
      <c r="F53">
        <v>0.75</v>
      </c>
      <c r="G53">
        <v>30</v>
      </c>
      <c r="H53">
        <v>0</v>
      </c>
    </row>
    <row r="54" spans="1:14" x14ac:dyDescent="0.25">
      <c r="C54">
        <v>57</v>
      </c>
      <c r="D54">
        <v>0.75</v>
      </c>
      <c r="E54">
        <v>20</v>
      </c>
      <c r="F54">
        <v>1</v>
      </c>
    </row>
    <row r="55" spans="1:14" x14ac:dyDescent="0.25">
      <c r="C55">
        <v>62.4</v>
      </c>
      <c r="D55">
        <v>0.5</v>
      </c>
      <c r="E55">
        <v>22</v>
      </c>
      <c r="F55">
        <v>1</v>
      </c>
    </row>
    <row r="56" spans="1:14" x14ac:dyDescent="0.25">
      <c r="C56">
        <v>64</v>
      </c>
      <c r="D56">
        <v>0.25</v>
      </c>
      <c r="E56">
        <v>23</v>
      </c>
      <c r="F56">
        <v>1</v>
      </c>
    </row>
    <row r="57" spans="1:14" x14ac:dyDescent="0.25">
      <c r="C57">
        <v>65</v>
      </c>
      <c r="D57">
        <v>0</v>
      </c>
      <c r="E57">
        <v>30</v>
      </c>
      <c r="F57">
        <v>0</v>
      </c>
    </row>
    <row r="58" spans="1:14" x14ac:dyDescent="0.25">
      <c r="C58">
        <v>100</v>
      </c>
      <c r="D58">
        <v>0</v>
      </c>
      <c r="E58">
        <v>50</v>
      </c>
      <c r="F58">
        <v>0</v>
      </c>
    </row>
    <row r="60" spans="1:14" x14ac:dyDescent="0.25">
      <c r="A60" t="s">
        <v>32</v>
      </c>
    </row>
    <row r="61" spans="1:14" x14ac:dyDescent="0.25">
      <c r="A61" t="s">
        <v>19</v>
      </c>
      <c r="C61" t="s">
        <v>25</v>
      </c>
      <c r="E61" t="s">
        <v>26</v>
      </c>
      <c r="G61" t="s">
        <v>27</v>
      </c>
      <c r="I61" t="s">
        <v>44</v>
      </c>
      <c r="K61" t="s">
        <v>28</v>
      </c>
      <c r="M61" t="s">
        <v>29</v>
      </c>
    </row>
    <row r="62" spans="1:14" x14ac:dyDescent="0.25">
      <c r="A62" t="s">
        <v>11</v>
      </c>
      <c r="B62">
        <f>COUNT(B63:B72)</f>
        <v>5</v>
      </c>
      <c r="C62" t="s">
        <v>46</v>
      </c>
      <c r="D62">
        <f>COUNT(D63:D72)</f>
        <v>10</v>
      </c>
      <c r="E62" t="s">
        <v>20</v>
      </c>
      <c r="F62">
        <f>COUNT(F63:F72)</f>
        <v>10</v>
      </c>
      <c r="G62" t="s">
        <v>47</v>
      </c>
      <c r="H62">
        <f>COUNT(H63:H72)</f>
        <v>5</v>
      </c>
      <c r="I62" s="1" t="s">
        <v>45</v>
      </c>
      <c r="J62">
        <f>COUNT(J63:J72)</f>
        <v>3</v>
      </c>
      <c r="K62" t="s">
        <v>21</v>
      </c>
      <c r="L62">
        <f>COUNT(L63:L72)</f>
        <v>2</v>
      </c>
      <c r="M62" s="1" t="s">
        <v>24</v>
      </c>
      <c r="N62">
        <f>COUNT(N63:N72)</f>
        <v>4</v>
      </c>
    </row>
    <row r="63" spans="1:1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</row>
    <row r="64" spans="1:14" x14ac:dyDescent="0.25">
      <c r="A64">
        <v>4.9000000000000004</v>
      </c>
      <c r="B64">
        <v>0</v>
      </c>
      <c r="C64">
        <v>10</v>
      </c>
      <c r="D64">
        <v>0.5</v>
      </c>
      <c r="E64">
        <v>9.9</v>
      </c>
      <c r="F64">
        <v>0</v>
      </c>
      <c r="G64">
        <v>0.05</v>
      </c>
      <c r="H64">
        <v>1</v>
      </c>
      <c r="I64">
        <v>0.99</v>
      </c>
      <c r="J64">
        <v>0</v>
      </c>
      <c r="K64">
        <v>1</v>
      </c>
      <c r="L64">
        <v>1</v>
      </c>
      <c r="M64">
        <v>0.6</v>
      </c>
      <c r="N64">
        <v>1</v>
      </c>
    </row>
    <row r="65" spans="1:14" x14ac:dyDescent="0.25">
      <c r="A65">
        <v>5</v>
      </c>
      <c r="B65">
        <v>0.5</v>
      </c>
      <c r="C65">
        <v>20</v>
      </c>
      <c r="D65">
        <v>1</v>
      </c>
      <c r="E65">
        <v>10</v>
      </c>
      <c r="F65">
        <v>0.2</v>
      </c>
      <c r="G65">
        <v>1.5</v>
      </c>
      <c r="H65">
        <v>1</v>
      </c>
      <c r="I65">
        <v>1</v>
      </c>
      <c r="J65">
        <v>1</v>
      </c>
      <c r="M65">
        <v>0.61</v>
      </c>
      <c r="N65">
        <v>0</v>
      </c>
    </row>
    <row r="66" spans="1:14" x14ac:dyDescent="0.25">
      <c r="A66">
        <v>12.2</v>
      </c>
      <c r="B66">
        <v>1</v>
      </c>
      <c r="C66">
        <v>42</v>
      </c>
      <c r="D66">
        <v>1</v>
      </c>
      <c r="E66">
        <v>12</v>
      </c>
      <c r="F66">
        <v>0.4</v>
      </c>
      <c r="G66">
        <v>1.6</v>
      </c>
      <c r="H66">
        <v>0</v>
      </c>
      <c r="M66">
        <v>2</v>
      </c>
      <c r="N66">
        <v>0</v>
      </c>
    </row>
    <row r="67" spans="1:14" x14ac:dyDescent="0.25">
      <c r="A67">
        <v>100</v>
      </c>
      <c r="B67">
        <v>1</v>
      </c>
      <c r="C67">
        <v>42.5</v>
      </c>
      <c r="D67">
        <v>1</v>
      </c>
      <c r="E67">
        <v>13</v>
      </c>
      <c r="F67">
        <v>0.6</v>
      </c>
      <c r="G67">
        <v>30</v>
      </c>
      <c r="H67">
        <v>0</v>
      </c>
    </row>
    <row r="68" spans="1:14" x14ac:dyDescent="0.25">
      <c r="C68">
        <v>57</v>
      </c>
      <c r="D68">
        <v>0.75</v>
      </c>
      <c r="E68">
        <v>18</v>
      </c>
      <c r="F68">
        <v>0.8</v>
      </c>
    </row>
    <row r="69" spans="1:14" x14ac:dyDescent="0.25">
      <c r="C69">
        <v>62.4</v>
      </c>
      <c r="D69">
        <v>0.5</v>
      </c>
      <c r="E69">
        <v>23</v>
      </c>
      <c r="F69">
        <v>1</v>
      </c>
    </row>
    <row r="70" spans="1:14" x14ac:dyDescent="0.25">
      <c r="C70">
        <v>64</v>
      </c>
      <c r="D70">
        <v>0.25</v>
      </c>
      <c r="E70">
        <v>26</v>
      </c>
      <c r="F70">
        <v>1</v>
      </c>
    </row>
    <row r="71" spans="1:14" x14ac:dyDescent="0.25">
      <c r="C71">
        <v>65</v>
      </c>
      <c r="D71">
        <v>0</v>
      </c>
      <c r="E71">
        <v>30</v>
      </c>
      <c r="F71">
        <v>0</v>
      </c>
    </row>
    <row r="72" spans="1:14" x14ac:dyDescent="0.25">
      <c r="C72">
        <v>100</v>
      </c>
      <c r="D72">
        <v>0</v>
      </c>
      <c r="E72">
        <v>50</v>
      </c>
      <c r="F72">
        <v>0</v>
      </c>
    </row>
    <row r="74" spans="1:14" x14ac:dyDescent="0.25">
      <c r="A74" t="s">
        <v>33</v>
      </c>
    </row>
    <row r="75" spans="1:14" x14ac:dyDescent="0.25">
      <c r="A75" t="s">
        <v>19</v>
      </c>
      <c r="C75" t="s">
        <v>25</v>
      </c>
      <c r="E75" t="s">
        <v>26</v>
      </c>
      <c r="G75" t="s">
        <v>27</v>
      </c>
      <c r="I75" t="s">
        <v>44</v>
      </c>
      <c r="K75" t="s">
        <v>28</v>
      </c>
      <c r="M75" t="s">
        <v>29</v>
      </c>
    </row>
    <row r="76" spans="1:14" x14ac:dyDescent="0.25">
      <c r="A76" t="s">
        <v>11</v>
      </c>
      <c r="B76">
        <f>COUNT(B77:B86)</f>
        <v>8</v>
      </c>
      <c r="C76" t="s">
        <v>46</v>
      </c>
      <c r="D76">
        <f>COUNT(D77:D86)</f>
        <v>7</v>
      </c>
      <c r="E76" t="s">
        <v>20</v>
      </c>
      <c r="F76">
        <f>COUNT(F77:F86)</f>
        <v>8</v>
      </c>
      <c r="G76" t="s">
        <v>47</v>
      </c>
      <c r="H76">
        <f>COUNT(H77:H86)</f>
        <v>5</v>
      </c>
      <c r="I76" s="1" t="s">
        <v>45</v>
      </c>
      <c r="J76">
        <f>COUNT(J77:J86)</f>
        <v>4</v>
      </c>
      <c r="K76" t="s">
        <v>21</v>
      </c>
      <c r="L76">
        <f>COUNT(L77:L86)</f>
        <v>4</v>
      </c>
      <c r="M76" s="1" t="s">
        <v>24</v>
      </c>
      <c r="N76">
        <f>COUNT(N77:N86)</f>
        <v>5</v>
      </c>
    </row>
    <row r="77" spans="1:1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</row>
    <row r="78" spans="1:14" x14ac:dyDescent="0.25">
      <c r="A78">
        <v>1.9</v>
      </c>
      <c r="B78">
        <v>0</v>
      </c>
      <c r="C78">
        <v>10</v>
      </c>
      <c r="D78">
        <v>0.5</v>
      </c>
      <c r="E78">
        <v>4.9000000000000004</v>
      </c>
      <c r="F78">
        <v>0</v>
      </c>
      <c r="G78">
        <v>0.05</v>
      </c>
      <c r="H78">
        <v>1</v>
      </c>
      <c r="I78">
        <v>0.84</v>
      </c>
      <c r="J78">
        <v>0</v>
      </c>
      <c r="K78">
        <v>0.1</v>
      </c>
      <c r="L78">
        <v>0</v>
      </c>
      <c r="M78">
        <v>0.3</v>
      </c>
      <c r="N78">
        <v>1</v>
      </c>
    </row>
    <row r="79" spans="1:14" x14ac:dyDescent="0.25">
      <c r="A79">
        <v>2</v>
      </c>
      <c r="B79">
        <v>0.14000000000000001</v>
      </c>
      <c r="C79">
        <v>20</v>
      </c>
      <c r="D79">
        <v>1</v>
      </c>
      <c r="E79">
        <v>5</v>
      </c>
      <c r="F79">
        <v>0.25</v>
      </c>
      <c r="G79">
        <v>1.5</v>
      </c>
      <c r="H79">
        <v>1</v>
      </c>
      <c r="I79">
        <v>0.92</v>
      </c>
      <c r="J79">
        <v>1</v>
      </c>
      <c r="K79">
        <v>0.9</v>
      </c>
      <c r="L79">
        <v>1</v>
      </c>
      <c r="M79">
        <v>0.31</v>
      </c>
      <c r="N79">
        <v>0</v>
      </c>
    </row>
    <row r="80" spans="1:14" x14ac:dyDescent="0.25">
      <c r="A80">
        <v>2.9</v>
      </c>
      <c r="B80">
        <v>0.22</v>
      </c>
      <c r="C80">
        <v>33</v>
      </c>
      <c r="D80">
        <v>1</v>
      </c>
      <c r="E80">
        <v>10</v>
      </c>
      <c r="F80">
        <v>0.5</v>
      </c>
      <c r="G80">
        <v>1.6</v>
      </c>
      <c r="H80">
        <v>0</v>
      </c>
      <c r="I80">
        <v>1</v>
      </c>
      <c r="J80">
        <v>1</v>
      </c>
      <c r="K80">
        <v>1</v>
      </c>
      <c r="L80">
        <v>1</v>
      </c>
      <c r="M80">
        <v>0.5</v>
      </c>
      <c r="N80">
        <v>0</v>
      </c>
    </row>
    <row r="81" spans="1:14" x14ac:dyDescent="0.25">
      <c r="A81">
        <v>4.4000000000000004</v>
      </c>
      <c r="B81">
        <v>0.36</v>
      </c>
      <c r="C81">
        <v>38</v>
      </c>
      <c r="D81">
        <v>1</v>
      </c>
      <c r="E81">
        <v>22</v>
      </c>
      <c r="F81">
        <v>0.75</v>
      </c>
      <c r="G81">
        <v>30</v>
      </c>
      <c r="H81">
        <v>0</v>
      </c>
      <c r="M81">
        <v>2</v>
      </c>
      <c r="N81">
        <v>0</v>
      </c>
    </row>
    <row r="82" spans="1:14" x14ac:dyDescent="0.25">
      <c r="A82">
        <v>5</v>
      </c>
      <c r="B82">
        <v>0.56999999999999995</v>
      </c>
      <c r="C82">
        <v>40</v>
      </c>
      <c r="D82">
        <v>0</v>
      </c>
      <c r="E82">
        <v>30</v>
      </c>
      <c r="F82">
        <v>1</v>
      </c>
    </row>
    <row r="83" spans="1:14" x14ac:dyDescent="0.25">
      <c r="A83">
        <v>9</v>
      </c>
      <c r="B83">
        <v>0.73</v>
      </c>
      <c r="C83">
        <v>100</v>
      </c>
      <c r="D83">
        <v>0</v>
      </c>
      <c r="E83">
        <v>40</v>
      </c>
      <c r="F83">
        <v>0.5</v>
      </c>
    </row>
    <row r="84" spans="1:14" x14ac:dyDescent="0.25">
      <c r="A84">
        <v>9.1</v>
      </c>
      <c r="B84">
        <v>0.8</v>
      </c>
      <c r="E84">
        <v>41</v>
      </c>
      <c r="F84">
        <v>0</v>
      </c>
    </row>
    <row r="86" spans="1:14" x14ac:dyDescent="0.25">
      <c r="A86" t="s">
        <v>34</v>
      </c>
    </row>
    <row r="87" spans="1:14" x14ac:dyDescent="0.25">
      <c r="A87" t="s">
        <v>19</v>
      </c>
      <c r="C87" t="s">
        <v>25</v>
      </c>
      <c r="E87" t="s">
        <v>26</v>
      </c>
      <c r="G87" t="s">
        <v>27</v>
      </c>
      <c r="I87" t="s">
        <v>44</v>
      </c>
      <c r="K87" t="s">
        <v>28</v>
      </c>
      <c r="M87" t="s">
        <v>29</v>
      </c>
    </row>
    <row r="88" spans="1:14" x14ac:dyDescent="0.25">
      <c r="A88" t="s">
        <v>11</v>
      </c>
      <c r="B88">
        <f>COUNT(B89:B98)</f>
        <v>5</v>
      </c>
      <c r="C88" t="s">
        <v>46</v>
      </c>
      <c r="D88">
        <f>COUNT(D89:D98)</f>
        <v>8</v>
      </c>
      <c r="E88" t="s">
        <v>20</v>
      </c>
      <c r="F88">
        <f>COUNT(F89:F98)</f>
        <v>7</v>
      </c>
      <c r="G88" t="s">
        <v>47</v>
      </c>
      <c r="H88">
        <f>COUNT(H89:H98)</f>
        <v>5</v>
      </c>
      <c r="I88" s="1" t="s">
        <v>45</v>
      </c>
      <c r="J88">
        <f>COUNT(J89:J98)</f>
        <v>4</v>
      </c>
      <c r="K88" t="s">
        <v>21</v>
      </c>
      <c r="L88">
        <f>COUNT(L89:L98)</f>
        <v>4</v>
      </c>
      <c r="M88" s="1" t="s">
        <v>24</v>
      </c>
      <c r="N88">
        <f>COUNT(N89:N98)</f>
        <v>5</v>
      </c>
    </row>
    <row r="89" spans="1:14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>
        <v>2.4</v>
      </c>
      <c r="B90">
        <v>0</v>
      </c>
      <c r="C90">
        <v>10</v>
      </c>
      <c r="D90">
        <v>0.5</v>
      </c>
      <c r="E90">
        <v>9</v>
      </c>
      <c r="F90">
        <v>0</v>
      </c>
      <c r="G90">
        <v>0.05</v>
      </c>
      <c r="H90">
        <v>1</v>
      </c>
      <c r="I90">
        <v>0.84</v>
      </c>
      <c r="J90">
        <v>0</v>
      </c>
      <c r="K90">
        <v>0.1</v>
      </c>
      <c r="L90">
        <v>0</v>
      </c>
      <c r="M90">
        <v>0.3</v>
      </c>
      <c r="N90">
        <v>1</v>
      </c>
    </row>
    <row r="91" spans="1:14" x14ac:dyDescent="0.25">
      <c r="A91">
        <v>2.5</v>
      </c>
      <c r="B91">
        <v>0.2</v>
      </c>
      <c r="C91">
        <v>15</v>
      </c>
      <c r="D91">
        <v>1</v>
      </c>
      <c r="E91">
        <v>10</v>
      </c>
      <c r="F91">
        <v>1</v>
      </c>
      <c r="G91">
        <v>1.5</v>
      </c>
      <c r="H91">
        <v>1</v>
      </c>
      <c r="I91">
        <v>0.92</v>
      </c>
      <c r="J91">
        <v>1</v>
      </c>
      <c r="K91">
        <v>0.9</v>
      </c>
      <c r="L91">
        <v>1</v>
      </c>
      <c r="M91">
        <v>0.31</v>
      </c>
      <c r="N91">
        <v>0</v>
      </c>
    </row>
    <row r="92" spans="1:14" x14ac:dyDescent="0.25">
      <c r="A92">
        <v>16</v>
      </c>
      <c r="B92">
        <v>1</v>
      </c>
      <c r="C92">
        <v>20</v>
      </c>
      <c r="D92">
        <v>1</v>
      </c>
      <c r="E92">
        <v>30</v>
      </c>
      <c r="F92">
        <v>1</v>
      </c>
      <c r="G92">
        <v>1.6</v>
      </c>
      <c r="H92">
        <v>0</v>
      </c>
      <c r="I92">
        <v>1</v>
      </c>
      <c r="J92">
        <v>1</v>
      </c>
      <c r="K92">
        <v>1</v>
      </c>
      <c r="L92">
        <v>1</v>
      </c>
      <c r="M92">
        <v>0.5</v>
      </c>
      <c r="N92">
        <v>0</v>
      </c>
    </row>
    <row r="93" spans="1:14" x14ac:dyDescent="0.25">
      <c r="A93">
        <v>100</v>
      </c>
      <c r="B93">
        <v>1</v>
      </c>
      <c r="C93">
        <v>25</v>
      </c>
      <c r="D93">
        <v>1</v>
      </c>
      <c r="E93">
        <v>37</v>
      </c>
      <c r="F93">
        <v>0.5</v>
      </c>
      <c r="G93">
        <v>30</v>
      </c>
      <c r="H93">
        <v>0</v>
      </c>
      <c r="M93">
        <v>2</v>
      </c>
      <c r="N93">
        <v>0</v>
      </c>
    </row>
    <row r="94" spans="1:14" x14ac:dyDescent="0.25">
      <c r="C94">
        <v>58</v>
      </c>
      <c r="D94">
        <v>1</v>
      </c>
      <c r="E94">
        <v>38</v>
      </c>
      <c r="F94">
        <v>0</v>
      </c>
    </row>
    <row r="95" spans="1:14" x14ac:dyDescent="0.25">
      <c r="C95">
        <v>59</v>
      </c>
      <c r="D95">
        <v>0</v>
      </c>
      <c r="E95">
        <v>50</v>
      </c>
      <c r="F95">
        <v>0</v>
      </c>
    </row>
    <row r="96" spans="1:14" x14ac:dyDescent="0.25">
      <c r="C96">
        <v>100</v>
      </c>
      <c r="D96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8026-1BE2-4A6A-871F-6A5BF7F8B55C}">
  <dimension ref="A2:Z46"/>
  <sheetViews>
    <sheetView topLeftCell="I1" workbookViewId="0">
      <selection activeCell="U6" sqref="U6"/>
    </sheetView>
  </sheetViews>
  <sheetFormatPr defaultRowHeight="15" x14ac:dyDescent="0.25"/>
  <cols>
    <col min="1" max="1" width="19.85546875" bestFit="1" customWidth="1"/>
    <col min="2" max="2" width="8.85546875" customWidth="1"/>
    <col min="3" max="3" width="11" style="18" bestFit="1" customWidth="1"/>
    <col min="4" max="4" width="11" style="18" customWidth="1"/>
    <col min="5" max="5" width="13.140625" bestFit="1" customWidth="1"/>
    <col min="6" max="6" width="14.85546875" bestFit="1" customWidth="1"/>
    <col min="7" max="7" width="14.85546875" customWidth="1"/>
    <col min="8" max="8" width="19.85546875" bestFit="1" customWidth="1"/>
    <col min="9" max="9" width="20.28515625" bestFit="1" customWidth="1"/>
    <col min="10" max="10" width="21.85546875" bestFit="1" customWidth="1"/>
    <col min="12" max="12" width="12" bestFit="1" customWidth="1"/>
    <col min="20" max="20" width="11.5703125" customWidth="1"/>
    <col min="21" max="21" width="22.7109375" customWidth="1"/>
    <col min="22" max="22" width="27.42578125" customWidth="1"/>
    <col min="23" max="23" width="12.85546875" bestFit="1" customWidth="1"/>
    <col min="25" max="25" width="14.5703125" customWidth="1"/>
    <col min="26" max="26" width="25.5703125" bestFit="1" customWidth="1"/>
    <col min="27" max="27" width="12" bestFit="1" customWidth="1"/>
  </cols>
  <sheetData>
    <row r="2" spans="1:26" x14ac:dyDescent="0.25">
      <c r="B2" t="s">
        <v>88</v>
      </c>
      <c r="C2" s="18" t="s">
        <v>48</v>
      </c>
      <c r="D2" s="18" t="s">
        <v>95</v>
      </c>
      <c r="E2" t="s">
        <v>41</v>
      </c>
      <c r="F2" t="s">
        <v>187</v>
      </c>
      <c r="G2" t="s">
        <v>188</v>
      </c>
      <c r="H2" t="s">
        <v>43</v>
      </c>
      <c r="I2" t="s">
        <v>84</v>
      </c>
      <c r="J2" t="s">
        <v>114</v>
      </c>
      <c r="T2" s="33" t="s">
        <v>203</v>
      </c>
      <c r="U2" s="33"/>
      <c r="V2" s="33"/>
      <c r="Y2" t="s">
        <v>100</v>
      </c>
    </row>
    <row r="3" spans="1:26" x14ac:dyDescent="0.25">
      <c r="A3" t="s">
        <v>38</v>
      </c>
      <c r="B3">
        <v>2003</v>
      </c>
      <c r="C3" s="19">
        <v>1.6124882</v>
      </c>
      <c r="D3">
        <v>1.6124882</v>
      </c>
      <c r="E3" s="17">
        <v>1445.3782000000001</v>
      </c>
      <c r="F3" s="16">
        <v>897.2029</v>
      </c>
      <c r="H3" s="16">
        <f t="shared" ref="H3:H19" si="0">LOG10(E3)</f>
        <v>3.1599815001598319</v>
      </c>
      <c r="I3" s="27">
        <f t="shared" ref="I3:J19" si="1">LOG10(F3)</f>
        <v>2.9528906686692471</v>
      </c>
      <c r="J3" s="27"/>
      <c r="T3" s="33" t="s">
        <v>198</v>
      </c>
      <c r="U3" s="33"/>
      <c r="V3" s="33" t="s">
        <v>202</v>
      </c>
      <c r="Y3" t="s">
        <v>97</v>
      </c>
    </row>
    <row r="4" spans="1:26" x14ac:dyDescent="0.25">
      <c r="A4" t="s">
        <v>38</v>
      </c>
      <c r="B4">
        <v>2003</v>
      </c>
      <c r="C4" s="19">
        <v>3.9898623999999998</v>
      </c>
      <c r="D4">
        <v>3.9898623999999998</v>
      </c>
      <c r="E4" s="17">
        <v>947.89919999999995</v>
      </c>
      <c r="F4" s="16">
        <v>645.33849999999995</v>
      </c>
      <c r="H4" s="16">
        <f t="shared" si="0"/>
        <v>2.9767621567354086</v>
      </c>
      <c r="I4" s="27">
        <f t="shared" si="1"/>
        <v>2.8097875752865566</v>
      </c>
      <c r="J4" s="27"/>
    </row>
    <row r="5" spans="1:26" x14ac:dyDescent="0.25">
      <c r="A5" t="s">
        <v>38</v>
      </c>
      <c r="B5">
        <v>2003</v>
      </c>
      <c r="C5" s="19">
        <v>5.6990069999999999</v>
      </c>
      <c r="D5">
        <v>5.6990069999999999</v>
      </c>
      <c r="E5" s="17">
        <v>806.72270000000003</v>
      </c>
      <c r="F5" s="16">
        <v>417.43436000000003</v>
      </c>
      <c r="H5" s="16">
        <f t="shared" si="0"/>
        <v>2.9067242775281086</v>
      </c>
      <c r="I5" s="27">
        <f t="shared" si="1"/>
        <v>2.6205881939968867</v>
      </c>
      <c r="J5" s="27"/>
      <c r="T5" s="20" t="s">
        <v>199</v>
      </c>
      <c r="U5" s="20" t="s">
        <v>200</v>
      </c>
      <c r="V5" s="20" t="s">
        <v>201</v>
      </c>
      <c r="W5" s="20" t="s">
        <v>89</v>
      </c>
      <c r="Y5" s="20" t="s">
        <v>98</v>
      </c>
      <c r="Z5" s="20" t="s">
        <v>99</v>
      </c>
    </row>
    <row r="6" spans="1:26" x14ac:dyDescent="0.25">
      <c r="A6" t="s">
        <v>38</v>
      </c>
      <c r="B6">
        <v>2003</v>
      </c>
      <c r="C6" s="19">
        <v>6.4986379999999997</v>
      </c>
      <c r="D6">
        <v>6.4986379999999997</v>
      </c>
      <c r="E6" s="17">
        <v>396.63864000000001</v>
      </c>
      <c r="F6" s="16">
        <v>143.36446000000001</v>
      </c>
      <c r="H6" s="16">
        <f t="shared" si="0"/>
        <v>2.598395020311433</v>
      </c>
      <c r="I6" s="27">
        <f t="shared" si="1"/>
        <v>2.1564415032224873</v>
      </c>
      <c r="J6" s="27"/>
      <c r="T6" s="20">
        <v>1000</v>
      </c>
      <c r="U6" s="21">
        <f>10^(0.9551*LOG10(T6)-0.1967)</f>
        <v>466.22976901492694</v>
      </c>
      <c r="V6" s="21">
        <f>10^(1.257*LOG10(U6)-0.7903)</f>
        <v>366.54744784815159</v>
      </c>
      <c r="W6" s="21">
        <f>U6+V6</f>
        <v>832.77721686307859</v>
      </c>
      <c r="Y6" s="20">
        <v>0</v>
      </c>
      <c r="Z6" s="20">
        <f>4.569-0.438*Y6</f>
        <v>4.569</v>
      </c>
    </row>
    <row r="7" spans="1:26" x14ac:dyDescent="0.25">
      <c r="A7" t="s">
        <v>38</v>
      </c>
      <c r="B7">
        <v>2003</v>
      </c>
      <c r="C7" s="19">
        <v>8.3158060000000003</v>
      </c>
      <c r="D7">
        <v>8.3158060000000003</v>
      </c>
      <c r="E7" s="17">
        <v>87.394959999999998</v>
      </c>
      <c r="F7" s="16">
        <v>32.566690000000001</v>
      </c>
      <c r="H7" s="16">
        <f t="shared" si="0"/>
        <v>1.9414863879284299</v>
      </c>
      <c r="I7" s="27">
        <f t="shared" si="1"/>
        <v>1.5127736201618829</v>
      </c>
      <c r="J7" s="27"/>
      <c r="Y7" s="20">
        <v>1</v>
      </c>
      <c r="Z7" s="20">
        <f>4.569-0.438*Y7</f>
        <v>4.1310000000000002</v>
      </c>
    </row>
    <row r="8" spans="1:26" x14ac:dyDescent="0.25">
      <c r="A8" t="s">
        <v>38</v>
      </c>
      <c r="B8">
        <v>2003</v>
      </c>
      <c r="C8" s="19">
        <v>9.0375829999999997</v>
      </c>
      <c r="D8">
        <v>9.0375829999999997</v>
      </c>
      <c r="E8" s="17">
        <v>20.168068000000002</v>
      </c>
      <c r="F8" s="16">
        <v>16.377348000000001</v>
      </c>
      <c r="H8" s="16">
        <f t="shared" si="0"/>
        <v>1.3046642969670301</v>
      </c>
      <c r="I8" s="27">
        <f t="shared" si="1"/>
        <v>1.2142435773869826</v>
      </c>
      <c r="J8" s="27"/>
      <c r="T8" t="s">
        <v>205</v>
      </c>
      <c r="Y8" s="20">
        <v>2</v>
      </c>
      <c r="Z8" s="20">
        <f>4.569-0.438*Y8</f>
        <v>3.6930000000000001</v>
      </c>
    </row>
    <row r="9" spans="1:26" x14ac:dyDescent="0.25">
      <c r="A9" t="s">
        <v>37</v>
      </c>
      <c r="B9">
        <v>2003</v>
      </c>
      <c r="C9" s="19">
        <v>1.6370096000000001</v>
      </c>
      <c r="D9">
        <v>1.6370096000000001</v>
      </c>
      <c r="E9" s="17">
        <v>840.33609999999999</v>
      </c>
      <c r="F9" s="16">
        <v>654.98943999999995</v>
      </c>
      <c r="G9">
        <v>1028.7958000000001</v>
      </c>
      <c r="H9" s="16">
        <f t="shared" si="0"/>
        <v>2.924453020801395</v>
      </c>
      <c r="I9" s="27">
        <f t="shared" si="1"/>
        <v>2.8162342981800297</v>
      </c>
      <c r="J9" s="27">
        <f t="shared" si="1"/>
        <v>3.012329182601388</v>
      </c>
      <c r="T9" t="s">
        <v>204</v>
      </c>
      <c r="Y9" s="20">
        <v>3</v>
      </c>
      <c r="Z9" s="20">
        <f>4.569-0.438*Y9</f>
        <v>3.2549999999999999</v>
      </c>
    </row>
    <row r="10" spans="1:26" x14ac:dyDescent="0.25">
      <c r="A10" t="s">
        <v>37</v>
      </c>
      <c r="B10">
        <v>2003</v>
      </c>
      <c r="C10" s="19">
        <v>4.0166000000000004</v>
      </c>
      <c r="D10">
        <v>4.0166000000000004</v>
      </c>
      <c r="E10" s="17">
        <v>1055.4621999999999</v>
      </c>
      <c r="F10" s="16">
        <v>645.31759999999997</v>
      </c>
      <c r="G10">
        <v>589.00525000000005</v>
      </c>
      <c r="H10" s="16">
        <f t="shared" si="0"/>
        <v>3.0234426842326121</v>
      </c>
      <c r="I10" s="27">
        <f t="shared" si="1"/>
        <v>2.8097735099523864</v>
      </c>
      <c r="J10" s="27">
        <f t="shared" si="1"/>
        <v>2.7701191658157409</v>
      </c>
      <c r="Y10" s="20">
        <v>4</v>
      </c>
      <c r="Z10" s="20">
        <f>4.569-0.438*Y10</f>
        <v>2.8170000000000002</v>
      </c>
    </row>
    <row r="11" spans="1:26" x14ac:dyDescent="0.25">
      <c r="A11" t="s">
        <v>37</v>
      </c>
      <c r="B11">
        <v>2003</v>
      </c>
      <c r="C11" s="19">
        <v>5.6709823999999998</v>
      </c>
      <c r="D11">
        <v>5.6709823999999998</v>
      </c>
      <c r="E11" s="17">
        <v>470.58823000000001</v>
      </c>
      <c r="F11" s="16">
        <v>276.82729999999998</v>
      </c>
      <c r="G11">
        <v>353.40314000000001</v>
      </c>
      <c r="H11" s="16">
        <f t="shared" si="0"/>
        <v>2.6726410607278566</v>
      </c>
      <c r="I11" s="27">
        <f t="shared" si="1"/>
        <v>2.442208916907266</v>
      </c>
      <c r="J11" s="27">
        <f t="shared" si="1"/>
        <v>2.5482704039104593</v>
      </c>
    </row>
    <row r="12" spans="1:26" x14ac:dyDescent="0.25">
      <c r="A12" t="s">
        <v>37</v>
      </c>
      <c r="B12">
        <v>2003</v>
      </c>
      <c r="C12" s="19">
        <v>6.5250896999999997</v>
      </c>
      <c r="D12">
        <v>6.5250896999999997</v>
      </c>
      <c r="E12" s="17">
        <v>248.73949999999999</v>
      </c>
      <c r="F12" s="16">
        <v>112.09292000000001</v>
      </c>
      <c r="G12">
        <v>54.973824</v>
      </c>
      <c r="H12" s="16">
        <f t="shared" si="0"/>
        <v>2.395744757002463</v>
      </c>
      <c r="I12" s="27">
        <f t="shared" si="1"/>
        <v>2.049578182603581</v>
      </c>
      <c r="J12" s="27">
        <f t="shared" si="1"/>
        <v>1.7401559477049799</v>
      </c>
    </row>
    <row r="13" spans="1:26" x14ac:dyDescent="0.25">
      <c r="A13" t="s">
        <v>37</v>
      </c>
      <c r="B13">
        <v>2003</v>
      </c>
      <c r="C13" s="19">
        <v>8.3158060000000003</v>
      </c>
      <c r="D13">
        <v>8.3158060000000003</v>
      </c>
      <c r="E13" s="17">
        <v>80.672269999999997</v>
      </c>
      <c r="F13" s="16">
        <v>32.566690000000001</v>
      </c>
      <c r="G13">
        <v>23.560210000000001</v>
      </c>
      <c r="H13" s="16">
        <f t="shared" si="0"/>
        <v>1.9067242775281088</v>
      </c>
      <c r="I13" s="27">
        <f t="shared" si="1"/>
        <v>1.5127736201618829</v>
      </c>
      <c r="J13" s="27">
        <f t="shared" si="1"/>
        <v>1.3721791571437034</v>
      </c>
    </row>
    <row r="14" spans="1:26" x14ac:dyDescent="0.25">
      <c r="A14" t="s">
        <v>37</v>
      </c>
      <c r="B14">
        <v>2003</v>
      </c>
      <c r="C14" s="19">
        <v>9.0375829999999997</v>
      </c>
      <c r="D14">
        <v>9.0375829999999997</v>
      </c>
      <c r="E14" s="17">
        <v>53.781512999999997</v>
      </c>
      <c r="F14" s="16">
        <v>16.377348000000001</v>
      </c>
      <c r="G14">
        <v>0</v>
      </c>
      <c r="H14" s="16">
        <f t="shared" si="0"/>
        <v>1.7306330157807064</v>
      </c>
      <c r="I14" s="27">
        <f t="shared" si="1"/>
        <v>1.2142435773869826</v>
      </c>
      <c r="J14" s="27">
        <v>0</v>
      </c>
    </row>
    <row r="15" spans="1:26" x14ac:dyDescent="0.25">
      <c r="A15" t="s">
        <v>39</v>
      </c>
      <c r="B15">
        <v>2003</v>
      </c>
      <c r="C15" s="19">
        <v>1.6266666999999999</v>
      </c>
      <c r="D15">
        <v>1.6266666999999999</v>
      </c>
      <c r="E15" s="17">
        <v>1082.1577</v>
      </c>
      <c r="F15" s="16">
        <v>519.37980000000005</v>
      </c>
      <c r="G15">
        <v>950.26179999999999</v>
      </c>
      <c r="H15" s="16">
        <f t="shared" si="0"/>
        <v>3.0342905539768799</v>
      </c>
      <c r="I15" s="27">
        <f t="shared" si="1"/>
        <v>2.7154850548059342</v>
      </c>
      <c r="J15" s="27">
        <f t="shared" si="1"/>
        <v>2.9778432712170706</v>
      </c>
    </row>
    <row r="16" spans="1:26" x14ac:dyDescent="0.25">
      <c r="A16" t="s">
        <v>39</v>
      </c>
      <c r="B16">
        <v>2003</v>
      </c>
      <c r="C16" s="19">
        <v>4</v>
      </c>
      <c r="D16">
        <v>4</v>
      </c>
      <c r="E16" s="17">
        <v>1088.7965999999999</v>
      </c>
      <c r="F16" s="16">
        <v>682.17052999999999</v>
      </c>
      <c r="G16">
        <v>777.48694</v>
      </c>
      <c r="H16" s="16">
        <f t="shared" si="0"/>
        <v>3.0369467560200909</v>
      </c>
      <c r="I16" s="27">
        <f t="shared" si="1"/>
        <v>2.8338929538066013</v>
      </c>
      <c r="J16" s="27">
        <f t="shared" si="1"/>
        <v>2.8906931026074658</v>
      </c>
    </row>
    <row r="17" spans="1:10" x14ac:dyDescent="0.25">
      <c r="A17" t="s">
        <v>39</v>
      </c>
      <c r="B17">
        <v>2003</v>
      </c>
      <c r="C17" s="19">
        <v>5.7066664999999999</v>
      </c>
      <c r="D17">
        <v>5.7066664999999999</v>
      </c>
      <c r="E17" s="17">
        <v>730.29047000000003</v>
      </c>
      <c r="F17" s="16">
        <v>558.1395</v>
      </c>
      <c r="G17">
        <v>345.54973999999999</v>
      </c>
      <c r="H17" s="16">
        <f t="shared" si="0"/>
        <v>2.8634956333082755</v>
      </c>
      <c r="I17" s="27">
        <f t="shared" si="1"/>
        <v>2.7467427589886135</v>
      </c>
      <c r="J17" s="27">
        <f t="shared" si="1"/>
        <v>2.5385105705314159</v>
      </c>
    </row>
    <row r="18" spans="1:10" x14ac:dyDescent="0.25">
      <c r="A18" t="s">
        <v>39</v>
      </c>
      <c r="B18">
        <v>2003</v>
      </c>
      <c r="C18" s="19">
        <v>6.56</v>
      </c>
      <c r="D18">
        <v>6.56</v>
      </c>
      <c r="E18" s="17">
        <v>139.41908000000001</v>
      </c>
      <c r="F18" s="16">
        <v>131.78294</v>
      </c>
      <c r="G18">
        <v>188.48167000000001</v>
      </c>
      <c r="H18" s="16">
        <f t="shared" si="0"/>
        <v>2.144322212583234</v>
      </c>
      <c r="I18" s="27">
        <f t="shared" si="1"/>
        <v>2.1198591921744412</v>
      </c>
      <c r="J18" s="27">
        <f t="shared" si="1"/>
        <v>2.275269121093912</v>
      </c>
    </row>
    <row r="19" spans="1:10" x14ac:dyDescent="0.25">
      <c r="A19" t="s">
        <v>39</v>
      </c>
      <c r="B19">
        <v>2003</v>
      </c>
      <c r="C19" s="19">
        <v>8.2933330000000005</v>
      </c>
      <c r="D19">
        <v>8.2933330000000005</v>
      </c>
      <c r="E19" s="17">
        <v>33.195022999999999</v>
      </c>
      <c r="F19" s="16">
        <v>15.503876</v>
      </c>
      <c r="G19">
        <v>62.827224999999999</v>
      </c>
      <c r="H19" s="16">
        <f t="shared" si="0"/>
        <v>1.5210729738948121</v>
      </c>
      <c r="I19" s="27">
        <f t="shared" si="1"/>
        <v>1.1904402862333212</v>
      </c>
      <c r="J19" s="27">
        <f t="shared" si="1"/>
        <v>1.7981478778951172</v>
      </c>
    </row>
    <row r="20" spans="1:10" x14ac:dyDescent="0.25">
      <c r="A20" t="s">
        <v>39</v>
      </c>
      <c r="B20">
        <v>2003</v>
      </c>
      <c r="C20" s="19">
        <v>9.0133329999999994</v>
      </c>
      <c r="D20">
        <v>9.0133329999999994</v>
      </c>
      <c r="E20" s="17">
        <v>26.556017000000001</v>
      </c>
      <c r="F20" s="16">
        <v>15.503876</v>
      </c>
      <c r="G20" s="2">
        <v>0</v>
      </c>
      <c r="H20" s="16">
        <f t="shared" ref="H20:H46" si="2">LOG10(E20)</f>
        <v>1.4241629379912946</v>
      </c>
      <c r="I20" s="27">
        <f t="shared" ref="I20:J32" si="3">LOG10(F20)</f>
        <v>1.1904402862333212</v>
      </c>
      <c r="J20" s="27">
        <v>0</v>
      </c>
    </row>
    <row r="21" spans="1:10" x14ac:dyDescent="0.25">
      <c r="B21">
        <v>2015</v>
      </c>
      <c r="C21" s="18" t="s">
        <v>54</v>
      </c>
      <c r="D21" s="18">
        <v>2</v>
      </c>
      <c r="E21">
        <v>2050</v>
      </c>
      <c r="F21" s="16">
        <v>949.31833333333327</v>
      </c>
      <c r="G21" s="16">
        <v>445.8</v>
      </c>
      <c r="H21" s="16">
        <f t="shared" si="2"/>
        <v>3.3117538610557542</v>
      </c>
      <c r="I21" s="27">
        <f t="shared" si="3"/>
        <v>2.9774118680941437</v>
      </c>
      <c r="J21" s="27">
        <f t="shared" si="3"/>
        <v>2.6491400641442189</v>
      </c>
    </row>
    <row r="22" spans="1:10" x14ac:dyDescent="0.25">
      <c r="B22">
        <v>2015</v>
      </c>
      <c r="C22" s="18" t="s">
        <v>56</v>
      </c>
      <c r="D22" s="18">
        <v>3</v>
      </c>
      <c r="E22">
        <v>1042</v>
      </c>
      <c r="F22" s="16">
        <v>370.70666666666665</v>
      </c>
      <c r="G22" s="16">
        <v>195.39999999999998</v>
      </c>
      <c r="H22" s="16">
        <f t="shared" si="2"/>
        <v>3.0178677189635055</v>
      </c>
      <c r="I22" s="27">
        <f t="shared" si="3"/>
        <v>2.569030396308797</v>
      </c>
      <c r="J22" s="27">
        <f t="shared" si="3"/>
        <v>2.2909245593827543</v>
      </c>
    </row>
    <row r="23" spans="1:10" x14ac:dyDescent="0.25">
      <c r="B23">
        <v>2015</v>
      </c>
      <c r="C23" s="18" t="s">
        <v>58</v>
      </c>
      <c r="D23" s="18">
        <v>5</v>
      </c>
      <c r="E23">
        <v>1450</v>
      </c>
      <c r="F23" s="16">
        <v>610.46583333333331</v>
      </c>
      <c r="G23" s="16">
        <v>403.2</v>
      </c>
      <c r="H23" s="16">
        <f t="shared" si="2"/>
        <v>3.1613680022349748</v>
      </c>
      <c r="I23" s="27">
        <f t="shared" si="3"/>
        <v>2.7856613622857669</v>
      </c>
      <c r="J23" s="27">
        <f t="shared" si="3"/>
        <v>2.6055205234374688</v>
      </c>
    </row>
    <row r="24" spans="1:10" x14ac:dyDescent="0.25">
      <c r="B24">
        <v>2015</v>
      </c>
      <c r="C24" s="18" t="s">
        <v>60</v>
      </c>
      <c r="D24" s="18">
        <v>7</v>
      </c>
      <c r="E24">
        <v>858</v>
      </c>
      <c r="F24" s="16">
        <v>387.84416666666669</v>
      </c>
      <c r="G24" s="16">
        <v>167.60000000000002</v>
      </c>
      <c r="H24" s="16">
        <f t="shared" si="2"/>
        <v>2.9334872878487053</v>
      </c>
      <c r="I24" s="27">
        <f t="shared" si="3"/>
        <v>2.5886572638644396</v>
      </c>
      <c r="J24" s="27">
        <f t="shared" si="3"/>
        <v>2.2242740142942576</v>
      </c>
    </row>
    <row r="25" spans="1:10" x14ac:dyDescent="0.25">
      <c r="B25">
        <v>2015</v>
      </c>
      <c r="C25" s="18" t="s">
        <v>62</v>
      </c>
      <c r="E25">
        <v>1042</v>
      </c>
      <c r="F25" s="16">
        <v>337.5841666666667</v>
      </c>
      <c r="G25" s="16">
        <v>197.4</v>
      </c>
      <c r="H25" s="16">
        <f t="shared" si="2"/>
        <v>3.0178677189635055</v>
      </c>
      <c r="I25" s="27">
        <f t="shared" si="3"/>
        <v>2.5283820692019865</v>
      </c>
      <c r="J25" s="27">
        <f t="shared" si="3"/>
        <v>2.2953471483336179</v>
      </c>
    </row>
    <row r="26" spans="1:10" x14ac:dyDescent="0.25">
      <c r="B26">
        <v>2015</v>
      </c>
      <c r="C26" s="18" t="s">
        <v>68</v>
      </c>
      <c r="E26">
        <v>1758</v>
      </c>
      <c r="F26" s="16">
        <v>284.00583333333333</v>
      </c>
      <c r="G26" s="16">
        <v>311</v>
      </c>
      <c r="H26" s="16">
        <f t="shared" ref="H26:J27" si="4">LOG10(E26)</f>
        <v>3.245018870737753</v>
      </c>
      <c r="I26" s="27">
        <f t="shared" si="4"/>
        <v>2.4533272603233067</v>
      </c>
      <c r="J26" s="27">
        <f t="shared" si="4"/>
        <v>2.4927603890268375</v>
      </c>
    </row>
    <row r="27" spans="1:10" x14ac:dyDescent="0.25">
      <c r="B27">
        <v>2015</v>
      </c>
      <c r="C27" s="18" t="s">
        <v>66</v>
      </c>
      <c r="E27">
        <v>1567</v>
      </c>
      <c r="F27" s="16">
        <v>386.22499999999997</v>
      </c>
      <c r="G27" s="16">
        <v>275.10000000000002</v>
      </c>
      <c r="H27" s="16">
        <f t="shared" si="4"/>
        <v>3.1950689964685903</v>
      </c>
      <c r="I27" s="27">
        <f t="shared" si="4"/>
        <v>2.5868403818479493</v>
      </c>
      <c r="J27" s="27">
        <f t="shared" si="4"/>
        <v>2.4394905903896835</v>
      </c>
    </row>
    <row r="28" spans="1:10" x14ac:dyDescent="0.25">
      <c r="B28">
        <v>2015</v>
      </c>
      <c r="C28" s="18" t="s">
        <v>64</v>
      </c>
      <c r="E28">
        <v>1425</v>
      </c>
      <c r="F28" s="16">
        <v>408.81749999999994</v>
      </c>
      <c r="G28" s="16">
        <v>330.5</v>
      </c>
      <c r="H28" s="16">
        <f t="shared" si="2"/>
        <v>3.153814864344529</v>
      </c>
      <c r="I28" s="27">
        <f t="shared" si="3"/>
        <v>2.611529478102105</v>
      </c>
      <c r="J28" s="27">
        <f t="shared" si="3"/>
        <v>2.5191714638216589</v>
      </c>
    </row>
    <row r="29" spans="1:10" x14ac:dyDescent="0.25">
      <c r="B29">
        <v>2015</v>
      </c>
      <c r="C29" s="18" t="s">
        <v>70</v>
      </c>
      <c r="D29" s="18">
        <v>2</v>
      </c>
      <c r="E29">
        <v>1308</v>
      </c>
      <c r="F29" s="16">
        <v>727.89833333333343</v>
      </c>
      <c r="G29" s="16">
        <v>394.6</v>
      </c>
      <c r="H29" s="16">
        <f t="shared" si="2"/>
        <v>3.1166077439882485</v>
      </c>
      <c r="I29" s="27">
        <f t="shared" si="3"/>
        <v>2.8620707249783388</v>
      </c>
      <c r="J29" s="27">
        <f t="shared" si="3"/>
        <v>2.5961570809161723</v>
      </c>
    </row>
    <row r="30" spans="1:10" x14ac:dyDescent="0.25">
      <c r="B30">
        <v>2015</v>
      </c>
      <c r="C30" s="18" t="s">
        <v>72</v>
      </c>
      <c r="D30" s="18">
        <v>3</v>
      </c>
      <c r="E30">
        <v>300</v>
      </c>
      <c r="F30" s="16">
        <v>53.504166666666663</v>
      </c>
      <c r="G30" s="16">
        <v>18.5</v>
      </c>
      <c r="H30" s="16">
        <f t="shared" si="2"/>
        <v>2.4771212547196626</v>
      </c>
      <c r="I30" s="27">
        <f t="shared" si="3"/>
        <v>1.7283876042619606</v>
      </c>
      <c r="J30" s="27">
        <f t="shared" si="3"/>
        <v>1.2671717284030137</v>
      </c>
    </row>
    <row r="31" spans="1:10" x14ac:dyDescent="0.25">
      <c r="B31">
        <v>2015</v>
      </c>
      <c r="C31" s="18" t="s">
        <v>74</v>
      </c>
      <c r="D31" s="18">
        <v>5</v>
      </c>
      <c r="E31">
        <v>1100</v>
      </c>
      <c r="F31" s="16">
        <v>309.46916666666669</v>
      </c>
      <c r="G31" s="16">
        <v>235.7</v>
      </c>
      <c r="H31" s="16">
        <f t="shared" si="2"/>
        <v>3.0413926851582249</v>
      </c>
      <c r="I31" s="27">
        <f t="shared" si="3"/>
        <v>2.4906173854608764</v>
      </c>
      <c r="J31" s="27">
        <f t="shared" si="3"/>
        <v>2.3723595825243238</v>
      </c>
    </row>
    <row r="32" spans="1:10" x14ac:dyDescent="0.25">
      <c r="B32">
        <v>2015</v>
      </c>
      <c r="C32" s="18" t="s">
        <v>76</v>
      </c>
      <c r="D32" s="18">
        <v>7</v>
      </c>
      <c r="E32">
        <v>658</v>
      </c>
      <c r="F32" s="16">
        <v>348.16166666666669</v>
      </c>
      <c r="G32" s="16">
        <v>160.69999999999999</v>
      </c>
      <c r="H32" s="16">
        <f t="shared" si="2"/>
        <v>2.8182258936139557</v>
      </c>
      <c r="I32" s="27">
        <f t="shared" si="3"/>
        <v>2.5417809526756447</v>
      </c>
      <c r="J32" s="27">
        <f t="shared" si="3"/>
        <v>2.2060158767633444</v>
      </c>
    </row>
    <row r="33" spans="1:10" x14ac:dyDescent="0.25">
      <c r="A33" t="s">
        <v>86</v>
      </c>
      <c r="B33">
        <v>1993</v>
      </c>
      <c r="E33" s="25">
        <v>822.85712000000001</v>
      </c>
      <c r="F33" s="25">
        <v>626.53549999999996</v>
      </c>
      <c r="G33" s="25"/>
      <c r="H33" s="16">
        <f t="shared" si="2"/>
        <v>2.9153244313452196</v>
      </c>
      <c r="I33" s="32">
        <v>2.7969456834982722</v>
      </c>
      <c r="J33" s="27"/>
    </row>
    <row r="34" spans="1:10" x14ac:dyDescent="0.25">
      <c r="A34" t="s">
        <v>86</v>
      </c>
      <c r="B34">
        <v>1993</v>
      </c>
      <c r="E34" s="25"/>
      <c r="F34" s="25">
        <v>462.89859999999999</v>
      </c>
      <c r="G34" s="25"/>
      <c r="H34" s="16"/>
      <c r="I34" s="32">
        <v>2.6654858672956774</v>
      </c>
      <c r="J34" s="27"/>
    </row>
    <row r="35" spans="1:10" x14ac:dyDescent="0.25">
      <c r="A35" t="s">
        <v>86</v>
      </c>
      <c r="B35">
        <v>1993</v>
      </c>
      <c r="E35" s="25">
        <v>607.59492</v>
      </c>
      <c r="F35" s="25">
        <v>264.34494000000001</v>
      </c>
      <c r="G35" s="25"/>
      <c r="H35" s="16">
        <f t="shared" si="2"/>
        <v>2.7836141341420473</v>
      </c>
      <c r="I35" s="32">
        <v>2.4221710017049642</v>
      </c>
      <c r="J35" s="27"/>
    </row>
    <row r="36" spans="1:10" x14ac:dyDescent="0.25">
      <c r="A36" t="s">
        <v>86</v>
      </c>
      <c r="B36">
        <v>1993</v>
      </c>
      <c r="E36" s="25">
        <v>734.32187999999996</v>
      </c>
      <c r="F36" s="25">
        <v>214.53896</v>
      </c>
      <c r="G36" s="25"/>
      <c r="H36" s="16">
        <f t="shared" si="2"/>
        <v>2.8658864687248995</v>
      </c>
      <c r="I36" s="32">
        <v>2.3315061710036638</v>
      </c>
      <c r="J36" s="27"/>
    </row>
    <row r="37" spans="1:10" x14ac:dyDescent="0.25">
      <c r="A37" t="s">
        <v>86</v>
      </c>
      <c r="B37">
        <v>1993</v>
      </c>
      <c r="E37" s="25">
        <v>585.02707999999996</v>
      </c>
      <c r="F37" s="25">
        <v>304.35586999999998</v>
      </c>
      <c r="G37" s="25"/>
      <c r="H37" s="16">
        <f t="shared" si="2"/>
        <v>2.7671759693682891</v>
      </c>
      <c r="I37" s="32">
        <v>2.4833816822481363</v>
      </c>
      <c r="J37" s="27"/>
    </row>
    <row r="38" spans="1:10" x14ac:dyDescent="0.25">
      <c r="A38" t="s">
        <v>86</v>
      </c>
      <c r="B38">
        <v>1993</v>
      </c>
      <c r="E38" s="25">
        <v>828.06511999999998</v>
      </c>
      <c r="F38" s="25">
        <v>712.35670000000005</v>
      </c>
      <c r="G38" s="25"/>
      <c r="H38" s="16">
        <f t="shared" si="2"/>
        <v>2.9180644915488863</v>
      </c>
      <c r="I38" s="32">
        <v>2.852697513370408</v>
      </c>
      <c r="J38" s="27"/>
    </row>
    <row r="39" spans="1:10" x14ac:dyDescent="0.25">
      <c r="A39" t="s">
        <v>86</v>
      </c>
      <c r="B39">
        <v>1993</v>
      </c>
      <c r="E39" s="25">
        <v>461.77215999999999</v>
      </c>
      <c r="F39" s="25">
        <v>420.70711999999997</v>
      </c>
      <c r="G39" s="25"/>
      <c r="H39" s="16">
        <f t="shared" si="2"/>
        <v>2.6644277459851384</v>
      </c>
      <c r="I39" s="32">
        <v>2.6239798620301773</v>
      </c>
      <c r="J39" s="27"/>
    </row>
    <row r="40" spans="1:10" x14ac:dyDescent="0.25">
      <c r="A40" t="s">
        <v>87</v>
      </c>
      <c r="B40">
        <v>1993</v>
      </c>
      <c r="E40" s="25">
        <v>847.16096000000005</v>
      </c>
      <c r="F40" s="25">
        <v>425.80826000000002</v>
      </c>
      <c r="G40" s="25"/>
      <c r="H40" s="16">
        <f t="shared" si="2"/>
        <v>2.9279659338236548</v>
      </c>
      <c r="I40" s="32">
        <v>2.6292140818031648</v>
      </c>
      <c r="J40" s="27"/>
    </row>
    <row r="41" spans="1:10" x14ac:dyDescent="0.25">
      <c r="A41" t="s">
        <v>87</v>
      </c>
      <c r="B41">
        <v>1993</v>
      </c>
      <c r="E41" s="25"/>
      <c r="F41" s="25">
        <v>400.35604999999998</v>
      </c>
      <c r="G41" s="25"/>
      <c r="H41" s="16"/>
      <c r="I41" s="32">
        <v>2.6024463957550479</v>
      </c>
      <c r="J41" s="27"/>
    </row>
    <row r="42" spans="1:10" x14ac:dyDescent="0.25">
      <c r="A42" t="s">
        <v>87</v>
      </c>
      <c r="B42">
        <v>1993</v>
      </c>
      <c r="E42" s="25">
        <v>824.59312</v>
      </c>
      <c r="F42" s="25">
        <v>337.05950000000001</v>
      </c>
      <c r="G42" s="25"/>
      <c r="H42" s="16">
        <f t="shared" si="2"/>
        <v>2.9162397069405999</v>
      </c>
      <c r="I42" s="32">
        <v>2.5277065722089294</v>
      </c>
      <c r="J42" s="27"/>
    </row>
    <row r="43" spans="1:10" x14ac:dyDescent="0.25">
      <c r="A43" t="s">
        <v>87</v>
      </c>
      <c r="B43">
        <v>1993</v>
      </c>
      <c r="E43" s="25">
        <v>560.72331999999994</v>
      </c>
      <c r="F43" s="25">
        <v>278.5453</v>
      </c>
      <c r="G43" s="25"/>
      <c r="H43" s="16">
        <f t="shared" si="2"/>
        <v>2.7487486184075953</v>
      </c>
      <c r="I43" s="32">
        <v>2.4448958348425425</v>
      </c>
      <c r="J43" s="27"/>
    </row>
    <row r="44" spans="1:10" x14ac:dyDescent="0.25">
      <c r="A44" t="s">
        <v>87</v>
      </c>
      <c r="B44">
        <v>1993</v>
      </c>
      <c r="E44" s="25">
        <v>555.5154</v>
      </c>
      <c r="F44" s="25">
        <v>343.62677000000002</v>
      </c>
      <c r="G44" s="25"/>
      <c r="H44" s="16">
        <f t="shared" si="2"/>
        <v>2.7446961029570236</v>
      </c>
      <c r="I44" s="32">
        <v>2.5360869898809995</v>
      </c>
      <c r="J44" s="27"/>
    </row>
    <row r="45" spans="1:10" x14ac:dyDescent="0.25">
      <c r="A45" t="s">
        <v>87</v>
      </c>
      <c r="B45">
        <v>1993</v>
      </c>
      <c r="E45" s="25">
        <v>852.36887999999999</v>
      </c>
      <c r="F45" s="25">
        <v>517.44730000000004</v>
      </c>
      <c r="G45" s="25"/>
      <c r="H45" s="16">
        <f t="shared" si="2"/>
        <v>2.9306275852338648</v>
      </c>
      <c r="I45" s="32">
        <v>2.7138661251731118</v>
      </c>
      <c r="J45" s="27"/>
    </row>
    <row r="46" spans="1:10" x14ac:dyDescent="0.25">
      <c r="A46" t="s">
        <v>87</v>
      </c>
      <c r="B46">
        <v>1993</v>
      </c>
      <c r="E46" s="25">
        <v>650.99455999999998</v>
      </c>
      <c r="F46" s="25">
        <v>468.7328</v>
      </c>
      <c r="G46" s="25"/>
      <c r="H46" s="16">
        <f t="shared" si="2"/>
        <v>2.8135773594255609</v>
      </c>
      <c r="I46" s="32">
        <v>2.6709253447312116</v>
      </c>
      <c r="J46" s="27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99C4-3B24-42C0-9075-BCB7A79A8D9C}">
  <dimension ref="A1:H70"/>
  <sheetViews>
    <sheetView workbookViewId="0">
      <selection activeCell="C14" sqref="C14"/>
    </sheetView>
  </sheetViews>
  <sheetFormatPr defaultRowHeight="15" x14ac:dyDescent="0.25"/>
  <cols>
    <col min="1" max="1" width="17" bestFit="1" customWidth="1"/>
    <col min="2" max="2" width="8" customWidth="1"/>
    <col min="3" max="3" width="14.42578125" bestFit="1" customWidth="1"/>
    <col min="5" max="5" width="9.85546875" bestFit="1" customWidth="1"/>
    <col min="6" max="6" width="21.7109375" bestFit="1" customWidth="1"/>
    <col min="7" max="7" width="12.42578125" bestFit="1" customWidth="1"/>
    <col min="8" max="8" width="20.5703125" bestFit="1" customWidth="1"/>
  </cols>
  <sheetData>
    <row r="1" spans="1:8" x14ac:dyDescent="0.25">
      <c r="A1" s="31" t="s">
        <v>192</v>
      </c>
    </row>
    <row r="3" spans="1:8" x14ac:dyDescent="0.25">
      <c r="A3" t="s">
        <v>113</v>
      </c>
      <c r="B3" s="27">
        <f>12/(B7-B6)</f>
        <v>0.95238095238095233</v>
      </c>
    </row>
    <row r="4" spans="1:8" x14ac:dyDescent="0.25">
      <c r="A4" t="s">
        <v>101</v>
      </c>
      <c r="B4" s="33">
        <v>10</v>
      </c>
    </row>
    <row r="5" spans="1:8" x14ac:dyDescent="0.25">
      <c r="A5" t="s">
        <v>102</v>
      </c>
      <c r="B5" s="33">
        <v>650</v>
      </c>
    </row>
    <row r="6" spans="1:8" x14ac:dyDescent="0.25">
      <c r="A6" t="s">
        <v>103</v>
      </c>
      <c r="B6" s="33">
        <v>1.2</v>
      </c>
    </row>
    <row r="7" spans="1:8" x14ac:dyDescent="0.25">
      <c r="A7" t="s">
        <v>104</v>
      </c>
      <c r="B7" s="33">
        <v>13.8</v>
      </c>
    </row>
    <row r="8" spans="1:8" x14ac:dyDescent="0.25">
      <c r="A8" t="s">
        <v>105</v>
      </c>
      <c r="B8">
        <f>-6/B3-B6</f>
        <v>-7.5000000000000009</v>
      </c>
    </row>
    <row r="11" spans="1:8" x14ac:dyDescent="0.25">
      <c r="A11" t="s">
        <v>107</v>
      </c>
      <c r="B11" t="s">
        <v>106</v>
      </c>
      <c r="C11" t="s">
        <v>195</v>
      </c>
      <c r="E11" t="s">
        <v>107</v>
      </c>
      <c r="F11" t="s">
        <v>193</v>
      </c>
      <c r="G11" t="s">
        <v>111</v>
      </c>
      <c r="H11" t="s">
        <v>194</v>
      </c>
    </row>
    <row r="12" spans="1:8" x14ac:dyDescent="0.25">
      <c r="A12">
        <v>0</v>
      </c>
      <c r="B12" s="16">
        <f t="shared" ref="B12:B25" si="0">(A12+$B$8)*$B$3</f>
        <v>-7.1428571428571432</v>
      </c>
      <c r="C12" s="27">
        <f>LOG10($B$4)+EXP(-B12)/(1+EXP(-B12))*(LOG10($B$5)-LOG10($B$4))</f>
        <v>2.8114813981271243</v>
      </c>
      <c r="D12" s="16"/>
      <c r="E12" s="16">
        <v>1.6124882</v>
      </c>
      <c r="F12" s="27">
        <v>2.9528906686692471</v>
      </c>
      <c r="G12" s="16">
        <f t="shared" ref="G12:G37" si="1">(E12+$B$8)*2</f>
        <v>-11.775023600000001</v>
      </c>
      <c r="H12" s="27">
        <f t="shared" ref="H12:H37" si="2">LOG10($B$4)+EXP(-G12)/(1+EXP(-G12))*(LOG10($B$5)-LOG10($B$4))</f>
        <v>2.8128994075510274</v>
      </c>
    </row>
    <row r="13" spans="1:8" x14ac:dyDescent="0.25">
      <c r="A13">
        <v>1</v>
      </c>
      <c r="B13" s="16">
        <f t="shared" si="0"/>
        <v>-6.1904761904761907</v>
      </c>
      <c r="C13" s="27">
        <f t="shared" ref="C13:C25" si="3">LOG10($B$4)+EXP(-B13)/(1+EXP(-B13))*(LOG10($B$5)-LOG10($B$44))</f>
        <v>2.8092065621900293</v>
      </c>
      <c r="D13" s="16"/>
      <c r="E13" s="16">
        <v>1.6266666999999999</v>
      </c>
      <c r="F13" s="27">
        <v>2.7154850548059342</v>
      </c>
      <c r="G13" s="16">
        <f t="shared" si="1"/>
        <v>-11.746666600000001</v>
      </c>
      <c r="H13" s="27">
        <f t="shared" si="2"/>
        <v>2.8128990063380481</v>
      </c>
    </row>
    <row r="14" spans="1:8" x14ac:dyDescent="0.25">
      <c r="A14">
        <v>2</v>
      </c>
      <c r="B14" s="16">
        <f t="shared" si="0"/>
        <v>-5.238095238095239</v>
      </c>
      <c r="C14" s="27">
        <f t="shared" si="3"/>
        <v>2.8033369841169185</v>
      </c>
      <c r="D14" s="16"/>
      <c r="E14" s="16">
        <v>1.6370096000000001</v>
      </c>
      <c r="F14" s="27">
        <v>2.8162342981800297</v>
      </c>
      <c r="G14" s="16">
        <f t="shared" si="1"/>
        <v>-11.725980800000002</v>
      </c>
      <c r="H14" s="27">
        <f t="shared" si="2"/>
        <v>2.8128987064013922</v>
      </c>
    </row>
    <row r="15" spans="1:8" x14ac:dyDescent="0.25">
      <c r="A15">
        <v>3</v>
      </c>
      <c r="B15" s="16">
        <f t="shared" si="0"/>
        <v>-4.2857142857142865</v>
      </c>
      <c r="C15" s="27">
        <f t="shared" si="3"/>
        <v>2.7882995825735106</v>
      </c>
      <c r="D15" s="16"/>
      <c r="E15">
        <v>2</v>
      </c>
      <c r="F15" s="27">
        <v>2.9774118680941437</v>
      </c>
      <c r="G15" s="16">
        <f t="shared" si="1"/>
        <v>-11.000000000000002</v>
      </c>
      <c r="H15" s="27">
        <f t="shared" si="2"/>
        <v>2.8128830784121126</v>
      </c>
    </row>
    <row r="16" spans="1:8" x14ac:dyDescent="0.25">
      <c r="A16">
        <v>4</v>
      </c>
      <c r="B16" s="16">
        <f t="shared" si="0"/>
        <v>-3.3333333333333339</v>
      </c>
      <c r="C16" s="27">
        <f t="shared" si="3"/>
        <v>2.750467201347405</v>
      </c>
      <c r="D16" s="16"/>
      <c r="E16">
        <v>2</v>
      </c>
      <c r="F16" s="27">
        <v>2.8620707249783388</v>
      </c>
      <c r="G16" s="16">
        <f t="shared" si="1"/>
        <v>-11.000000000000002</v>
      </c>
      <c r="H16" s="27">
        <f t="shared" si="2"/>
        <v>2.8128830784121126</v>
      </c>
    </row>
    <row r="17" spans="1:8" x14ac:dyDescent="0.25">
      <c r="A17">
        <v>5</v>
      </c>
      <c r="B17" s="16">
        <f t="shared" si="0"/>
        <v>-2.3809523809523818</v>
      </c>
      <c r="C17" s="27">
        <f t="shared" si="3"/>
        <v>2.6594742578036534</v>
      </c>
      <c r="D17" s="16"/>
      <c r="E17">
        <v>3</v>
      </c>
      <c r="F17" s="27">
        <v>2.569030396308797</v>
      </c>
      <c r="G17" s="16">
        <f t="shared" si="1"/>
        <v>-9.0000000000000018</v>
      </c>
      <c r="H17" s="27">
        <f t="shared" si="2"/>
        <v>2.8126896529679133</v>
      </c>
    </row>
    <row r="18" spans="1:8" x14ac:dyDescent="0.25">
      <c r="A18">
        <v>6</v>
      </c>
      <c r="B18" s="16">
        <f t="shared" si="0"/>
        <v>-1.4285714285714293</v>
      </c>
      <c r="C18" s="27">
        <f t="shared" si="3"/>
        <v>2.4624384632037577</v>
      </c>
      <c r="D18" s="16"/>
      <c r="E18">
        <v>3</v>
      </c>
      <c r="F18" s="27">
        <v>1.7283876042619606</v>
      </c>
      <c r="G18" s="16">
        <f t="shared" si="1"/>
        <v>-9.0000000000000018</v>
      </c>
      <c r="H18" s="27">
        <f t="shared" si="2"/>
        <v>2.8126896529679133</v>
      </c>
    </row>
    <row r="19" spans="1:8" x14ac:dyDescent="0.25">
      <c r="A19">
        <v>7</v>
      </c>
      <c r="B19" s="16">
        <f t="shared" si="0"/>
        <v>-0.476190476190477</v>
      </c>
      <c r="C19" s="27">
        <f t="shared" si="3"/>
        <v>2.1182918125046108</v>
      </c>
      <c r="D19" s="16"/>
      <c r="E19" s="16">
        <v>3.9898623999999998</v>
      </c>
      <c r="F19" s="27">
        <v>2.8097875752865566</v>
      </c>
      <c r="G19" s="16">
        <f t="shared" si="1"/>
        <v>-7.0202752000000022</v>
      </c>
      <c r="H19" s="27">
        <f t="shared" si="2"/>
        <v>2.8112948206395068</v>
      </c>
    </row>
    <row r="20" spans="1:8" x14ac:dyDescent="0.25">
      <c r="A20">
        <v>8</v>
      </c>
      <c r="B20" s="16">
        <f t="shared" si="0"/>
        <v>0.47619047619047533</v>
      </c>
      <c r="C20" s="27">
        <f t="shared" si="3"/>
        <v>1.6946215441382457</v>
      </c>
      <c r="D20" s="16"/>
      <c r="E20" s="16">
        <v>4</v>
      </c>
      <c r="F20" s="27">
        <v>2.8338929538066013</v>
      </c>
      <c r="G20" s="16">
        <f t="shared" si="1"/>
        <v>-7.0000000000000018</v>
      </c>
      <c r="H20" s="27">
        <f t="shared" si="2"/>
        <v>2.8112616997639415</v>
      </c>
    </row>
    <row r="21" spans="1:8" x14ac:dyDescent="0.25">
      <c r="A21">
        <v>9</v>
      </c>
      <c r="B21" s="16">
        <f t="shared" si="0"/>
        <v>1.4285714285714277</v>
      </c>
      <c r="C21" s="27">
        <f t="shared" si="3"/>
        <v>1.3504748934390984</v>
      </c>
      <c r="D21" s="16"/>
      <c r="E21" s="16">
        <v>4.0166000000000004</v>
      </c>
      <c r="F21" s="27">
        <v>2.8097735099523864</v>
      </c>
      <c r="G21" s="16">
        <f t="shared" si="1"/>
        <v>-6.966800000000001</v>
      </c>
      <c r="H21" s="27">
        <f t="shared" si="2"/>
        <v>2.8112059968458665</v>
      </c>
    </row>
    <row r="22" spans="1:8" x14ac:dyDescent="0.25">
      <c r="A22">
        <v>10</v>
      </c>
      <c r="B22" s="16">
        <f t="shared" si="0"/>
        <v>2.38095238095238</v>
      </c>
      <c r="C22" s="27">
        <f t="shared" si="3"/>
        <v>1.1534390988392023</v>
      </c>
      <c r="D22" s="16"/>
      <c r="E22">
        <v>5</v>
      </c>
      <c r="F22" s="27">
        <v>2.7856613622857669</v>
      </c>
      <c r="G22" s="16">
        <f t="shared" si="1"/>
        <v>-5.0000000000000018</v>
      </c>
      <c r="H22" s="27">
        <f t="shared" si="2"/>
        <v>2.8007797978082003</v>
      </c>
    </row>
    <row r="23" spans="1:8" x14ac:dyDescent="0.25">
      <c r="A23">
        <v>11</v>
      </c>
      <c r="B23" s="16">
        <f t="shared" si="0"/>
        <v>3.3333333333333321</v>
      </c>
      <c r="C23" s="27">
        <f t="shared" si="3"/>
        <v>1.0624461552954509</v>
      </c>
      <c r="D23" s="16"/>
      <c r="E23">
        <v>5</v>
      </c>
      <c r="F23" s="27">
        <v>2.4906173854608764</v>
      </c>
      <c r="G23" s="16">
        <f t="shared" si="1"/>
        <v>-5.0000000000000018</v>
      </c>
      <c r="H23" s="27">
        <f t="shared" si="2"/>
        <v>2.8007797978082003</v>
      </c>
    </row>
    <row r="24" spans="1:8" x14ac:dyDescent="0.25">
      <c r="A24">
        <v>12</v>
      </c>
      <c r="B24" s="16">
        <f t="shared" si="0"/>
        <v>4.2857142857142847</v>
      </c>
      <c r="C24" s="27">
        <f t="shared" si="3"/>
        <v>1.0246137740693448</v>
      </c>
      <c r="D24" s="16"/>
      <c r="E24" s="16">
        <v>5.6709823999999998</v>
      </c>
      <c r="F24" s="27">
        <v>2.442208916907266</v>
      </c>
      <c r="G24" s="16">
        <f t="shared" si="1"/>
        <v>-3.6580352000000023</v>
      </c>
      <c r="H24" s="27">
        <f t="shared" si="2"/>
        <v>2.7673456682467239</v>
      </c>
    </row>
    <row r="25" spans="1:8" x14ac:dyDescent="0.25">
      <c r="A25">
        <v>13</v>
      </c>
      <c r="B25" s="16">
        <f t="shared" si="0"/>
        <v>5.2380952380952372</v>
      </c>
      <c r="C25" s="27">
        <f t="shared" si="3"/>
        <v>1.0095763725259372</v>
      </c>
      <c r="D25" s="16"/>
      <c r="E25" s="16">
        <v>5.6990069999999999</v>
      </c>
      <c r="F25" s="27">
        <v>2.6205881939968867</v>
      </c>
      <c r="G25" s="16">
        <f t="shared" si="1"/>
        <v>-3.6019860000000019</v>
      </c>
      <c r="H25" s="27">
        <f t="shared" si="2"/>
        <v>2.7647884382361703</v>
      </c>
    </row>
    <row r="26" spans="1:8" x14ac:dyDescent="0.25">
      <c r="B26" s="16"/>
      <c r="C26" s="16"/>
      <c r="D26" s="16"/>
      <c r="E26" s="16">
        <v>5.7066664999999999</v>
      </c>
      <c r="F26" s="27">
        <v>2.7467427589886135</v>
      </c>
      <c r="G26" s="16">
        <f t="shared" si="1"/>
        <v>-3.586667000000002</v>
      </c>
      <c r="H26" s="27">
        <f t="shared" si="2"/>
        <v>2.7640655538929026</v>
      </c>
    </row>
    <row r="27" spans="1:8" x14ac:dyDescent="0.25">
      <c r="B27" s="16"/>
      <c r="C27" s="16"/>
      <c r="D27" s="16"/>
      <c r="E27" s="16">
        <v>6.4986379999999997</v>
      </c>
      <c r="F27" s="27">
        <v>2.1564415032224873</v>
      </c>
      <c r="G27" s="16">
        <f t="shared" si="1"/>
        <v>-2.0027240000000024</v>
      </c>
      <c r="H27" s="27">
        <f t="shared" si="2"/>
        <v>2.5973267473628177</v>
      </c>
    </row>
    <row r="28" spans="1:8" x14ac:dyDescent="0.25">
      <c r="B28" s="16"/>
      <c r="C28" s="16"/>
      <c r="D28" s="16"/>
      <c r="E28" s="16">
        <v>6.5250896999999997</v>
      </c>
      <c r="F28" s="27">
        <v>2.049578182603581</v>
      </c>
      <c r="G28" s="16">
        <f t="shared" si="1"/>
        <v>-1.9498206000000025</v>
      </c>
      <c r="H28" s="27">
        <f t="shared" si="2"/>
        <v>2.5870734438352647</v>
      </c>
    </row>
    <row r="29" spans="1:8" x14ac:dyDescent="0.25">
      <c r="B29" s="16"/>
      <c r="C29" s="16"/>
      <c r="D29" s="16"/>
      <c r="E29" s="16">
        <v>6.56</v>
      </c>
      <c r="F29" s="27">
        <v>2.1198591921744412</v>
      </c>
      <c r="G29" s="16">
        <f t="shared" si="1"/>
        <v>-1.8800000000000026</v>
      </c>
      <c r="H29" s="27">
        <f t="shared" si="2"/>
        <v>2.5729037995275439</v>
      </c>
    </row>
    <row r="30" spans="1:8" x14ac:dyDescent="0.25">
      <c r="E30">
        <v>7</v>
      </c>
      <c r="F30" s="27">
        <v>2.5886572638644396</v>
      </c>
      <c r="G30" s="16">
        <f t="shared" si="1"/>
        <v>-1.0000000000000018</v>
      </c>
      <c r="H30" s="27">
        <f t="shared" si="2"/>
        <v>2.325345861686678</v>
      </c>
    </row>
    <row r="31" spans="1:8" x14ac:dyDescent="0.25">
      <c r="E31">
        <v>7</v>
      </c>
      <c r="F31" s="27">
        <v>2.5417809526756447</v>
      </c>
      <c r="G31" s="16">
        <f t="shared" si="1"/>
        <v>-1.0000000000000018</v>
      </c>
      <c r="H31" s="27">
        <f t="shared" si="2"/>
        <v>2.325345861686678</v>
      </c>
    </row>
    <row r="32" spans="1:8" x14ac:dyDescent="0.25">
      <c r="E32" s="16">
        <v>8.2933330000000005</v>
      </c>
      <c r="F32" s="27">
        <v>1.1904402862333212</v>
      </c>
      <c r="G32" s="16">
        <f t="shared" si="1"/>
        <v>1.5866659999999992</v>
      </c>
      <c r="H32" s="27">
        <f t="shared" si="2"/>
        <v>1.3079296508129215</v>
      </c>
    </row>
    <row r="33" spans="1:8" x14ac:dyDescent="0.25">
      <c r="E33" s="16">
        <v>8.3158060000000003</v>
      </c>
      <c r="F33" s="27">
        <v>1.5127736201618829</v>
      </c>
      <c r="G33" s="16">
        <f t="shared" si="1"/>
        <v>1.6316119999999987</v>
      </c>
      <c r="H33" s="27">
        <f t="shared" si="2"/>
        <v>1.2966101252648352</v>
      </c>
    </row>
    <row r="34" spans="1:8" x14ac:dyDescent="0.25">
      <c r="E34" s="16">
        <v>8.3158060000000003</v>
      </c>
      <c r="F34" s="27">
        <v>1.5127736201618829</v>
      </c>
      <c r="G34" s="16">
        <f t="shared" si="1"/>
        <v>1.6316119999999987</v>
      </c>
      <c r="H34" s="27">
        <f t="shared" si="2"/>
        <v>1.2966101252648352</v>
      </c>
    </row>
    <row r="35" spans="1:8" x14ac:dyDescent="0.25">
      <c r="E35" s="16">
        <v>9.0133329999999994</v>
      </c>
      <c r="F35" s="27">
        <v>1.1904402862333212</v>
      </c>
      <c r="G35" s="16">
        <f t="shared" si="1"/>
        <v>3.026665999999997</v>
      </c>
      <c r="H35" s="27">
        <f t="shared" si="2"/>
        <v>1.0838211860911704</v>
      </c>
    </row>
    <row r="36" spans="1:8" x14ac:dyDescent="0.25">
      <c r="E36" s="16">
        <v>9.0375829999999997</v>
      </c>
      <c r="F36" s="27">
        <v>1.2142435773869826</v>
      </c>
      <c r="G36" s="16">
        <f t="shared" si="1"/>
        <v>3.0751659999999976</v>
      </c>
      <c r="H36" s="27">
        <f t="shared" si="2"/>
        <v>1.0800280429115114</v>
      </c>
    </row>
    <row r="37" spans="1:8" x14ac:dyDescent="0.25">
      <c r="E37" s="16">
        <v>9.0375829999999997</v>
      </c>
      <c r="F37" s="27">
        <v>1.2142435773869826</v>
      </c>
      <c r="G37" s="16">
        <f t="shared" si="1"/>
        <v>3.0751659999999976</v>
      </c>
      <c r="H37" s="27">
        <f t="shared" si="2"/>
        <v>1.0800280429115114</v>
      </c>
    </row>
    <row r="39" spans="1:8" s="34" customFormat="1" x14ac:dyDescent="0.25"/>
    <row r="41" spans="1:8" x14ac:dyDescent="0.25">
      <c r="A41" s="31" t="s">
        <v>191</v>
      </c>
    </row>
    <row r="42" spans="1:8" x14ac:dyDescent="0.25">
      <c r="A42" t="s">
        <v>109</v>
      </c>
    </row>
    <row r="43" spans="1:8" x14ac:dyDescent="0.25">
      <c r="A43" t="s">
        <v>113</v>
      </c>
      <c r="B43" s="27">
        <f>12/(B47-B46)</f>
        <v>1.4285714285714286</v>
      </c>
    </row>
    <row r="44" spans="1:8" x14ac:dyDescent="0.25">
      <c r="A44" t="s">
        <v>101</v>
      </c>
      <c r="B44">
        <v>10</v>
      </c>
    </row>
    <row r="45" spans="1:8" x14ac:dyDescent="0.25">
      <c r="A45" t="s">
        <v>102</v>
      </c>
      <c r="B45">
        <v>700</v>
      </c>
    </row>
    <row r="46" spans="1:8" x14ac:dyDescent="0.25">
      <c r="A46" t="s">
        <v>103</v>
      </c>
      <c r="B46">
        <v>1.6</v>
      </c>
    </row>
    <row r="47" spans="1:8" x14ac:dyDescent="0.25">
      <c r="A47" t="s">
        <v>104</v>
      </c>
      <c r="B47">
        <v>10</v>
      </c>
    </row>
    <row r="48" spans="1:8" x14ac:dyDescent="0.25">
      <c r="A48" t="s">
        <v>105</v>
      </c>
      <c r="B48">
        <f>-6/B43-B46</f>
        <v>-5.8000000000000007</v>
      </c>
    </row>
    <row r="49" spans="1:8" x14ac:dyDescent="0.25">
      <c r="A49" t="s">
        <v>106</v>
      </c>
    </row>
    <row r="52" spans="1:8" x14ac:dyDescent="0.25">
      <c r="A52" t="s">
        <v>107</v>
      </c>
      <c r="B52" t="s">
        <v>106</v>
      </c>
      <c r="C52" t="s">
        <v>108</v>
      </c>
      <c r="E52" t="s">
        <v>107</v>
      </c>
      <c r="F52" t="s">
        <v>112</v>
      </c>
      <c r="G52" t="s">
        <v>111</v>
      </c>
      <c r="H52" t="s">
        <v>110</v>
      </c>
    </row>
    <row r="53" spans="1:8" x14ac:dyDescent="0.25">
      <c r="A53">
        <v>0</v>
      </c>
      <c r="B53" s="16">
        <f t="shared" ref="B53:B66" si="4">(A53+$B$48)*$B$43</f>
        <v>-8.2857142857142865</v>
      </c>
      <c r="C53" s="16">
        <f t="shared" ref="C53:C66" si="5">$B$44+EXP(-B53)/(1+EXP(-B53))*($B$45-$B$44)</f>
        <v>699.82609998109331</v>
      </c>
      <c r="D53" s="16"/>
      <c r="E53" s="16">
        <v>1.6124882</v>
      </c>
      <c r="F53" s="16">
        <v>897.2029</v>
      </c>
      <c r="G53" s="16">
        <f t="shared" ref="G53:G70" si="6">(E53+$B$48)*2</f>
        <v>-8.3750236000000022</v>
      </c>
      <c r="H53" s="16">
        <f t="shared" ref="H53:H70" si="7">$B$44+EXP(-G53)/(1+EXP(-G53))*($B$45-$B$44)</f>
        <v>699.84095411448675</v>
      </c>
    </row>
    <row r="54" spans="1:8" x14ac:dyDescent="0.25">
      <c r="A54">
        <v>1</v>
      </c>
      <c r="B54" s="16">
        <f t="shared" si="4"/>
        <v>-6.8571428571428585</v>
      </c>
      <c r="C54" s="16">
        <f t="shared" si="5"/>
        <v>699.27494127092791</v>
      </c>
      <c r="D54" s="16"/>
      <c r="E54" s="16">
        <v>1.6266666999999999</v>
      </c>
      <c r="F54" s="16">
        <v>519.37980000000005</v>
      </c>
      <c r="G54" s="16">
        <f t="shared" si="6"/>
        <v>-8.3466666000000025</v>
      </c>
      <c r="H54" s="16">
        <f t="shared" si="7"/>
        <v>699.83638058039605</v>
      </c>
    </row>
    <row r="55" spans="1:8" x14ac:dyDescent="0.25">
      <c r="A55">
        <v>2</v>
      </c>
      <c r="B55" s="16">
        <f t="shared" si="4"/>
        <v>-5.4285714285714297</v>
      </c>
      <c r="C55" s="16">
        <f t="shared" si="5"/>
        <v>696.9845761150234</v>
      </c>
      <c r="D55" s="16"/>
      <c r="E55" s="16">
        <v>1.6370096000000001</v>
      </c>
      <c r="F55" s="16">
        <v>654.98943999999995</v>
      </c>
      <c r="G55" s="16">
        <f t="shared" si="6"/>
        <v>-8.3259808000000017</v>
      </c>
      <c r="H55" s="16">
        <f t="shared" si="7"/>
        <v>699.83296156050096</v>
      </c>
    </row>
    <row r="56" spans="1:8" x14ac:dyDescent="0.25">
      <c r="A56">
        <v>3</v>
      </c>
      <c r="B56" s="16">
        <f t="shared" si="4"/>
        <v>-4.0000000000000009</v>
      </c>
      <c r="C56" s="16">
        <f t="shared" si="5"/>
        <v>687.58951512615681</v>
      </c>
      <c r="D56" s="16"/>
      <c r="E56" s="16">
        <v>3.9898623999999998</v>
      </c>
      <c r="F56" s="16">
        <v>645.33849999999995</v>
      </c>
      <c r="G56" s="16">
        <f t="shared" si="6"/>
        <v>-3.6202752000000018</v>
      </c>
      <c r="H56" s="16">
        <f t="shared" si="7"/>
        <v>682.00681137697029</v>
      </c>
    </row>
    <row r="57" spans="1:8" x14ac:dyDescent="0.25">
      <c r="A57">
        <v>4</v>
      </c>
      <c r="B57" s="16">
        <f t="shared" si="4"/>
        <v>-2.5714285714285725</v>
      </c>
      <c r="C57" s="16">
        <f t="shared" si="5"/>
        <v>651.00998678594863</v>
      </c>
      <c r="D57" s="16"/>
      <c r="E57" s="16">
        <v>4</v>
      </c>
      <c r="F57" s="16">
        <v>682.17052999999999</v>
      </c>
      <c r="G57" s="16">
        <f t="shared" si="6"/>
        <v>-3.6000000000000014</v>
      </c>
      <c r="H57" s="16">
        <f t="shared" si="7"/>
        <v>681.64807443196253</v>
      </c>
    </row>
    <row r="58" spans="1:8" x14ac:dyDescent="0.25">
      <c r="A58">
        <v>5</v>
      </c>
      <c r="B58" s="16">
        <f t="shared" si="4"/>
        <v>-1.1428571428571439</v>
      </c>
      <c r="C58" s="16">
        <f t="shared" si="5"/>
        <v>533.16064103888721</v>
      </c>
      <c r="D58" s="16"/>
      <c r="E58" s="16">
        <v>4.0166000000000004</v>
      </c>
      <c r="F58" s="16">
        <v>645.31759999999997</v>
      </c>
      <c r="G58" s="16">
        <f t="shared" si="6"/>
        <v>-3.5668000000000006</v>
      </c>
      <c r="H58" s="16">
        <f t="shared" si="7"/>
        <v>681.04558159606529</v>
      </c>
    </row>
    <row r="59" spans="1:8" x14ac:dyDescent="0.25">
      <c r="A59">
        <v>6</v>
      </c>
      <c r="B59" s="16">
        <f t="shared" si="4"/>
        <v>0.2857142857142847</v>
      </c>
      <c r="C59" s="16">
        <f t="shared" si="5"/>
        <v>306.04684815040844</v>
      </c>
      <c r="D59" s="16"/>
      <c r="E59" s="16">
        <v>5.6709823999999998</v>
      </c>
      <c r="F59" s="16">
        <v>276.82729999999998</v>
      </c>
      <c r="G59" s="16">
        <f t="shared" si="6"/>
        <v>-0.25803520000000191</v>
      </c>
      <c r="H59" s="16">
        <f t="shared" si="7"/>
        <v>399.26573508396712</v>
      </c>
    </row>
    <row r="60" spans="1:8" x14ac:dyDescent="0.25">
      <c r="A60">
        <v>7</v>
      </c>
      <c r="B60" s="16">
        <f t="shared" si="4"/>
        <v>1.7142857142857133</v>
      </c>
      <c r="C60" s="16">
        <f t="shared" si="5"/>
        <v>115.2999787414155</v>
      </c>
      <c r="D60" s="16"/>
      <c r="E60" s="16">
        <v>5.6990069999999999</v>
      </c>
      <c r="F60" s="16">
        <v>417.43436000000003</v>
      </c>
      <c r="G60" s="16">
        <f t="shared" si="6"/>
        <v>-0.20198600000000155</v>
      </c>
      <c r="H60" s="16">
        <f t="shared" si="7"/>
        <v>389.72460632878403</v>
      </c>
    </row>
    <row r="61" spans="1:8" x14ac:dyDescent="0.25">
      <c r="A61">
        <v>8</v>
      </c>
      <c r="B61" s="16">
        <f t="shared" si="4"/>
        <v>3.1428571428571419</v>
      </c>
      <c r="C61" s="16">
        <f t="shared" si="5"/>
        <v>38.547819231452038</v>
      </c>
      <c r="D61" s="16"/>
      <c r="E61" s="16">
        <v>5.7066664999999999</v>
      </c>
      <c r="F61" s="16">
        <v>558.1395</v>
      </c>
      <c r="G61" s="16">
        <f t="shared" si="6"/>
        <v>-0.18666700000000169</v>
      </c>
      <c r="H61" s="16">
        <f t="shared" si="7"/>
        <v>387.10688239103916</v>
      </c>
    </row>
    <row r="62" spans="1:8" x14ac:dyDescent="0.25">
      <c r="A62">
        <v>9</v>
      </c>
      <c r="B62" s="16">
        <f t="shared" si="4"/>
        <v>4.5714285714285703</v>
      </c>
      <c r="C62" s="16">
        <f t="shared" si="5"/>
        <v>17.063728142079249</v>
      </c>
      <c r="D62" s="16"/>
      <c r="E62" s="16">
        <v>6.4986379999999997</v>
      </c>
      <c r="F62" s="16">
        <v>143.36446000000001</v>
      </c>
      <c r="G62" s="16">
        <f t="shared" si="6"/>
        <v>1.397275999999998</v>
      </c>
      <c r="H62" s="16">
        <f t="shared" si="7"/>
        <v>146.79162020861509</v>
      </c>
    </row>
    <row r="63" spans="1:8" x14ac:dyDescent="0.25">
      <c r="A63">
        <v>10</v>
      </c>
      <c r="B63" s="16">
        <f t="shared" si="4"/>
        <v>5.9999999999999991</v>
      </c>
      <c r="C63" s="16">
        <f t="shared" si="5"/>
        <v>11.706109978077997</v>
      </c>
      <c r="D63" s="16"/>
      <c r="E63" s="16">
        <v>6.5250896999999997</v>
      </c>
      <c r="F63" s="16">
        <v>112.09292000000001</v>
      </c>
      <c r="G63" s="16">
        <f t="shared" si="6"/>
        <v>1.4501793999999979</v>
      </c>
      <c r="H63" s="16">
        <f t="shared" si="7"/>
        <v>141.08203082445621</v>
      </c>
    </row>
    <row r="64" spans="1:8" x14ac:dyDescent="0.25">
      <c r="A64">
        <v>11</v>
      </c>
      <c r="B64" s="16">
        <f t="shared" si="4"/>
        <v>7.4285714285714279</v>
      </c>
      <c r="C64" s="16">
        <f t="shared" si="5"/>
        <v>10.409641173061456</v>
      </c>
      <c r="D64" s="16"/>
      <c r="E64" s="16">
        <v>6.56</v>
      </c>
      <c r="F64" s="16">
        <v>131.78294</v>
      </c>
      <c r="G64" s="16">
        <f t="shared" si="6"/>
        <v>1.5199999999999978</v>
      </c>
      <c r="H64" s="16">
        <f t="shared" si="7"/>
        <v>133.8284483910557</v>
      </c>
    </row>
    <row r="65" spans="1:8" x14ac:dyDescent="0.25">
      <c r="A65">
        <v>12</v>
      </c>
      <c r="B65" s="16">
        <f t="shared" si="4"/>
        <v>8.8571428571428559</v>
      </c>
      <c r="C65" s="16">
        <f t="shared" si="5"/>
        <v>10.098215266668497</v>
      </c>
      <c r="D65" s="16"/>
      <c r="E65" s="16">
        <v>8.2933330000000005</v>
      </c>
      <c r="F65" s="16">
        <v>15.503876</v>
      </c>
      <c r="G65" s="16">
        <f t="shared" si="6"/>
        <v>4.9866659999999996</v>
      </c>
      <c r="H65" s="16">
        <f t="shared" si="7"/>
        <v>14.679636392637921</v>
      </c>
    </row>
    <row r="66" spans="1:8" x14ac:dyDescent="0.25">
      <c r="A66">
        <v>13</v>
      </c>
      <c r="B66" s="16">
        <f t="shared" si="4"/>
        <v>10.285714285714285</v>
      </c>
      <c r="C66" s="16">
        <f t="shared" si="5"/>
        <v>10.023539938150913</v>
      </c>
      <c r="D66" s="16"/>
      <c r="E66" s="16">
        <v>8.3158060000000003</v>
      </c>
      <c r="F66" s="16">
        <v>32.566690000000001</v>
      </c>
      <c r="G66" s="16">
        <f t="shared" si="6"/>
        <v>5.0316119999999991</v>
      </c>
      <c r="H66" s="16">
        <f t="shared" si="7"/>
        <v>14.47529618447939</v>
      </c>
    </row>
    <row r="67" spans="1:8" x14ac:dyDescent="0.25">
      <c r="B67" s="16"/>
      <c r="C67" s="16"/>
      <c r="D67" s="16"/>
      <c r="E67" s="16">
        <v>8.3158060000000003</v>
      </c>
      <c r="F67" s="16">
        <v>32.566690000000001</v>
      </c>
      <c r="G67" s="16">
        <f t="shared" si="6"/>
        <v>5.0316119999999991</v>
      </c>
      <c r="H67" s="16">
        <f t="shared" si="7"/>
        <v>14.47529618447939</v>
      </c>
    </row>
    <row r="68" spans="1:8" x14ac:dyDescent="0.25">
      <c r="B68" s="16"/>
      <c r="C68" s="16"/>
      <c r="D68" s="16"/>
      <c r="E68" s="16">
        <v>9.0133329999999994</v>
      </c>
      <c r="F68" s="16">
        <v>15.503876</v>
      </c>
      <c r="G68" s="16">
        <f t="shared" si="6"/>
        <v>6.4266659999999973</v>
      </c>
      <c r="H68" s="16">
        <f t="shared" si="7"/>
        <v>11.11450356118621</v>
      </c>
    </row>
    <row r="69" spans="1:8" x14ac:dyDescent="0.25">
      <c r="B69" s="16"/>
      <c r="C69" s="16"/>
      <c r="D69" s="16"/>
      <c r="E69" s="16">
        <v>9.0375829999999997</v>
      </c>
      <c r="F69" s="16">
        <v>16.377348000000001</v>
      </c>
      <c r="G69" s="16">
        <f t="shared" si="6"/>
        <v>6.475165999999998</v>
      </c>
      <c r="H69" s="16">
        <f t="shared" si="7"/>
        <v>11.061821193580503</v>
      </c>
    </row>
    <row r="70" spans="1:8" x14ac:dyDescent="0.25">
      <c r="B70" s="16"/>
      <c r="C70" s="16"/>
      <c r="D70" s="16"/>
      <c r="E70" s="16">
        <v>9.0375829999999997</v>
      </c>
      <c r="F70" s="16">
        <v>16.377348000000001</v>
      </c>
      <c r="G70" s="16">
        <f t="shared" si="6"/>
        <v>6.475165999999998</v>
      </c>
      <c r="H70" s="16">
        <f t="shared" si="7"/>
        <v>11.061821193580503</v>
      </c>
    </row>
  </sheetData>
  <autoFilter ref="E11:H37" xr:uid="{1DD599C4-3B24-42C0-9075-BCB7A79A8D9C}">
    <sortState xmlns:xlrd2="http://schemas.microsoft.com/office/spreadsheetml/2017/richdata2" ref="E12:H37">
      <sortCondition ref="E11:E37"/>
    </sortState>
  </autoFilter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B1A7-54EA-41A2-AB38-E73B4C27789B}">
  <dimension ref="B1:M36"/>
  <sheetViews>
    <sheetView tabSelected="1" workbookViewId="0">
      <selection activeCell="H3" sqref="H3"/>
    </sheetView>
  </sheetViews>
  <sheetFormatPr defaultRowHeight="15" x14ac:dyDescent="0.25"/>
  <cols>
    <col min="2" max="2" width="8.140625" bestFit="1" customWidth="1"/>
    <col min="3" max="3" width="15.140625" bestFit="1" customWidth="1"/>
    <col min="4" max="4" width="14.5703125" bestFit="1" customWidth="1"/>
    <col min="5" max="5" width="18.140625" bestFit="1" customWidth="1"/>
    <col min="6" max="6" width="15.140625" bestFit="1" customWidth="1"/>
    <col min="7" max="7" width="15.5703125" bestFit="1" customWidth="1"/>
    <col min="8" max="8" width="15.5703125" customWidth="1"/>
  </cols>
  <sheetData>
    <row r="1" spans="2:11" ht="15.75" thickBot="1" x14ac:dyDescent="0.3"/>
    <row r="2" spans="2:11" ht="46.5" thickTop="1" thickBot="1" x14ac:dyDescent="0.3">
      <c r="B2" s="5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7" t="s">
        <v>53</v>
      </c>
      <c r="H2" s="22" t="s">
        <v>190</v>
      </c>
      <c r="I2" s="22" t="s">
        <v>189</v>
      </c>
      <c r="J2" s="23" t="s">
        <v>43</v>
      </c>
      <c r="K2" s="23" t="s">
        <v>84</v>
      </c>
    </row>
    <row r="3" spans="2:11" ht="17.25" thickBot="1" x14ac:dyDescent="0.3">
      <c r="B3" s="8" t="s">
        <v>54</v>
      </c>
      <c r="C3" s="3">
        <v>2050</v>
      </c>
      <c r="D3" s="3">
        <v>241.3</v>
      </c>
      <c r="E3" s="3">
        <v>263.5</v>
      </c>
      <c r="F3" s="3">
        <v>182.3</v>
      </c>
      <c r="G3" s="9" t="s">
        <v>55</v>
      </c>
      <c r="H3" s="30">
        <v>949.31833333333327</v>
      </c>
      <c r="I3" s="20">
        <f>SUM(E3:F3)</f>
        <v>445.8</v>
      </c>
      <c r="J3" s="21">
        <f>LOG10(C3)</f>
        <v>3.3117538610557542</v>
      </c>
      <c r="K3" s="21">
        <f>LOG10(H3)</f>
        <v>2.9774118680941437</v>
      </c>
    </row>
    <row r="4" spans="2:11" ht="17.25" thickBot="1" x14ac:dyDescent="0.3">
      <c r="B4" s="10" t="s">
        <v>56</v>
      </c>
      <c r="C4" s="4">
        <v>1042</v>
      </c>
      <c r="D4" s="4">
        <v>88.9</v>
      </c>
      <c r="E4" s="4">
        <v>145.6</v>
      </c>
      <c r="F4" s="4">
        <v>49.8</v>
      </c>
      <c r="G4" s="11" t="s">
        <v>57</v>
      </c>
      <c r="H4" s="30">
        <v>370.70666666666665</v>
      </c>
      <c r="I4" s="20">
        <f t="shared" ref="I4:I14" si="0">SUM(E4:F4)</f>
        <v>195.39999999999998</v>
      </c>
      <c r="J4" s="21">
        <f t="shared" ref="J4:J14" si="1">LOG10(C4)</f>
        <v>3.0178677189635055</v>
      </c>
      <c r="K4" s="21">
        <f t="shared" ref="K4:K14" si="2">LOG10(H4)</f>
        <v>2.569030396308797</v>
      </c>
    </row>
    <row r="5" spans="2:11" ht="17.25" thickBot="1" x14ac:dyDescent="0.3">
      <c r="B5" s="10" t="s">
        <v>58</v>
      </c>
      <c r="C5" s="4">
        <v>1450</v>
      </c>
      <c r="D5" s="4">
        <v>188</v>
      </c>
      <c r="E5" s="4">
        <v>300.39999999999998</v>
      </c>
      <c r="F5" s="4">
        <v>102.8</v>
      </c>
      <c r="G5" s="11" t="s">
        <v>59</v>
      </c>
      <c r="H5" s="30">
        <v>610.46583333333331</v>
      </c>
      <c r="I5" s="20">
        <f t="shared" si="0"/>
        <v>403.2</v>
      </c>
      <c r="J5" s="21">
        <f t="shared" si="1"/>
        <v>3.1613680022349748</v>
      </c>
      <c r="K5" s="21">
        <f t="shared" si="2"/>
        <v>2.7856613622857669</v>
      </c>
    </row>
    <row r="6" spans="2:11" ht="17.25" thickBot="1" x14ac:dyDescent="0.3">
      <c r="B6" s="10" t="s">
        <v>60</v>
      </c>
      <c r="C6" s="4">
        <v>858</v>
      </c>
      <c r="D6" s="4">
        <v>104.7</v>
      </c>
      <c r="E6" s="4">
        <v>130.80000000000001</v>
      </c>
      <c r="F6" s="4">
        <v>36.799999999999997</v>
      </c>
      <c r="G6" s="11" t="s">
        <v>61</v>
      </c>
      <c r="H6" s="30">
        <v>387.84416666666669</v>
      </c>
      <c r="I6" s="20">
        <f t="shared" si="0"/>
        <v>167.60000000000002</v>
      </c>
      <c r="J6" s="21">
        <f t="shared" si="1"/>
        <v>2.9334872878487053</v>
      </c>
      <c r="K6" s="21">
        <f t="shared" si="2"/>
        <v>2.5886572638644396</v>
      </c>
    </row>
    <row r="7" spans="2:11" ht="17.25" thickBot="1" x14ac:dyDescent="0.3">
      <c r="B7" s="10" t="s">
        <v>62</v>
      </c>
      <c r="C7" s="4">
        <v>1042</v>
      </c>
      <c r="D7" s="4">
        <v>94.2</v>
      </c>
      <c r="E7" s="4">
        <v>172.8</v>
      </c>
      <c r="F7" s="4">
        <v>24.6</v>
      </c>
      <c r="G7" s="11" t="s">
        <v>63</v>
      </c>
      <c r="H7" s="30">
        <v>337.5841666666667</v>
      </c>
      <c r="I7" s="20">
        <f t="shared" si="0"/>
        <v>197.4</v>
      </c>
      <c r="J7" s="21">
        <f t="shared" si="1"/>
        <v>3.0178677189635055</v>
      </c>
      <c r="K7" s="21">
        <f t="shared" si="2"/>
        <v>2.5283820692019865</v>
      </c>
    </row>
    <row r="8" spans="2:11" ht="17.25" thickBot="1" x14ac:dyDescent="0.3">
      <c r="B8" s="10" t="s">
        <v>68</v>
      </c>
      <c r="C8" s="4">
        <v>1758</v>
      </c>
      <c r="D8" s="4">
        <v>154.5</v>
      </c>
      <c r="E8" s="4">
        <v>226.3</v>
      </c>
      <c r="F8" s="4">
        <v>84.7</v>
      </c>
      <c r="G8" s="11" t="s">
        <v>69</v>
      </c>
      <c r="H8" s="30">
        <v>284.00583333333333</v>
      </c>
      <c r="I8" s="20">
        <f>SUM(E8:F8)</f>
        <v>311</v>
      </c>
      <c r="J8" s="21">
        <f>LOG10(C8)</f>
        <v>3.245018870737753</v>
      </c>
      <c r="K8" s="21">
        <f t="shared" si="2"/>
        <v>2.4533272603233067</v>
      </c>
    </row>
    <row r="9" spans="2:11" ht="17.25" thickBot="1" x14ac:dyDescent="0.3">
      <c r="B9" s="10" t="s">
        <v>66</v>
      </c>
      <c r="C9" s="4">
        <v>1567</v>
      </c>
      <c r="D9" s="4">
        <v>162.5</v>
      </c>
      <c r="E9" s="4">
        <v>202.5</v>
      </c>
      <c r="F9" s="4">
        <v>72.599999999999994</v>
      </c>
      <c r="G9" s="11" t="s">
        <v>67</v>
      </c>
      <c r="H9" s="30">
        <v>386.22499999999997</v>
      </c>
      <c r="I9" s="20">
        <f>SUM(E9:F9)</f>
        <v>275.10000000000002</v>
      </c>
      <c r="J9" s="21">
        <f>LOG10(C9)</f>
        <v>3.1950689964685903</v>
      </c>
      <c r="K9" s="21">
        <f t="shared" si="2"/>
        <v>2.5868403818479493</v>
      </c>
    </row>
    <row r="10" spans="2:11" ht="17.25" thickBot="1" x14ac:dyDescent="0.3">
      <c r="B10" s="10" t="s">
        <v>64</v>
      </c>
      <c r="C10" s="4">
        <v>1425</v>
      </c>
      <c r="D10" s="4">
        <v>133.9</v>
      </c>
      <c r="E10" s="4">
        <v>267</v>
      </c>
      <c r="F10" s="4">
        <v>63.5</v>
      </c>
      <c r="G10" s="11" t="s">
        <v>65</v>
      </c>
      <c r="H10" s="30">
        <v>408.81749999999994</v>
      </c>
      <c r="I10" s="20">
        <f t="shared" si="0"/>
        <v>330.5</v>
      </c>
      <c r="J10" s="21">
        <f t="shared" si="1"/>
        <v>3.153814864344529</v>
      </c>
      <c r="K10" s="21">
        <f t="shared" si="2"/>
        <v>2.611529478102105</v>
      </c>
    </row>
    <row r="11" spans="2:11" ht="17.25" thickBot="1" x14ac:dyDescent="0.3">
      <c r="B11" s="10" t="s">
        <v>70</v>
      </c>
      <c r="C11" s="4">
        <v>1308</v>
      </c>
      <c r="D11" s="4">
        <v>58</v>
      </c>
      <c r="E11" s="4">
        <v>321.7</v>
      </c>
      <c r="F11" s="4">
        <v>72.900000000000006</v>
      </c>
      <c r="G11" s="11" t="s">
        <v>71</v>
      </c>
      <c r="H11" s="30">
        <v>727.89833333333343</v>
      </c>
      <c r="I11" s="20">
        <f t="shared" si="0"/>
        <v>394.6</v>
      </c>
      <c r="J11" s="21">
        <f t="shared" si="1"/>
        <v>3.1166077439882485</v>
      </c>
      <c r="K11" s="21">
        <f t="shared" si="2"/>
        <v>2.8620707249783388</v>
      </c>
    </row>
    <row r="12" spans="2:11" ht="17.25" thickBot="1" x14ac:dyDescent="0.3">
      <c r="B12" s="10" t="s">
        <v>72</v>
      </c>
      <c r="C12" s="4">
        <v>300</v>
      </c>
      <c r="D12" s="4">
        <v>24.7</v>
      </c>
      <c r="E12" s="4">
        <v>17.3</v>
      </c>
      <c r="F12" s="4">
        <v>1.2</v>
      </c>
      <c r="G12" s="11" t="s">
        <v>73</v>
      </c>
      <c r="H12" s="30">
        <v>53.504166666666663</v>
      </c>
      <c r="I12" s="20">
        <f t="shared" si="0"/>
        <v>18.5</v>
      </c>
      <c r="J12" s="21">
        <f t="shared" si="1"/>
        <v>2.4771212547196626</v>
      </c>
      <c r="K12" s="21">
        <f t="shared" si="2"/>
        <v>1.7283876042619606</v>
      </c>
    </row>
    <row r="13" spans="2:11" ht="17.25" thickBot="1" x14ac:dyDescent="0.3">
      <c r="B13" s="10" t="s">
        <v>74</v>
      </c>
      <c r="C13" s="4">
        <v>1100</v>
      </c>
      <c r="D13" s="4">
        <v>105.8</v>
      </c>
      <c r="E13" s="4">
        <v>168.5</v>
      </c>
      <c r="F13" s="4">
        <v>67.2</v>
      </c>
      <c r="G13" s="11" t="s">
        <v>75</v>
      </c>
      <c r="H13" s="30">
        <v>309.46916666666669</v>
      </c>
      <c r="I13" s="20">
        <f t="shared" si="0"/>
        <v>235.7</v>
      </c>
      <c r="J13" s="21">
        <f t="shared" si="1"/>
        <v>3.0413926851582249</v>
      </c>
      <c r="K13" s="21">
        <f t="shared" si="2"/>
        <v>2.4906173854608764</v>
      </c>
    </row>
    <row r="14" spans="2:11" ht="17.25" thickBot="1" x14ac:dyDescent="0.3">
      <c r="B14" s="12" t="s">
        <v>76</v>
      </c>
      <c r="C14" s="13">
        <v>658</v>
      </c>
      <c r="D14" s="13">
        <v>89.9</v>
      </c>
      <c r="E14" s="13">
        <v>120.7</v>
      </c>
      <c r="F14" s="13">
        <v>40</v>
      </c>
      <c r="G14" s="14" t="s">
        <v>77</v>
      </c>
      <c r="H14" s="30">
        <v>348.16166666666669</v>
      </c>
      <c r="I14" s="20">
        <f t="shared" si="0"/>
        <v>160.69999999999999</v>
      </c>
      <c r="J14" s="21">
        <f t="shared" si="1"/>
        <v>2.8182258936139557</v>
      </c>
      <c r="K14" s="21">
        <f t="shared" si="2"/>
        <v>2.5417809526756447</v>
      </c>
    </row>
    <row r="15" spans="2:11" ht="15.75" thickTop="1" x14ac:dyDescent="0.25"/>
    <row r="32" spans="13:13" x14ac:dyDescent="0.25">
      <c r="M32" t="s">
        <v>78</v>
      </c>
    </row>
    <row r="34" spans="13:13" ht="17.25" x14ac:dyDescent="0.3">
      <c r="M34" s="15" t="s">
        <v>83</v>
      </c>
    </row>
    <row r="36" spans="13:13" x14ac:dyDescent="0.25">
      <c r="M36" t="s">
        <v>96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00BD-791B-43A3-8BE0-F53BE33B6370}">
  <dimension ref="A1:AY37"/>
  <sheetViews>
    <sheetView workbookViewId="0">
      <selection activeCell="S61" sqref="S61"/>
    </sheetView>
  </sheetViews>
  <sheetFormatPr defaultRowHeight="15" x14ac:dyDescent="0.25"/>
  <cols>
    <col min="9" max="9" width="14.42578125" bestFit="1" customWidth="1"/>
    <col min="10" max="10" width="11.5703125" bestFit="1" customWidth="1"/>
    <col min="12" max="12" width="16.7109375" bestFit="1" customWidth="1"/>
    <col min="13" max="13" width="15" bestFit="1" customWidth="1"/>
    <col min="15" max="15" width="10.140625" bestFit="1" customWidth="1"/>
  </cols>
  <sheetData>
    <row r="1" spans="1:51" x14ac:dyDescent="0.25">
      <c r="A1" t="s">
        <v>48</v>
      </c>
      <c r="B1" t="s">
        <v>115</v>
      </c>
      <c r="C1" t="s">
        <v>107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s="20" t="s">
        <v>182</v>
      </c>
      <c r="J1" t="s">
        <v>121</v>
      </c>
      <c r="K1" t="s">
        <v>122</v>
      </c>
      <c r="L1" t="s">
        <v>123</v>
      </c>
      <c r="M1" s="20" t="s">
        <v>183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</row>
    <row r="2" spans="1:51" x14ac:dyDescent="0.25">
      <c r="A2" t="s">
        <v>162</v>
      </c>
      <c r="B2">
        <v>1</v>
      </c>
      <c r="C2">
        <v>7</v>
      </c>
      <c r="D2">
        <v>1</v>
      </c>
      <c r="E2">
        <v>54</v>
      </c>
      <c r="F2">
        <v>1350</v>
      </c>
      <c r="G2">
        <v>65.575000000000003</v>
      </c>
      <c r="H2">
        <v>227.065</v>
      </c>
      <c r="I2" s="20">
        <f>G2+H2</f>
        <v>292.64</v>
      </c>
      <c r="J2">
        <v>142.20750000000001</v>
      </c>
      <c r="K2">
        <v>0.48594689699999999</v>
      </c>
      <c r="L2">
        <v>432.53</v>
      </c>
      <c r="M2" s="20">
        <f>J2+L2</f>
        <v>574.73749999999995</v>
      </c>
      <c r="N2">
        <v>27.48</v>
      </c>
      <c r="O2">
        <v>281.13249999999999</v>
      </c>
      <c r="P2">
        <v>0</v>
      </c>
      <c r="Q2">
        <v>4.1856187289999998</v>
      </c>
      <c r="R2">
        <v>1.2195512820000001</v>
      </c>
      <c r="S2">
        <v>33.345358349999998</v>
      </c>
      <c r="T2">
        <v>3.2383185999999999</v>
      </c>
      <c r="U2">
        <v>0.172500247</v>
      </c>
      <c r="V2">
        <v>3.8604877000000003E-2</v>
      </c>
      <c r="W2">
        <v>0.18</v>
      </c>
      <c r="X2">
        <v>48.3</v>
      </c>
      <c r="Y2">
        <v>1.6</v>
      </c>
      <c r="Z2">
        <v>138.5</v>
      </c>
      <c r="AA2">
        <v>0.1</v>
      </c>
      <c r="AB2" t="s">
        <v>163</v>
      </c>
      <c r="AC2" t="s">
        <v>164</v>
      </c>
      <c r="AD2" t="s">
        <v>165</v>
      </c>
      <c r="AE2">
        <v>4.0000000000000001E-3</v>
      </c>
      <c r="AF2">
        <v>0.69</v>
      </c>
      <c r="AG2">
        <v>0.31</v>
      </c>
      <c r="AH2">
        <v>67.099999999999994</v>
      </c>
      <c r="AI2">
        <v>1.18</v>
      </c>
      <c r="AJ2">
        <v>1.5</v>
      </c>
      <c r="AK2">
        <v>0.18</v>
      </c>
      <c r="AL2">
        <v>15.78</v>
      </c>
      <c r="AM2">
        <v>0.6</v>
      </c>
      <c r="AN2">
        <v>0.23</v>
      </c>
      <c r="AO2">
        <v>0.56000000000000005</v>
      </c>
      <c r="AP2">
        <v>1.56</v>
      </c>
      <c r="AQ2">
        <v>254.33333329999999</v>
      </c>
      <c r="AR2">
        <v>3.08</v>
      </c>
      <c r="AS2">
        <v>-10.91</v>
      </c>
      <c r="AT2">
        <v>1.2</v>
      </c>
      <c r="AU2">
        <v>42.6</v>
      </c>
      <c r="AV2">
        <v>36</v>
      </c>
      <c r="AW2">
        <v>247.04816009999999</v>
      </c>
      <c r="AX2">
        <v>6.8713436369999998</v>
      </c>
      <c r="AY2">
        <v>1.76</v>
      </c>
    </row>
    <row r="3" spans="1:51" x14ac:dyDescent="0.25">
      <c r="A3" t="s">
        <v>162</v>
      </c>
      <c r="B3">
        <v>2</v>
      </c>
      <c r="C3">
        <v>7</v>
      </c>
      <c r="D3">
        <v>2</v>
      </c>
      <c r="E3">
        <v>24</v>
      </c>
      <c r="F3">
        <v>600</v>
      </c>
      <c r="G3">
        <v>22.725000000000001</v>
      </c>
      <c r="H3">
        <v>87.847499999999997</v>
      </c>
      <c r="I3" s="20">
        <f t="shared" ref="I3:I37" si="0">G3+H3</f>
        <v>110.57249999999999</v>
      </c>
      <c r="J3">
        <v>73.31</v>
      </c>
      <c r="K3">
        <v>0.663003911</v>
      </c>
      <c r="L3">
        <v>190.2475</v>
      </c>
      <c r="M3" s="20">
        <f t="shared" ref="M3:M37" si="1">J3+L3</f>
        <v>263.5575</v>
      </c>
      <c r="N3">
        <v>24.537500000000001</v>
      </c>
      <c r="O3">
        <v>181.2525</v>
      </c>
      <c r="P3">
        <v>0</v>
      </c>
      <c r="Q3">
        <v>4.1856187289999998</v>
      </c>
      <c r="R3">
        <v>0</v>
      </c>
      <c r="S3">
        <v>34.954298039999998</v>
      </c>
      <c r="T3">
        <v>3.4183310969999998</v>
      </c>
      <c r="U3">
        <v>0.127697382</v>
      </c>
      <c r="V3">
        <v>4.2320110000000001E-2</v>
      </c>
      <c r="W3">
        <v>0.26</v>
      </c>
      <c r="X3">
        <v>142.4</v>
      </c>
      <c r="Y3">
        <v>1.8</v>
      </c>
      <c r="Z3">
        <v>172.3</v>
      </c>
      <c r="AA3">
        <v>0.5</v>
      </c>
      <c r="AB3" t="s">
        <v>163</v>
      </c>
      <c r="AC3" t="s">
        <v>164</v>
      </c>
      <c r="AD3" t="s">
        <v>165</v>
      </c>
      <c r="AE3">
        <v>7.0000000000000001E-3</v>
      </c>
      <c r="AF3">
        <v>0.59</v>
      </c>
      <c r="AG3">
        <v>0.34</v>
      </c>
      <c r="AH3">
        <v>73.8</v>
      </c>
      <c r="AI3">
        <v>1.31</v>
      </c>
      <c r="AJ3">
        <v>1.63</v>
      </c>
      <c r="AK3">
        <v>0.19</v>
      </c>
      <c r="AL3">
        <v>17.12</v>
      </c>
      <c r="AM3">
        <v>0.49</v>
      </c>
      <c r="AN3">
        <v>4.55</v>
      </c>
      <c r="AO3">
        <v>0.59</v>
      </c>
      <c r="AP3">
        <v>1.5</v>
      </c>
      <c r="AQ3">
        <v>248</v>
      </c>
      <c r="AR3">
        <v>2.29</v>
      </c>
      <c r="AS3">
        <v>-10.6</v>
      </c>
      <c r="AT3">
        <v>1</v>
      </c>
      <c r="AU3">
        <v>41.7</v>
      </c>
      <c r="AV3">
        <v>42</v>
      </c>
      <c r="AW3">
        <v>326.6329058</v>
      </c>
      <c r="AX3">
        <v>7.7696801039999999</v>
      </c>
      <c r="AY3">
        <v>0.96</v>
      </c>
    </row>
    <row r="4" spans="1:51" x14ac:dyDescent="0.25">
      <c r="A4" t="s">
        <v>162</v>
      </c>
      <c r="B4">
        <v>3</v>
      </c>
      <c r="C4">
        <v>7</v>
      </c>
      <c r="D4">
        <v>3</v>
      </c>
      <c r="E4">
        <v>25</v>
      </c>
      <c r="F4">
        <v>625</v>
      </c>
      <c r="G4">
        <v>22.047499999999999</v>
      </c>
      <c r="H4">
        <v>77.377499999999998</v>
      </c>
      <c r="I4" s="20">
        <f t="shared" si="0"/>
        <v>99.424999999999997</v>
      </c>
      <c r="J4">
        <v>98.62</v>
      </c>
      <c r="K4">
        <v>0.99190344500000005</v>
      </c>
      <c r="L4">
        <v>226.61750000000001</v>
      </c>
      <c r="M4" s="20">
        <f t="shared" si="1"/>
        <v>325.23750000000001</v>
      </c>
      <c r="N4">
        <v>15.865</v>
      </c>
      <c r="O4">
        <v>271.12</v>
      </c>
      <c r="P4">
        <v>0</v>
      </c>
      <c r="Q4">
        <v>4.1856187289999998</v>
      </c>
      <c r="R4">
        <v>1.3319230769999999</v>
      </c>
      <c r="S4">
        <v>37.022148059999999</v>
      </c>
      <c r="T4">
        <v>3.661327231</v>
      </c>
      <c r="U4">
        <v>0.162648547</v>
      </c>
      <c r="V4">
        <v>3.9336000000000003E-2</v>
      </c>
      <c r="W4">
        <v>0.28999999999999998</v>
      </c>
      <c r="X4">
        <v>110.9</v>
      </c>
      <c r="Y4">
        <v>2.1</v>
      </c>
      <c r="Z4">
        <v>194.6</v>
      </c>
      <c r="AA4">
        <v>0.3</v>
      </c>
      <c r="AB4" t="s">
        <v>163</v>
      </c>
      <c r="AC4" t="s">
        <v>164</v>
      </c>
      <c r="AD4" t="s">
        <v>165</v>
      </c>
      <c r="AE4">
        <v>4.0000000000000001E-3</v>
      </c>
      <c r="AF4">
        <v>0.53</v>
      </c>
      <c r="AG4">
        <v>0.41</v>
      </c>
      <c r="AH4">
        <v>97.4</v>
      </c>
      <c r="AI4">
        <v>1.35</v>
      </c>
      <c r="AJ4">
        <v>2.56</v>
      </c>
      <c r="AK4">
        <v>0.23</v>
      </c>
      <c r="AL4">
        <v>16.510000000000002</v>
      </c>
      <c r="AM4">
        <v>0.53</v>
      </c>
      <c r="AN4">
        <v>4.46</v>
      </c>
      <c r="AO4">
        <v>0.47</v>
      </c>
      <c r="AP4">
        <v>2.4900000000000002</v>
      </c>
      <c r="AQ4">
        <v>202.2173913</v>
      </c>
      <c r="AR4">
        <v>3.04</v>
      </c>
      <c r="AS4">
        <v>-11.09</v>
      </c>
      <c r="AT4">
        <v>0.9</v>
      </c>
      <c r="AU4">
        <v>41.6</v>
      </c>
      <c r="AV4">
        <v>44.2</v>
      </c>
      <c r="AW4">
        <v>256.00485409999999</v>
      </c>
      <c r="AX4">
        <v>5.7872383989999996</v>
      </c>
      <c r="AY4">
        <v>1.44</v>
      </c>
    </row>
    <row r="5" spans="1:51" x14ac:dyDescent="0.25">
      <c r="A5" t="s">
        <v>166</v>
      </c>
      <c r="B5">
        <v>4</v>
      </c>
      <c r="C5">
        <v>5</v>
      </c>
      <c r="D5">
        <v>1</v>
      </c>
      <c r="E5">
        <v>46</v>
      </c>
      <c r="F5">
        <v>1150</v>
      </c>
      <c r="G5">
        <v>74.287499999999994</v>
      </c>
      <c r="H5">
        <v>211.47749999999999</v>
      </c>
      <c r="I5" s="20">
        <f t="shared" si="0"/>
        <v>285.76499999999999</v>
      </c>
      <c r="J5">
        <v>151.53749999999999</v>
      </c>
      <c r="K5">
        <v>0.530287124</v>
      </c>
      <c r="L5">
        <v>351.4</v>
      </c>
      <c r="M5" s="20">
        <f t="shared" si="1"/>
        <v>502.9375</v>
      </c>
      <c r="N5">
        <v>21.752500000000001</v>
      </c>
      <c r="O5">
        <v>233.98</v>
      </c>
      <c r="P5">
        <v>1</v>
      </c>
      <c r="Q5">
        <v>4.4502262440000004</v>
      </c>
      <c r="R5">
        <v>1.5307692310000001</v>
      </c>
      <c r="S5">
        <v>33.310097589999998</v>
      </c>
      <c r="T5">
        <v>2.7773629980000001</v>
      </c>
      <c r="U5">
        <v>0.165006074</v>
      </c>
      <c r="V5">
        <v>3.9861480999999997E-2</v>
      </c>
      <c r="W5">
        <v>0.14000000000000001</v>
      </c>
      <c r="X5">
        <v>49.3</v>
      </c>
      <c r="Y5">
        <v>1.1000000000000001</v>
      </c>
      <c r="Z5">
        <v>104.8</v>
      </c>
      <c r="AA5">
        <v>0.2</v>
      </c>
      <c r="AB5" t="s">
        <v>167</v>
      </c>
      <c r="AC5" t="s">
        <v>168</v>
      </c>
      <c r="AD5" t="s">
        <v>165</v>
      </c>
      <c r="AE5">
        <v>2E-3</v>
      </c>
      <c r="AF5">
        <v>0.82</v>
      </c>
      <c r="AG5">
        <v>0.23</v>
      </c>
      <c r="AH5">
        <v>47.5</v>
      </c>
      <c r="AI5">
        <v>1.08</v>
      </c>
      <c r="AJ5">
        <v>1.58</v>
      </c>
      <c r="AK5">
        <v>0.18</v>
      </c>
      <c r="AL5">
        <v>13.95</v>
      </c>
      <c r="AM5">
        <v>0.55000000000000004</v>
      </c>
      <c r="AN5">
        <v>-2.25</v>
      </c>
      <c r="AO5">
        <v>0.54</v>
      </c>
      <c r="AP5">
        <v>1.27</v>
      </c>
      <c r="AQ5">
        <v>244.16666670000001</v>
      </c>
      <c r="AR5">
        <v>2.79</v>
      </c>
      <c r="AS5">
        <v>-10.8</v>
      </c>
      <c r="AT5">
        <v>1.2</v>
      </c>
      <c r="AU5">
        <v>42.6</v>
      </c>
      <c r="AV5">
        <v>34.5</v>
      </c>
      <c r="AW5">
        <v>258.10651369999999</v>
      </c>
      <c r="AX5">
        <v>7.480469276</v>
      </c>
      <c r="AY5">
        <v>0.08</v>
      </c>
    </row>
    <row r="6" spans="1:51" x14ac:dyDescent="0.25">
      <c r="A6" t="s">
        <v>166</v>
      </c>
      <c r="B6">
        <v>5</v>
      </c>
      <c r="C6">
        <v>5</v>
      </c>
      <c r="D6">
        <v>2</v>
      </c>
      <c r="E6">
        <v>61</v>
      </c>
      <c r="F6">
        <v>1525</v>
      </c>
      <c r="G6">
        <v>140.33500000000001</v>
      </c>
      <c r="H6">
        <v>476.46749999999997</v>
      </c>
      <c r="I6" s="20">
        <f t="shared" si="0"/>
        <v>616.80250000000001</v>
      </c>
      <c r="J6">
        <v>196.57249999999999</v>
      </c>
      <c r="K6">
        <v>0.318696017</v>
      </c>
      <c r="L6">
        <v>410.3</v>
      </c>
      <c r="M6" s="20">
        <f t="shared" si="1"/>
        <v>606.87249999999995</v>
      </c>
      <c r="N6">
        <v>21.26</v>
      </c>
      <c r="O6">
        <v>388.13749999999999</v>
      </c>
      <c r="P6">
        <v>1</v>
      </c>
      <c r="Q6">
        <v>4.4502262440000004</v>
      </c>
      <c r="R6">
        <v>1.536713287</v>
      </c>
      <c r="S6">
        <v>34.61432507</v>
      </c>
      <c r="T6">
        <v>1.5483463239999999</v>
      </c>
      <c r="U6">
        <v>0.10711153299999999</v>
      </c>
      <c r="V6">
        <v>3.8643465000000002E-2</v>
      </c>
      <c r="W6">
        <v>0.12</v>
      </c>
      <c r="X6">
        <v>35</v>
      </c>
      <c r="Y6">
        <v>1.2</v>
      </c>
      <c r="Z6">
        <v>80.5</v>
      </c>
      <c r="AA6">
        <v>0</v>
      </c>
      <c r="AB6" t="s">
        <v>167</v>
      </c>
      <c r="AC6" t="s">
        <v>168</v>
      </c>
      <c r="AD6" t="s">
        <v>165</v>
      </c>
      <c r="AE6">
        <v>5.0000000000000001E-3</v>
      </c>
      <c r="AF6">
        <v>0.66</v>
      </c>
      <c r="AG6">
        <v>0.21</v>
      </c>
      <c r="AH6">
        <v>51.2</v>
      </c>
      <c r="AI6">
        <v>1.1100000000000001</v>
      </c>
      <c r="AJ6">
        <v>1.2</v>
      </c>
      <c r="AK6">
        <v>0.17</v>
      </c>
      <c r="AL6">
        <v>16.079999999999998</v>
      </c>
      <c r="AM6">
        <v>0.56999999999999995</v>
      </c>
      <c r="AN6">
        <v>-5.62</v>
      </c>
      <c r="AO6">
        <v>0.5</v>
      </c>
      <c r="AP6">
        <v>3.32</v>
      </c>
      <c r="AQ6">
        <v>271.05882350000002</v>
      </c>
      <c r="AR6">
        <v>2.37</v>
      </c>
      <c r="AS6">
        <v>-10.56</v>
      </c>
      <c r="AT6">
        <v>0.8</v>
      </c>
      <c r="AU6">
        <v>42.1</v>
      </c>
      <c r="AV6">
        <v>51</v>
      </c>
      <c r="AW6">
        <v>393.02997820000002</v>
      </c>
      <c r="AX6">
        <v>7.7017923230000003</v>
      </c>
      <c r="AY6">
        <v>0.92</v>
      </c>
    </row>
    <row r="7" spans="1:51" x14ac:dyDescent="0.25">
      <c r="A7" t="s">
        <v>166</v>
      </c>
      <c r="B7">
        <v>6</v>
      </c>
      <c r="C7">
        <v>5</v>
      </c>
      <c r="D7">
        <v>3</v>
      </c>
      <c r="E7">
        <v>67</v>
      </c>
      <c r="F7">
        <v>1675</v>
      </c>
      <c r="G7">
        <v>93.66</v>
      </c>
      <c r="H7">
        <v>213.3075</v>
      </c>
      <c r="I7" s="20">
        <f t="shared" si="0"/>
        <v>306.96749999999997</v>
      </c>
      <c r="J7">
        <v>215.965</v>
      </c>
      <c r="K7">
        <v>0.703543535</v>
      </c>
      <c r="L7">
        <v>505.6225</v>
      </c>
      <c r="M7" s="20">
        <f t="shared" si="1"/>
        <v>721.58749999999998</v>
      </c>
      <c r="N7">
        <v>36.950000000000003</v>
      </c>
      <c r="O7">
        <v>252.66749999999999</v>
      </c>
      <c r="P7">
        <v>0</v>
      </c>
      <c r="Q7">
        <v>4.4502262440000004</v>
      </c>
      <c r="R7">
        <v>1.244551282</v>
      </c>
      <c r="S7">
        <v>33.347800360000001</v>
      </c>
      <c r="T7">
        <v>2.5631918549999999</v>
      </c>
      <c r="U7">
        <v>0.13347916700000001</v>
      </c>
      <c r="V7">
        <v>3.8773110999999999E-2</v>
      </c>
      <c r="W7">
        <v>0.15</v>
      </c>
      <c r="X7">
        <v>43.2</v>
      </c>
      <c r="Y7">
        <v>0.6</v>
      </c>
      <c r="Z7">
        <v>80.400000000000006</v>
      </c>
      <c r="AA7">
        <v>0.3</v>
      </c>
      <c r="AB7" t="s">
        <v>167</v>
      </c>
      <c r="AC7" t="s">
        <v>168</v>
      </c>
      <c r="AD7" t="s">
        <v>165</v>
      </c>
      <c r="AE7">
        <v>7.0000000000000001E-3</v>
      </c>
      <c r="AF7">
        <v>0.6</v>
      </c>
      <c r="AG7">
        <v>0.28000000000000003</v>
      </c>
      <c r="AH7">
        <v>54.7</v>
      </c>
      <c r="AI7">
        <v>1.01</v>
      </c>
      <c r="AJ7">
        <v>0.96</v>
      </c>
      <c r="AK7">
        <v>0.28999999999999998</v>
      </c>
      <c r="AL7">
        <v>17.38</v>
      </c>
      <c r="AM7">
        <v>0.7</v>
      </c>
      <c r="AN7">
        <v>-2.41</v>
      </c>
      <c r="AO7">
        <v>0.54</v>
      </c>
      <c r="AP7">
        <v>0.56000000000000005</v>
      </c>
      <c r="AQ7">
        <v>163.37931029999999</v>
      </c>
      <c r="AR7">
        <v>6.04</v>
      </c>
      <c r="AS7">
        <v>-10.89</v>
      </c>
      <c r="AT7">
        <v>1.4</v>
      </c>
      <c r="AU7">
        <v>41.9</v>
      </c>
      <c r="AV7">
        <v>29.4</v>
      </c>
      <c r="AW7">
        <v>314.0664203</v>
      </c>
      <c r="AX7">
        <v>10.692092690000001</v>
      </c>
      <c r="AY7">
        <v>1.69</v>
      </c>
    </row>
    <row r="8" spans="1:51" x14ac:dyDescent="0.25">
      <c r="A8" t="s">
        <v>169</v>
      </c>
      <c r="B8">
        <v>7</v>
      </c>
      <c r="C8">
        <v>3</v>
      </c>
      <c r="D8">
        <v>1</v>
      </c>
      <c r="E8">
        <v>48</v>
      </c>
      <c r="F8">
        <v>1200</v>
      </c>
      <c r="G8">
        <v>68.605000000000004</v>
      </c>
      <c r="H8">
        <v>201.02250000000001</v>
      </c>
      <c r="I8" s="20">
        <f t="shared" si="0"/>
        <v>269.6275</v>
      </c>
      <c r="J8">
        <v>41.27</v>
      </c>
      <c r="K8">
        <v>0.15306302199999999</v>
      </c>
      <c r="L8">
        <v>381.55</v>
      </c>
      <c r="M8" s="20">
        <f t="shared" si="1"/>
        <v>422.82</v>
      </c>
      <c r="N8">
        <v>37.54</v>
      </c>
      <c r="O8">
        <v>249.91</v>
      </c>
      <c r="P8">
        <v>0</v>
      </c>
      <c r="Q8">
        <v>4.3874643869999996</v>
      </c>
      <c r="R8">
        <v>1.2</v>
      </c>
      <c r="S8">
        <v>40.465328470000003</v>
      </c>
      <c r="T8">
        <v>3.3812260539999999</v>
      </c>
      <c r="U8">
        <v>0.10292763200000001</v>
      </c>
      <c r="V8">
        <v>3.8529934000000002E-2</v>
      </c>
      <c r="W8">
        <v>0.28000000000000003</v>
      </c>
      <c r="X8">
        <v>60.5</v>
      </c>
      <c r="Y8">
        <v>3.3</v>
      </c>
      <c r="Z8">
        <v>193.2</v>
      </c>
      <c r="AA8">
        <v>0</v>
      </c>
      <c r="AB8" t="s">
        <v>167</v>
      </c>
      <c r="AC8" t="s">
        <v>168</v>
      </c>
      <c r="AD8" t="s">
        <v>165</v>
      </c>
      <c r="AE8">
        <v>1.0999999999999999E-2</v>
      </c>
      <c r="AF8">
        <v>0.55000000000000004</v>
      </c>
      <c r="AG8">
        <v>0.44</v>
      </c>
      <c r="AH8">
        <v>61.5</v>
      </c>
      <c r="AI8">
        <v>1.46</v>
      </c>
      <c r="AJ8">
        <v>2.11</v>
      </c>
      <c r="AK8">
        <v>0.16</v>
      </c>
      <c r="AL8">
        <v>14.67</v>
      </c>
      <c r="AM8">
        <v>0.49</v>
      </c>
      <c r="AN8">
        <v>-0.36</v>
      </c>
      <c r="AO8">
        <v>0.56999999999999995</v>
      </c>
      <c r="AP8">
        <v>0.5</v>
      </c>
      <c r="AQ8">
        <v>279.1875</v>
      </c>
      <c r="AR8">
        <v>2.4900000000000002</v>
      </c>
      <c r="AS8">
        <v>-11</v>
      </c>
      <c r="AT8">
        <v>0.9</v>
      </c>
      <c r="AU8">
        <v>41.1</v>
      </c>
      <c r="AV8">
        <v>46</v>
      </c>
      <c r="AW8">
        <v>399.3072368</v>
      </c>
      <c r="AX8">
        <v>8.6840205469999994</v>
      </c>
      <c r="AY8">
        <v>1.64</v>
      </c>
    </row>
    <row r="9" spans="1:51" x14ac:dyDescent="0.25">
      <c r="A9" t="s">
        <v>169</v>
      </c>
      <c r="B9">
        <v>8</v>
      </c>
      <c r="C9">
        <v>3</v>
      </c>
      <c r="D9">
        <v>2</v>
      </c>
      <c r="E9">
        <v>43</v>
      </c>
      <c r="F9">
        <v>1075</v>
      </c>
      <c r="G9">
        <v>49.32</v>
      </c>
      <c r="H9">
        <v>171.92500000000001</v>
      </c>
      <c r="I9" s="20">
        <f t="shared" si="0"/>
        <v>221.245</v>
      </c>
      <c r="J9">
        <v>124.6675</v>
      </c>
      <c r="K9">
        <v>0.56348166099999997</v>
      </c>
      <c r="L9">
        <v>267.80500000000001</v>
      </c>
      <c r="M9" s="20">
        <f t="shared" si="1"/>
        <v>392.47250000000003</v>
      </c>
      <c r="N9">
        <v>10.0525</v>
      </c>
      <c r="O9">
        <v>156.26249999999999</v>
      </c>
      <c r="P9">
        <v>0</v>
      </c>
      <c r="Q9">
        <v>4.3874643869999996</v>
      </c>
      <c r="R9">
        <v>1.4884615379999999</v>
      </c>
      <c r="S9">
        <v>40.459833289999999</v>
      </c>
      <c r="T9">
        <v>2.8769230769999998</v>
      </c>
      <c r="U9">
        <v>0.12991599500000001</v>
      </c>
      <c r="V9">
        <v>3.6003E-2</v>
      </c>
      <c r="W9">
        <v>0.21</v>
      </c>
      <c r="X9">
        <v>24.1</v>
      </c>
      <c r="Y9">
        <v>1.4</v>
      </c>
      <c r="Z9">
        <v>110.8</v>
      </c>
      <c r="AA9">
        <v>0</v>
      </c>
      <c r="AB9" t="s">
        <v>167</v>
      </c>
      <c r="AC9" t="s">
        <v>168</v>
      </c>
      <c r="AD9" t="s">
        <v>165</v>
      </c>
      <c r="AE9">
        <v>5.0000000000000001E-3</v>
      </c>
      <c r="AF9">
        <v>0.57999999999999996</v>
      </c>
      <c r="AG9">
        <v>0.41</v>
      </c>
      <c r="AH9">
        <v>57.5</v>
      </c>
      <c r="AI9">
        <v>1.26</v>
      </c>
      <c r="AJ9">
        <v>1.3</v>
      </c>
      <c r="AK9">
        <v>0.2</v>
      </c>
      <c r="AL9">
        <v>13.2</v>
      </c>
      <c r="AM9">
        <v>0.63</v>
      </c>
      <c r="AN9">
        <v>-5.0199999999999996</v>
      </c>
      <c r="AO9">
        <v>0.64</v>
      </c>
      <c r="AP9">
        <v>1.97</v>
      </c>
      <c r="AQ9">
        <v>216</v>
      </c>
      <c r="AR9">
        <v>2.5299999999999998</v>
      </c>
      <c r="AS9">
        <v>-10.41</v>
      </c>
      <c r="AT9">
        <v>1.1000000000000001</v>
      </c>
      <c r="AU9">
        <v>43.3</v>
      </c>
      <c r="AV9">
        <v>39.200000000000003</v>
      </c>
      <c r="AW9">
        <v>333.31892590000001</v>
      </c>
      <c r="AX9">
        <v>8.4942484119999992</v>
      </c>
      <c r="AY9">
        <v>1.17</v>
      </c>
    </row>
    <row r="10" spans="1:51" x14ac:dyDescent="0.25">
      <c r="A10" t="s">
        <v>169</v>
      </c>
      <c r="B10">
        <v>9</v>
      </c>
      <c r="C10">
        <v>3</v>
      </c>
      <c r="D10">
        <v>3</v>
      </c>
      <c r="E10">
        <v>34</v>
      </c>
      <c r="F10">
        <v>850</v>
      </c>
      <c r="G10">
        <v>31.36</v>
      </c>
      <c r="H10">
        <v>63.82</v>
      </c>
      <c r="I10" s="20">
        <f t="shared" si="0"/>
        <v>95.18</v>
      </c>
      <c r="J10">
        <v>100.86750000000001</v>
      </c>
      <c r="K10">
        <v>1.059755201</v>
      </c>
      <c r="L10">
        <v>195.96</v>
      </c>
      <c r="M10" s="20">
        <f t="shared" si="1"/>
        <v>296.82749999999999</v>
      </c>
      <c r="N10">
        <v>2.2825000000000002</v>
      </c>
      <c r="O10">
        <v>628.32500000000005</v>
      </c>
      <c r="P10">
        <v>0</v>
      </c>
      <c r="Q10">
        <v>4.3874643869999996</v>
      </c>
      <c r="R10">
        <v>1.348076923</v>
      </c>
      <c r="S10">
        <v>37.342615270000003</v>
      </c>
      <c r="T10">
        <v>3.2233728830000001</v>
      </c>
      <c r="U10">
        <v>0.105097281</v>
      </c>
      <c r="V10">
        <v>4.5358372000000001E-2</v>
      </c>
      <c r="W10">
        <v>0.26</v>
      </c>
      <c r="X10">
        <v>22.3</v>
      </c>
      <c r="Y10">
        <v>21.2</v>
      </c>
      <c r="Z10">
        <v>161.6</v>
      </c>
      <c r="AA10">
        <v>0.2</v>
      </c>
      <c r="AB10" t="s">
        <v>167</v>
      </c>
      <c r="AC10" t="s">
        <v>168</v>
      </c>
      <c r="AD10" t="s">
        <v>165</v>
      </c>
      <c r="AE10">
        <v>8.0000000000000002E-3</v>
      </c>
      <c r="AF10">
        <v>0.59</v>
      </c>
      <c r="AG10">
        <v>0.44</v>
      </c>
      <c r="AH10">
        <v>67.7</v>
      </c>
      <c r="AI10">
        <v>1.65</v>
      </c>
      <c r="AJ10">
        <v>1.1499999999999999</v>
      </c>
      <c r="AK10">
        <v>0.18</v>
      </c>
      <c r="AL10">
        <v>15.4</v>
      </c>
      <c r="AM10">
        <v>0.47</v>
      </c>
      <c r="AN10">
        <v>3.75</v>
      </c>
      <c r="AO10">
        <v>0.61</v>
      </c>
      <c r="AP10">
        <v>2.2799999999999998</v>
      </c>
      <c r="AQ10">
        <v>252.2222222</v>
      </c>
      <c r="AR10">
        <v>3.05</v>
      </c>
      <c r="AS10">
        <v>-10.33</v>
      </c>
      <c r="AT10">
        <v>1</v>
      </c>
      <c r="AU10">
        <v>41.9</v>
      </c>
      <c r="AV10">
        <v>43.3</v>
      </c>
      <c r="AW10">
        <v>398.49125900000001</v>
      </c>
      <c r="AX10">
        <v>9.2121905030000004</v>
      </c>
      <c r="AY10">
        <v>1.75</v>
      </c>
    </row>
    <row r="11" spans="1:51" x14ac:dyDescent="0.25">
      <c r="A11" t="s">
        <v>170</v>
      </c>
      <c r="B11">
        <v>10</v>
      </c>
      <c r="C11">
        <v>2</v>
      </c>
      <c r="D11">
        <v>1</v>
      </c>
      <c r="E11">
        <v>57</v>
      </c>
      <c r="F11">
        <v>1425</v>
      </c>
      <c r="G11">
        <v>234.11500000000001</v>
      </c>
      <c r="H11">
        <v>153.46</v>
      </c>
      <c r="I11" s="20">
        <f t="shared" si="0"/>
        <v>387.57500000000005</v>
      </c>
      <c r="J11">
        <v>198.42750000000001</v>
      </c>
      <c r="K11">
        <v>0.51197187600000005</v>
      </c>
      <c r="L11">
        <v>420.8</v>
      </c>
      <c r="M11" s="20">
        <f t="shared" si="1"/>
        <v>619.22749999999996</v>
      </c>
      <c r="N11">
        <v>24.407499999999999</v>
      </c>
      <c r="O11">
        <v>24.9575</v>
      </c>
      <c r="P11">
        <v>0</v>
      </c>
      <c r="Q11">
        <v>3.4166666669999999</v>
      </c>
      <c r="R11">
        <v>1.0197115379999999</v>
      </c>
      <c r="S11">
        <v>35.201365189999997</v>
      </c>
      <c r="T11">
        <v>2.960075845</v>
      </c>
      <c r="U11">
        <v>0.147222456</v>
      </c>
      <c r="V11">
        <v>3.9782999999999999E-2</v>
      </c>
      <c r="W11">
        <v>0.17</v>
      </c>
      <c r="X11">
        <v>29</v>
      </c>
      <c r="Y11">
        <v>1.8</v>
      </c>
      <c r="Z11">
        <v>152.6</v>
      </c>
      <c r="AA11">
        <v>0</v>
      </c>
      <c r="AB11" t="s">
        <v>163</v>
      </c>
      <c r="AC11" t="s">
        <v>164</v>
      </c>
      <c r="AD11" t="s">
        <v>165</v>
      </c>
      <c r="AE11">
        <v>3.0000000000000001E-3</v>
      </c>
      <c r="AF11">
        <v>0.95</v>
      </c>
      <c r="AG11">
        <v>0.19</v>
      </c>
      <c r="AH11">
        <v>37.200000000000003</v>
      </c>
      <c r="AI11">
        <v>1.27</v>
      </c>
      <c r="AJ11">
        <v>1.1299999999999999</v>
      </c>
      <c r="AK11">
        <v>0.18</v>
      </c>
      <c r="AL11">
        <v>14.05</v>
      </c>
      <c r="AM11">
        <v>0.82</v>
      </c>
      <c r="AN11">
        <v>-5.84</v>
      </c>
      <c r="AO11">
        <v>0.52</v>
      </c>
      <c r="AP11">
        <v>1.17</v>
      </c>
      <c r="AQ11">
        <v>244.7222222</v>
      </c>
      <c r="AR11">
        <v>2.2999999999999998</v>
      </c>
      <c r="AS11">
        <v>-10.92</v>
      </c>
      <c r="AT11">
        <v>0.7</v>
      </c>
      <c r="AU11">
        <v>42.1</v>
      </c>
      <c r="AV11">
        <v>60.8</v>
      </c>
      <c r="AW11">
        <v>286.20663400000001</v>
      </c>
      <c r="AX11">
        <v>4.7077305559999996</v>
      </c>
      <c r="AY11">
        <v>1.48</v>
      </c>
    </row>
    <row r="12" spans="1:51" x14ac:dyDescent="0.25">
      <c r="A12" t="s">
        <v>170</v>
      </c>
      <c r="B12">
        <v>11</v>
      </c>
      <c r="C12">
        <v>2</v>
      </c>
      <c r="D12">
        <v>2</v>
      </c>
      <c r="E12">
        <v>91</v>
      </c>
      <c r="F12">
        <v>2275</v>
      </c>
      <c r="G12">
        <v>171.565</v>
      </c>
      <c r="H12">
        <v>360.61500000000001</v>
      </c>
      <c r="I12" s="20">
        <f t="shared" si="0"/>
        <v>532.18000000000006</v>
      </c>
      <c r="J12">
        <v>221.60749999999999</v>
      </c>
      <c r="K12">
        <v>0.41641455900000002</v>
      </c>
      <c r="L12">
        <v>934.57500000000005</v>
      </c>
      <c r="M12" s="20">
        <f t="shared" si="1"/>
        <v>1156.1825000000001</v>
      </c>
      <c r="N12">
        <v>51.962499999999999</v>
      </c>
      <c r="O12">
        <v>628.23</v>
      </c>
      <c r="P12">
        <v>1</v>
      </c>
      <c r="Q12">
        <v>3.4166666669999999</v>
      </c>
      <c r="R12">
        <v>1</v>
      </c>
      <c r="S12">
        <v>44.563837059999997</v>
      </c>
      <c r="T12">
        <v>3.3656387670000001</v>
      </c>
      <c r="U12">
        <v>0.17174040900000001</v>
      </c>
      <c r="V12">
        <v>3.7697000000000001E-2</v>
      </c>
      <c r="W12">
        <v>0.15</v>
      </c>
      <c r="X12">
        <v>27.4</v>
      </c>
      <c r="Y12">
        <v>1.6</v>
      </c>
      <c r="Z12">
        <v>178.3</v>
      </c>
      <c r="AA12">
        <v>0</v>
      </c>
      <c r="AB12" t="s">
        <v>163</v>
      </c>
      <c r="AC12" t="s">
        <v>164</v>
      </c>
      <c r="AD12" t="s">
        <v>165</v>
      </c>
      <c r="AE12">
        <v>6.0000000000000001E-3</v>
      </c>
      <c r="AF12">
        <v>0.84</v>
      </c>
      <c r="AG12">
        <v>0.22</v>
      </c>
      <c r="AH12">
        <v>39.200000000000003</v>
      </c>
      <c r="AI12">
        <v>1.3</v>
      </c>
      <c r="AJ12">
        <v>0.99</v>
      </c>
      <c r="AK12">
        <v>0.16</v>
      </c>
      <c r="AL12">
        <v>11.65</v>
      </c>
      <c r="AM12">
        <v>0.84</v>
      </c>
      <c r="AN12">
        <v>-4.34</v>
      </c>
      <c r="AO12">
        <v>0.54</v>
      </c>
      <c r="AP12">
        <v>0.24</v>
      </c>
      <c r="AQ12">
        <v>260.3125</v>
      </c>
      <c r="AR12">
        <v>2.9</v>
      </c>
      <c r="AS12">
        <v>-11.48</v>
      </c>
      <c r="AT12">
        <v>0.9</v>
      </c>
      <c r="AU12">
        <v>42.4</v>
      </c>
      <c r="AV12">
        <v>46.4</v>
      </c>
      <c r="AW12">
        <v>247.12054259999999</v>
      </c>
      <c r="AX12">
        <v>5.3227125610000003</v>
      </c>
      <c r="AY12">
        <v>1.44</v>
      </c>
    </row>
    <row r="13" spans="1:51" x14ac:dyDescent="0.25">
      <c r="A13" t="s">
        <v>170</v>
      </c>
      <c r="B13">
        <v>12</v>
      </c>
      <c r="C13">
        <v>2</v>
      </c>
      <c r="D13">
        <v>3</v>
      </c>
      <c r="E13">
        <v>98</v>
      </c>
      <c r="F13">
        <v>2450</v>
      </c>
      <c r="G13">
        <v>141.10499999999999</v>
      </c>
      <c r="H13">
        <v>276.55250000000001</v>
      </c>
      <c r="I13" s="20">
        <f t="shared" si="0"/>
        <v>417.65750000000003</v>
      </c>
      <c r="J13">
        <v>303.95499999999998</v>
      </c>
      <c r="K13">
        <v>0.72776138300000004</v>
      </c>
      <c r="L13">
        <v>768.59</v>
      </c>
      <c r="M13" s="20">
        <f t="shared" si="1"/>
        <v>1072.5450000000001</v>
      </c>
      <c r="N13">
        <v>41.905000000000001</v>
      </c>
      <c r="O13">
        <v>596.77</v>
      </c>
      <c r="P13">
        <v>0</v>
      </c>
      <c r="Q13">
        <v>3.4166666669999999</v>
      </c>
      <c r="R13">
        <v>1.087362637</v>
      </c>
      <c r="S13">
        <v>33.625091169999997</v>
      </c>
      <c r="T13">
        <v>2.472527473</v>
      </c>
      <c r="U13">
        <v>0.12923558800000001</v>
      </c>
      <c r="V13">
        <v>3.6088925000000001E-2</v>
      </c>
      <c r="W13">
        <v>0.17</v>
      </c>
      <c r="X13">
        <v>15.3</v>
      </c>
      <c r="Y13">
        <v>1.4</v>
      </c>
      <c r="Z13">
        <v>203</v>
      </c>
      <c r="AA13">
        <v>0</v>
      </c>
      <c r="AB13" t="s">
        <v>163</v>
      </c>
      <c r="AC13" t="s">
        <v>164</v>
      </c>
      <c r="AD13" t="s">
        <v>165</v>
      </c>
      <c r="AE13">
        <v>4.0000000000000001E-3</v>
      </c>
      <c r="AF13">
        <v>0.98</v>
      </c>
      <c r="AG13">
        <v>0.19</v>
      </c>
      <c r="AH13">
        <v>41.7</v>
      </c>
      <c r="AI13">
        <v>1.26</v>
      </c>
      <c r="AJ13">
        <v>2.75</v>
      </c>
      <c r="AK13">
        <v>0.19</v>
      </c>
      <c r="AL13">
        <v>13.42</v>
      </c>
      <c r="AM13">
        <v>0.62</v>
      </c>
      <c r="AN13">
        <v>-2.89</v>
      </c>
      <c r="AO13">
        <v>0.41</v>
      </c>
      <c r="AP13">
        <v>5.38</v>
      </c>
      <c r="AQ13">
        <v>228.52631579999999</v>
      </c>
      <c r="AR13">
        <v>1.62</v>
      </c>
      <c r="AS13">
        <v>-10.62</v>
      </c>
      <c r="AT13">
        <v>0.7</v>
      </c>
      <c r="AU13">
        <v>41.6</v>
      </c>
      <c r="AV13">
        <v>57.5</v>
      </c>
      <c r="AW13">
        <v>322.23542379999998</v>
      </c>
      <c r="AX13">
        <v>5.6071334369999999</v>
      </c>
      <c r="AY13">
        <v>1.31</v>
      </c>
    </row>
    <row r="14" spans="1:51" x14ac:dyDescent="0.25">
      <c r="A14" t="s">
        <v>171</v>
      </c>
      <c r="B14">
        <v>13</v>
      </c>
      <c r="C14">
        <v>7</v>
      </c>
      <c r="D14">
        <v>1</v>
      </c>
      <c r="E14">
        <v>31</v>
      </c>
      <c r="F14">
        <v>775</v>
      </c>
      <c r="G14">
        <v>55.59</v>
      </c>
      <c r="H14">
        <v>1.093</v>
      </c>
      <c r="I14" s="20">
        <f t="shared" si="0"/>
        <v>56.683000000000007</v>
      </c>
      <c r="J14">
        <v>111.3575</v>
      </c>
      <c r="K14">
        <v>1.964566096</v>
      </c>
      <c r="L14">
        <v>270.92750000000001</v>
      </c>
      <c r="M14" s="20">
        <f t="shared" si="1"/>
        <v>382.28500000000003</v>
      </c>
      <c r="N14">
        <v>30.092500000000001</v>
      </c>
      <c r="O14">
        <v>630.24249999999995</v>
      </c>
      <c r="P14">
        <v>1</v>
      </c>
      <c r="Q14">
        <v>4.218</v>
      </c>
      <c r="R14">
        <v>1.1181318680000001</v>
      </c>
      <c r="S14">
        <v>40.321052010000002</v>
      </c>
      <c r="T14">
        <v>3.4044665009999999</v>
      </c>
      <c r="U14">
        <v>0.12051245300000001</v>
      </c>
      <c r="V14">
        <v>3.5276012000000002E-2</v>
      </c>
      <c r="W14">
        <v>0.38</v>
      </c>
      <c r="X14">
        <v>31.6</v>
      </c>
      <c r="Y14">
        <v>1.3</v>
      </c>
      <c r="Z14">
        <v>121.7</v>
      </c>
      <c r="AA14">
        <v>0</v>
      </c>
      <c r="AB14" t="s">
        <v>167</v>
      </c>
      <c r="AC14" t="s">
        <v>168</v>
      </c>
      <c r="AD14" t="s">
        <v>172</v>
      </c>
      <c r="AE14">
        <v>6.0000000000000001E-3</v>
      </c>
      <c r="AF14">
        <v>0.51</v>
      </c>
      <c r="AG14">
        <v>0.26</v>
      </c>
      <c r="AH14">
        <v>93.3</v>
      </c>
      <c r="AI14">
        <v>1.81</v>
      </c>
      <c r="AJ14">
        <v>1.72</v>
      </c>
      <c r="AK14">
        <v>0.19</v>
      </c>
      <c r="AL14">
        <v>11.96</v>
      </c>
      <c r="AM14">
        <v>0.52</v>
      </c>
      <c r="AN14">
        <v>-2.48</v>
      </c>
      <c r="AO14">
        <v>0.55000000000000004</v>
      </c>
      <c r="AP14">
        <v>3.02</v>
      </c>
      <c r="AQ14">
        <v>220.84210529999999</v>
      </c>
      <c r="AR14">
        <v>0.55000000000000004</v>
      </c>
      <c r="AS14">
        <v>-10.58</v>
      </c>
      <c r="AT14">
        <v>1.2</v>
      </c>
      <c r="AU14">
        <v>42.4</v>
      </c>
      <c r="AV14">
        <v>36.4</v>
      </c>
      <c r="AW14">
        <v>351.74020619999999</v>
      </c>
      <c r="AX14">
        <v>9.6721214470000003</v>
      </c>
      <c r="AY14">
        <v>1.83</v>
      </c>
    </row>
    <row r="15" spans="1:51" x14ac:dyDescent="0.25">
      <c r="A15" t="s">
        <v>171</v>
      </c>
      <c r="B15">
        <v>14</v>
      </c>
      <c r="C15">
        <v>7</v>
      </c>
      <c r="D15">
        <v>2</v>
      </c>
      <c r="E15">
        <v>16</v>
      </c>
      <c r="F15">
        <v>400</v>
      </c>
      <c r="G15">
        <v>22.12</v>
      </c>
      <c r="H15">
        <v>151.9375</v>
      </c>
      <c r="I15" s="20">
        <f t="shared" si="0"/>
        <v>174.0575</v>
      </c>
      <c r="J15">
        <v>68.894999999999996</v>
      </c>
      <c r="K15">
        <v>0.395817474</v>
      </c>
      <c r="L15">
        <v>211.3425</v>
      </c>
      <c r="M15" s="20">
        <f t="shared" si="1"/>
        <v>280.23750000000001</v>
      </c>
      <c r="N15">
        <v>29.94</v>
      </c>
      <c r="O15">
        <v>634.77250000000004</v>
      </c>
      <c r="P15">
        <v>1</v>
      </c>
      <c r="Q15">
        <v>4.218</v>
      </c>
      <c r="R15">
        <v>0.97115384599999999</v>
      </c>
      <c r="S15">
        <v>35.768261959999997</v>
      </c>
      <c r="T15">
        <v>3.3115468410000002</v>
      </c>
      <c r="U15">
        <v>0.138460307</v>
      </c>
      <c r="V15">
        <v>3.7719452000000001E-2</v>
      </c>
      <c r="W15">
        <v>0.23</v>
      </c>
      <c r="X15">
        <v>67.400000000000006</v>
      </c>
      <c r="Y15">
        <v>1.1000000000000001</v>
      </c>
      <c r="Z15">
        <v>108.3</v>
      </c>
      <c r="AA15">
        <v>0</v>
      </c>
      <c r="AB15" t="s">
        <v>167</v>
      </c>
      <c r="AC15" t="s">
        <v>168</v>
      </c>
      <c r="AD15" t="s">
        <v>172</v>
      </c>
      <c r="AE15">
        <v>8.0000000000000002E-3</v>
      </c>
      <c r="AF15">
        <v>0.59</v>
      </c>
      <c r="AG15">
        <v>0.24</v>
      </c>
      <c r="AH15">
        <v>81</v>
      </c>
      <c r="AI15">
        <v>1.79</v>
      </c>
      <c r="AJ15">
        <v>1.17</v>
      </c>
      <c r="AK15">
        <v>0.2</v>
      </c>
      <c r="AL15">
        <v>11.58</v>
      </c>
      <c r="AM15">
        <v>0.67</v>
      </c>
      <c r="AN15">
        <v>-7.15</v>
      </c>
      <c r="AO15">
        <v>0.85</v>
      </c>
      <c r="AP15">
        <v>-4.42</v>
      </c>
      <c r="AQ15">
        <v>207.9</v>
      </c>
      <c r="AR15">
        <v>1.82</v>
      </c>
      <c r="AS15">
        <v>-10.19</v>
      </c>
      <c r="AT15">
        <v>1.2</v>
      </c>
      <c r="AU15">
        <v>42.6</v>
      </c>
      <c r="AV15">
        <v>35.5</v>
      </c>
      <c r="AW15">
        <v>307.44094910000001</v>
      </c>
      <c r="AX15">
        <v>8.6584360030000003</v>
      </c>
      <c r="AY15">
        <v>1.89</v>
      </c>
    </row>
    <row r="16" spans="1:51" x14ac:dyDescent="0.25">
      <c r="A16" t="s">
        <v>171</v>
      </c>
      <c r="B16">
        <v>15</v>
      </c>
      <c r="C16">
        <v>7</v>
      </c>
      <c r="D16">
        <v>3</v>
      </c>
      <c r="E16">
        <v>32</v>
      </c>
      <c r="F16">
        <v>800</v>
      </c>
      <c r="G16">
        <v>42.397500000000001</v>
      </c>
      <c r="H16">
        <v>209.1525</v>
      </c>
      <c r="I16" s="20">
        <f t="shared" si="0"/>
        <v>251.55</v>
      </c>
      <c r="J16">
        <v>89.405000000000001</v>
      </c>
      <c r="K16">
        <v>0.35541641800000001</v>
      </c>
      <c r="L16">
        <v>292.5575</v>
      </c>
      <c r="M16" s="20">
        <f t="shared" si="1"/>
        <v>381.96249999999998</v>
      </c>
      <c r="N16">
        <v>24.967500000000001</v>
      </c>
      <c r="O16">
        <v>302.75</v>
      </c>
      <c r="P16">
        <v>1</v>
      </c>
      <c r="Q16">
        <v>4.218</v>
      </c>
      <c r="R16">
        <v>1.1764423079999999</v>
      </c>
      <c r="S16">
        <v>38.629213479999997</v>
      </c>
      <c r="T16">
        <v>3.2771878430000001</v>
      </c>
      <c r="U16">
        <v>0.110343265</v>
      </c>
      <c r="V16">
        <v>4.1665105000000001E-2</v>
      </c>
      <c r="W16">
        <v>0.34</v>
      </c>
      <c r="X16">
        <v>75.900000000000006</v>
      </c>
      <c r="Y16">
        <v>1.1000000000000001</v>
      </c>
      <c r="Z16">
        <v>89.4</v>
      </c>
      <c r="AA16">
        <v>0</v>
      </c>
      <c r="AB16" t="s">
        <v>167</v>
      </c>
      <c r="AC16" t="s">
        <v>168</v>
      </c>
      <c r="AD16" t="s">
        <v>172</v>
      </c>
      <c r="AE16">
        <v>3.0000000000000001E-3</v>
      </c>
      <c r="AF16">
        <v>0.62</v>
      </c>
      <c r="AG16">
        <v>0.31</v>
      </c>
      <c r="AH16">
        <v>92.2</v>
      </c>
      <c r="AI16">
        <v>2.06</v>
      </c>
      <c r="AJ16">
        <v>0.53</v>
      </c>
      <c r="AK16">
        <v>0.22</v>
      </c>
      <c r="AL16">
        <v>11.2</v>
      </c>
      <c r="AM16">
        <v>1.24</v>
      </c>
      <c r="AN16">
        <v>-7.6</v>
      </c>
      <c r="AO16">
        <v>0.57999999999999996</v>
      </c>
      <c r="AP16">
        <v>-5.97</v>
      </c>
      <c r="AQ16">
        <v>187.27272730000001</v>
      </c>
      <c r="AR16">
        <v>1.71</v>
      </c>
      <c r="AS16">
        <v>-10.39</v>
      </c>
      <c r="AT16">
        <v>1.2</v>
      </c>
      <c r="AU16">
        <v>41.6</v>
      </c>
      <c r="AV16">
        <v>34.9</v>
      </c>
      <c r="AW16">
        <v>376.93221540000002</v>
      </c>
      <c r="AX16">
        <v>10.81329476</v>
      </c>
      <c r="AY16">
        <v>1.94</v>
      </c>
    </row>
    <row r="17" spans="1:51" x14ac:dyDescent="0.25">
      <c r="A17" t="s">
        <v>173</v>
      </c>
      <c r="B17">
        <v>16</v>
      </c>
      <c r="C17">
        <v>5</v>
      </c>
      <c r="D17">
        <v>1</v>
      </c>
      <c r="E17">
        <v>21</v>
      </c>
      <c r="F17">
        <v>525</v>
      </c>
      <c r="G17">
        <v>92.992500000000007</v>
      </c>
      <c r="H17">
        <v>90.412499999999994</v>
      </c>
      <c r="I17" s="20">
        <f t="shared" si="0"/>
        <v>183.405</v>
      </c>
      <c r="J17">
        <v>38.68</v>
      </c>
      <c r="K17">
        <v>0.210899376</v>
      </c>
      <c r="L17">
        <v>128.72749999999999</v>
      </c>
      <c r="M17" s="20">
        <f t="shared" si="1"/>
        <v>167.4075</v>
      </c>
      <c r="N17">
        <v>9.3550000000000004</v>
      </c>
      <c r="O17">
        <v>256.17</v>
      </c>
      <c r="P17">
        <v>0</v>
      </c>
      <c r="Q17">
        <v>3.4722222220000001</v>
      </c>
      <c r="R17">
        <v>0.76057692300000002</v>
      </c>
      <c r="S17">
        <v>45.1367446</v>
      </c>
      <c r="T17">
        <v>3.9798994969999999</v>
      </c>
      <c r="U17">
        <v>0.12963</v>
      </c>
      <c r="V17">
        <v>3.9806006999999997E-2</v>
      </c>
      <c r="W17">
        <v>0.26</v>
      </c>
      <c r="X17">
        <v>95.8</v>
      </c>
      <c r="Y17">
        <v>3.2</v>
      </c>
      <c r="Z17">
        <v>107</v>
      </c>
      <c r="AA17">
        <v>0.1</v>
      </c>
      <c r="AB17" t="s">
        <v>167</v>
      </c>
      <c r="AC17" t="s">
        <v>168</v>
      </c>
      <c r="AD17" t="s">
        <v>172</v>
      </c>
      <c r="AE17">
        <v>1.2E-2</v>
      </c>
      <c r="AF17">
        <v>0.49</v>
      </c>
      <c r="AG17">
        <v>0.77</v>
      </c>
      <c r="AH17">
        <v>110.2</v>
      </c>
      <c r="AI17">
        <v>1.77</v>
      </c>
      <c r="AJ17">
        <v>2.06</v>
      </c>
      <c r="AK17">
        <v>0.2</v>
      </c>
      <c r="AL17">
        <v>13.41</v>
      </c>
      <c r="AM17">
        <v>0.42</v>
      </c>
      <c r="AN17">
        <v>5.17</v>
      </c>
      <c r="AO17">
        <v>0.57999999999999996</v>
      </c>
      <c r="AP17">
        <v>1.43</v>
      </c>
      <c r="AQ17">
        <v>217.05</v>
      </c>
      <c r="AR17">
        <v>2.41</v>
      </c>
      <c r="AS17">
        <v>-10.46</v>
      </c>
      <c r="AT17">
        <v>1.3</v>
      </c>
      <c r="AU17">
        <v>42.8</v>
      </c>
      <c r="AV17">
        <v>31.9</v>
      </c>
      <c r="AW17">
        <v>330.05078109999999</v>
      </c>
      <c r="AX17">
        <v>10.35811075</v>
      </c>
      <c r="AY17">
        <v>2.25</v>
      </c>
    </row>
    <row r="18" spans="1:51" x14ac:dyDescent="0.25">
      <c r="A18" t="s">
        <v>173</v>
      </c>
      <c r="B18">
        <v>17</v>
      </c>
      <c r="C18">
        <v>5</v>
      </c>
      <c r="D18">
        <v>2</v>
      </c>
      <c r="E18">
        <v>59</v>
      </c>
      <c r="F18">
        <v>1475</v>
      </c>
      <c r="G18">
        <v>73.989999999999995</v>
      </c>
      <c r="H18">
        <v>235.97</v>
      </c>
      <c r="I18" s="20">
        <f t="shared" si="0"/>
        <v>309.95999999999998</v>
      </c>
      <c r="J18">
        <v>165.43</v>
      </c>
      <c r="K18">
        <v>0.53371402800000001</v>
      </c>
      <c r="L18">
        <v>259.92500000000001</v>
      </c>
      <c r="M18" s="20">
        <f t="shared" si="1"/>
        <v>425.35500000000002</v>
      </c>
      <c r="N18">
        <v>73.477500000000006</v>
      </c>
      <c r="O18">
        <v>1333.7249999999999</v>
      </c>
      <c r="P18">
        <v>0</v>
      </c>
      <c r="Q18">
        <v>3.4722222220000001</v>
      </c>
      <c r="R18">
        <v>0.88076923100000004</v>
      </c>
      <c r="S18">
        <v>33.592775529999997</v>
      </c>
      <c r="T18">
        <v>3.1254695720000001</v>
      </c>
      <c r="U18">
        <v>0.116645136</v>
      </c>
      <c r="V18">
        <v>3.4647215000000002E-2</v>
      </c>
      <c r="W18">
        <v>0.42</v>
      </c>
      <c r="X18">
        <v>103.6</v>
      </c>
      <c r="Y18">
        <v>2.6</v>
      </c>
      <c r="Z18">
        <v>87</v>
      </c>
      <c r="AA18">
        <v>0</v>
      </c>
      <c r="AB18" t="s">
        <v>167</v>
      </c>
      <c r="AC18" t="s">
        <v>168</v>
      </c>
      <c r="AD18" t="s">
        <v>172</v>
      </c>
      <c r="AE18">
        <v>5.0000000000000001E-3</v>
      </c>
      <c r="AF18">
        <v>0.74</v>
      </c>
      <c r="AG18">
        <v>0.23</v>
      </c>
      <c r="AH18">
        <v>57.1</v>
      </c>
      <c r="AI18">
        <v>1.84</v>
      </c>
      <c r="AJ18">
        <v>0.36</v>
      </c>
      <c r="AK18">
        <v>0.15</v>
      </c>
      <c r="AL18">
        <v>13.28</v>
      </c>
      <c r="AM18">
        <v>0.45</v>
      </c>
      <c r="AN18">
        <v>2.44</v>
      </c>
      <c r="AO18">
        <v>0.43</v>
      </c>
      <c r="AP18">
        <v>6.72</v>
      </c>
      <c r="AQ18">
        <v>288.53333329999998</v>
      </c>
      <c r="AR18">
        <v>2.84</v>
      </c>
      <c r="AS18">
        <v>-10.44</v>
      </c>
      <c r="AT18">
        <v>1.1000000000000001</v>
      </c>
      <c r="AU18">
        <v>42.8</v>
      </c>
      <c r="AV18">
        <v>40.200000000000003</v>
      </c>
      <c r="AW18">
        <v>367.11322790000003</v>
      </c>
      <c r="AX18">
        <v>9.124056049</v>
      </c>
      <c r="AY18">
        <v>1.9</v>
      </c>
    </row>
    <row r="19" spans="1:51" x14ac:dyDescent="0.25">
      <c r="A19" t="s">
        <v>173</v>
      </c>
      <c r="B19">
        <v>18</v>
      </c>
      <c r="C19">
        <v>5</v>
      </c>
      <c r="D19">
        <v>3</v>
      </c>
      <c r="E19">
        <v>52</v>
      </c>
      <c r="F19">
        <v>1300</v>
      </c>
      <c r="G19">
        <v>34.672499999999999</v>
      </c>
      <c r="H19">
        <v>179.23500000000001</v>
      </c>
      <c r="I19" s="20">
        <f t="shared" si="0"/>
        <v>213.90750000000003</v>
      </c>
      <c r="J19">
        <v>113.36750000000001</v>
      </c>
      <c r="K19">
        <v>0.52998375499999995</v>
      </c>
      <c r="L19">
        <v>222.2775</v>
      </c>
      <c r="M19" s="20">
        <f t="shared" si="1"/>
        <v>335.64499999999998</v>
      </c>
      <c r="N19">
        <v>64.932500000000005</v>
      </c>
      <c r="O19">
        <v>261.685</v>
      </c>
      <c r="P19">
        <v>1</v>
      </c>
      <c r="Q19">
        <v>3.4722222220000001</v>
      </c>
      <c r="R19">
        <v>0.86713286700000003</v>
      </c>
      <c r="S19">
        <v>56.255625559999999</v>
      </c>
      <c r="T19">
        <v>5.1627384960000002</v>
      </c>
      <c r="U19">
        <v>0.11933002400000001</v>
      </c>
      <c r="V19">
        <v>3.8290840999999999E-2</v>
      </c>
      <c r="W19">
        <v>0.2</v>
      </c>
      <c r="X19">
        <v>59.8</v>
      </c>
      <c r="Y19">
        <v>1.4</v>
      </c>
      <c r="Z19">
        <v>37.700000000000003</v>
      </c>
      <c r="AA19">
        <v>0.4</v>
      </c>
      <c r="AB19" t="s">
        <v>167</v>
      </c>
      <c r="AC19" t="s">
        <v>168</v>
      </c>
      <c r="AD19" t="s">
        <v>172</v>
      </c>
      <c r="AE19">
        <v>8.9999999999999993E-3</v>
      </c>
      <c r="AF19">
        <v>0.56999999999999995</v>
      </c>
      <c r="AG19">
        <v>0.24</v>
      </c>
      <c r="AH19">
        <v>82.3</v>
      </c>
      <c r="AI19">
        <v>2.09</v>
      </c>
      <c r="AJ19">
        <v>1.46</v>
      </c>
      <c r="AK19">
        <v>0.15</v>
      </c>
      <c r="AL19">
        <v>13.84</v>
      </c>
      <c r="AM19">
        <v>0.47</v>
      </c>
      <c r="AN19">
        <v>2.2799999999999998</v>
      </c>
      <c r="AO19">
        <v>0.45</v>
      </c>
      <c r="AP19">
        <v>6.13</v>
      </c>
      <c r="AQ19">
        <v>292.26666669999997</v>
      </c>
      <c r="AR19">
        <v>3</v>
      </c>
      <c r="AS19">
        <v>-9.4600000000000009</v>
      </c>
      <c r="AT19">
        <v>1.1000000000000001</v>
      </c>
      <c r="AU19">
        <v>42.8</v>
      </c>
      <c r="AV19">
        <v>40.5</v>
      </c>
      <c r="AW19">
        <v>358.68903749999998</v>
      </c>
      <c r="AX19">
        <v>8.8653653109999997</v>
      </c>
      <c r="AY19">
        <v>2.29</v>
      </c>
    </row>
    <row r="20" spans="1:51" x14ac:dyDescent="0.25">
      <c r="A20" t="s">
        <v>174</v>
      </c>
      <c r="B20">
        <v>19</v>
      </c>
      <c r="C20">
        <v>3</v>
      </c>
      <c r="D20">
        <v>1</v>
      </c>
      <c r="E20">
        <v>7</v>
      </c>
      <c r="F20">
        <v>175</v>
      </c>
      <c r="G20">
        <v>0.48749999999999999</v>
      </c>
      <c r="H20">
        <v>13.57</v>
      </c>
      <c r="I20" s="20">
        <f t="shared" si="0"/>
        <v>14.057500000000001</v>
      </c>
      <c r="J20">
        <v>21.69</v>
      </c>
      <c r="K20">
        <v>1.542948604</v>
      </c>
      <c r="L20">
        <v>23.627500000000001</v>
      </c>
      <c r="M20" s="20">
        <f t="shared" si="1"/>
        <v>45.317500000000003</v>
      </c>
      <c r="N20">
        <v>20.98</v>
      </c>
      <c r="O20">
        <v>10.675000000000001</v>
      </c>
      <c r="P20">
        <v>0</v>
      </c>
      <c r="Q20">
        <v>5.6136363640000004</v>
      </c>
      <c r="R20">
        <v>1.631730769</v>
      </c>
      <c r="S20">
        <v>35.52346215</v>
      </c>
      <c r="T20">
        <v>2.958489412</v>
      </c>
      <c r="U20">
        <v>8.3444381999999998E-2</v>
      </c>
      <c r="V20">
        <v>3.9414048E-2</v>
      </c>
      <c r="AB20" t="s">
        <v>167</v>
      </c>
      <c r="AC20" t="s">
        <v>168</v>
      </c>
      <c r="AD20" t="s">
        <v>172</v>
      </c>
      <c r="AE20">
        <v>5.0000000000000001E-3</v>
      </c>
      <c r="AF20">
        <v>0.91</v>
      </c>
      <c r="AG20">
        <v>0.17</v>
      </c>
      <c r="AH20">
        <v>54.7</v>
      </c>
      <c r="AI20">
        <v>1.4</v>
      </c>
      <c r="AJ20">
        <v>0.64</v>
      </c>
      <c r="AK20">
        <v>0.21</v>
      </c>
      <c r="AL20">
        <v>4.3899999999999997</v>
      </c>
      <c r="AO20">
        <v>0.5</v>
      </c>
      <c r="AP20">
        <v>-5.59</v>
      </c>
      <c r="AQ20">
        <v>163.7619048</v>
      </c>
      <c r="AR20">
        <v>1.19</v>
      </c>
      <c r="AS20">
        <v>-9.33</v>
      </c>
      <c r="AT20">
        <v>0.8</v>
      </c>
      <c r="AU20">
        <v>41.3</v>
      </c>
      <c r="AV20">
        <v>53.8</v>
      </c>
      <c r="AW20">
        <v>494.96759179999998</v>
      </c>
      <c r="AX20">
        <v>9.1936594780000007</v>
      </c>
      <c r="AY20">
        <v>1.31</v>
      </c>
    </row>
    <row r="21" spans="1:51" x14ac:dyDescent="0.25">
      <c r="A21" t="s">
        <v>174</v>
      </c>
      <c r="B21">
        <v>20</v>
      </c>
      <c r="C21">
        <v>3</v>
      </c>
      <c r="D21">
        <v>2</v>
      </c>
      <c r="E21">
        <v>13</v>
      </c>
      <c r="F21">
        <v>325</v>
      </c>
      <c r="G21">
        <v>0.35749999999999998</v>
      </c>
      <c r="H21">
        <v>7.73</v>
      </c>
      <c r="I21" s="20">
        <f t="shared" si="0"/>
        <v>8.0875000000000004</v>
      </c>
      <c r="J21">
        <v>10.74</v>
      </c>
      <c r="K21">
        <v>1.32797527</v>
      </c>
      <c r="L21">
        <v>43.58</v>
      </c>
      <c r="M21" s="20">
        <f t="shared" si="1"/>
        <v>54.32</v>
      </c>
      <c r="N21">
        <v>25.802499999999998</v>
      </c>
      <c r="O21">
        <v>0</v>
      </c>
      <c r="P21">
        <v>0</v>
      </c>
      <c r="Q21">
        <v>5.6136363640000004</v>
      </c>
      <c r="R21">
        <v>1.4525641030000001</v>
      </c>
      <c r="S21">
        <v>34.842883550000003</v>
      </c>
      <c r="T21">
        <v>2.5437352249999998</v>
      </c>
      <c r="U21">
        <v>0.111396441</v>
      </c>
      <c r="V21">
        <v>3.4153768000000001E-2</v>
      </c>
      <c r="AB21" t="s">
        <v>167</v>
      </c>
      <c r="AC21" t="s">
        <v>168</v>
      </c>
      <c r="AD21" t="s">
        <v>172</v>
      </c>
      <c r="AE21">
        <v>3.0000000000000001E-3</v>
      </c>
      <c r="AF21">
        <v>0.97</v>
      </c>
      <c r="AG21">
        <v>0.15</v>
      </c>
      <c r="AH21">
        <v>40.4</v>
      </c>
      <c r="AI21">
        <v>1.27</v>
      </c>
      <c r="AJ21">
        <v>0.35</v>
      </c>
      <c r="AK21">
        <v>0.17</v>
      </c>
      <c r="AL21">
        <v>6.14</v>
      </c>
      <c r="AM21">
        <v>1.53</v>
      </c>
      <c r="AN21">
        <v>-13.99</v>
      </c>
      <c r="AO21">
        <v>0.54</v>
      </c>
      <c r="AP21">
        <v>-5.31</v>
      </c>
      <c r="AQ21">
        <v>212.58823530000001</v>
      </c>
      <c r="AR21">
        <v>1.6</v>
      </c>
      <c r="AS21">
        <v>-10.06</v>
      </c>
      <c r="AT21">
        <v>0.9</v>
      </c>
      <c r="AU21">
        <v>41.8</v>
      </c>
      <c r="AV21">
        <v>48.4</v>
      </c>
      <c r="AW21">
        <v>375.1489072</v>
      </c>
      <c r="AX21">
        <v>7.7557174829999997</v>
      </c>
      <c r="AY21">
        <v>0.92</v>
      </c>
    </row>
    <row r="22" spans="1:51" x14ac:dyDescent="0.25">
      <c r="A22" t="s">
        <v>174</v>
      </c>
      <c r="B22">
        <v>21</v>
      </c>
      <c r="C22">
        <v>3</v>
      </c>
      <c r="D22">
        <v>3</v>
      </c>
      <c r="E22">
        <v>16</v>
      </c>
      <c r="F22">
        <v>400</v>
      </c>
      <c r="G22">
        <v>2.88</v>
      </c>
      <c r="H22">
        <v>30.704999999999998</v>
      </c>
      <c r="I22" s="20">
        <f t="shared" si="0"/>
        <v>33.585000000000001</v>
      </c>
      <c r="J22">
        <v>41.797499999999999</v>
      </c>
      <c r="K22">
        <v>1.2445288080000001</v>
      </c>
      <c r="L22">
        <v>19.077500000000001</v>
      </c>
      <c r="M22" s="20">
        <f t="shared" si="1"/>
        <v>60.875</v>
      </c>
      <c r="N22">
        <v>3.41</v>
      </c>
      <c r="O22">
        <v>0</v>
      </c>
      <c r="P22">
        <v>0</v>
      </c>
      <c r="Q22">
        <v>5.6136363640000004</v>
      </c>
      <c r="R22">
        <v>1.346153846</v>
      </c>
      <c r="S22">
        <v>42.595441200000003</v>
      </c>
      <c r="T22">
        <v>2.4847746650000002</v>
      </c>
      <c r="U22">
        <v>0.117232906</v>
      </c>
      <c r="V22">
        <v>3.6228601999999999E-2</v>
      </c>
      <c r="W22">
        <v>0.42</v>
      </c>
      <c r="X22">
        <v>11.1</v>
      </c>
      <c r="Y22">
        <v>0.6</v>
      </c>
      <c r="Z22">
        <v>23.4</v>
      </c>
      <c r="AA22">
        <v>0</v>
      </c>
      <c r="AB22" t="s">
        <v>167</v>
      </c>
      <c r="AC22" t="s">
        <v>168</v>
      </c>
      <c r="AD22" t="s">
        <v>172</v>
      </c>
      <c r="AE22">
        <v>4.0000000000000001E-3</v>
      </c>
      <c r="AF22">
        <v>0.93</v>
      </c>
      <c r="AG22">
        <v>0.15</v>
      </c>
      <c r="AH22">
        <v>36.6</v>
      </c>
      <c r="AI22">
        <v>1.41</v>
      </c>
      <c r="AJ22">
        <v>0.45</v>
      </c>
      <c r="AK22">
        <v>0.22</v>
      </c>
      <c r="AL22">
        <v>2.85</v>
      </c>
      <c r="AM22">
        <v>0.71</v>
      </c>
      <c r="AN22">
        <v>-12.94</v>
      </c>
      <c r="AO22">
        <v>0.64</v>
      </c>
      <c r="AP22">
        <v>-2.62</v>
      </c>
      <c r="AQ22">
        <v>149.31818179999999</v>
      </c>
      <c r="AR22">
        <v>1.01</v>
      </c>
      <c r="AS22">
        <v>-10.48</v>
      </c>
      <c r="AT22">
        <v>1</v>
      </c>
      <c r="AU22">
        <v>42.2</v>
      </c>
      <c r="AV22">
        <v>42.4</v>
      </c>
      <c r="AW22">
        <v>359.61082260000001</v>
      </c>
      <c r="AX22">
        <v>8.4893068229999997</v>
      </c>
      <c r="AY22">
        <v>1.21</v>
      </c>
    </row>
    <row r="23" spans="1:51" x14ac:dyDescent="0.25">
      <c r="A23" t="s">
        <v>175</v>
      </c>
      <c r="B23">
        <v>22</v>
      </c>
      <c r="C23">
        <v>2</v>
      </c>
      <c r="D23">
        <v>1</v>
      </c>
      <c r="E23">
        <v>66</v>
      </c>
      <c r="F23">
        <v>1650</v>
      </c>
      <c r="G23">
        <v>83.754999999999995</v>
      </c>
      <c r="H23">
        <v>434.5</v>
      </c>
      <c r="I23" s="20">
        <f t="shared" si="0"/>
        <v>518.255</v>
      </c>
      <c r="J23">
        <v>56.052500000000002</v>
      </c>
      <c r="K23">
        <v>0.108156217</v>
      </c>
      <c r="L23">
        <v>868.97500000000002</v>
      </c>
      <c r="M23" s="20">
        <f t="shared" si="1"/>
        <v>925.02750000000003</v>
      </c>
      <c r="N23">
        <v>55.302500000000002</v>
      </c>
      <c r="O23">
        <v>87.457499999999996</v>
      </c>
      <c r="P23">
        <v>0</v>
      </c>
      <c r="Q23">
        <v>4.3866666670000001</v>
      </c>
      <c r="R23">
        <v>1.1900641030000001</v>
      </c>
      <c r="S23">
        <v>29.33206766</v>
      </c>
      <c r="T23">
        <v>2.5766271829999998</v>
      </c>
      <c r="U23">
        <v>0.101084927</v>
      </c>
      <c r="V23">
        <v>3.3417800999999997E-2</v>
      </c>
      <c r="W23">
        <v>0.27</v>
      </c>
      <c r="X23">
        <v>21.9</v>
      </c>
      <c r="Y23">
        <v>0.9</v>
      </c>
      <c r="Z23">
        <v>120</v>
      </c>
      <c r="AA23">
        <v>0</v>
      </c>
      <c r="AB23" t="s">
        <v>167</v>
      </c>
      <c r="AC23" t="s">
        <v>168</v>
      </c>
      <c r="AD23" t="s">
        <v>172</v>
      </c>
      <c r="AE23">
        <v>3.0000000000000001E-3</v>
      </c>
      <c r="AF23">
        <v>1.03</v>
      </c>
      <c r="AG23">
        <v>0.13</v>
      </c>
      <c r="AH23">
        <v>30.4</v>
      </c>
      <c r="AI23">
        <v>1.19</v>
      </c>
      <c r="AJ23">
        <v>0.47</v>
      </c>
      <c r="AK23">
        <v>0.17</v>
      </c>
      <c r="AL23">
        <v>11.03</v>
      </c>
      <c r="AM23">
        <v>0.82</v>
      </c>
      <c r="AN23">
        <v>-10.210000000000001</v>
      </c>
      <c r="AO23">
        <v>0.93</v>
      </c>
      <c r="AP23">
        <v>-5.82</v>
      </c>
      <c r="AQ23">
        <v>241.3529412</v>
      </c>
      <c r="AR23">
        <v>-1.69</v>
      </c>
      <c r="AS23">
        <v>-10.76</v>
      </c>
      <c r="AT23">
        <v>1</v>
      </c>
      <c r="AU23">
        <v>42.2</v>
      </c>
      <c r="AV23">
        <v>40.4</v>
      </c>
      <c r="AW23">
        <v>417.58426250000002</v>
      </c>
      <c r="AX23">
        <v>10.32529225</v>
      </c>
      <c r="AY23">
        <v>0.46</v>
      </c>
    </row>
    <row r="24" spans="1:51" x14ac:dyDescent="0.25">
      <c r="A24" t="s">
        <v>175</v>
      </c>
      <c r="B24">
        <v>23</v>
      </c>
      <c r="C24">
        <v>2</v>
      </c>
      <c r="D24">
        <v>2</v>
      </c>
      <c r="E24">
        <v>51</v>
      </c>
      <c r="F24">
        <v>1275</v>
      </c>
      <c r="G24">
        <v>110.69499999999999</v>
      </c>
      <c r="H24">
        <v>373.05</v>
      </c>
      <c r="I24" s="20">
        <f t="shared" si="0"/>
        <v>483.745</v>
      </c>
      <c r="J24">
        <v>36.082500000000003</v>
      </c>
      <c r="K24">
        <v>7.4589918000000005E-2</v>
      </c>
      <c r="L24">
        <v>927.9425</v>
      </c>
      <c r="M24" s="20">
        <f t="shared" si="1"/>
        <v>964.02499999999998</v>
      </c>
      <c r="N24">
        <v>33.39</v>
      </c>
      <c r="O24">
        <v>80.715000000000003</v>
      </c>
      <c r="P24">
        <v>0</v>
      </c>
      <c r="Q24">
        <v>4.3866666670000001</v>
      </c>
      <c r="R24">
        <v>1.037179487</v>
      </c>
      <c r="S24">
        <v>34.50384073</v>
      </c>
      <c r="T24">
        <v>2.3456199139999998</v>
      </c>
      <c r="U24">
        <v>0.124681071</v>
      </c>
      <c r="V24">
        <v>3.3877679000000001E-2</v>
      </c>
      <c r="W24">
        <v>0.24</v>
      </c>
      <c r="X24">
        <v>14.8</v>
      </c>
      <c r="Y24">
        <v>1</v>
      </c>
      <c r="Z24">
        <v>137.5</v>
      </c>
      <c r="AA24">
        <v>0</v>
      </c>
      <c r="AB24" t="s">
        <v>167</v>
      </c>
      <c r="AC24" t="s">
        <v>168</v>
      </c>
      <c r="AD24" t="s">
        <v>172</v>
      </c>
      <c r="AE24">
        <v>5.0000000000000001E-3</v>
      </c>
      <c r="AF24">
        <v>0.98</v>
      </c>
      <c r="AG24">
        <v>0.13</v>
      </c>
      <c r="AH24">
        <v>26.9</v>
      </c>
      <c r="AI24">
        <v>1.2</v>
      </c>
      <c r="AJ24">
        <v>2.61</v>
      </c>
      <c r="AK24">
        <v>0.17</v>
      </c>
      <c r="AL24">
        <v>10.73</v>
      </c>
      <c r="AM24">
        <v>0.65</v>
      </c>
      <c r="AN24">
        <v>-14.28</v>
      </c>
      <c r="AO24">
        <v>0.74</v>
      </c>
      <c r="AP24">
        <v>-5.41</v>
      </c>
      <c r="AQ24">
        <v>239.58823530000001</v>
      </c>
      <c r="AR24">
        <v>2</v>
      </c>
      <c r="AS24">
        <v>-11.06</v>
      </c>
      <c r="AT24">
        <v>1.1000000000000001</v>
      </c>
      <c r="AU24">
        <v>42</v>
      </c>
      <c r="AV24">
        <v>38.700000000000003</v>
      </c>
      <c r="AW24">
        <v>336.90636239999998</v>
      </c>
      <c r="AX24">
        <v>8.7016983900000007</v>
      </c>
      <c r="AY24">
        <v>1.47</v>
      </c>
    </row>
    <row r="25" spans="1:51" x14ac:dyDescent="0.25">
      <c r="A25" t="s">
        <v>175</v>
      </c>
      <c r="B25">
        <v>24</v>
      </c>
      <c r="C25">
        <v>2</v>
      </c>
      <c r="D25">
        <v>3</v>
      </c>
      <c r="E25">
        <v>40</v>
      </c>
      <c r="F25">
        <v>1000</v>
      </c>
      <c r="G25">
        <v>24.1</v>
      </c>
      <c r="H25">
        <v>157.60749999999999</v>
      </c>
      <c r="I25" s="20">
        <f t="shared" si="0"/>
        <v>181.70749999999998</v>
      </c>
      <c r="J25">
        <v>81.782499999999999</v>
      </c>
      <c r="K25">
        <v>0.45007773499999998</v>
      </c>
      <c r="L25">
        <v>212.86</v>
      </c>
      <c r="M25" s="20">
        <f t="shared" si="1"/>
        <v>294.64250000000004</v>
      </c>
      <c r="N25">
        <v>4.6425000000000001</v>
      </c>
      <c r="O25">
        <v>164.13499999999999</v>
      </c>
      <c r="P25">
        <v>0</v>
      </c>
      <c r="Q25">
        <v>4.3866666670000001</v>
      </c>
      <c r="R25">
        <v>1.3730769229999999</v>
      </c>
      <c r="S25">
        <v>33.55935487</v>
      </c>
      <c r="T25">
        <v>2.7773727949999998</v>
      </c>
      <c r="U25">
        <v>0.137698555</v>
      </c>
      <c r="V25">
        <v>3.8331824E-2</v>
      </c>
      <c r="W25">
        <v>0.25</v>
      </c>
      <c r="X25">
        <v>24.1</v>
      </c>
      <c r="Y25">
        <v>1</v>
      </c>
      <c r="Z25">
        <v>115.6</v>
      </c>
      <c r="AA25">
        <v>0</v>
      </c>
      <c r="AB25" t="s">
        <v>167</v>
      </c>
      <c r="AC25" t="s">
        <v>168</v>
      </c>
      <c r="AD25" t="s">
        <v>172</v>
      </c>
      <c r="AE25">
        <v>2E-3</v>
      </c>
      <c r="AF25">
        <v>1.03</v>
      </c>
      <c r="AG25">
        <v>0.12</v>
      </c>
      <c r="AH25">
        <v>37.799999999999997</v>
      </c>
      <c r="AI25">
        <v>1.29</v>
      </c>
      <c r="AJ25">
        <v>0.2</v>
      </c>
      <c r="AK25">
        <v>0.18</v>
      </c>
      <c r="AL25">
        <v>8.6300000000000008</v>
      </c>
      <c r="AM25">
        <v>0.56999999999999995</v>
      </c>
      <c r="AN25">
        <v>-2.0499999999999998</v>
      </c>
      <c r="AO25">
        <v>0.67</v>
      </c>
      <c r="AP25">
        <v>-4.43</v>
      </c>
      <c r="AQ25">
        <v>214.61111109999999</v>
      </c>
      <c r="AR25">
        <v>0.25</v>
      </c>
      <c r="AS25">
        <v>-11.43</v>
      </c>
      <c r="AT25">
        <v>1.2</v>
      </c>
      <c r="AU25">
        <v>42.6</v>
      </c>
      <c r="AV25">
        <v>35.6</v>
      </c>
      <c r="AW25">
        <v>309.12319150000002</v>
      </c>
      <c r="AX25">
        <v>8.6713430500000008</v>
      </c>
      <c r="AY25">
        <v>1.65</v>
      </c>
    </row>
    <row r="26" spans="1:51" x14ac:dyDescent="0.25">
      <c r="A26" t="s">
        <v>176</v>
      </c>
      <c r="B26">
        <v>25</v>
      </c>
      <c r="C26">
        <v>3</v>
      </c>
      <c r="D26">
        <v>1</v>
      </c>
      <c r="E26">
        <v>33</v>
      </c>
      <c r="F26">
        <v>825</v>
      </c>
      <c r="G26">
        <v>18.405000000000001</v>
      </c>
      <c r="H26">
        <v>111.25</v>
      </c>
      <c r="I26" s="20">
        <f t="shared" si="0"/>
        <v>129.655</v>
      </c>
      <c r="J26">
        <v>91.745000000000005</v>
      </c>
      <c r="K26">
        <v>0.70760865399999995</v>
      </c>
      <c r="L26">
        <v>166.315</v>
      </c>
      <c r="M26" s="20">
        <f t="shared" si="1"/>
        <v>258.06</v>
      </c>
      <c r="N26">
        <v>48.747500000000002</v>
      </c>
      <c r="O26">
        <v>0</v>
      </c>
      <c r="P26">
        <v>1</v>
      </c>
      <c r="Q26">
        <v>3.95</v>
      </c>
      <c r="R26">
        <v>1.467619048</v>
      </c>
      <c r="S26">
        <v>28.328347050000001</v>
      </c>
      <c r="T26">
        <v>0.93051569700000003</v>
      </c>
      <c r="U26">
        <v>0.11518276199999999</v>
      </c>
      <c r="V26">
        <v>2.0161945000000001E-2</v>
      </c>
      <c r="W26">
        <v>0.28000000000000003</v>
      </c>
      <c r="X26">
        <v>35.9</v>
      </c>
      <c r="Y26">
        <v>1.3</v>
      </c>
      <c r="Z26">
        <v>161.1</v>
      </c>
      <c r="AA26">
        <v>0</v>
      </c>
      <c r="AB26" t="s">
        <v>163</v>
      </c>
      <c r="AC26" t="s">
        <v>164</v>
      </c>
      <c r="AD26" t="s">
        <v>177</v>
      </c>
      <c r="AE26">
        <v>2E-3</v>
      </c>
      <c r="AF26">
        <v>0.35</v>
      </c>
      <c r="AG26">
        <v>0.24</v>
      </c>
      <c r="AH26">
        <v>39.200000000000003</v>
      </c>
      <c r="AI26">
        <v>0.87</v>
      </c>
      <c r="AJ26">
        <v>1.77</v>
      </c>
      <c r="AK26">
        <v>0.19</v>
      </c>
      <c r="AL26">
        <v>14.65</v>
      </c>
      <c r="AM26">
        <v>0.8</v>
      </c>
      <c r="AN26">
        <v>-2.91</v>
      </c>
      <c r="AO26">
        <v>0.56000000000000005</v>
      </c>
      <c r="AP26">
        <v>-1.68</v>
      </c>
      <c r="AQ26">
        <v>235</v>
      </c>
      <c r="AR26">
        <v>4.5</v>
      </c>
      <c r="AS26">
        <v>-9.1300000000000008</v>
      </c>
      <c r="AT26">
        <v>1.4</v>
      </c>
      <c r="AU26">
        <v>41.8</v>
      </c>
      <c r="AV26">
        <v>30.4</v>
      </c>
      <c r="AW26">
        <v>362.7346503</v>
      </c>
      <c r="AX26">
        <v>11.94454655</v>
      </c>
      <c r="AY26">
        <v>2.72</v>
      </c>
    </row>
    <row r="27" spans="1:51" x14ac:dyDescent="0.25">
      <c r="A27" t="s">
        <v>176</v>
      </c>
      <c r="B27">
        <v>26</v>
      </c>
      <c r="C27">
        <v>3</v>
      </c>
      <c r="D27">
        <v>2</v>
      </c>
      <c r="E27">
        <v>54</v>
      </c>
      <c r="F27">
        <v>1350</v>
      </c>
      <c r="G27">
        <v>43.782499999999999</v>
      </c>
      <c r="H27">
        <v>252.595</v>
      </c>
      <c r="I27" s="20">
        <f t="shared" si="0"/>
        <v>296.3775</v>
      </c>
      <c r="J27">
        <v>113.015</v>
      </c>
      <c r="K27">
        <v>0.38132111899999999</v>
      </c>
      <c r="L27">
        <v>259.10750000000002</v>
      </c>
      <c r="M27" s="20">
        <f t="shared" si="1"/>
        <v>372.1225</v>
      </c>
      <c r="N27">
        <v>30.16</v>
      </c>
      <c r="O27">
        <v>184.15</v>
      </c>
      <c r="P27">
        <v>1</v>
      </c>
      <c r="Q27">
        <v>3.95</v>
      </c>
      <c r="R27">
        <v>1.3961038960000001</v>
      </c>
      <c r="S27">
        <v>26.388160809999999</v>
      </c>
      <c r="T27">
        <v>0.87099424800000003</v>
      </c>
      <c r="U27">
        <v>0.11330478300000001</v>
      </c>
      <c r="V27">
        <v>1.5902565E-2</v>
      </c>
      <c r="W27">
        <v>0.25</v>
      </c>
      <c r="X27">
        <v>48.5</v>
      </c>
      <c r="Y27">
        <v>3.2</v>
      </c>
      <c r="Z27">
        <v>146.9</v>
      </c>
      <c r="AA27">
        <v>0</v>
      </c>
      <c r="AB27" t="s">
        <v>163</v>
      </c>
      <c r="AC27" t="s">
        <v>164</v>
      </c>
      <c r="AD27" t="s">
        <v>177</v>
      </c>
      <c r="AE27">
        <v>3.0000000000000001E-3</v>
      </c>
      <c r="AF27">
        <v>0.33</v>
      </c>
      <c r="AG27">
        <v>0.2</v>
      </c>
      <c r="AH27">
        <v>29.9</v>
      </c>
      <c r="AI27">
        <v>0.91</v>
      </c>
      <c r="AJ27">
        <v>1.54</v>
      </c>
      <c r="AK27">
        <v>0.22</v>
      </c>
      <c r="AL27">
        <v>14.49</v>
      </c>
      <c r="AM27">
        <v>0.7</v>
      </c>
      <c r="AN27">
        <v>-5.14</v>
      </c>
      <c r="AO27">
        <v>0.56000000000000005</v>
      </c>
      <c r="AP27">
        <v>-0.32</v>
      </c>
      <c r="AQ27">
        <v>202.22727269999999</v>
      </c>
      <c r="AR27">
        <v>4.59</v>
      </c>
      <c r="AS27">
        <v>-9.2899999999999991</v>
      </c>
      <c r="AT27">
        <v>1.1000000000000001</v>
      </c>
      <c r="AU27">
        <v>41.7</v>
      </c>
      <c r="AV27">
        <v>36.4</v>
      </c>
      <c r="AW27">
        <v>368.2181425</v>
      </c>
      <c r="AX27">
        <v>10.113171120000001</v>
      </c>
      <c r="AY27">
        <v>2.1800000000000002</v>
      </c>
    </row>
    <row r="28" spans="1:51" x14ac:dyDescent="0.25">
      <c r="A28" t="s">
        <v>176</v>
      </c>
      <c r="B28">
        <v>27</v>
      </c>
      <c r="C28">
        <v>3</v>
      </c>
      <c r="D28">
        <v>3</v>
      </c>
      <c r="E28">
        <v>38</v>
      </c>
      <c r="F28">
        <v>950</v>
      </c>
      <c r="G28">
        <v>11.61</v>
      </c>
      <c r="H28">
        <v>154.63</v>
      </c>
      <c r="I28" s="20">
        <f t="shared" si="0"/>
        <v>166.24</v>
      </c>
      <c r="J28">
        <v>77.872500000000002</v>
      </c>
      <c r="K28">
        <v>0.46843419200000003</v>
      </c>
      <c r="L28">
        <v>143.96250000000001</v>
      </c>
      <c r="M28" s="20">
        <f t="shared" si="1"/>
        <v>221.83500000000001</v>
      </c>
      <c r="N28">
        <v>33.692500000000003</v>
      </c>
      <c r="O28">
        <v>62.67</v>
      </c>
      <c r="P28">
        <v>0</v>
      </c>
      <c r="Q28">
        <v>3.95</v>
      </c>
      <c r="R28">
        <v>0.83333333300000001</v>
      </c>
      <c r="S28">
        <v>30.12675419</v>
      </c>
      <c r="T28">
        <v>0.97181729800000005</v>
      </c>
      <c r="U28">
        <v>0.11813739500000001</v>
      </c>
      <c r="V28">
        <v>2.3650364E-2</v>
      </c>
      <c r="W28">
        <v>0.19</v>
      </c>
      <c r="X28">
        <v>83.7</v>
      </c>
      <c r="Y28">
        <v>1.1000000000000001</v>
      </c>
      <c r="Z28">
        <v>96.2</v>
      </c>
      <c r="AA28">
        <v>0</v>
      </c>
      <c r="AB28" t="s">
        <v>163</v>
      </c>
      <c r="AC28" t="s">
        <v>164</v>
      </c>
      <c r="AD28" t="s">
        <v>177</v>
      </c>
      <c r="AE28">
        <v>3.0000000000000001E-3</v>
      </c>
      <c r="AF28">
        <v>0.34</v>
      </c>
      <c r="AG28">
        <v>0.28000000000000003</v>
      </c>
      <c r="AH28">
        <v>35.299999999999997</v>
      </c>
      <c r="AI28">
        <v>0.84</v>
      </c>
      <c r="AJ28">
        <v>1.68</v>
      </c>
      <c r="AK28">
        <v>0.2</v>
      </c>
      <c r="AL28">
        <v>15.29</v>
      </c>
      <c r="AM28">
        <v>0.44</v>
      </c>
      <c r="AN28">
        <v>9.0500000000000007</v>
      </c>
      <c r="AO28">
        <v>0.45</v>
      </c>
      <c r="AP28">
        <v>7.84</v>
      </c>
      <c r="AQ28">
        <v>226.45</v>
      </c>
      <c r="AR28">
        <v>4.7300000000000004</v>
      </c>
      <c r="AS28">
        <v>-8.99</v>
      </c>
      <c r="AT28">
        <v>1.2</v>
      </c>
      <c r="AU28">
        <v>42.3</v>
      </c>
      <c r="AV28">
        <v>34.200000000000003</v>
      </c>
      <c r="AW28">
        <v>358.43316520000002</v>
      </c>
      <c r="AX28">
        <v>10.47596851</v>
      </c>
      <c r="AY28">
        <v>3.2</v>
      </c>
    </row>
    <row r="29" spans="1:51" x14ac:dyDescent="0.25">
      <c r="A29" t="s">
        <v>178</v>
      </c>
      <c r="B29">
        <v>28</v>
      </c>
      <c r="C29">
        <v>7</v>
      </c>
      <c r="D29">
        <v>1</v>
      </c>
      <c r="E29">
        <v>46</v>
      </c>
      <c r="F29">
        <v>1150</v>
      </c>
      <c r="G29">
        <v>30.752500000000001</v>
      </c>
      <c r="H29">
        <v>300.08249999999998</v>
      </c>
      <c r="I29" s="20">
        <f t="shared" si="0"/>
        <v>330.83499999999998</v>
      </c>
      <c r="J29">
        <v>108.2175</v>
      </c>
      <c r="K29">
        <v>0.32710414599999998</v>
      </c>
      <c r="L29">
        <v>251.6925</v>
      </c>
      <c r="M29" s="20">
        <f t="shared" si="1"/>
        <v>359.90999999999997</v>
      </c>
      <c r="N29">
        <v>38.102499999999999</v>
      </c>
      <c r="O29">
        <v>307.26499999999999</v>
      </c>
      <c r="P29">
        <v>0</v>
      </c>
      <c r="Q29">
        <v>4.029761905</v>
      </c>
      <c r="R29">
        <v>0.96147186100000004</v>
      </c>
      <c r="S29">
        <v>41.930710589999997</v>
      </c>
      <c r="T29">
        <v>4.3707068470000001</v>
      </c>
      <c r="U29">
        <v>0.12620300000000001</v>
      </c>
      <c r="V29">
        <v>5.1533535999999998E-2</v>
      </c>
      <c r="W29">
        <v>0.17</v>
      </c>
      <c r="X29">
        <v>130.80000000000001</v>
      </c>
      <c r="Y29">
        <v>2.2000000000000002</v>
      </c>
      <c r="Z29">
        <v>91.8</v>
      </c>
      <c r="AA29">
        <v>0</v>
      </c>
      <c r="AB29" t="s">
        <v>163</v>
      </c>
      <c r="AC29" t="s">
        <v>164</v>
      </c>
      <c r="AD29" t="s">
        <v>177</v>
      </c>
      <c r="AE29">
        <v>8.9999999999999993E-3</v>
      </c>
      <c r="AF29">
        <v>0.27</v>
      </c>
      <c r="AG29">
        <v>0.54</v>
      </c>
      <c r="AH29">
        <v>116.6</v>
      </c>
      <c r="AI29">
        <v>2.1</v>
      </c>
      <c r="AJ29">
        <v>6.98</v>
      </c>
      <c r="AK29">
        <v>0.16</v>
      </c>
      <c r="AL29">
        <v>12.74</v>
      </c>
      <c r="AM29">
        <v>0.5</v>
      </c>
      <c r="AN29">
        <v>-1.31</v>
      </c>
      <c r="AO29">
        <v>0.53</v>
      </c>
      <c r="AP29">
        <v>5.41</v>
      </c>
      <c r="AQ29">
        <v>267.125</v>
      </c>
      <c r="AR29">
        <v>3.38</v>
      </c>
      <c r="AS29">
        <v>-11.32</v>
      </c>
      <c r="AT29">
        <v>1.1000000000000001</v>
      </c>
      <c r="AU29">
        <v>42.6</v>
      </c>
      <c r="AV29">
        <v>39.700000000000003</v>
      </c>
      <c r="AW29">
        <v>337.76208730000002</v>
      </c>
      <c r="AX29">
        <v>8.5082608929999992</v>
      </c>
      <c r="AY29">
        <v>3.39</v>
      </c>
    </row>
    <row r="30" spans="1:51" x14ac:dyDescent="0.25">
      <c r="A30" t="s">
        <v>178</v>
      </c>
      <c r="B30">
        <v>29</v>
      </c>
      <c r="C30">
        <v>7</v>
      </c>
      <c r="D30">
        <v>2</v>
      </c>
      <c r="E30">
        <v>44</v>
      </c>
      <c r="F30">
        <v>1100</v>
      </c>
      <c r="G30">
        <v>28.9575</v>
      </c>
      <c r="H30">
        <v>176.22749999999999</v>
      </c>
      <c r="I30" s="20">
        <f t="shared" si="0"/>
        <v>205.185</v>
      </c>
      <c r="J30">
        <v>91.594999999999999</v>
      </c>
      <c r="K30">
        <v>0.44640202699999998</v>
      </c>
      <c r="L30">
        <v>176.0325</v>
      </c>
      <c r="M30" s="20">
        <f t="shared" si="1"/>
        <v>267.6275</v>
      </c>
      <c r="N30">
        <v>18.717500000000001</v>
      </c>
      <c r="O30">
        <v>195.42500000000001</v>
      </c>
      <c r="P30">
        <v>0</v>
      </c>
      <c r="Q30">
        <v>4.029761905</v>
      </c>
      <c r="R30">
        <v>1.3130952380000001</v>
      </c>
      <c r="S30">
        <v>41.922120960000001</v>
      </c>
      <c r="T30">
        <v>3.1562054210000001</v>
      </c>
      <c r="U30">
        <v>0.12861709399999999</v>
      </c>
      <c r="V30">
        <v>4.0353310000000003E-2</v>
      </c>
      <c r="W30">
        <v>0.19</v>
      </c>
      <c r="X30">
        <v>70.599999999999994</v>
      </c>
      <c r="Y30">
        <v>0.7</v>
      </c>
      <c r="Z30">
        <v>90</v>
      </c>
      <c r="AA30">
        <v>0</v>
      </c>
      <c r="AB30" t="s">
        <v>163</v>
      </c>
      <c r="AC30" t="s">
        <v>164</v>
      </c>
      <c r="AD30" t="s">
        <v>177</v>
      </c>
      <c r="AE30">
        <v>6.0000000000000001E-3</v>
      </c>
      <c r="AF30">
        <v>0.26</v>
      </c>
      <c r="AG30">
        <v>0.51</v>
      </c>
      <c r="AH30">
        <v>103.9</v>
      </c>
      <c r="AI30">
        <v>2.1800000000000002</v>
      </c>
      <c r="AJ30">
        <v>8.17</v>
      </c>
      <c r="AK30">
        <v>0.19</v>
      </c>
      <c r="AL30">
        <v>14.8</v>
      </c>
      <c r="AM30">
        <v>0.52</v>
      </c>
      <c r="AN30">
        <v>-0.75</v>
      </c>
      <c r="AO30">
        <v>0.48</v>
      </c>
      <c r="AP30">
        <v>8.24</v>
      </c>
      <c r="AQ30">
        <v>235.7894737</v>
      </c>
      <c r="AR30">
        <v>3.5</v>
      </c>
      <c r="AS30">
        <v>-10.98</v>
      </c>
      <c r="AT30">
        <v>1.2</v>
      </c>
      <c r="AU30">
        <v>42.9</v>
      </c>
      <c r="AV30">
        <v>36.4</v>
      </c>
      <c r="AW30">
        <v>333.79306100000002</v>
      </c>
      <c r="AX30">
        <v>9.1779536830000001</v>
      </c>
      <c r="AY30">
        <v>3.21</v>
      </c>
    </row>
    <row r="31" spans="1:51" x14ac:dyDescent="0.25">
      <c r="A31" t="s">
        <v>178</v>
      </c>
      <c r="B31">
        <v>30</v>
      </c>
      <c r="C31">
        <v>7</v>
      </c>
      <c r="D31">
        <v>3</v>
      </c>
      <c r="E31">
        <v>81</v>
      </c>
      <c r="F31">
        <v>2025</v>
      </c>
      <c r="G31">
        <v>130.92750000000001</v>
      </c>
      <c r="H31">
        <v>324.72000000000003</v>
      </c>
      <c r="I31" s="20">
        <f t="shared" si="0"/>
        <v>455.64750000000004</v>
      </c>
      <c r="J31">
        <v>201.91749999999999</v>
      </c>
      <c r="K31">
        <v>0.44314409700000001</v>
      </c>
      <c r="L31">
        <v>396.9975</v>
      </c>
      <c r="M31" s="20">
        <f t="shared" si="1"/>
        <v>598.91499999999996</v>
      </c>
      <c r="N31">
        <v>82.467500000000001</v>
      </c>
      <c r="O31">
        <v>224.77</v>
      </c>
      <c r="P31">
        <v>0</v>
      </c>
      <c r="Q31">
        <v>4.029761905</v>
      </c>
      <c r="R31">
        <v>1.0460317459999999</v>
      </c>
      <c r="S31">
        <v>44.545947900000002</v>
      </c>
      <c r="T31">
        <v>3.8982221500000001</v>
      </c>
      <c r="U31">
        <v>0.108303395</v>
      </c>
      <c r="V31">
        <v>4.3563701000000003E-2</v>
      </c>
      <c r="W31">
        <v>0.26</v>
      </c>
      <c r="X31">
        <v>73</v>
      </c>
      <c r="Y31">
        <v>0.6</v>
      </c>
      <c r="Z31">
        <v>58</v>
      </c>
      <c r="AA31">
        <v>0</v>
      </c>
      <c r="AB31" t="s">
        <v>163</v>
      </c>
      <c r="AC31" t="s">
        <v>164</v>
      </c>
      <c r="AD31" t="s">
        <v>177</v>
      </c>
      <c r="AE31">
        <v>8.0000000000000002E-3</v>
      </c>
      <c r="AF31">
        <v>0.28000000000000003</v>
      </c>
      <c r="AG31">
        <v>0.55000000000000004</v>
      </c>
      <c r="AH31">
        <v>108.7</v>
      </c>
      <c r="AI31">
        <v>2.2000000000000002</v>
      </c>
      <c r="AJ31">
        <v>5.18</v>
      </c>
      <c r="AK31">
        <v>0.16</v>
      </c>
      <c r="AL31">
        <v>16.03</v>
      </c>
      <c r="AM31">
        <v>0.64</v>
      </c>
      <c r="AN31">
        <v>3.14</v>
      </c>
      <c r="AO31">
        <v>0.5</v>
      </c>
      <c r="AP31">
        <v>11.22</v>
      </c>
      <c r="AQ31">
        <v>287.6875</v>
      </c>
      <c r="AR31">
        <v>3.68</v>
      </c>
      <c r="AS31">
        <v>-10.199999999999999</v>
      </c>
      <c r="AT31">
        <v>0.8</v>
      </c>
      <c r="AU31">
        <v>42</v>
      </c>
      <c r="AV31">
        <v>51</v>
      </c>
      <c r="AW31">
        <v>388.24033559999998</v>
      </c>
      <c r="AX31">
        <v>7.6130620999999996</v>
      </c>
      <c r="AY31">
        <v>2.92</v>
      </c>
    </row>
    <row r="32" spans="1:51" x14ac:dyDescent="0.25">
      <c r="A32" t="s">
        <v>179</v>
      </c>
      <c r="B32">
        <v>31</v>
      </c>
      <c r="C32">
        <v>2</v>
      </c>
      <c r="D32">
        <v>1</v>
      </c>
      <c r="E32">
        <v>24</v>
      </c>
      <c r="F32">
        <v>600</v>
      </c>
      <c r="G32">
        <v>16.672499999999999</v>
      </c>
      <c r="H32">
        <v>177.6575</v>
      </c>
      <c r="I32" s="20">
        <f t="shared" si="0"/>
        <v>194.32999999999998</v>
      </c>
      <c r="J32">
        <v>50.652500000000003</v>
      </c>
      <c r="K32">
        <v>0.260651984</v>
      </c>
      <c r="L32">
        <v>32.4</v>
      </c>
      <c r="M32" s="20">
        <f t="shared" si="1"/>
        <v>83.052500000000009</v>
      </c>
      <c r="N32">
        <v>7.3849999999999998</v>
      </c>
      <c r="O32">
        <v>0</v>
      </c>
      <c r="P32">
        <v>0</v>
      </c>
      <c r="Q32">
        <v>4.8319999999999999</v>
      </c>
      <c r="R32">
        <v>0.96719576699999998</v>
      </c>
      <c r="S32">
        <v>33.354149749999998</v>
      </c>
      <c r="T32">
        <v>2.9985007499999998</v>
      </c>
      <c r="U32">
        <v>0.105979407</v>
      </c>
      <c r="V32">
        <v>3.7897826000000003E-2</v>
      </c>
      <c r="W32">
        <v>0.16</v>
      </c>
      <c r="X32">
        <v>31.5</v>
      </c>
      <c r="Y32">
        <v>0.6</v>
      </c>
      <c r="Z32">
        <v>16.399999999999999</v>
      </c>
      <c r="AA32">
        <v>0</v>
      </c>
      <c r="AB32" t="s">
        <v>163</v>
      </c>
      <c r="AC32" t="s">
        <v>180</v>
      </c>
      <c r="AD32" t="s">
        <v>177</v>
      </c>
      <c r="AE32">
        <v>8.0000000000000002E-3</v>
      </c>
      <c r="AF32">
        <v>0.68</v>
      </c>
      <c r="AG32">
        <v>0.51</v>
      </c>
      <c r="AH32">
        <v>58.6</v>
      </c>
      <c r="AI32">
        <v>1.07</v>
      </c>
      <c r="AJ32">
        <v>6.84</v>
      </c>
      <c r="AK32">
        <v>0.18</v>
      </c>
      <c r="AL32">
        <v>15.97</v>
      </c>
      <c r="AM32">
        <v>0.4</v>
      </c>
      <c r="AN32">
        <v>7.66</v>
      </c>
      <c r="AO32">
        <v>0.33</v>
      </c>
      <c r="AP32">
        <v>9.6999999999999993</v>
      </c>
      <c r="AQ32">
        <v>255.38888890000001</v>
      </c>
      <c r="AR32">
        <v>3.02</v>
      </c>
      <c r="AS32">
        <v>-10.97</v>
      </c>
      <c r="AT32">
        <v>0.9</v>
      </c>
      <c r="AU32">
        <v>41.7</v>
      </c>
      <c r="AV32">
        <v>46.7</v>
      </c>
      <c r="AW32">
        <v>393.23241910000002</v>
      </c>
      <c r="AX32">
        <v>8.4152001290000005</v>
      </c>
      <c r="AY32">
        <v>1.2</v>
      </c>
    </row>
    <row r="33" spans="1:51" x14ac:dyDescent="0.25">
      <c r="A33" t="s">
        <v>179</v>
      </c>
      <c r="B33">
        <v>32</v>
      </c>
      <c r="C33">
        <v>2</v>
      </c>
      <c r="D33">
        <v>2</v>
      </c>
      <c r="E33">
        <v>150</v>
      </c>
      <c r="F33">
        <v>3750</v>
      </c>
      <c r="G33">
        <v>199.7</v>
      </c>
      <c r="H33">
        <v>286.82249999999999</v>
      </c>
      <c r="I33" s="20">
        <f t="shared" si="0"/>
        <v>486.52249999999998</v>
      </c>
      <c r="J33">
        <v>334.67500000000001</v>
      </c>
      <c r="K33">
        <v>0.68789213199999999</v>
      </c>
      <c r="L33">
        <v>434.6</v>
      </c>
      <c r="M33" s="20">
        <f t="shared" si="1"/>
        <v>769.27500000000009</v>
      </c>
      <c r="N33">
        <v>83.617500000000007</v>
      </c>
      <c r="O33">
        <v>286.33499999999998</v>
      </c>
      <c r="P33">
        <v>0</v>
      </c>
      <c r="Q33">
        <v>4.8319999999999999</v>
      </c>
      <c r="R33">
        <v>1.0285714290000001</v>
      </c>
      <c r="S33">
        <v>28.763598460000001</v>
      </c>
      <c r="T33">
        <v>2.670202551</v>
      </c>
      <c r="U33">
        <v>0.12526642900000001</v>
      </c>
      <c r="V33">
        <v>3.8771753999999999E-2</v>
      </c>
      <c r="W33">
        <v>0.14000000000000001</v>
      </c>
      <c r="X33">
        <v>105.9</v>
      </c>
      <c r="Y33">
        <v>1.4</v>
      </c>
      <c r="Z33">
        <v>78.7</v>
      </c>
      <c r="AA33">
        <v>0.1</v>
      </c>
      <c r="AB33" t="s">
        <v>163</v>
      </c>
      <c r="AC33" t="s">
        <v>180</v>
      </c>
      <c r="AD33" t="s">
        <v>177</v>
      </c>
      <c r="AE33">
        <v>7.0000000000000001E-3</v>
      </c>
      <c r="AF33">
        <v>0.68</v>
      </c>
      <c r="AG33">
        <v>0.43</v>
      </c>
      <c r="AH33">
        <v>55.9</v>
      </c>
      <c r="AI33">
        <v>1.1200000000000001</v>
      </c>
      <c r="AJ33">
        <v>4.3099999999999996</v>
      </c>
      <c r="AK33">
        <v>0.21</v>
      </c>
      <c r="AL33">
        <v>17.02</v>
      </c>
      <c r="AM33">
        <v>0.43</v>
      </c>
      <c r="AN33">
        <v>7.73</v>
      </c>
      <c r="AO33">
        <v>0.32</v>
      </c>
      <c r="AP33">
        <v>15.45</v>
      </c>
      <c r="AQ33">
        <v>223.90476190000001</v>
      </c>
      <c r="AR33">
        <v>3.22</v>
      </c>
      <c r="AS33">
        <v>-10.76</v>
      </c>
      <c r="AT33">
        <v>1.1000000000000001</v>
      </c>
      <c r="AU33">
        <v>42.6</v>
      </c>
      <c r="AV33">
        <v>39.4</v>
      </c>
      <c r="AW33">
        <v>339.9413472</v>
      </c>
      <c r="AX33">
        <v>8.6222251110000006</v>
      </c>
      <c r="AY33">
        <v>0.89</v>
      </c>
    </row>
    <row r="34" spans="1:51" x14ac:dyDescent="0.25">
      <c r="A34" t="s">
        <v>179</v>
      </c>
      <c r="B34">
        <v>33</v>
      </c>
      <c r="C34">
        <v>2</v>
      </c>
      <c r="D34">
        <v>3</v>
      </c>
      <c r="E34">
        <v>37</v>
      </c>
      <c r="F34">
        <v>925</v>
      </c>
      <c r="G34">
        <v>37.607500000000002</v>
      </c>
      <c r="H34">
        <v>214.47</v>
      </c>
      <c r="I34" s="20">
        <f t="shared" si="0"/>
        <v>252.07749999999999</v>
      </c>
      <c r="J34">
        <v>78.057500000000005</v>
      </c>
      <c r="K34">
        <v>0.30965675199999998</v>
      </c>
      <c r="L34">
        <v>82.367500000000007</v>
      </c>
      <c r="M34" s="20">
        <f t="shared" si="1"/>
        <v>160.42500000000001</v>
      </c>
      <c r="N34">
        <v>20.74</v>
      </c>
      <c r="O34">
        <v>92.392499999999998</v>
      </c>
      <c r="P34">
        <v>0</v>
      </c>
      <c r="Q34">
        <v>4.8319999999999999</v>
      </c>
      <c r="R34">
        <v>1.319047619</v>
      </c>
      <c r="S34">
        <v>28.994441640000002</v>
      </c>
      <c r="T34">
        <v>3.1881582690000001</v>
      </c>
      <c r="U34">
        <v>0.107861358</v>
      </c>
      <c r="V34">
        <v>3.6772435999999999E-2</v>
      </c>
      <c r="W34">
        <v>0.19</v>
      </c>
      <c r="X34">
        <v>48.6</v>
      </c>
      <c r="Y34">
        <v>0.6</v>
      </c>
      <c r="Z34">
        <v>53.8</v>
      </c>
      <c r="AA34">
        <v>0</v>
      </c>
      <c r="AB34" t="s">
        <v>163</v>
      </c>
      <c r="AC34" t="s">
        <v>180</v>
      </c>
      <c r="AD34" t="s">
        <v>177</v>
      </c>
      <c r="AE34">
        <v>2E-3</v>
      </c>
      <c r="AF34">
        <v>0.66</v>
      </c>
      <c r="AG34">
        <v>0.3</v>
      </c>
      <c r="AH34">
        <v>57</v>
      </c>
      <c r="AI34">
        <v>1.1000000000000001</v>
      </c>
      <c r="AJ34">
        <v>5.38</v>
      </c>
      <c r="AK34">
        <v>0.28000000000000003</v>
      </c>
      <c r="AL34">
        <v>18.760000000000002</v>
      </c>
      <c r="AM34">
        <v>0.37</v>
      </c>
      <c r="AN34">
        <v>12.37</v>
      </c>
      <c r="AO34">
        <v>0.27</v>
      </c>
      <c r="AP34">
        <v>17.39</v>
      </c>
      <c r="AQ34">
        <v>174.14285709999999</v>
      </c>
      <c r="AR34">
        <v>3.9</v>
      </c>
      <c r="AS34">
        <v>-9.8800000000000008</v>
      </c>
      <c r="AT34">
        <v>1.3</v>
      </c>
      <c r="AU34">
        <v>43.6</v>
      </c>
      <c r="AV34">
        <v>33.4</v>
      </c>
      <c r="AW34">
        <v>404.41962539999997</v>
      </c>
      <c r="AX34">
        <v>12.10728439</v>
      </c>
      <c r="AY34">
        <v>2.48</v>
      </c>
    </row>
    <row r="35" spans="1:51" x14ac:dyDescent="0.25">
      <c r="A35" t="s">
        <v>181</v>
      </c>
      <c r="B35">
        <v>34</v>
      </c>
      <c r="C35">
        <v>5</v>
      </c>
      <c r="D35">
        <v>1</v>
      </c>
      <c r="E35">
        <v>58</v>
      </c>
      <c r="F35">
        <v>1450</v>
      </c>
      <c r="G35">
        <v>31.65</v>
      </c>
      <c r="H35">
        <v>111.22750000000001</v>
      </c>
      <c r="I35" s="20">
        <f t="shared" si="0"/>
        <v>142.8775</v>
      </c>
      <c r="J35">
        <v>138.16749999999999</v>
      </c>
      <c r="K35">
        <v>0.96703469799999997</v>
      </c>
      <c r="L35">
        <v>209.8075</v>
      </c>
      <c r="M35" s="20">
        <f t="shared" si="1"/>
        <v>347.97500000000002</v>
      </c>
      <c r="N35">
        <v>27.954999999999998</v>
      </c>
      <c r="O35">
        <v>318.89499999999998</v>
      </c>
      <c r="P35">
        <v>0</v>
      </c>
      <c r="Q35">
        <v>4.2040816330000004</v>
      </c>
      <c r="R35">
        <v>1.018181818</v>
      </c>
      <c r="S35">
        <v>29.139957259999999</v>
      </c>
      <c r="T35">
        <v>1.9600452319999999</v>
      </c>
      <c r="U35">
        <v>0.106052941</v>
      </c>
      <c r="V35">
        <v>2.1728457E-2</v>
      </c>
      <c r="W35">
        <v>0.24</v>
      </c>
      <c r="X35">
        <v>126.8</v>
      </c>
      <c r="Y35">
        <v>1.4</v>
      </c>
      <c r="Z35">
        <v>119.4</v>
      </c>
      <c r="AA35">
        <v>0</v>
      </c>
      <c r="AB35" t="s">
        <v>163</v>
      </c>
      <c r="AC35" t="s">
        <v>180</v>
      </c>
      <c r="AD35" t="s">
        <v>177</v>
      </c>
      <c r="AE35">
        <v>1E-3</v>
      </c>
      <c r="AF35">
        <v>0.49</v>
      </c>
      <c r="AG35">
        <v>0.36</v>
      </c>
      <c r="AH35">
        <v>49.2</v>
      </c>
      <c r="AI35">
        <v>1.06</v>
      </c>
      <c r="AJ35">
        <v>3.26</v>
      </c>
      <c r="AK35">
        <v>0.22</v>
      </c>
      <c r="AL35">
        <v>17.190000000000001</v>
      </c>
      <c r="AM35">
        <v>0.69</v>
      </c>
      <c r="AN35">
        <v>0.71</v>
      </c>
      <c r="AO35">
        <v>0.49</v>
      </c>
      <c r="AP35">
        <v>3.54</v>
      </c>
      <c r="AQ35">
        <v>214.5</v>
      </c>
      <c r="AR35">
        <v>2.95</v>
      </c>
      <c r="AS35">
        <v>-10.119999999999999</v>
      </c>
      <c r="AT35">
        <v>1.1000000000000001</v>
      </c>
      <c r="AU35">
        <v>42.7</v>
      </c>
      <c r="AV35">
        <v>38.9</v>
      </c>
      <c r="AW35">
        <v>403.09567529999998</v>
      </c>
      <c r="AX35">
        <v>10.372209120000001</v>
      </c>
      <c r="AY35">
        <v>2.06</v>
      </c>
    </row>
    <row r="36" spans="1:51" x14ac:dyDescent="0.25">
      <c r="A36" t="s">
        <v>181</v>
      </c>
      <c r="B36">
        <v>35</v>
      </c>
      <c r="C36">
        <v>5</v>
      </c>
      <c r="D36">
        <v>2</v>
      </c>
      <c r="E36">
        <v>61</v>
      </c>
      <c r="F36">
        <v>1525</v>
      </c>
      <c r="G36">
        <v>113.89</v>
      </c>
      <c r="H36">
        <v>197.685</v>
      </c>
      <c r="I36" s="20">
        <f t="shared" si="0"/>
        <v>311.57499999999999</v>
      </c>
      <c r="J36">
        <v>164.44749999999999</v>
      </c>
      <c r="K36">
        <v>0.52779427099999998</v>
      </c>
      <c r="L36">
        <v>227.5925</v>
      </c>
      <c r="M36" s="20">
        <f t="shared" si="1"/>
        <v>392.03999999999996</v>
      </c>
      <c r="N36">
        <v>44.01</v>
      </c>
      <c r="O36">
        <v>99.0625</v>
      </c>
      <c r="P36">
        <v>1</v>
      </c>
      <c r="Q36">
        <v>4.2040816330000004</v>
      </c>
      <c r="R36">
        <v>0.98148148099999999</v>
      </c>
      <c r="S36">
        <v>36.103748580000001</v>
      </c>
      <c r="T36">
        <v>3.0222222219999999</v>
      </c>
      <c r="U36">
        <v>0.12369730399999999</v>
      </c>
      <c r="V36">
        <v>3.2245543000000002E-2</v>
      </c>
      <c r="W36">
        <v>0.18</v>
      </c>
      <c r="X36">
        <v>88.6</v>
      </c>
      <c r="Y36">
        <v>1</v>
      </c>
      <c r="Z36">
        <v>97.6</v>
      </c>
      <c r="AA36">
        <v>0</v>
      </c>
      <c r="AB36" t="s">
        <v>163</v>
      </c>
      <c r="AC36" t="s">
        <v>180</v>
      </c>
      <c r="AD36" t="s">
        <v>177</v>
      </c>
      <c r="AE36">
        <v>4.0000000000000001E-3</v>
      </c>
      <c r="AF36">
        <v>0.46</v>
      </c>
      <c r="AG36">
        <v>0.59</v>
      </c>
      <c r="AH36">
        <v>93</v>
      </c>
      <c r="AI36">
        <v>1.55</v>
      </c>
      <c r="AJ36">
        <v>10.96</v>
      </c>
      <c r="AK36">
        <v>0.22</v>
      </c>
      <c r="AL36">
        <v>17.329999999999998</v>
      </c>
      <c r="AM36">
        <v>0.73</v>
      </c>
      <c r="AN36">
        <v>0.59</v>
      </c>
      <c r="AO36">
        <v>0.43</v>
      </c>
      <c r="AP36">
        <v>2.41</v>
      </c>
      <c r="AQ36">
        <v>215.13636360000001</v>
      </c>
      <c r="AR36">
        <v>3.57</v>
      </c>
      <c r="AS36">
        <v>-10.78</v>
      </c>
      <c r="AT36">
        <v>1.2</v>
      </c>
      <c r="AU36">
        <v>42.7</v>
      </c>
      <c r="AV36">
        <v>34.4</v>
      </c>
      <c r="AW36">
        <v>345.53093990000002</v>
      </c>
      <c r="AX36">
        <v>10.04554789</v>
      </c>
      <c r="AY36">
        <v>3.01</v>
      </c>
    </row>
    <row r="37" spans="1:51" x14ac:dyDescent="0.25">
      <c r="A37" t="s">
        <v>181</v>
      </c>
      <c r="B37">
        <v>36</v>
      </c>
      <c r="C37">
        <v>5</v>
      </c>
      <c r="D37">
        <v>3</v>
      </c>
      <c r="E37">
        <v>69</v>
      </c>
      <c r="F37">
        <v>1725</v>
      </c>
      <c r="G37">
        <v>72.23</v>
      </c>
      <c r="H37">
        <v>298.66000000000003</v>
      </c>
      <c r="I37" s="20">
        <f t="shared" si="0"/>
        <v>370.89000000000004</v>
      </c>
      <c r="J37">
        <v>184.87</v>
      </c>
      <c r="K37">
        <v>0.49844967499999998</v>
      </c>
      <c r="L37">
        <v>233.79</v>
      </c>
      <c r="M37" s="20">
        <f t="shared" si="1"/>
        <v>418.65999999999997</v>
      </c>
      <c r="N37">
        <v>32.952500000000001</v>
      </c>
      <c r="O37">
        <v>0</v>
      </c>
      <c r="P37">
        <v>0</v>
      </c>
      <c r="Q37">
        <v>4.2040816330000004</v>
      </c>
      <c r="R37">
        <v>1.079047619</v>
      </c>
      <c r="S37">
        <v>28.270567490000001</v>
      </c>
      <c r="T37">
        <v>1.634365056</v>
      </c>
      <c r="U37">
        <v>0.11303606099999999</v>
      </c>
      <c r="V37">
        <v>2.108442E-2</v>
      </c>
      <c r="W37">
        <v>0.16</v>
      </c>
      <c r="X37">
        <v>69.5</v>
      </c>
      <c r="Y37">
        <v>0.9</v>
      </c>
      <c r="Z37">
        <v>83.7</v>
      </c>
      <c r="AA37">
        <v>0</v>
      </c>
      <c r="AB37" t="s">
        <v>163</v>
      </c>
      <c r="AC37" t="s">
        <v>180</v>
      </c>
      <c r="AD37" t="s">
        <v>177</v>
      </c>
      <c r="AE37">
        <v>0</v>
      </c>
      <c r="AF37">
        <v>0.47</v>
      </c>
      <c r="AG37">
        <v>0.23</v>
      </c>
      <c r="AH37">
        <v>52.2</v>
      </c>
      <c r="AI37">
        <v>0.8</v>
      </c>
      <c r="AJ37">
        <v>8.31</v>
      </c>
      <c r="AK37">
        <v>0.18</v>
      </c>
      <c r="AL37">
        <v>17.559999999999999</v>
      </c>
      <c r="AM37">
        <v>0.63</v>
      </c>
      <c r="AN37">
        <v>2.54</v>
      </c>
      <c r="AO37">
        <v>0.42</v>
      </c>
      <c r="AP37">
        <v>4.74</v>
      </c>
      <c r="AQ37">
        <v>264.22222219999998</v>
      </c>
      <c r="AR37">
        <v>3.08</v>
      </c>
      <c r="AS37">
        <v>-9.9499999999999993</v>
      </c>
      <c r="AT37">
        <v>1.1000000000000001</v>
      </c>
      <c r="AU37">
        <v>42.3</v>
      </c>
      <c r="AV37">
        <v>39.299999999999997</v>
      </c>
      <c r="AW37">
        <v>374.65492010000003</v>
      </c>
      <c r="AX37">
        <v>9.5428912070000003</v>
      </c>
      <c r="AY37">
        <v>1.65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2AA6-2548-4720-829A-7515482F63F2}">
  <dimension ref="A3:E16"/>
  <sheetViews>
    <sheetView workbookViewId="0">
      <selection activeCell="E6" sqref="E6"/>
    </sheetView>
  </sheetViews>
  <sheetFormatPr defaultRowHeight="15" x14ac:dyDescent="0.25"/>
  <cols>
    <col min="1" max="1" width="16.85546875" bestFit="1" customWidth="1"/>
    <col min="2" max="2" width="10.42578125" bestFit="1" customWidth="1"/>
    <col min="3" max="3" width="8.7109375" bestFit="1" customWidth="1"/>
    <col min="4" max="4" width="24.7109375" bestFit="1" customWidth="1"/>
    <col min="5" max="5" width="24.5703125" bestFit="1" customWidth="1"/>
  </cols>
  <sheetData>
    <row r="3" spans="1:5" x14ac:dyDescent="0.25">
      <c r="A3" s="28" t="s">
        <v>140</v>
      </c>
      <c r="B3" s="28" t="s">
        <v>48</v>
      </c>
      <c r="C3" s="28" t="s">
        <v>107</v>
      </c>
      <c r="D3" t="s">
        <v>185</v>
      </c>
      <c r="E3" t="s">
        <v>186</v>
      </c>
    </row>
    <row r="4" spans="1:5" x14ac:dyDescent="0.25">
      <c r="A4" t="s">
        <v>177</v>
      </c>
      <c r="B4" t="s">
        <v>176</v>
      </c>
      <c r="C4">
        <v>3</v>
      </c>
      <c r="D4" s="29">
        <v>197.42416666666668</v>
      </c>
      <c r="E4" s="29">
        <v>284.00583333333333</v>
      </c>
    </row>
    <row r="5" spans="1:5" x14ac:dyDescent="0.25">
      <c r="B5" t="s">
        <v>178</v>
      </c>
      <c r="C5">
        <v>7</v>
      </c>
      <c r="D5" s="29">
        <v>330.55583333333334</v>
      </c>
      <c r="E5" s="29">
        <v>408.81749999999994</v>
      </c>
    </row>
    <row r="6" spans="1:5" x14ac:dyDescent="0.25">
      <c r="B6" t="s">
        <v>181</v>
      </c>
      <c r="C6">
        <v>5</v>
      </c>
      <c r="D6" s="29">
        <v>275.11416666666668</v>
      </c>
      <c r="E6" s="29">
        <v>386.22499999999997</v>
      </c>
    </row>
    <row r="7" spans="1:5" x14ac:dyDescent="0.25">
      <c r="B7" t="s">
        <v>179</v>
      </c>
      <c r="C7">
        <v>2</v>
      </c>
      <c r="D7" s="29">
        <v>310.97666666666663</v>
      </c>
      <c r="E7" s="29">
        <v>337.5841666666667</v>
      </c>
    </row>
    <row r="8" spans="1:5" x14ac:dyDescent="0.25">
      <c r="A8" t="s">
        <v>165</v>
      </c>
      <c r="B8" t="s">
        <v>170</v>
      </c>
      <c r="C8">
        <v>2</v>
      </c>
      <c r="D8" s="29">
        <v>445.80416666666673</v>
      </c>
      <c r="E8" s="29">
        <v>949.31833333333327</v>
      </c>
    </row>
    <row r="9" spans="1:5" x14ac:dyDescent="0.25">
      <c r="B9" t="s">
        <v>169</v>
      </c>
      <c r="C9">
        <v>3</v>
      </c>
      <c r="D9" s="29">
        <v>195.35083333333333</v>
      </c>
      <c r="E9" s="29">
        <v>370.70666666666665</v>
      </c>
    </row>
    <row r="10" spans="1:5" x14ac:dyDescent="0.25">
      <c r="B10" t="s">
        <v>166</v>
      </c>
      <c r="C10">
        <v>5</v>
      </c>
      <c r="D10" s="29">
        <v>403.17833333333328</v>
      </c>
      <c r="E10" s="29">
        <v>610.46583333333331</v>
      </c>
    </row>
    <row r="11" spans="1:5" x14ac:dyDescent="0.25">
      <c r="B11" t="s">
        <v>162</v>
      </c>
      <c r="C11">
        <v>7</v>
      </c>
      <c r="D11" s="29">
        <v>167.54583333333332</v>
      </c>
      <c r="E11" s="29">
        <v>387.84416666666669</v>
      </c>
    </row>
    <row r="12" spans="1:5" x14ac:dyDescent="0.25">
      <c r="A12" t="s">
        <v>172</v>
      </c>
      <c r="B12" t="s">
        <v>175</v>
      </c>
      <c r="C12">
        <v>2</v>
      </c>
      <c r="D12" s="29">
        <v>394.56916666666666</v>
      </c>
      <c r="E12" s="29">
        <v>727.89833333333343</v>
      </c>
    </row>
    <row r="13" spans="1:5" x14ac:dyDescent="0.25">
      <c r="B13" t="s">
        <v>174</v>
      </c>
      <c r="C13">
        <v>3</v>
      </c>
      <c r="D13" s="29">
        <v>18.576666666666668</v>
      </c>
      <c r="E13" s="29">
        <v>53.504166666666663</v>
      </c>
    </row>
    <row r="14" spans="1:5" x14ac:dyDescent="0.25">
      <c r="B14" t="s">
        <v>173</v>
      </c>
      <c r="C14">
        <v>5</v>
      </c>
      <c r="D14" s="29">
        <v>235.75750000000002</v>
      </c>
      <c r="E14" s="29">
        <v>309.46916666666669</v>
      </c>
    </row>
    <row r="15" spans="1:5" x14ac:dyDescent="0.25">
      <c r="B15" t="s">
        <v>171</v>
      </c>
      <c r="C15">
        <v>7</v>
      </c>
      <c r="D15" s="29">
        <v>160.76349999999999</v>
      </c>
      <c r="E15" s="29">
        <v>348.16166666666669</v>
      </c>
    </row>
    <row r="16" spans="1:5" x14ac:dyDescent="0.25">
      <c r="A16" t="s">
        <v>184</v>
      </c>
      <c r="B16" t="s">
        <v>184</v>
      </c>
      <c r="C16" t="s">
        <v>184</v>
      </c>
      <c r="D16" s="29"/>
      <c r="E16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C663-60CF-47DB-9E80-C8BD695CFA63}">
  <dimension ref="A2:T69"/>
  <sheetViews>
    <sheetView workbookViewId="0">
      <selection activeCell="F100" sqref="F100"/>
    </sheetView>
  </sheetViews>
  <sheetFormatPr defaultRowHeight="15" x14ac:dyDescent="0.25"/>
  <cols>
    <col min="1" max="1" width="17.85546875" bestFit="1" customWidth="1"/>
    <col min="2" max="2" width="11" bestFit="1" customWidth="1"/>
    <col min="3" max="3" width="14.85546875" bestFit="1" customWidth="1"/>
    <col min="4" max="4" width="15" bestFit="1" customWidth="1"/>
    <col min="5" max="5" width="13.140625" bestFit="1" customWidth="1"/>
    <col min="6" max="6" width="15.28515625" bestFit="1" customWidth="1"/>
    <col min="7" max="7" width="15.28515625" customWidth="1"/>
    <col min="8" max="8" width="13.5703125" bestFit="1" customWidth="1"/>
    <col min="9" max="9" width="19.85546875" bestFit="1" customWidth="1"/>
    <col min="10" max="10" width="20.28515625" bestFit="1" customWidth="1"/>
  </cols>
  <sheetData>
    <row r="2" spans="1:11" ht="60" x14ac:dyDescent="0.25">
      <c r="B2" s="35" t="s">
        <v>210</v>
      </c>
      <c r="C2" s="35" t="s">
        <v>208</v>
      </c>
      <c r="D2" s="35" t="s">
        <v>209</v>
      </c>
      <c r="E2" s="35" t="s">
        <v>207</v>
      </c>
      <c r="F2" s="35" t="s">
        <v>211</v>
      </c>
      <c r="G2" s="35" t="s">
        <v>214</v>
      </c>
      <c r="H2" s="36" t="s">
        <v>42</v>
      </c>
      <c r="I2" s="36" t="s">
        <v>43</v>
      </c>
      <c r="J2" s="36" t="s">
        <v>84</v>
      </c>
      <c r="K2" s="36" t="s">
        <v>212</v>
      </c>
    </row>
    <row r="3" spans="1:11" x14ac:dyDescent="0.25">
      <c r="A3" t="s">
        <v>38</v>
      </c>
      <c r="B3">
        <v>1.6124882</v>
      </c>
      <c r="C3">
        <v>897.2029</v>
      </c>
      <c r="E3">
        <v>1445.3782000000001</v>
      </c>
      <c r="F3">
        <v>4.8611110000000002</v>
      </c>
      <c r="G3">
        <v>471.05255</v>
      </c>
      <c r="H3" s="20"/>
      <c r="I3" s="21">
        <f t="shared" ref="I3:I8" si="0">LOG10(E3)</f>
        <v>3.1599815001598319</v>
      </c>
      <c r="J3" s="38">
        <f t="shared" ref="J3:J20" si="1">LOG10(C3)</f>
        <v>2.9528906686692471</v>
      </c>
      <c r="K3" s="37">
        <f>F3/E3</f>
        <v>3.3632104040312769E-3</v>
      </c>
    </row>
    <row r="4" spans="1:11" x14ac:dyDescent="0.25">
      <c r="B4">
        <v>3.9898623999999998</v>
      </c>
      <c r="C4">
        <v>645.33849999999995</v>
      </c>
      <c r="E4">
        <v>947.89919999999995</v>
      </c>
      <c r="F4">
        <v>2.2916666999999999</v>
      </c>
      <c r="G4">
        <v>365.88458000000003</v>
      </c>
      <c r="H4" s="20"/>
      <c r="I4" s="21">
        <f t="shared" si="0"/>
        <v>2.9767621567354086</v>
      </c>
      <c r="J4" s="38">
        <f t="shared" si="1"/>
        <v>2.8097875752865566</v>
      </c>
      <c r="K4" s="37">
        <f t="shared" ref="K4:K20" si="2">F4/E4</f>
        <v>2.4176270008456598E-3</v>
      </c>
    </row>
    <row r="5" spans="1:11" x14ac:dyDescent="0.25">
      <c r="B5">
        <v>5.6990069999999999</v>
      </c>
      <c r="C5">
        <v>417.43436000000003</v>
      </c>
      <c r="E5">
        <v>806.72270000000003</v>
      </c>
      <c r="F5">
        <v>1.9097222</v>
      </c>
      <c r="G5">
        <v>366.37304999999998</v>
      </c>
      <c r="H5" s="20"/>
      <c r="I5" s="21">
        <f t="shared" si="0"/>
        <v>2.9067242775281086</v>
      </c>
      <c r="J5" s="38">
        <f t="shared" si="1"/>
        <v>2.6205881939968867</v>
      </c>
      <c r="K5" s="37">
        <f t="shared" si="2"/>
        <v>2.3672597783600236E-3</v>
      </c>
    </row>
    <row r="6" spans="1:11" x14ac:dyDescent="0.25">
      <c r="B6">
        <v>6.4986379999999997</v>
      </c>
      <c r="C6">
        <v>143.36446000000001</v>
      </c>
      <c r="E6">
        <v>396.63864000000001</v>
      </c>
      <c r="F6">
        <v>0.72916669999999995</v>
      </c>
      <c r="G6">
        <v>293.09120000000001</v>
      </c>
      <c r="H6" s="20"/>
      <c r="I6" s="21">
        <f t="shared" si="0"/>
        <v>2.598395020311433</v>
      </c>
      <c r="J6" s="38">
        <f t="shared" si="1"/>
        <v>2.1564415032224873</v>
      </c>
      <c r="K6" s="37">
        <f t="shared" si="2"/>
        <v>1.8383652686989849E-3</v>
      </c>
    </row>
    <row r="7" spans="1:11" x14ac:dyDescent="0.25">
      <c r="B7">
        <v>8.3158060000000003</v>
      </c>
      <c r="C7">
        <v>32.566690000000001</v>
      </c>
      <c r="E7">
        <v>87.394959999999998</v>
      </c>
      <c r="F7">
        <v>0.20833333000000001</v>
      </c>
      <c r="G7">
        <v>308.32747999999998</v>
      </c>
      <c r="H7" s="20"/>
      <c r="I7" s="21">
        <f t="shared" si="0"/>
        <v>1.9414863879284299</v>
      </c>
      <c r="J7" s="38">
        <f t="shared" si="1"/>
        <v>1.5127736201618829</v>
      </c>
      <c r="K7" s="37">
        <f t="shared" si="2"/>
        <v>2.3838140094119848E-3</v>
      </c>
    </row>
    <row r="8" spans="1:11" x14ac:dyDescent="0.25">
      <c r="B8">
        <v>9.0375829999999997</v>
      </c>
      <c r="C8">
        <v>16.377348000000001</v>
      </c>
      <c r="E8">
        <v>20.168068000000002</v>
      </c>
      <c r="F8">
        <v>0.10416666400000001</v>
      </c>
      <c r="G8">
        <v>335.00662</v>
      </c>
      <c r="H8" s="20"/>
      <c r="I8" s="21">
        <f t="shared" si="0"/>
        <v>1.3046642969670301</v>
      </c>
      <c r="J8" s="38">
        <f t="shared" si="1"/>
        <v>1.2142435773869826</v>
      </c>
      <c r="K8" s="37">
        <f t="shared" si="2"/>
        <v>5.1649302253443411E-3</v>
      </c>
    </row>
    <row r="9" spans="1:11" x14ac:dyDescent="0.25">
      <c r="A9" t="s">
        <v>37</v>
      </c>
      <c r="B9">
        <v>1.6370096000000001</v>
      </c>
      <c r="C9">
        <v>654.98943999999995</v>
      </c>
      <c r="D9">
        <v>1028.7958000000001</v>
      </c>
      <c r="E9">
        <v>840.33609999999999</v>
      </c>
      <c r="F9">
        <v>3.3680555999999999</v>
      </c>
      <c r="G9">
        <v>553.40764999999999</v>
      </c>
      <c r="H9" s="20">
        <f>SUM(C9:D9)</f>
        <v>1683.7852400000002</v>
      </c>
      <c r="I9" s="21">
        <f t="shared" ref="I9:I20" si="3">LOG10(E9)</f>
        <v>2.924453020801395</v>
      </c>
      <c r="J9" s="38">
        <f t="shared" si="1"/>
        <v>2.8162342981800297</v>
      </c>
      <c r="K9" s="37">
        <f t="shared" si="2"/>
        <v>4.0079863283274397E-3</v>
      </c>
    </row>
    <row r="10" spans="1:11" x14ac:dyDescent="0.25">
      <c r="B10">
        <v>4.0166000000000004</v>
      </c>
      <c r="C10">
        <v>645.31759999999997</v>
      </c>
      <c r="D10">
        <v>589.00525000000005</v>
      </c>
      <c r="E10">
        <v>1055.4621999999999</v>
      </c>
      <c r="F10">
        <v>3.6111111999999999</v>
      </c>
      <c r="G10">
        <v>492.35845999999998</v>
      </c>
      <c r="H10" s="20">
        <f t="shared" ref="H10:H20" si="4">SUM(C10:D10)</f>
        <v>1234.32285</v>
      </c>
      <c r="I10" s="21">
        <f t="shared" si="3"/>
        <v>3.0234426842326121</v>
      </c>
      <c r="J10" s="38">
        <f t="shared" si="1"/>
        <v>2.8097735099523864</v>
      </c>
      <c r="K10" s="37">
        <f t="shared" si="2"/>
        <v>3.421355307655736E-3</v>
      </c>
    </row>
    <row r="11" spans="1:11" x14ac:dyDescent="0.25">
      <c r="B11">
        <v>5.6709823999999998</v>
      </c>
      <c r="C11">
        <v>276.82729999999998</v>
      </c>
      <c r="D11">
        <v>353.40314000000001</v>
      </c>
      <c r="E11">
        <v>470.58823000000001</v>
      </c>
      <c r="F11">
        <v>1.5277778</v>
      </c>
      <c r="G11">
        <v>504.62234000000001</v>
      </c>
      <c r="H11" s="20">
        <f t="shared" si="4"/>
        <v>630.23044000000004</v>
      </c>
      <c r="I11" s="21">
        <f t="shared" si="3"/>
        <v>2.6726410607278566</v>
      </c>
      <c r="J11" s="38">
        <f t="shared" si="1"/>
        <v>2.442208916907266</v>
      </c>
      <c r="K11" s="37">
        <f t="shared" si="2"/>
        <v>3.2465278615234384E-3</v>
      </c>
    </row>
    <row r="12" spans="1:11" x14ac:dyDescent="0.25">
      <c r="B12">
        <v>6.5250896999999997</v>
      </c>
      <c r="C12">
        <v>112.09292000000001</v>
      </c>
      <c r="D12">
        <v>54.973824</v>
      </c>
      <c r="E12">
        <v>248.73949999999999</v>
      </c>
      <c r="F12">
        <v>1.3194444000000001</v>
      </c>
      <c r="G12">
        <v>398.98665999999997</v>
      </c>
      <c r="H12" s="20">
        <f t="shared" si="4"/>
        <v>167.066744</v>
      </c>
      <c r="I12" s="21">
        <f t="shared" si="3"/>
        <v>2.395744757002463</v>
      </c>
      <c r="J12" s="38">
        <f t="shared" si="1"/>
        <v>2.049578182603581</v>
      </c>
      <c r="K12" s="37">
        <f t="shared" si="2"/>
        <v>5.3045230049911657E-3</v>
      </c>
    </row>
    <row r="13" spans="1:11" x14ac:dyDescent="0.25">
      <c r="B13">
        <v>8.3158060000000003</v>
      </c>
      <c r="C13">
        <v>32.566690000000001</v>
      </c>
      <c r="D13">
        <v>23.560210000000001</v>
      </c>
      <c r="E13">
        <v>80.672269999999997</v>
      </c>
      <c r="F13">
        <v>0.27777780000000002</v>
      </c>
      <c r="G13">
        <v>470.10678000000001</v>
      </c>
      <c r="H13" s="20">
        <f t="shared" si="4"/>
        <v>56.126900000000006</v>
      </c>
      <c r="I13" s="21">
        <f t="shared" si="3"/>
        <v>1.9067242775281088</v>
      </c>
      <c r="J13" s="38">
        <f t="shared" si="1"/>
        <v>1.5127736201618829</v>
      </c>
      <c r="K13" s="37">
        <f t="shared" si="2"/>
        <v>3.4432872658721522E-3</v>
      </c>
    </row>
    <row r="14" spans="1:11" x14ac:dyDescent="0.25">
      <c r="B14">
        <v>9.0375829999999997</v>
      </c>
      <c r="C14">
        <v>16.377348000000001</v>
      </c>
      <c r="D14">
        <v>0</v>
      </c>
      <c r="E14">
        <v>53.781512999999997</v>
      </c>
      <c r="F14">
        <v>0.10416666400000001</v>
      </c>
      <c r="G14">
        <v>482.07965000000002</v>
      </c>
      <c r="H14" s="20">
        <f t="shared" si="4"/>
        <v>16.377348000000001</v>
      </c>
      <c r="I14" s="21">
        <f t="shared" si="3"/>
        <v>1.7306330157807064</v>
      </c>
      <c r="J14" s="38">
        <f t="shared" si="1"/>
        <v>1.2142435773869826</v>
      </c>
      <c r="K14" s="37">
        <f t="shared" si="2"/>
        <v>1.9368488945262661E-3</v>
      </c>
    </row>
    <row r="15" spans="1:11" x14ac:dyDescent="0.25">
      <c r="A15" t="s">
        <v>39</v>
      </c>
      <c r="B15">
        <v>1.6266666999999999</v>
      </c>
      <c r="C15">
        <v>519.37980000000005</v>
      </c>
      <c r="D15">
        <v>950.26179999999999</v>
      </c>
      <c r="E15">
        <v>1082.1577</v>
      </c>
      <c r="F15">
        <v>4.4111685999999999</v>
      </c>
      <c r="G15">
        <v>641.52409999999998</v>
      </c>
      <c r="H15" s="20">
        <f t="shared" si="4"/>
        <v>1469.6415999999999</v>
      </c>
      <c r="I15" s="21">
        <f t="shared" si="3"/>
        <v>3.0342905539768799</v>
      </c>
      <c r="J15" s="38">
        <f t="shared" si="1"/>
        <v>2.7154850548059342</v>
      </c>
      <c r="K15" s="37">
        <f t="shared" si="2"/>
        <v>4.0762715083023484E-3</v>
      </c>
    </row>
    <row r="16" spans="1:11" x14ac:dyDescent="0.25">
      <c r="B16">
        <v>4</v>
      </c>
      <c r="C16">
        <v>682.17052999999999</v>
      </c>
      <c r="D16">
        <v>777.48694</v>
      </c>
      <c r="E16">
        <v>1088.7965999999999</v>
      </c>
      <c r="F16">
        <v>4.3496420000000002</v>
      </c>
      <c r="G16">
        <v>582.08545000000004</v>
      </c>
      <c r="H16" s="20">
        <f t="shared" si="4"/>
        <v>1459.6574700000001</v>
      </c>
      <c r="I16" s="21">
        <f t="shared" si="3"/>
        <v>3.0369467560200909</v>
      </c>
      <c r="J16" s="38">
        <f t="shared" si="1"/>
        <v>2.8338929538066013</v>
      </c>
      <c r="K16" s="37">
        <f t="shared" si="2"/>
        <v>3.9949077724893709E-3</v>
      </c>
    </row>
    <row r="17" spans="1:11" x14ac:dyDescent="0.25">
      <c r="B17">
        <v>5.7066664999999999</v>
      </c>
      <c r="C17">
        <v>558.1395</v>
      </c>
      <c r="D17">
        <v>345.54973999999999</v>
      </c>
      <c r="E17">
        <v>730.29047000000003</v>
      </c>
      <c r="F17">
        <v>2.7823079000000002</v>
      </c>
      <c r="G17">
        <v>585.94695999999999</v>
      </c>
      <c r="H17" s="20">
        <f t="shared" si="4"/>
        <v>903.68923999999993</v>
      </c>
      <c r="I17" s="21">
        <f t="shared" si="3"/>
        <v>2.8634956333082755</v>
      </c>
      <c r="J17" s="38">
        <f t="shared" si="1"/>
        <v>2.7467427589886135</v>
      </c>
      <c r="K17" s="37">
        <f t="shared" si="2"/>
        <v>3.8098647241008089E-3</v>
      </c>
    </row>
    <row r="18" spans="1:11" x14ac:dyDescent="0.25">
      <c r="B18">
        <v>6.56</v>
      </c>
      <c r="C18">
        <v>131.78294</v>
      </c>
      <c r="D18">
        <v>188.48167000000001</v>
      </c>
      <c r="E18">
        <v>139.41908000000001</v>
      </c>
      <c r="F18">
        <v>0.547319</v>
      </c>
      <c r="G18">
        <v>609.58720000000005</v>
      </c>
      <c r="H18" s="20">
        <f t="shared" si="4"/>
        <v>320.26461</v>
      </c>
      <c r="I18" s="21">
        <f t="shared" si="3"/>
        <v>2.144322212583234</v>
      </c>
      <c r="J18" s="38">
        <f t="shared" si="1"/>
        <v>2.1198591921744412</v>
      </c>
      <c r="K18" s="37">
        <f t="shared" si="2"/>
        <v>3.9257108854828188E-3</v>
      </c>
    </row>
    <row r="19" spans="1:11" x14ac:dyDescent="0.25">
      <c r="B19">
        <v>8.2933330000000005</v>
      </c>
      <c r="C19">
        <v>15.503876</v>
      </c>
      <c r="D19">
        <v>62.827224999999999</v>
      </c>
      <c r="E19">
        <v>33.195022999999999</v>
      </c>
      <c r="F19">
        <v>0.16901408000000001</v>
      </c>
      <c r="G19">
        <v>613.55115000000001</v>
      </c>
      <c r="H19" s="20">
        <f t="shared" si="4"/>
        <v>78.331101000000004</v>
      </c>
      <c r="I19" s="21">
        <f t="shared" si="3"/>
        <v>1.5210729738948121</v>
      </c>
      <c r="J19" s="38">
        <f t="shared" si="1"/>
        <v>1.1904402862333212</v>
      </c>
      <c r="K19" s="37">
        <f t="shared" si="2"/>
        <v>5.0915488144111249E-3</v>
      </c>
    </row>
    <row r="20" spans="1:11" x14ac:dyDescent="0.25">
      <c r="B20">
        <v>9.0133329999999994</v>
      </c>
      <c r="C20">
        <v>15.503876</v>
      </c>
      <c r="D20" s="2">
        <v>0</v>
      </c>
      <c r="E20">
        <v>26.556017000000001</v>
      </c>
      <c r="F20">
        <v>0.13639733000000001</v>
      </c>
      <c r="G20">
        <v>576.25729999999999</v>
      </c>
      <c r="H20" s="20">
        <f t="shared" si="4"/>
        <v>15.503876</v>
      </c>
      <c r="I20" s="21">
        <f t="shared" si="3"/>
        <v>1.4241629379912946</v>
      </c>
      <c r="J20" s="38">
        <f t="shared" si="1"/>
        <v>1.1904402862333212</v>
      </c>
      <c r="K20" s="37">
        <f t="shared" si="2"/>
        <v>5.1362118799667886E-3</v>
      </c>
    </row>
    <row r="21" spans="1:11" x14ac:dyDescent="0.25">
      <c r="A21" t="s">
        <v>213</v>
      </c>
      <c r="K21" s="37">
        <f>AVERAGE(K3:K20)</f>
        <v>3.6072361630189848E-3</v>
      </c>
    </row>
    <row r="42" spans="20:20" x14ac:dyDescent="0.25">
      <c r="T42" t="s">
        <v>90</v>
      </c>
    </row>
    <row r="43" spans="20:20" x14ac:dyDescent="0.25">
      <c r="T43" t="s">
        <v>94</v>
      </c>
    </row>
    <row r="44" spans="20:20" x14ac:dyDescent="0.25">
      <c r="T44" t="s">
        <v>91</v>
      </c>
    </row>
    <row r="45" spans="20:20" x14ac:dyDescent="0.25">
      <c r="T45" t="s">
        <v>92</v>
      </c>
    </row>
    <row r="46" spans="20:20" x14ac:dyDescent="0.25">
      <c r="T46" t="s">
        <v>93</v>
      </c>
    </row>
    <row r="67" spans="13:15" x14ac:dyDescent="0.25">
      <c r="M67" t="s">
        <v>79</v>
      </c>
      <c r="O67" t="s">
        <v>80</v>
      </c>
    </row>
    <row r="68" spans="13:15" x14ac:dyDescent="0.25">
      <c r="O68" t="s">
        <v>81</v>
      </c>
    </row>
    <row r="69" spans="13:15" x14ac:dyDescent="0.25">
      <c r="O69" t="s">
        <v>82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A76F-6EDF-48A4-9B68-2ECEDF203D53}">
  <dimension ref="A1:L15"/>
  <sheetViews>
    <sheetView workbookViewId="0">
      <selection activeCell="J35" sqref="J35"/>
    </sheetView>
  </sheetViews>
  <sheetFormatPr defaultRowHeight="15" x14ac:dyDescent="0.25"/>
  <cols>
    <col min="1" max="1" width="19" bestFit="1" customWidth="1"/>
    <col min="2" max="2" width="11" style="24" bestFit="1" customWidth="1"/>
    <col min="3" max="3" width="13.140625" bestFit="1" customWidth="1"/>
    <col min="4" max="4" width="14.85546875" bestFit="1" customWidth="1"/>
    <col min="5" max="5" width="16.28515625" bestFit="1" customWidth="1"/>
    <col min="6" max="6" width="19.85546875" bestFit="1" customWidth="1"/>
    <col min="7" max="7" width="21.7109375" bestFit="1" customWidth="1"/>
  </cols>
  <sheetData>
    <row r="1" spans="1:12" x14ac:dyDescent="0.25">
      <c r="B1" s="24" t="s">
        <v>85</v>
      </c>
      <c r="C1" t="s">
        <v>197</v>
      </c>
      <c r="D1" t="s">
        <v>40</v>
      </c>
      <c r="E1" s="20" t="s">
        <v>196</v>
      </c>
      <c r="F1" s="20" t="s">
        <v>43</v>
      </c>
      <c r="G1" s="20" t="s">
        <v>84</v>
      </c>
      <c r="L1" s="1" t="s">
        <v>206</v>
      </c>
    </row>
    <row r="2" spans="1:12" x14ac:dyDescent="0.25">
      <c r="A2" t="s">
        <v>86</v>
      </c>
      <c r="B2" s="24">
        <v>33573</v>
      </c>
      <c r="C2">
        <v>205.71428</v>
      </c>
      <c r="D2">
        <v>626.53549999999996</v>
      </c>
      <c r="E2" s="26">
        <f>C2*4</f>
        <v>822.85712000000001</v>
      </c>
      <c r="F2" s="26">
        <f>LOG10(E2)</f>
        <v>2.9153244313452196</v>
      </c>
      <c r="G2" s="26">
        <f>LOG10(D2)</f>
        <v>2.7969456834982722</v>
      </c>
    </row>
    <row r="3" spans="1:12" x14ac:dyDescent="0.25">
      <c r="A3" t="s">
        <v>86</v>
      </c>
      <c r="B3" s="24">
        <v>33635</v>
      </c>
      <c r="D3">
        <v>462.89859999999999</v>
      </c>
      <c r="E3" s="26"/>
      <c r="F3" s="26"/>
      <c r="G3" s="26">
        <f t="shared" ref="G3:G15" si="0">LOG10(D3)</f>
        <v>2.6654858672956774</v>
      </c>
    </row>
    <row r="4" spans="1:12" x14ac:dyDescent="0.25">
      <c r="A4" t="s">
        <v>86</v>
      </c>
      <c r="B4" s="24">
        <v>33695</v>
      </c>
      <c r="C4">
        <v>151.89873</v>
      </c>
      <c r="D4">
        <v>264.34494000000001</v>
      </c>
      <c r="E4" s="26">
        <f t="shared" ref="E4:E15" si="1">C4*4</f>
        <v>607.59492</v>
      </c>
      <c r="F4" s="26">
        <f t="shared" ref="F4:F15" si="2">LOG10(E4)</f>
        <v>2.7836141341420473</v>
      </c>
      <c r="G4" s="26">
        <f t="shared" si="0"/>
        <v>2.4221710017049642</v>
      </c>
    </row>
    <row r="5" spans="1:12" x14ac:dyDescent="0.25">
      <c r="A5" t="s">
        <v>86</v>
      </c>
      <c r="B5" s="24">
        <v>33725</v>
      </c>
      <c r="C5">
        <v>183.58046999999999</v>
      </c>
      <c r="D5">
        <v>214.53896</v>
      </c>
      <c r="E5" s="26">
        <f t="shared" si="1"/>
        <v>734.32187999999996</v>
      </c>
      <c r="F5" s="26">
        <f t="shared" si="2"/>
        <v>2.8658864687248995</v>
      </c>
      <c r="G5" s="26">
        <f t="shared" si="0"/>
        <v>2.3315061710036638</v>
      </c>
    </row>
    <row r="6" spans="1:12" x14ac:dyDescent="0.25">
      <c r="A6" t="s">
        <v>86</v>
      </c>
      <c r="B6" s="24">
        <v>33878</v>
      </c>
      <c r="C6">
        <v>146.25676999999999</v>
      </c>
      <c r="D6">
        <v>304.35586999999998</v>
      </c>
      <c r="E6" s="26">
        <f t="shared" si="1"/>
        <v>585.02707999999996</v>
      </c>
      <c r="F6" s="26">
        <f t="shared" si="2"/>
        <v>2.7671759693682891</v>
      </c>
      <c r="G6" s="26">
        <f t="shared" si="0"/>
        <v>2.4833816822481363</v>
      </c>
    </row>
    <row r="7" spans="1:12" x14ac:dyDescent="0.25">
      <c r="A7" t="s">
        <v>86</v>
      </c>
      <c r="B7" s="24">
        <v>33939</v>
      </c>
      <c r="C7">
        <v>207.01627999999999</v>
      </c>
      <c r="D7">
        <v>712.35670000000005</v>
      </c>
      <c r="E7" s="26">
        <f t="shared" si="1"/>
        <v>828.06511999999998</v>
      </c>
      <c r="F7" s="26">
        <f t="shared" si="2"/>
        <v>2.9180644915488863</v>
      </c>
      <c r="G7" s="26">
        <f t="shared" si="0"/>
        <v>2.852697513370408</v>
      </c>
    </row>
    <row r="8" spans="1:12" x14ac:dyDescent="0.25">
      <c r="A8" t="s">
        <v>86</v>
      </c>
      <c r="B8" s="24">
        <v>34001</v>
      </c>
      <c r="C8">
        <v>115.44304</v>
      </c>
      <c r="D8">
        <v>420.70711999999997</v>
      </c>
      <c r="E8" s="26">
        <f t="shared" si="1"/>
        <v>461.77215999999999</v>
      </c>
      <c r="F8" s="26">
        <f t="shared" si="2"/>
        <v>2.6644277459851384</v>
      </c>
      <c r="G8" s="26">
        <f t="shared" si="0"/>
        <v>2.6239798620301773</v>
      </c>
    </row>
    <row r="9" spans="1:12" x14ac:dyDescent="0.25">
      <c r="A9" t="s">
        <v>87</v>
      </c>
      <c r="B9" s="24">
        <v>33573</v>
      </c>
      <c r="C9">
        <v>211.79024000000001</v>
      </c>
      <c r="D9">
        <v>425.80826000000002</v>
      </c>
      <c r="E9" s="26">
        <f t="shared" si="1"/>
        <v>847.16096000000005</v>
      </c>
      <c r="F9" s="26">
        <f t="shared" si="2"/>
        <v>2.9279659338236548</v>
      </c>
      <c r="G9" s="26">
        <f t="shared" si="0"/>
        <v>2.6292140818031648</v>
      </c>
    </row>
    <row r="10" spans="1:12" x14ac:dyDescent="0.25">
      <c r="A10" t="s">
        <v>87</v>
      </c>
      <c r="B10" s="24">
        <v>33635</v>
      </c>
      <c r="D10">
        <v>400.35604999999998</v>
      </c>
      <c r="E10" s="26"/>
      <c r="F10" s="26"/>
      <c r="G10" s="26">
        <f t="shared" si="0"/>
        <v>2.6024463957550479</v>
      </c>
    </row>
    <row r="11" spans="1:12" x14ac:dyDescent="0.25">
      <c r="A11" t="s">
        <v>87</v>
      </c>
      <c r="B11" s="24">
        <v>33695</v>
      </c>
      <c r="C11">
        <v>206.14828</v>
      </c>
      <c r="D11">
        <v>337.05950000000001</v>
      </c>
      <c r="E11" s="26">
        <f t="shared" si="1"/>
        <v>824.59312</v>
      </c>
      <c r="F11" s="26">
        <f t="shared" si="2"/>
        <v>2.9162397069405999</v>
      </c>
      <c r="G11" s="26">
        <f t="shared" si="0"/>
        <v>2.5277065722089294</v>
      </c>
    </row>
    <row r="12" spans="1:12" x14ac:dyDescent="0.25">
      <c r="A12" t="s">
        <v>87</v>
      </c>
      <c r="B12" s="24">
        <v>33725</v>
      </c>
      <c r="C12">
        <v>140.18082999999999</v>
      </c>
      <c r="D12">
        <v>278.5453</v>
      </c>
      <c r="E12" s="26">
        <f t="shared" si="1"/>
        <v>560.72331999999994</v>
      </c>
      <c r="F12" s="26">
        <f t="shared" si="2"/>
        <v>2.7487486184075953</v>
      </c>
      <c r="G12" s="26">
        <f t="shared" si="0"/>
        <v>2.4448958348425425</v>
      </c>
    </row>
    <row r="13" spans="1:12" x14ac:dyDescent="0.25">
      <c r="A13" t="s">
        <v>87</v>
      </c>
      <c r="B13" s="24">
        <v>33878</v>
      </c>
      <c r="C13">
        <v>138.87885</v>
      </c>
      <c r="D13">
        <v>343.62677000000002</v>
      </c>
      <c r="E13" s="26">
        <f t="shared" si="1"/>
        <v>555.5154</v>
      </c>
      <c r="F13" s="26">
        <f t="shared" si="2"/>
        <v>2.7446961029570236</v>
      </c>
      <c r="G13" s="26">
        <f t="shared" si="0"/>
        <v>2.5360869898809995</v>
      </c>
    </row>
    <row r="14" spans="1:12" x14ac:dyDescent="0.25">
      <c r="A14" t="s">
        <v>87</v>
      </c>
      <c r="B14" s="24">
        <v>33939</v>
      </c>
      <c r="C14">
        <v>213.09222</v>
      </c>
      <c r="D14">
        <v>517.44730000000004</v>
      </c>
      <c r="E14" s="26">
        <f t="shared" si="1"/>
        <v>852.36887999999999</v>
      </c>
      <c r="F14" s="26">
        <f t="shared" si="2"/>
        <v>2.9306275852338648</v>
      </c>
      <c r="G14" s="26">
        <f t="shared" si="0"/>
        <v>2.7138661251731118</v>
      </c>
    </row>
    <row r="15" spans="1:12" x14ac:dyDescent="0.25">
      <c r="A15" t="s">
        <v>87</v>
      </c>
      <c r="B15" s="24">
        <v>34001</v>
      </c>
      <c r="C15">
        <v>162.74863999999999</v>
      </c>
      <c r="D15">
        <v>468.7328</v>
      </c>
      <c r="E15" s="26">
        <f t="shared" si="1"/>
        <v>650.99455999999998</v>
      </c>
      <c r="F15" s="26">
        <f t="shared" si="2"/>
        <v>2.8135773594255609</v>
      </c>
      <c r="G15" s="26">
        <f t="shared" si="0"/>
        <v>2.6709253447312116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threshold</vt:lpstr>
      <vt:lpstr>Paul's threshold</vt:lpstr>
      <vt:lpstr>biomass_all</vt:lpstr>
      <vt:lpstr>depthVSbiomass</vt:lpstr>
      <vt:lpstr>biomass2015</vt:lpstr>
      <vt:lpstr>biomass2015raw</vt:lpstr>
      <vt:lpstr>biomass2015pivot</vt:lpstr>
      <vt:lpstr>biomass2003</vt:lpstr>
      <vt:lpstr>biomass1993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Zhai</dc:creator>
  <cp:lastModifiedBy>Sherry Zhai</cp:lastModifiedBy>
  <dcterms:created xsi:type="dcterms:W3CDTF">2023-03-24T03:25:23Z</dcterms:created>
  <dcterms:modified xsi:type="dcterms:W3CDTF">2023-11-24T08:24:54Z</dcterms:modified>
</cp:coreProperties>
</file>