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eakage != 0" sheetId="1" r:id="rId3"/>
    <sheet state="visible" name="leakage = 0" sheetId="2" r:id="rId4"/>
  </sheets>
  <definedNames/>
  <calcPr/>
</workbook>
</file>

<file path=xl/sharedStrings.xml><?xml version="1.0" encoding="utf-8"?>
<sst xmlns="http://schemas.openxmlformats.org/spreadsheetml/2006/main" count="146" uniqueCount="43">
  <si>
    <t>Configurations</t>
  </si>
  <si>
    <t>Benchmarks</t>
  </si>
  <si>
    <t>VGG-8_Dense</t>
  </si>
  <si>
    <t>VGG-8_Block Sparse</t>
  </si>
  <si>
    <t>VGG-16_Dense</t>
  </si>
  <si>
    <t>VGG-16_Block Sparse</t>
  </si>
  <si>
    <t>DRAM</t>
  </si>
  <si>
    <t># Channel</t>
  </si>
  <si>
    <t>With Confilict</t>
  </si>
  <si>
    <t>Ideal</t>
  </si>
  <si>
    <t>Capacity/Channel</t>
  </si>
  <si>
    <t>8GB</t>
  </si>
  <si>
    <t>Performance</t>
  </si>
  <si>
    <t>Standard</t>
  </si>
  <si>
    <t>DDR4-2666</t>
  </si>
  <si>
    <t>Energy (%)</t>
  </si>
  <si>
    <t>μj</t>
  </si>
  <si>
    <t>%</t>
  </si>
  <si>
    <t>Unified Buffer</t>
  </si>
  <si>
    <t># Bank</t>
  </si>
  <si>
    <t>Capacity/Bank</t>
  </si>
  <si>
    <t>0.5MB</t>
  </si>
  <si>
    <t>Width/Bank</t>
  </si>
  <si>
    <t>Accumulate Buffer</t>
  </si>
  <si>
    <t>PE</t>
  </si>
  <si>
    <t>NoC</t>
  </si>
  <si>
    <t>Total</t>
  </si>
  <si>
    <t># PE</t>
  </si>
  <si>
    <t>Area (um^2)</t>
  </si>
  <si>
    <t>Size</t>
  </si>
  <si>
    <t>Width</t>
  </si>
  <si>
    <t>VGG-8</t>
  </si>
  <si>
    <t>VGG-16</t>
  </si>
  <si>
    <t>Bandwidth</t>
  </si>
  <si>
    <t>VGG8-Dense</t>
  </si>
  <si>
    <t>VGG8-Conflict</t>
  </si>
  <si>
    <t>VGG8-Ideal</t>
  </si>
  <si>
    <t>VGG16-Dense</t>
  </si>
  <si>
    <t>VGG16-Conflict</t>
  </si>
  <si>
    <t>VGG16-Ideal</t>
  </si>
  <si>
    <t>4x4</t>
  </si>
  <si>
    <t>Bandwidth / PE</t>
  </si>
  <si>
    <t>2 GBs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</si>
</sst>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sz val="11.0"/>
      <color rgb="FF1155CC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3" fontId="1" numFmtId="0" xfId="0" applyAlignment="1" applyFill="1" applyFont="1">
      <alignment horizontal="center" readingOrder="0" vertical="center"/>
    </xf>
    <xf borderId="0" fillId="3" fontId="1" numFmtId="0" xfId="0" applyAlignment="1" applyFont="1">
      <alignment horizontal="center" vertical="center"/>
    </xf>
    <xf borderId="0" fillId="4" fontId="1" numFmtId="0" xfId="0" applyAlignment="1" applyFill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0" fillId="5" fontId="1" numFmtId="0" xfId="0" applyAlignment="1" applyFill="1" applyFont="1">
      <alignment horizontal="center" readingOrder="0" vertical="center"/>
    </xf>
    <xf borderId="0" fillId="5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6" fontId="1" numFmtId="0" xfId="0" applyAlignment="1" applyFill="1" applyFont="1">
      <alignment horizontal="center" vertical="center"/>
    </xf>
    <xf borderId="0" fillId="5" fontId="1" numFmtId="0" xfId="0" applyAlignment="1" applyFont="1">
      <alignment horizontal="center" vertical="center"/>
    </xf>
    <xf borderId="0" fillId="7" fontId="1" numFmtId="0" xfId="0" applyAlignment="1" applyFill="1" applyFont="1">
      <alignment horizontal="center" readingOrder="0" vertical="center"/>
    </xf>
    <xf borderId="0" fillId="5" fontId="2" numFmtId="0" xfId="0" applyAlignment="1" applyFont="1">
      <alignment horizontal="center" readingOrder="0" vertical="center"/>
    </xf>
    <xf borderId="0" fillId="6" fontId="3" numFmtId="0" xfId="0" applyFont="1"/>
    <xf borderId="0" fillId="2" fontId="1" numFmtId="0" xfId="0" applyAlignment="1" applyFont="1">
      <alignment horizontal="center" vertical="center"/>
    </xf>
    <xf borderId="0" fillId="7" fontId="2" numFmtId="0" xfId="0" applyAlignment="1" applyFont="1">
      <alignment horizontal="center" readingOrder="0" vertical="center"/>
    </xf>
    <xf borderId="0" fillId="7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Tetris Area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'leakage != 0'!$F$11:$F$13</c:f>
            </c:strRef>
          </c:cat>
          <c:val>
            <c:numRef>
              <c:f>'leakage != 0'!$G$11:$G$13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VGG16-Conflict</a:t>
            </a:r>
          </a:p>
        </c:rich>
      </c:tx>
      <c:overlay val="0"/>
    </c:title>
    <c:plotArea>
      <c:layout>
        <c:manualLayout>
          <c:xMode val="edge"/>
          <c:yMode val="edge"/>
          <c:x val="0.029329608938547483"/>
          <c:y val="0.17268826847460478"/>
          <c:w val="0.9403520230691623"/>
          <c:h val="0.7794610527923633"/>
        </c:manualLayout>
      </c:layout>
      <c:pieChart>
        <c:varyColors val="1"/>
        <c:ser>
          <c:idx val="0"/>
          <c:order val="0"/>
          <c:tx>
            <c:strRef>
              <c:f>'leakage = 0'!$O$13:$O$14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'leakage = 0'!$J$15:$J$19</c:f>
            </c:strRef>
          </c:cat>
          <c:val>
            <c:numRef>
              <c:f>'leakage = 0'!$O$15:$O$19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Tetris Energy Breakdown - Dynamic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'leakage = 0'!$J$15</c:f>
            </c:strRef>
          </c:tx>
          <c:spPr>
            <a:solidFill>
              <a:srgbClr val="3366CC"/>
            </a:solidFill>
          </c:spPr>
          <c:cat>
            <c:strRef>
              <c:f>'leakage = 0'!$K$14:$L$14</c:f>
            </c:strRef>
          </c:cat>
          <c:val>
            <c:numRef>
              <c:f>'leakage = 0'!$K$15:$L$15</c:f>
            </c:numRef>
          </c:val>
        </c:ser>
        <c:ser>
          <c:idx val="1"/>
          <c:order val="1"/>
          <c:tx>
            <c:strRef>
              <c:f>'leakage = 0'!$J$16</c:f>
            </c:strRef>
          </c:tx>
          <c:spPr>
            <a:solidFill>
              <a:srgbClr val="DC3912"/>
            </a:solidFill>
          </c:spPr>
          <c:cat>
            <c:strRef>
              <c:f>'leakage = 0'!$K$14:$L$14</c:f>
            </c:strRef>
          </c:cat>
          <c:val>
            <c:numRef>
              <c:f>'leakage = 0'!$K$16:$L$16</c:f>
            </c:numRef>
          </c:val>
        </c:ser>
        <c:ser>
          <c:idx val="2"/>
          <c:order val="2"/>
          <c:tx>
            <c:strRef>
              <c:f>'leakage = 0'!$J$17</c:f>
            </c:strRef>
          </c:tx>
          <c:spPr>
            <a:solidFill>
              <a:srgbClr val="FF9900"/>
            </a:solidFill>
          </c:spPr>
          <c:cat>
            <c:strRef>
              <c:f>'leakage = 0'!$K$14:$L$14</c:f>
            </c:strRef>
          </c:cat>
          <c:val>
            <c:numRef>
              <c:f>'leakage = 0'!$K$17:$L$17</c:f>
            </c:numRef>
          </c:val>
        </c:ser>
        <c:ser>
          <c:idx val="3"/>
          <c:order val="3"/>
          <c:tx>
            <c:strRef>
              <c:f>'leakage = 0'!$J$18</c:f>
            </c:strRef>
          </c:tx>
          <c:spPr>
            <a:solidFill>
              <a:srgbClr val="109618"/>
            </a:solidFill>
          </c:spPr>
          <c:cat>
            <c:strRef>
              <c:f>'leakage = 0'!$K$14:$L$14</c:f>
            </c:strRef>
          </c:cat>
          <c:val>
            <c:numRef>
              <c:f>'leakage = 0'!$K$18:$L$18</c:f>
            </c:numRef>
          </c:val>
        </c:ser>
        <c:ser>
          <c:idx val="4"/>
          <c:order val="4"/>
          <c:tx>
            <c:strRef>
              <c:f>'leakage = 0'!$J$19</c:f>
            </c:strRef>
          </c:tx>
          <c:spPr>
            <a:solidFill>
              <a:srgbClr val="990099"/>
            </a:solidFill>
          </c:spPr>
          <c:cat>
            <c:strRef>
              <c:f>'leakage = 0'!$K$14:$L$14</c:f>
            </c:strRef>
          </c:cat>
          <c:val>
            <c:numRef>
              <c:f>'leakage = 0'!$K$19:$L$19</c:f>
            </c:numRef>
          </c:val>
        </c:ser>
        <c:overlap val="100"/>
        <c:axId val="762510828"/>
        <c:axId val="1742484982"/>
      </c:barChart>
      <c:catAx>
        <c:axId val="762510828"/>
        <c:scaling>
          <c:orientation val="maxMin"/>
        </c:scaling>
        <c:delete val="0"/>
        <c:axPos val="l"/>
        <c:txPr>
          <a:bodyPr/>
          <a:lstStyle/>
          <a:p>
            <a:pPr lvl="0">
              <a:defRPr b="0"/>
            </a:pPr>
          </a:p>
        </c:txPr>
        <c:crossAx val="1742484982"/>
      </c:catAx>
      <c:valAx>
        <c:axId val="17424849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62510828"/>
        <c:crosses val="max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Teris Energy Breakdown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3366CC"/>
            </a:solidFill>
          </c:spPr>
          <c:cat>
            <c:strRef>
              <c:f>('leakage != 0'!$F$4,'leakage != 0'!$H$4,'leakage != 0'!$J$4,'leakage != 0'!$L$4,'leakage != 0'!$O$4,'leakage != 0'!$Q$4,'leakage != 0'!$S$4)</c:f>
            </c:strRef>
          </c:cat>
          <c:val>
            <c:numRef>
              <c:f>('leakage != 0'!$F$5,'leakage != 0'!$H$5,'leakage != 0'!$J$5,'leakage != 0'!$L$5,'leakage != 0'!$O$5,'leakage != 0'!$Q$5,'leakage != 0'!$S$5)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('leakage != 0'!$F$4,'leakage != 0'!$H$4,'leakage != 0'!$J$4,'leakage != 0'!$L$4,'leakage != 0'!$O$4,'leakage != 0'!$Q$4,'leakage != 0'!$S$4)</c:f>
            </c:strRef>
          </c:cat>
          <c:val>
            <c:numRef>
              <c:f>('leakage != 0'!$F$6,'leakage != 0'!$H$6,'leakage != 0'!$J$6,'leakage != 0'!$L$6,'leakage != 0'!$O$6,'leakage != 0'!$Q$6,'leakage != 0'!$S$6)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('leakage != 0'!$F$4,'leakage != 0'!$H$4,'leakage != 0'!$J$4,'leakage != 0'!$L$4,'leakage != 0'!$O$4,'leakage != 0'!$Q$4,'leakage != 0'!$S$4)</c:f>
            </c:strRef>
          </c:cat>
          <c:val>
            <c:numRef>
              <c:f>('leakage != 0'!$F$7,'leakage != 0'!$H$7,'leakage != 0'!$J$7,'leakage != 0'!$L$7,'leakage != 0'!$O$7,'leakage != 0'!$Q$7,'leakage != 0'!$S$7)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('leakage != 0'!$F$4,'leakage != 0'!$H$4,'leakage != 0'!$J$4,'leakage != 0'!$L$4,'leakage != 0'!$O$4,'leakage != 0'!$Q$4,'leakage != 0'!$S$4)</c:f>
            </c:strRef>
          </c:cat>
          <c:val>
            <c:numRef>
              <c:f>('leakage != 0'!$F$8,'leakage != 0'!$H$8,'leakage != 0'!$J$8,'leakage != 0'!$L$8,'leakage != 0'!$O$8,'leakage != 0'!$Q$8,'leakage != 0'!$S$8)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('leakage != 0'!$F$4,'leakage != 0'!$H$4,'leakage != 0'!$J$4,'leakage != 0'!$L$4,'leakage != 0'!$O$4,'leakage != 0'!$Q$4,'leakage != 0'!$S$4)</c:f>
            </c:strRef>
          </c:cat>
          <c:val>
            <c:numRef>
              <c:f>('leakage != 0'!$F$9,'leakage != 0'!$H$9,'leakage != 0'!$J$9,'leakage != 0'!$L$9,'leakage != 0'!$O$9,'leakage != 0'!$Q$9,'leakage != 0'!$S$9)</c:f>
            </c:numRef>
          </c:val>
        </c:ser>
        <c:overlap val="100"/>
        <c:axId val="1415475664"/>
        <c:axId val="78131410"/>
      </c:barChart>
      <c:catAx>
        <c:axId val="141547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Benchmarks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8131410"/>
      </c:catAx>
      <c:valAx>
        <c:axId val="78131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15475664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Tetris Energy Breakdown - Total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'leakage != 0'!$J$15</c:f>
            </c:strRef>
          </c:tx>
          <c:spPr>
            <a:solidFill>
              <a:srgbClr val="3366CC"/>
            </a:solidFill>
          </c:spPr>
          <c:cat>
            <c:strRef>
              <c:f>'leakage != 0'!$K$14:$P$14</c:f>
            </c:strRef>
          </c:cat>
          <c:val>
            <c:numRef>
              <c:f>'leakage != 0'!$K$15:$P$15</c:f>
            </c:numRef>
          </c:val>
        </c:ser>
        <c:ser>
          <c:idx val="1"/>
          <c:order val="1"/>
          <c:tx>
            <c:strRef>
              <c:f>'leakage != 0'!$J$16</c:f>
            </c:strRef>
          </c:tx>
          <c:spPr>
            <a:solidFill>
              <a:srgbClr val="DC3912"/>
            </a:solidFill>
          </c:spPr>
          <c:cat>
            <c:strRef>
              <c:f>'leakage != 0'!$K$14:$P$14</c:f>
            </c:strRef>
          </c:cat>
          <c:val>
            <c:numRef>
              <c:f>'leakage != 0'!$K$16:$P$16</c:f>
            </c:numRef>
          </c:val>
        </c:ser>
        <c:ser>
          <c:idx val="2"/>
          <c:order val="2"/>
          <c:tx>
            <c:strRef>
              <c:f>'leakage != 0'!$J$17</c:f>
            </c:strRef>
          </c:tx>
          <c:spPr>
            <a:solidFill>
              <a:srgbClr val="FF9900"/>
            </a:solidFill>
          </c:spPr>
          <c:cat>
            <c:strRef>
              <c:f>'leakage != 0'!$K$14:$P$14</c:f>
            </c:strRef>
          </c:cat>
          <c:val>
            <c:numRef>
              <c:f>'leakage != 0'!$K$17:$P$17</c:f>
            </c:numRef>
          </c:val>
        </c:ser>
        <c:ser>
          <c:idx val="3"/>
          <c:order val="3"/>
          <c:tx>
            <c:strRef>
              <c:f>'leakage != 0'!$J$18</c:f>
            </c:strRef>
          </c:tx>
          <c:spPr>
            <a:solidFill>
              <a:srgbClr val="109618"/>
            </a:solidFill>
          </c:spPr>
          <c:cat>
            <c:strRef>
              <c:f>'leakage != 0'!$K$14:$P$14</c:f>
            </c:strRef>
          </c:cat>
          <c:val>
            <c:numRef>
              <c:f>'leakage != 0'!$K$18:$P$18</c:f>
            </c:numRef>
          </c:val>
        </c:ser>
        <c:ser>
          <c:idx val="4"/>
          <c:order val="4"/>
          <c:tx>
            <c:strRef>
              <c:f>'leakage != 0'!$J$19</c:f>
            </c:strRef>
          </c:tx>
          <c:spPr>
            <a:solidFill>
              <a:srgbClr val="990099"/>
            </a:solidFill>
          </c:spPr>
          <c:cat>
            <c:strRef>
              <c:f>'leakage != 0'!$K$14:$P$14</c:f>
            </c:strRef>
          </c:cat>
          <c:val>
            <c:numRef>
              <c:f>'leakage != 0'!$K$19:$P$19</c:f>
            </c:numRef>
          </c:val>
        </c:ser>
        <c:ser>
          <c:idx val="5"/>
          <c:order val="5"/>
          <c:tx>
            <c:strRef>
              <c:f>'leakage != 0'!$J$20</c:f>
            </c:strRef>
          </c:tx>
          <c:spPr>
            <a:solidFill>
              <a:srgbClr val="0099C6"/>
            </a:solidFill>
          </c:spPr>
          <c:cat>
            <c:strRef>
              <c:f>'leakage != 0'!$K$14:$P$14</c:f>
            </c:strRef>
          </c:cat>
          <c:val>
            <c:numRef>
              <c:f>'leakage != 0'!$K$20:$P$20</c:f>
            </c:numRef>
          </c:val>
        </c:ser>
        <c:ser>
          <c:idx val="6"/>
          <c:order val="6"/>
          <c:tx>
            <c:strRef>
              <c:f>'leakage != 0'!$J$21</c:f>
            </c:strRef>
          </c:tx>
          <c:spPr>
            <a:solidFill>
              <a:srgbClr val="DD4477"/>
            </a:solidFill>
          </c:spPr>
          <c:cat>
            <c:strRef>
              <c:f>'leakage != 0'!$K$14:$P$14</c:f>
            </c:strRef>
          </c:cat>
          <c:val>
            <c:numRef>
              <c:f>'leakage != 0'!$K$21:$P$21</c:f>
            </c:numRef>
          </c:val>
        </c:ser>
        <c:overlap val="100"/>
        <c:axId val="304135392"/>
        <c:axId val="1413289488"/>
      </c:barChart>
      <c:catAx>
        <c:axId val="30413539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13289488"/>
      </c:catAx>
      <c:valAx>
        <c:axId val="1413289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4135392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Tetris Speedup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'leakage != 0'!$J$20</c:f>
            </c:strRef>
          </c:tx>
          <c:spPr>
            <a:solidFill>
              <a:srgbClr val="3366CC"/>
            </a:solidFill>
          </c:spPr>
          <c:cat>
            <c:strRef>
              <c:f>'leakage != 0'!$K$14:$P$14</c:f>
            </c:strRef>
          </c:cat>
          <c:val>
            <c:numRef>
              <c:f>'leakage != 0'!$K$20:$P$20</c:f>
            </c:numRef>
          </c:val>
        </c:ser>
        <c:ser>
          <c:idx val="1"/>
          <c:order val="1"/>
          <c:tx>
            <c:strRef>
              <c:f>'leakage != 0'!$J$21</c:f>
            </c:strRef>
          </c:tx>
          <c:spPr>
            <a:solidFill>
              <a:srgbClr val="DC3912"/>
            </a:solidFill>
          </c:spPr>
          <c:cat>
            <c:strRef>
              <c:f>'leakage != 0'!$K$14:$P$14</c:f>
            </c:strRef>
          </c:cat>
          <c:val>
            <c:numRef>
              <c:f>'leakage != 0'!$K$21:$P$21</c:f>
            </c:numRef>
          </c:val>
        </c:ser>
        <c:axId val="1706089386"/>
        <c:axId val="271382575"/>
      </c:barChart>
      <c:catAx>
        <c:axId val="170608938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71382575"/>
      </c:catAx>
      <c:valAx>
        <c:axId val="271382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06089386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Tetris Energy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'leakage != 0'!$J$22</c:f>
            </c:strRef>
          </c:tx>
          <c:spPr>
            <a:solidFill>
              <a:srgbClr val="3366CC"/>
            </a:solidFill>
          </c:spPr>
          <c:cat>
            <c:strRef>
              <c:f>'leakage != 0'!$K$21:$P$21</c:f>
            </c:strRef>
          </c:cat>
          <c:val>
            <c:numRef>
              <c:f>'leakage != 0'!$K$22:$P$22</c:f>
            </c:numRef>
          </c:val>
        </c:ser>
        <c:axId val="942092020"/>
        <c:axId val="1436056567"/>
      </c:barChart>
      <c:catAx>
        <c:axId val="94209202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36056567"/>
      </c:catAx>
      <c:valAx>
        <c:axId val="1436056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42092020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Tetris Energy Breakdown - Dynamic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'leakage = 0'!$J$15</c:f>
            </c:strRef>
          </c:tx>
          <c:spPr>
            <a:solidFill>
              <a:srgbClr val="3366CC"/>
            </a:solidFill>
          </c:spPr>
          <c:cat>
            <c:strRef>
              <c:f>'leakage = 0'!$K$14:$P$14</c:f>
            </c:strRef>
          </c:cat>
          <c:val>
            <c:numRef>
              <c:f>'leakage = 0'!$K$15:$P$15</c:f>
            </c:numRef>
          </c:val>
        </c:ser>
        <c:ser>
          <c:idx val="1"/>
          <c:order val="1"/>
          <c:tx>
            <c:strRef>
              <c:f>'leakage = 0'!$J$16</c:f>
            </c:strRef>
          </c:tx>
          <c:spPr>
            <a:solidFill>
              <a:srgbClr val="DC3912"/>
            </a:solidFill>
          </c:spPr>
          <c:cat>
            <c:strRef>
              <c:f>'leakage = 0'!$K$14:$P$14</c:f>
            </c:strRef>
          </c:cat>
          <c:val>
            <c:numRef>
              <c:f>'leakage = 0'!$K$16:$P$16</c:f>
            </c:numRef>
          </c:val>
        </c:ser>
        <c:ser>
          <c:idx val="2"/>
          <c:order val="2"/>
          <c:tx>
            <c:strRef>
              <c:f>'leakage = 0'!$J$17</c:f>
            </c:strRef>
          </c:tx>
          <c:spPr>
            <a:solidFill>
              <a:srgbClr val="FF9900"/>
            </a:solidFill>
          </c:spPr>
          <c:cat>
            <c:strRef>
              <c:f>'leakage = 0'!$K$14:$P$14</c:f>
            </c:strRef>
          </c:cat>
          <c:val>
            <c:numRef>
              <c:f>'leakage = 0'!$K$17:$P$17</c:f>
            </c:numRef>
          </c:val>
        </c:ser>
        <c:ser>
          <c:idx val="3"/>
          <c:order val="3"/>
          <c:tx>
            <c:strRef>
              <c:f>'leakage = 0'!$J$18</c:f>
            </c:strRef>
          </c:tx>
          <c:spPr>
            <a:solidFill>
              <a:srgbClr val="109618"/>
            </a:solidFill>
          </c:spPr>
          <c:cat>
            <c:strRef>
              <c:f>'leakage = 0'!$K$14:$P$14</c:f>
            </c:strRef>
          </c:cat>
          <c:val>
            <c:numRef>
              <c:f>'leakage = 0'!$K$18:$P$18</c:f>
            </c:numRef>
          </c:val>
        </c:ser>
        <c:ser>
          <c:idx val="4"/>
          <c:order val="4"/>
          <c:tx>
            <c:strRef>
              <c:f>'leakage = 0'!$J$19</c:f>
            </c:strRef>
          </c:tx>
          <c:spPr>
            <a:solidFill>
              <a:srgbClr val="990099"/>
            </a:solidFill>
          </c:spPr>
          <c:cat>
            <c:strRef>
              <c:f>'leakage = 0'!$K$14:$P$14</c:f>
            </c:strRef>
          </c:cat>
          <c:val>
            <c:numRef>
              <c:f>'leakage = 0'!$K$19:$P$19</c:f>
            </c:numRef>
          </c:val>
        </c:ser>
        <c:overlap val="100"/>
        <c:axId val="810870416"/>
        <c:axId val="1625730187"/>
      </c:barChart>
      <c:catAx>
        <c:axId val="81087041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25730187"/>
      </c:catAx>
      <c:valAx>
        <c:axId val="1625730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10870416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VGG8-Dense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'leakage = 0'!$K$13:$K$14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'leakage = 0'!$J$15:$J$19</c:f>
            </c:strRef>
          </c:cat>
          <c:val>
            <c:numRef>
              <c:f>'leakage = 0'!$K$15:$K$19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VGG8-Conflict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'leakage = 0'!$L$13:$L$14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'leakage = 0'!$J$15:$J$19</c:f>
            </c:strRef>
          </c:cat>
          <c:val>
            <c:numRef>
              <c:f>'leakage = 0'!$L$15:$L$19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VGG16-Dense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'leakage = 0'!$N$13:$N$14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'leakage = 0'!$J$15:$J$19</c:f>
            </c:strRef>
          </c:cat>
          <c:val>
            <c:numRef>
              <c:f>'leakage = 0'!$N$15:$N$19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295275</xdr:colOff>
      <xdr:row>26</xdr:row>
      <xdr:rowOff>104775</xdr:rowOff>
    </xdr:from>
    <xdr:ext cx="3171825" cy="195262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476250</xdr:colOff>
      <xdr:row>1</xdr:row>
      <xdr:rowOff>190500</xdr:rowOff>
    </xdr:from>
    <xdr:ext cx="5715000" cy="3533775"/>
    <xdr:graphicFrame>
      <xdr:nvGraphicFramePr>
        <xdr:cNvPr id="4" name="Chart 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800100</xdr:colOff>
      <xdr:row>42</xdr:row>
      <xdr:rowOff>0</xdr:rowOff>
    </xdr:from>
    <xdr:ext cx="5715000" cy="3533775"/>
    <xdr:graphicFrame>
      <xdr:nvGraphicFramePr>
        <xdr:cNvPr id="7" name="Chart 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142875</xdr:colOff>
      <xdr:row>23</xdr:row>
      <xdr:rowOff>38100</xdr:rowOff>
    </xdr:from>
    <xdr:ext cx="5715000" cy="3533775"/>
    <xdr:graphicFrame>
      <xdr:nvGraphicFramePr>
        <xdr:cNvPr id="9" name="Chart 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866775</xdr:colOff>
      <xdr:row>23</xdr:row>
      <xdr:rowOff>47625</xdr:rowOff>
    </xdr:from>
    <xdr:ext cx="5715000" cy="3533775"/>
    <xdr:graphicFrame>
      <xdr:nvGraphicFramePr>
        <xdr:cNvPr id="11" name="Chart 1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15</xdr:row>
      <xdr:rowOff>152400</xdr:rowOff>
    </xdr:from>
    <xdr:ext cx="5715000" cy="3533775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647700</xdr:colOff>
      <xdr:row>21</xdr:row>
      <xdr:rowOff>161925</xdr:rowOff>
    </xdr:from>
    <xdr:ext cx="3467100" cy="2143125"/>
    <xdr:graphicFrame>
      <xdr:nvGraphicFramePr>
        <xdr:cNvPr id="3" name="Chart 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171450</xdr:colOff>
      <xdr:row>21</xdr:row>
      <xdr:rowOff>142875</xdr:rowOff>
    </xdr:from>
    <xdr:ext cx="3571875" cy="2209800"/>
    <xdr:graphicFrame>
      <xdr:nvGraphicFramePr>
        <xdr:cNvPr id="5" name="Chart 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676275</xdr:colOff>
      <xdr:row>33</xdr:row>
      <xdr:rowOff>190500</xdr:rowOff>
    </xdr:from>
    <xdr:ext cx="3476625" cy="2143125"/>
    <xdr:graphicFrame>
      <xdr:nvGraphicFramePr>
        <xdr:cNvPr id="6" name="Chart 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171450</xdr:colOff>
      <xdr:row>33</xdr:row>
      <xdr:rowOff>190500</xdr:rowOff>
    </xdr:from>
    <xdr:ext cx="3562350" cy="2200275"/>
    <xdr:graphicFrame>
      <xdr:nvGraphicFramePr>
        <xdr:cNvPr id="8" name="Chart 8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1162050</xdr:colOff>
      <xdr:row>47</xdr:row>
      <xdr:rowOff>47625</xdr:rowOff>
    </xdr:from>
    <xdr:ext cx="7419975" cy="24288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3" width="20.43"/>
    <col customWidth="1" min="6" max="6" width="19.0"/>
    <col customWidth="1" min="15" max="15" width="17.71"/>
  </cols>
  <sheetData>
    <row r="1">
      <c r="A1" s="1" t="s">
        <v>0</v>
      </c>
      <c r="D1" s="2"/>
      <c r="E1" s="3" t="s">
        <v>1</v>
      </c>
      <c r="G1" s="3" t="s">
        <v>2</v>
      </c>
      <c r="I1" s="3" t="s">
        <v>3</v>
      </c>
      <c r="M1" s="4"/>
      <c r="N1" s="3" t="s">
        <v>4</v>
      </c>
      <c r="P1" s="3" t="s">
        <v>5</v>
      </c>
      <c r="T1" s="9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6</v>
      </c>
      <c r="B2" s="3" t="s">
        <v>7</v>
      </c>
      <c r="C2" s="3">
        <v>1.0</v>
      </c>
      <c r="D2" s="2"/>
      <c r="I2" s="3" t="s">
        <v>8</v>
      </c>
      <c r="K2" s="3"/>
      <c r="L2" s="3" t="s">
        <v>9</v>
      </c>
      <c r="M2" s="4"/>
      <c r="P2" s="3" t="s">
        <v>8</v>
      </c>
      <c r="R2" s="3"/>
      <c r="S2" s="3" t="s">
        <v>9</v>
      </c>
      <c r="T2" s="9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B3" s="3" t="s">
        <v>10</v>
      </c>
      <c r="C3" s="3" t="s">
        <v>11</v>
      </c>
      <c r="D3" s="2"/>
      <c r="E3" s="5" t="s">
        <v>12</v>
      </c>
      <c r="G3" s="5">
        <v>26.0929</v>
      </c>
      <c r="I3" s="5">
        <v>7.70383</v>
      </c>
      <c r="K3" s="5">
        <v>72.31957</v>
      </c>
      <c r="M3" s="6"/>
      <c r="N3" s="5">
        <v>0.8689</v>
      </c>
      <c r="P3" s="5">
        <v>0.22824</v>
      </c>
      <c r="R3" s="5">
        <v>2.2616</v>
      </c>
      <c r="T3" s="10"/>
      <c r="U3" s="10"/>
      <c r="V3" s="2"/>
      <c r="W3" s="2"/>
      <c r="X3" s="2"/>
      <c r="Y3" s="2"/>
      <c r="Z3" s="2"/>
      <c r="AA3" s="2"/>
      <c r="AB3" s="2"/>
      <c r="AC3" s="2"/>
      <c r="AD3" s="2"/>
    </row>
    <row r="4">
      <c r="B4" s="3" t="s">
        <v>13</v>
      </c>
      <c r="C4" s="3" t="s">
        <v>14</v>
      </c>
      <c r="D4" s="2"/>
      <c r="E4" s="7" t="s">
        <v>15</v>
      </c>
      <c r="F4" s="7"/>
      <c r="G4" s="7" t="s">
        <v>16</v>
      </c>
      <c r="H4" s="7" t="s">
        <v>17</v>
      </c>
      <c r="I4" s="7" t="s">
        <v>16</v>
      </c>
      <c r="J4" s="7" t="s">
        <v>17</v>
      </c>
      <c r="K4" s="7" t="s">
        <v>16</v>
      </c>
      <c r="L4" s="7" t="s">
        <v>17</v>
      </c>
      <c r="M4" s="8"/>
      <c r="N4" s="7" t="s">
        <v>16</v>
      </c>
      <c r="O4" s="7" t="s">
        <v>17</v>
      </c>
      <c r="P4" s="7" t="s">
        <v>16</v>
      </c>
      <c r="Q4" s="7" t="s">
        <v>17</v>
      </c>
      <c r="R4" s="7" t="s">
        <v>16</v>
      </c>
      <c r="S4" s="7" t="s">
        <v>17</v>
      </c>
      <c r="T4" s="10"/>
      <c r="U4" s="10"/>
      <c r="V4" s="2"/>
      <c r="W4" s="2"/>
      <c r="X4" s="2"/>
      <c r="Y4" s="2"/>
      <c r="Z4" s="2"/>
      <c r="AA4" s="2"/>
      <c r="AB4" s="2"/>
      <c r="AC4" s="2"/>
      <c r="AD4" s="2"/>
    </row>
    <row r="5">
      <c r="A5" s="5" t="s">
        <v>18</v>
      </c>
      <c r="B5" s="5" t="s">
        <v>19</v>
      </c>
      <c r="C5" s="5">
        <v>16.0</v>
      </c>
      <c r="D5" s="2"/>
      <c r="F5" s="7" t="s">
        <v>6</v>
      </c>
      <c r="G5" s="7">
        <f t="shared" ref="G5:G9" si="1">8504.564*H5/100</f>
        <v>759.5426108</v>
      </c>
      <c r="H5" s="7">
        <v>8.931</v>
      </c>
      <c r="I5" s="11">
        <v>237.97923171</v>
      </c>
      <c r="J5" s="7">
        <f t="shared" ref="J5:J10" si="2">I5/8504.564*100</f>
        <v>2.79825317</v>
      </c>
      <c r="K5" s="7">
        <v>237.99130907999998</v>
      </c>
      <c r="L5" s="7">
        <f t="shared" ref="L5:L10" si="3">K5/8504.564*100</f>
        <v>2.79839518</v>
      </c>
      <c r="M5" s="8"/>
      <c r="N5" s="7">
        <f t="shared" ref="N5:N9" si="4">O5*238569.94</f>
        <v>715471.2501</v>
      </c>
      <c r="O5" s="7">
        <v>2.999</v>
      </c>
      <c r="P5" s="7">
        <f t="shared" ref="P5:P9" si="5">Q5*238569.94/100</f>
        <v>1385.03471</v>
      </c>
      <c r="Q5" s="7">
        <f>0.176/100*786951.54/238569.94*100</f>
        <v>0.5805570938</v>
      </c>
      <c r="R5" s="7">
        <f t="shared" ref="R5:R9" si="6">S5/100*238569.94</f>
        <v>1384.132754</v>
      </c>
      <c r="S5" s="7">
        <f t="shared" ref="S5:S9" si="7">T5*90525.36/100/238569.94*100</f>
        <v>0.5801790261</v>
      </c>
      <c r="T5" s="9">
        <v>1.529</v>
      </c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B6" s="5" t="s">
        <v>20</v>
      </c>
      <c r="C6" s="5" t="s">
        <v>21</v>
      </c>
      <c r="D6" s="2"/>
      <c r="F6" s="7" t="s">
        <v>18</v>
      </c>
      <c r="G6" s="7">
        <f t="shared" si="1"/>
        <v>7300.062601</v>
      </c>
      <c r="H6" s="7">
        <v>85.837</v>
      </c>
      <c r="I6" s="11">
        <v>22855.54402373</v>
      </c>
      <c r="J6" s="7">
        <f t="shared" si="2"/>
        <v>268.7444533</v>
      </c>
      <c r="K6" s="7">
        <v>2629.68855352</v>
      </c>
      <c r="L6" s="7">
        <f t="shared" si="3"/>
        <v>30.92090968</v>
      </c>
      <c r="M6" s="8"/>
      <c r="N6" s="7">
        <f t="shared" si="4"/>
        <v>21990899.93</v>
      </c>
      <c r="O6" s="7">
        <v>92.178</v>
      </c>
      <c r="P6" s="7">
        <f t="shared" si="5"/>
        <v>780892.0131</v>
      </c>
      <c r="Q6" s="7">
        <f>99.23/100*786951.54/238569.94*100</f>
        <v>327.3220478</v>
      </c>
      <c r="R6" s="7">
        <f t="shared" si="6"/>
        <v>84467.40291</v>
      </c>
      <c r="S6" s="7">
        <f t="shared" si="7"/>
        <v>35.40571914</v>
      </c>
      <c r="T6" s="9">
        <v>93.308</v>
      </c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B7" s="5" t="s">
        <v>22</v>
      </c>
      <c r="C7" s="5">
        <v>8.0</v>
      </c>
      <c r="D7" s="2"/>
      <c r="F7" s="7" t="s">
        <v>23</v>
      </c>
      <c r="G7" s="7">
        <f t="shared" si="1"/>
        <v>16.41380852</v>
      </c>
      <c r="H7" s="7">
        <v>0.193</v>
      </c>
      <c r="I7" s="11">
        <v>16.74927144</v>
      </c>
      <c r="J7" s="7">
        <f t="shared" si="2"/>
        <v>0.1969445046</v>
      </c>
      <c r="K7" s="7">
        <v>16.88657068</v>
      </c>
      <c r="L7" s="7">
        <f t="shared" si="3"/>
        <v>0.198558923</v>
      </c>
      <c r="M7" s="8"/>
      <c r="N7" s="7">
        <f t="shared" si="4"/>
        <v>56541.07578</v>
      </c>
      <c r="O7" s="7">
        <v>0.237</v>
      </c>
      <c r="P7" s="7">
        <f t="shared" si="5"/>
        <v>582.3441396</v>
      </c>
      <c r="Q7" s="7">
        <f>0.074/100*786951.54/238569.94*100</f>
        <v>0.244097869</v>
      </c>
      <c r="R7" s="7">
        <f t="shared" si="6"/>
        <v>581.1728112</v>
      </c>
      <c r="S7" s="7">
        <f t="shared" si="7"/>
        <v>0.24360689</v>
      </c>
      <c r="T7" s="9">
        <v>0.642</v>
      </c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12" t="s">
        <v>23</v>
      </c>
      <c r="B8" s="12" t="s">
        <v>19</v>
      </c>
      <c r="C8" s="12">
        <v>8.0</v>
      </c>
      <c r="D8" s="2"/>
      <c r="F8" s="7" t="s">
        <v>24</v>
      </c>
      <c r="G8" s="7">
        <f t="shared" si="1"/>
        <v>55.96003112</v>
      </c>
      <c r="H8" s="7">
        <v>0.658</v>
      </c>
      <c r="I8" s="11">
        <v>30.939626410000002</v>
      </c>
      <c r="J8" s="7">
        <f t="shared" si="2"/>
        <v>0.3638002655</v>
      </c>
      <c r="K8" s="7">
        <v>30.887846009999993</v>
      </c>
      <c r="L8" s="7">
        <f t="shared" si="3"/>
        <v>0.3631914112</v>
      </c>
      <c r="M8" s="8"/>
      <c r="N8" s="7">
        <f t="shared" si="4"/>
        <v>196343.0606</v>
      </c>
      <c r="O8" s="7">
        <v>0.823</v>
      </c>
      <c r="P8" s="7">
        <f t="shared" si="5"/>
        <v>1274.861495</v>
      </c>
      <c r="Q8" s="7">
        <f>0.162/100*786951.54/238569.94*100</f>
        <v>0.5343764159</v>
      </c>
      <c r="R8" s="7">
        <f t="shared" si="6"/>
        <v>1276.407576</v>
      </c>
      <c r="S8" s="7">
        <f t="shared" si="7"/>
        <v>0.5350244779</v>
      </c>
      <c r="T8" s="9">
        <v>1.41</v>
      </c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B9" s="12" t="s">
        <v>20</v>
      </c>
      <c r="C9" s="12">
        <v>0.25</v>
      </c>
      <c r="D9" s="2"/>
      <c r="F9" s="7" t="s">
        <v>25</v>
      </c>
      <c r="G9" s="7">
        <f t="shared" si="1"/>
        <v>372.5849488</v>
      </c>
      <c r="H9" s="7">
        <v>4.381</v>
      </c>
      <c r="I9" s="11">
        <v>121.66484671</v>
      </c>
      <c r="J9" s="7">
        <f t="shared" si="2"/>
        <v>1.430582999</v>
      </c>
      <c r="K9" s="7">
        <v>121.69872070999998</v>
      </c>
      <c r="L9" s="7">
        <f t="shared" si="3"/>
        <v>1.430981303</v>
      </c>
      <c r="M9" s="8"/>
      <c r="N9" s="7">
        <f t="shared" si="4"/>
        <v>897738.6842</v>
      </c>
      <c r="O9" s="7">
        <v>3.763</v>
      </c>
      <c r="P9" s="7">
        <f t="shared" si="5"/>
        <v>2817.286513</v>
      </c>
      <c r="Q9" s="7">
        <f>0.358/100*786951.54/238569.94*100</f>
        <v>1.180905907</v>
      </c>
      <c r="R9" s="7">
        <f t="shared" si="6"/>
        <v>2816.24395</v>
      </c>
      <c r="S9" s="7">
        <f t="shared" si="7"/>
        <v>1.180468901</v>
      </c>
      <c r="T9" s="9">
        <v>3.111</v>
      </c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B10" s="12" t="s">
        <v>22</v>
      </c>
      <c r="C10" s="12">
        <v>16.0</v>
      </c>
      <c r="D10" s="2"/>
      <c r="F10" s="13" t="s">
        <v>26</v>
      </c>
      <c r="G10" s="7">
        <v>8504.564</v>
      </c>
      <c r="H10" s="8">
        <f>SUM(H5:H9)</f>
        <v>100</v>
      </c>
      <c r="I10" s="11">
        <v>23262.877</v>
      </c>
      <c r="J10" s="7">
        <f t="shared" si="2"/>
        <v>273.5340342</v>
      </c>
      <c r="K10" s="7">
        <v>3037.153</v>
      </c>
      <c r="L10" s="7">
        <f t="shared" si="3"/>
        <v>35.7120365</v>
      </c>
      <c r="M10" s="8"/>
      <c r="N10" s="7">
        <v>238569.94</v>
      </c>
      <c r="O10" s="8">
        <f>SUM(O5:O9)</f>
        <v>100</v>
      </c>
      <c r="P10" s="7">
        <f t="shared" ref="P10:Q10" si="8">sum(P5:P9)</f>
        <v>786951.54</v>
      </c>
      <c r="Q10" s="8">
        <f t="shared" si="8"/>
        <v>329.8619851</v>
      </c>
      <c r="R10" s="7">
        <v>90525.36</v>
      </c>
      <c r="S10" s="7">
        <f>sum(S5:S9)</f>
        <v>37.94499844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>
      <c r="A11" s="7" t="s">
        <v>24</v>
      </c>
      <c r="B11" s="7" t="s">
        <v>27</v>
      </c>
      <c r="C11" s="7">
        <v>512.0</v>
      </c>
      <c r="D11" s="2"/>
      <c r="E11" s="12" t="s">
        <v>28</v>
      </c>
      <c r="F11" s="12" t="s">
        <v>18</v>
      </c>
      <c r="G11" s="12">
        <v>4830332.64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B12" s="7" t="s">
        <v>29</v>
      </c>
      <c r="C12" s="7" t="s">
        <v>40</v>
      </c>
      <c r="D12" s="2"/>
      <c r="F12" s="12" t="s">
        <v>23</v>
      </c>
      <c r="G12" s="12">
        <v>1223786.23</v>
      </c>
      <c r="I12" s="2"/>
      <c r="J12" s="2"/>
      <c r="K12" s="2"/>
      <c r="L12" s="2"/>
      <c r="M12" s="2"/>
      <c r="N12" s="2"/>
      <c r="O12" s="2"/>
      <c r="P12" s="2"/>
      <c r="Q12" s="14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B13" s="7" t="s">
        <v>30</v>
      </c>
      <c r="C13" s="7">
        <v>8.0</v>
      </c>
      <c r="D13" s="2"/>
      <c r="F13" s="12" t="s">
        <v>24</v>
      </c>
      <c r="G13" s="12">
        <v>3932412.68</v>
      </c>
      <c r="I13" s="2"/>
      <c r="J13" s="2"/>
      <c r="K13" s="9" t="s">
        <v>31</v>
      </c>
      <c r="N13" s="9" t="s">
        <v>32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1" t="s">
        <v>25</v>
      </c>
      <c r="B14" s="1" t="s">
        <v>41</v>
      </c>
      <c r="C14" s="1" t="s">
        <v>42</v>
      </c>
      <c r="D14" s="2"/>
      <c r="F14" s="16" t="s">
        <v>26</v>
      </c>
      <c r="G14" s="17">
        <f>sum(G11:G13)</f>
        <v>9986531.55</v>
      </c>
      <c r="I14" s="2"/>
      <c r="J14" s="9"/>
      <c r="K14" s="9" t="s">
        <v>34</v>
      </c>
      <c r="L14" s="9" t="s">
        <v>35</v>
      </c>
      <c r="M14" s="9" t="s">
        <v>36</v>
      </c>
      <c r="N14" s="9" t="s">
        <v>37</v>
      </c>
      <c r="O14" s="9" t="s">
        <v>38</v>
      </c>
      <c r="P14" s="9" t="s">
        <v>39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9" t="s">
        <v>6</v>
      </c>
      <c r="K15" s="9">
        <v>8.931</v>
      </c>
      <c r="L15" s="18">
        <v>2.7982531698274005</v>
      </c>
      <c r="M15" s="18">
        <v>2.7983951802820224</v>
      </c>
      <c r="N15" s="9">
        <v>2.999</v>
      </c>
      <c r="O15" s="18">
        <v>0.5805570938233039</v>
      </c>
      <c r="P15" s="18">
        <v>0.5801790260751208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2"/>
      <c r="B16" s="2"/>
      <c r="C16" s="2"/>
      <c r="D16" s="2"/>
      <c r="J16" s="9" t="s">
        <v>18</v>
      </c>
      <c r="K16" s="9">
        <v>85.837</v>
      </c>
      <c r="L16" s="18">
        <v>268.7444532574509</v>
      </c>
      <c r="M16" s="19">
        <v>30.92090968472928</v>
      </c>
      <c r="N16" s="9">
        <v>92.178</v>
      </c>
      <c r="O16" s="18">
        <v>327.3220478414003</v>
      </c>
      <c r="P16" s="19">
        <v>35.40571913997211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>
      <c r="A17" s="2"/>
      <c r="B17" s="2"/>
      <c r="C17" s="2"/>
      <c r="D17" s="2"/>
      <c r="J17" s="9" t="s">
        <v>23</v>
      </c>
      <c r="K17" s="9">
        <v>0.193</v>
      </c>
      <c r="L17" s="18">
        <v>0.19694450462128338</v>
      </c>
      <c r="M17" s="18">
        <v>0.19855892295007715</v>
      </c>
      <c r="N17" s="9">
        <v>0.237</v>
      </c>
      <c r="O17" s="18">
        <v>0.2440978689938892</v>
      </c>
      <c r="P17" s="18">
        <v>0.24360688995436722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2"/>
      <c r="B18" s="2"/>
      <c r="C18" s="2"/>
      <c r="D18" s="2"/>
      <c r="J18" s="9" t="s">
        <v>24</v>
      </c>
      <c r="K18" s="9">
        <v>0.658</v>
      </c>
      <c r="L18" s="18">
        <v>0.36380026548098177</v>
      </c>
      <c r="M18" s="18">
        <v>0.3631914112234324</v>
      </c>
      <c r="N18" s="9">
        <v>0.823</v>
      </c>
      <c r="O18" s="18">
        <v>0.5343764159055412</v>
      </c>
      <c r="P18" s="18">
        <v>0.5350244779371617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9" t="s">
        <v>25</v>
      </c>
      <c r="K19" s="9">
        <v>4.381</v>
      </c>
      <c r="L19" s="18">
        <v>1.4305829988462664</v>
      </c>
      <c r="M19" s="18">
        <v>1.4309813026276241</v>
      </c>
      <c r="N19" s="9">
        <v>3.763</v>
      </c>
      <c r="O19" s="18">
        <v>1.1809059067542207</v>
      </c>
      <c r="P19" s="18">
        <v>1.1804689013209293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9">
        <v>1.0</v>
      </c>
      <c r="L20" s="18">
        <f>I3/G3</f>
        <v>0.2952462164</v>
      </c>
      <c r="M20" s="9">
        <f>K3/G3</f>
        <v>2.771618716</v>
      </c>
      <c r="N20" s="9">
        <v>1.0</v>
      </c>
      <c r="O20" s="18">
        <f>P3/N3</f>
        <v>0.2626769479</v>
      </c>
      <c r="P20" s="9">
        <f>R3/N3</f>
        <v>2.602831166</v>
      </c>
      <c r="Q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9" t="s">
        <v>34</v>
      </c>
      <c r="L21" s="9" t="s">
        <v>35</v>
      </c>
      <c r="M21" s="9" t="s">
        <v>36</v>
      </c>
      <c r="N21" s="9" t="s">
        <v>37</v>
      </c>
      <c r="O21" s="9" t="s">
        <v>38</v>
      </c>
      <c r="P21" s="9" t="s">
        <v>39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9"/>
      <c r="K22" s="9">
        <f t="shared" ref="K22:P22" si="9">sum(K15:K19)/100</f>
        <v>1</v>
      </c>
      <c r="L22" s="9">
        <f t="shared" si="9"/>
        <v>2.735340342</v>
      </c>
      <c r="M22" s="9">
        <f t="shared" si="9"/>
        <v>0.357120365</v>
      </c>
      <c r="N22" s="9">
        <f t="shared" si="9"/>
        <v>1</v>
      </c>
      <c r="O22" s="9">
        <f t="shared" si="9"/>
        <v>3.298619851</v>
      </c>
      <c r="P22" s="9">
        <f t="shared" si="9"/>
        <v>0.3794499844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2"/>
      <c r="B23" s="2"/>
      <c r="C23" s="2"/>
      <c r="D23" s="2"/>
      <c r="E23" s="2"/>
      <c r="F23" s="2"/>
      <c r="G23" s="2"/>
      <c r="H23" s="2"/>
      <c r="I23" s="2"/>
      <c r="K23" s="9"/>
      <c r="L23" s="18"/>
      <c r="M23" s="18"/>
      <c r="N23" s="18"/>
      <c r="O23" s="18"/>
      <c r="P23" s="18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2"/>
      <c r="B24" s="2"/>
      <c r="C24" s="2"/>
      <c r="D24" s="2"/>
      <c r="E24" s="2"/>
      <c r="F24" s="2"/>
      <c r="G24" s="2"/>
      <c r="H24" s="2"/>
      <c r="I24" s="2"/>
      <c r="K24" s="9"/>
      <c r="L24" s="18"/>
      <c r="N24" s="18"/>
      <c r="O24" s="18"/>
      <c r="P24" s="18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9"/>
      <c r="K25" s="9"/>
      <c r="L25" s="9"/>
      <c r="M25" s="9"/>
      <c r="N25" s="9"/>
      <c r="O25" s="9"/>
      <c r="P25" s="9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2"/>
      <c r="B26" s="2"/>
      <c r="C26" s="2"/>
      <c r="D26" s="2"/>
      <c r="E26" s="2"/>
      <c r="F26" s="2"/>
      <c r="G26" s="2"/>
      <c r="H26" s="2"/>
      <c r="I26" s="2"/>
      <c r="K26" s="9"/>
      <c r="L26" s="18"/>
      <c r="M26" s="18"/>
      <c r="N26" s="18"/>
      <c r="O26" s="18"/>
      <c r="P26" s="18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2"/>
      <c r="B27" s="2"/>
      <c r="C27" s="2"/>
      <c r="D27" s="2"/>
      <c r="E27" s="2"/>
      <c r="F27" s="2"/>
      <c r="G27" s="2"/>
      <c r="H27" s="2"/>
      <c r="I27" s="2"/>
      <c r="K27" s="9"/>
      <c r="L27" s="18"/>
      <c r="N27" s="18"/>
      <c r="O27" s="18"/>
      <c r="P27" s="18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mergeCells count="25">
    <mergeCell ref="A2:A4"/>
    <mergeCell ref="A5:A7"/>
    <mergeCell ref="A8:A10"/>
    <mergeCell ref="A11:A13"/>
    <mergeCell ref="I2:J2"/>
    <mergeCell ref="I3:J3"/>
    <mergeCell ref="P2:Q2"/>
    <mergeCell ref="P3:Q3"/>
    <mergeCell ref="N1:O2"/>
    <mergeCell ref="N3:O3"/>
    <mergeCell ref="P1:S1"/>
    <mergeCell ref="R3:S3"/>
    <mergeCell ref="G1:H2"/>
    <mergeCell ref="G3:H3"/>
    <mergeCell ref="K13:M13"/>
    <mergeCell ref="N13:P13"/>
    <mergeCell ref="J22:J24"/>
    <mergeCell ref="J25:J27"/>
    <mergeCell ref="E1:F2"/>
    <mergeCell ref="E3:F3"/>
    <mergeCell ref="A1:C1"/>
    <mergeCell ref="E4:E10"/>
    <mergeCell ref="I1:L1"/>
    <mergeCell ref="K3:L3"/>
    <mergeCell ref="E11:E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3" width="20.43"/>
    <col customWidth="1" min="6" max="6" width="19.0"/>
    <col customWidth="1" min="12" max="12" width="17.71"/>
  </cols>
  <sheetData>
    <row r="1">
      <c r="A1" s="1" t="s">
        <v>0</v>
      </c>
      <c r="D1" s="2"/>
      <c r="E1" s="3" t="s">
        <v>1</v>
      </c>
      <c r="G1" s="3" t="s">
        <v>2</v>
      </c>
      <c r="I1" s="3" t="s">
        <v>3</v>
      </c>
      <c r="M1" s="4"/>
      <c r="N1" s="3" t="s">
        <v>4</v>
      </c>
      <c r="P1" s="3" t="s">
        <v>5</v>
      </c>
      <c r="T1" s="2"/>
      <c r="U1" s="2"/>
      <c r="V1" s="2"/>
      <c r="W1" s="2"/>
      <c r="X1" s="2"/>
      <c r="Y1" s="2"/>
      <c r="Z1" s="2"/>
      <c r="AA1" s="2"/>
    </row>
    <row r="2">
      <c r="A2" s="3" t="s">
        <v>6</v>
      </c>
      <c r="B2" s="3" t="s">
        <v>7</v>
      </c>
      <c r="C2" s="3">
        <v>1.0</v>
      </c>
      <c r="D2" s="2"/>
      <c r="I2" s="3" t="s">
        <v>8</v>
      </c>
      <c r="K2" s="3"/>
      <c r="L2" s="3" t="s">
        <v>9</v>
      </c>
      <c r="M2" s="4"/>
      <c r="P2" s="3" t="s">
        <v>8</v>
      </c>
      <c r="R2" s="3"/>
      <c r="S2" s="3" t="s">
        <v>9</v>
      </c>
      <c r="T2" s="2"/>
      <c r="U2" s="2"/>
      <c r="V2" s="2"/>
      <c r="W2" s="2"/>
      <c r="X2" s="2"/>
      <c r="Y2" s="2"/>
      <c r="Z2" s="2"/>
      <c r="AA2" s="2"/>
    </row>
    <row r="3">
      <c r="B3" s="3" t="s">
        <v>10</v>
      </c>
      <c r="C3" s="3" t="s">
        <v>11</v>
      </c>
      <c r="D3" s="2"/>
      <c r="E3" s="5" t="s">
        <v>12</v>
      </c>
      <c r="G3" s="5">
        <v>26.0929</v>
      </c>
      <c r="I3" s="5">
        <v>7.70383</v>
      </c>
      <c r="K3" s="5">
        <v>72.31957</v>
      </c>
      <c r="M3" s="6"/>
      <c r="N3" s="5">
        <v>0.8689</v>
      </c>
      <c r="P3" s="5">
        <v>0.22824</v>
      </c>
      <c r="R3" s="5">
        <v>72.31957</v>
      </c>
      <c r="T3" s="2"/>
      <c r="U3" s="2"/>
      <c r="V3" s="2"/>
      <c r="W3" s="2"/>
      <c r="X3" s="2"/>
      <c r="Y3" s="2"/>
      <c r="Z3" s="2"/>
      <c r="AA3" s="2"/>
    </row>
    <row r="4">
      <c r="B4" s="3" t="s">
        <v>13</v>
      </c>
      <c r="C4" s="3" t="s">
        <v>14</v>
      </c>
      <c r="D4" s="2"/>
      <c r="E4" s="7" t="s">
        <v>15</v>
      </c>
      <c r="F4" s="7"/>
      <c r="G4" s="7" t="s">
        <v>16</v>
      </c>
      <c r="H4" s="7" t="s">
        <v>17</v>
      </c>
      <c r="I4" s="7" t="s">
        <v>16</v>
      </c>
      <c r="J4" s="7" t="s">
        <v>17</v>
      </c>
      <c r="K4" s="7" t="s">
        <v>16</v>
      </c>
      <c r="L4" s="7" t="s">
        <v>17</v>
      </c>
      <c r="M4" s="8"/>
      <c r="N4" s="7" t="s">
        <v>16</v>
      </c>
      <c r="O4" s="7" t="s">
        <v>17</v>
      </c>
      <c r="P4" s="7" t="s">
        <v>16</v>
      </c>
      <c r="Q4" s="7" t="s">
        <v>17</v>
      </c>
      <c r="R4" s="7" t="s">
        <v>16</v>
      </c>
      <c r="S4" s="7" t="s">
        <v>17</v>
      </c>
      <c r="T4" s="2"/>
      <c r="U4" s="2"/>
      <c r="V4" s="2"/>
      <c r="W4" s="2"/>
      <c r="X4" s="2"/>
      <c r="Y4" s="2"/>
      <c r="Z4" s="2"/>
      <c r="AA4" s="2"/>
    </row>
    <row r="5">
      <c r="A5" s="5" t="s">
        <v>18</v>
      </c>
      <c r="B5" s="5" t="s">
        <v>19</v>
      </c>
      <c r="C5" s="5">
        <v>16.0</v>
      </c>
      <c r="D5" s="2"/>
      <c r="F5" s="7" t="s">
        <v>6</v>
      </c>
      <c r="G5" s="7">
        <f t="shared" ref="G5:G9" si="1">1600*H5/100</f>
        <v>647.904</v>
      </c>
      <c r="H5" s="7">
        <v>40.494</v>
      </c>
      <c r="I5" s="7">
        <f t="shared" ref="I5:I9" si="2">1600.37/100*J5</f>
        <v>203.071896</v>
      </c>
      <c r="J5" s="7">
        <f>37.56*540.66/1600.37</f>
        <v>12.68905916</v>
      </c>
      <c r="K5" s="7">
        <f t="shared" ref="K5:K9" si="3">1600.37/100*L5</f>
        <v>203.071896</v>
      </c>
      <c r="L5" s="7">
        <f>37.56*540.66/1600.37</f>
        <v>12.68905916</v>
      </c>
      <c r="M5" s="8"/>
      <c r="N5" s="7">
        <f t="shared" ref="N5:N9" si="4">O5/100*32710.84</f>
        <v>6105.151178</v>
      </c>
      <c r="O5" s="7">
        <v>18.664</v>
      </c>
      <c r="P5" s="7">
        <f>10.599*11142.59/100</f>
        <v>1181.003114</v>
      </c>
      <c r="Q5" s="7">
        <f t="shared" ref="Q5:Q10" si="5">P5/32710.84*100</f>
        <v>3.610433465</v>
      </c>
      <c r="R5" s="7">
        <f>10.599*11142.59/100</f>
        <v>1181.003114</v>
      </c>
      <c r="S5" s="7">
        <f t="shared" ref="S5:S10" si="6">R5/32710.84*100</f>
        <v>3.610433465</v>
      </c>
      <c r="T5" s="2"/>
      <c r="U5" s="2"/>
      <c r="V5" s="2"/>
      <c r="W5" s="2"/>
      <c r="X5" s="2"/>
      <c r="Y5" s="2"/>
      <c r="Z5" s="2"/>
      <c r="AA5" s="2"/>
    </row>
    <row r="6">
      <c r="B6" s="5" t="s">
        <v>20</v>
      </c>
      <c r="C6" s="5" t="s">
        <v>21</v>
      </c>
      <c r="D6" s="2"/>
      <c r="F6" s="7" t="s">
        <v>18</v>
      </c>
      <c r="G6" s="7">
        <f t="shared" si="1"/>
        <v>546.464</v>
      </c>
      <c r="H6" s="7">
        <v>34.154</v>
      </c>
      <c r="I6" s="7">
        <f t="shared" si="2"/>
        <v>197.4436254</v>
      </c>
      <c r="J6" s="7">
        <f>36.519*540.66/1600.37</f>
        <v>12.33737357</v>
      </c>
      <c r="K6" s="7">
        <f t="shared" si="3"/>
        <v>197.4436254</v>
      </c>
      <c r="L6" s="7">
        <f>36.519*540.66/1600.37</f>
        <v>12.33737357</v>
      </c>
      <c r="M6" s="8"/>
      <c r="N6" s="7">
        <f t="shared" si="4"/>
        <v>16465.32842</v>
      </c>
      <c r="O6" s="7">
        <v>50.336</v>
      </c>
      <c r="P6" s="7">
        <f>57.305*11142.59/100</f>
        <v>6385.2612</v>
      </c>
      <c r="Q6" s="7">
        <f t="shared" si="5"/>
        <v>19.5203217</v>
      </c>
      <c r="R6" s="7">
        <f>57.305*11142.59/100</f>
        <v>6385.2612</v>
      </c>
      <c r="S6" s="7">
        <f t="shared" si="6"/>
        <v>19.5203217</v>
      </c>
      <c r="T6" s="2"/>
      <c r="U6" s="2"/>
      <c r="V6" s="2"/>
      <c r="W6" s="2"/>
      <c r="X6" s="2"/>
      <c r="Y6" s="2"/>
      <c r="Z6" s="2"/>
      <c r="AA6" s="2"/>
    </row>
    <row r="7">
      <c r="B7" s="5" t="s">
        <v>22</v>
      </c>
      <c r="C7" s="5">
        <v>8.0</v>
      </c>
      <c r="D7" s="2"/>
      <c r="F7" s="7" t="s">
        <v>23</v>
      </c>
      <c r="G7" s="7">
        <f t="shared" si="1"/>
        <v>0.24</v>
      </c>
      <c r="H7" s="7">
        <v>0.015</v>
      </c>
      <c r="I7" s="7">
        <f t="shared" si="2"/>
        <v>0.2919564</v>
      </c>
      <c r="J7" s="7">
        <f>0.054*540.66/1600.37</f>
        <v>0.01824305629</v>
      </c>
      <c r="K7" s="7">
        <f t="shared" si="3"/>
        <v>0.2919564</v>
      </c>
      <c r="L7" s="7">
        <f>0.054*540.66/1600.37</f>
        <v>0.01824305629</v>
      </c>
      <c r="M7" s="8"/>
      <c r="N7" s="7">
        <f t="shared" si="4"/>
        <v>8.5048184</v>
      </c>
      <c r="O7" s="7">
        <v>0.026</v>
      </c>
      <c r="P7" s="7">
        <f>0.085*11142.59/100</f>
        <v>9.4712015</v>
      </c>
      <c r="Q7" s="7">
        <f t="shared" si="5"/>
        <v>0.02895432065</v>
      </c>
      <c r="R7" s="7">
        <f>0.085*11142.59/100</f>
        <v>9.4712015</v>
      </c>
      <c r="S7" s="7">
        <f t="shared" si="6"/>
        <v>0.02895432065</v>
      </c>
      <c r="T7" s="2"/>
      <c r="U7" s="2"/>
      <c r="V7" s="2"/>
      <c r="W7" s="2"/>
      <c r="X7" s="2"/>
      <c r="Y7" s="2"/>
      <c r="Z7" s="2"/>
      <c r="AA7" s="2"/>
    </row>
    <row r="8">
      <c r="A8" s="12" t="s">
        <v>23</v>
      </c>
      <c r="B8" s="12" t="s">
        <v>19</v>
      </c>
      <c r="C8" s="12">
        <v>8.0</v>
      </c>
      <c r="D8" s="2"/>
      <c r="F8" s="7" t="s">
        <v>24</v>
      </c>
      <c r="G8" s="7">
        <f t="shared" si="1"/>
        <v>32.864</v>
      </c>
      <c r="H8" s="7">
        <v>2.054</v>
      </c>
      <c r="I8" s="7">
        <f t="shared" si="2"/>
        <v>18.1553628</v>
      </c>
      <c r="J8" s="7">
        <f>3.358*540.66/1600.37</f>
        <v>1.134447834</v>
      </c>
      <c r="K8" s="7">
        <f t="shared" si="3"/>
        <v>18.1553628</v>
      </c>
      <c r="L8" s="7">
        <f>3.358*540.66/1600.37</f>
        <v>1.134447834</v>
      </c>
      <c r="M8" s="8"/>
      <c r="N8" s="7">
        <f t="shared" si="4"/>
        <v>1153.384218</v>
      </c>
      <c r="O8" s="7">
        <v>3.526</v>
      </c>
      <c r="P8" s="7">
        <f>6.734*11142.59/100</f>
        <v>750.3420106</v>
      </c>
      <c r="Q8" s="7">
        <f t="shared" si="5"/>
        <v>2.293863473</v>
      </c>
      <c r="R8" s="7">
        <f>6.734*11142.59/100</f>
        <v>750.3420106</v>
      </c>
      <c r="S8" s="7">
        <f t="shared" si="6"/>
        <v>2.293863473</v>
      </c>
      <c r="T8" s="2"/>
      <c r="U8" s="2"/>
      <c r="V8" s="2"/>
      <c r="W8" s="2"/>
      <c r="X8" s="2"/>
      <c r="Y8" s="2"/>
      <c r="Z8" s="2"/>
      <c r="AA8" s="2"/>
    </row>
    <row r="9">
      <c r="B9" s="12" t="s">
        <v>20</v>
      </c>
      <c r="C9" s="12">
        <v>0.25</v>
      </c>
      <c r="D9" s="2"/>
      <c r="F9" s="7" t="s">
        <v>25</v>
      </c>
      <c r="G9" s="7">
        <f t="shared" si="1"/>
        <v>372.528</v>
      </c>
      <c r="H9" s="7">
        <v>23.283</v>
      </c>
      <c r="I9" s="7">
        <f t="shared" si="2"/>
        <v>121.6971594</v>
      </c>
      <c r="J9" s="7">
        <f>22.509*540.66/1600.37</f>
        <v>7.604313965</v>
      </c>
      <c r="K9" s="7">
        <f t="shared" si="3"/>
        <v>121.6971594</v>
      </c>
      <c r="L9" s="7">
        <f>22.509*540.66/1600.37</f>
        <v>7.604313965</v>
      </c>
      <c r="M9" s="8"/>
      <c r="N9" s="7">
        <f t="shared" si="4"/>
        <v>8978.471363</v>
      </c>
      <c r="O9" s="7">
        <v>27.448</v>
      </c>
      <c r="P9" s="7">
        <f>25.276*11142.59/100</f>
        <v>2816.401048</v>
      </c>
      <c r="Q9" s="7">
        <f t="shared" si="5"/>
        <v>8.609993043</v>
      </c>
      <c r="R9" s="7">
        <f>25.276*11142.59/100</f>
        <v>2816.401048</v>
      </c>
      <c r="S9" s="7">
        <f t="shared" si="6"/>
        <v>8.609993043</v>
      </c>
      <c r="T9" s="2"/>
      <c r="U9" s="2"/>
      <c r="V9" s="2"/>
      <c r="W9" s="2"/>
      <c r="X9" s="2"/>
      <c r="Y9" s="2"/>
      <c r="Z9" s="2"/>
      <c r="AA9" s="2"/>
    </row>
    <row r="10">
      <c r="B10" s="12" t="s">
        <v>22</v>
      </c>
      <c r="C10" s="12">
        <v>16.0</v>
      </c>
      <c r="D10" s="2"/>
      <c r="F10" s="13" t="s">
        <v>26</v>
      </c>
      <c r="G10" s="7">
        <v>1600.37</v>
      </c>
      <c r="H10" s="8">
        <f>SUM(H5:H9)</f>
        <v>100</v>
      </c>
      <c r="I10" s="7">
        <v>540.66</v>
      </c>
      <c r="J10" s="7">
        <f>I10/8504.564*100</f>
        <v>6.35729239</v>
      </c>
      <c r="K10" s="7">
        <v>540.66</v>
      </c>
      <c r="L10" s="7">
        <f>K10/8504.564*100</f>
        <v>6.35729239</v>
      </c>
      <c r="M10" s="8"/>
      <c r="N10" s="7">
        <v>32710.84</v>
      </c>
      <c r="O10" s="8">
        <f>SUM(O5:O9)</f>
        <v>100</v>
      </c>
      <c r="P10" s="7">
        <f>sum(P5:P9)</f>
        <v>11142.47857</v>
      </c>
      <c r="Q10" s="7">
        <f t="shared" si="5"/>
        <v>34.063566</v>
      </c>
      <c r="R10" s="7">
        <f>sum(R5:R9)</f>
        <v>11142.47857</v>
      </c>
      <c r="S10" s="7">
        <f t="shared" si="6"/>
        <v>34.063566</v>
      </c>
      <c r="T10" s="2"/>
      <c r="U10" s="2"/>
      <c r="V10" s="2"/>
      <c r="W10" s="2"/>
      <c r="X10" s="2"/>
      <c r="Y10" s="2"/>
      <c r="Z10" s="2"/>
      <c r="AA10" s="2"/>
    </row>
    <row r="11">
      <c r="A11" s="7" t="s">
        <v>24</v>
      </c>
      <c r="B11" s="7" t="s">
        <v>27</v>
      </c>
      <c r="C11" s="8"/>
      <c r="D11" s="2"/>
      <c r="E11" s="12" t="s">
        <v>28</v>
      </c>
      <c r="F11" s="12" t="s">
        <v>23</v>
      </c>
      <c r="G11" s="12">
        <v>4830332.64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B12" s="7" t="s">
        <v>29</v>
      </c>
      <c r="C12" s="8"/>
      <c r="D12" s="2"/>
      <c r="F12" s="12" t="s">
        <v>18</v>
      </c>
      <c r="G12" s="12">
        <v>1223786.23</v>
      </c>
      <c r="I12" s="2"/>
      <c r="J12" s="2"/>
      <c r="K12" s="2"/>
      <c r="L12" s="2"/>
      <c r="M12" s="2"/>
      <c r="N12" s="2"/>
      <c r="O12" s="2"/>
      <c r="P12" s="2"/>
      <c r="Q12" s="14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B13" s="7" t="s">
        <v>30</v>
      </c>
      <c r="C13" s="8"/>
      <c r="D13" s="2"/>
      <c r="F13" s="12" t="s">
        <v>24</v>
      </c>
      <c r="G13" s="12">
        <v>3932412.68</v>
      </c>
      <c r="I13" s="2"/>
      <c r="J13" s="2"/>
      <c r="K13" s="9" t="s">
        <v>31</v>
      </c>
      <c r="N13" s="9" t="s">
        <v>32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" t="s">
        <v>25</v>
      </c>
      <c r="B14" s="1" t="s">
        <v>33</v>
      </c>
      <c r="C14" s="15"/>
      <c r="D14" s="2"/>
      <c r="F14" s="16" t="s">
        <v>26</v>
      </c>
      <c r="G14" s="17">
        <f>sum(G11:G13)</f>
        <v>9986531.55</v>
      </c>
      <c r="I14" s="2"/>
      <c r="J14" s="9"/>
      <c r="K14" s="9" t="s">
        <v>34</v>
      </c>
      <c r="L14" s="9" t="s">
        <v>35</v>
      </c>
      <c r="M14" s="9" t="s">
        <v>36</v>
      </c>
      <c r="N14" s="9" t="s">
        <v>37</v>
      </c>
      <c r="O14" s="9" t="s">
        <v>38</v>
      </c>
      <c r="P14" s="9" t="s">
        <v>39</v>
      </c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I15" s="2"/>
      <c r="J15" s="9" t="s">
        <v>6</v>
      </c>
      <c r="K15" s="9">
        <v>40.494</v>
      </c>
      <c r="L15" s="18">
        <v>12.689059155070392</v>
      </c>
      <c r="M15" s="18">
        <v>12.689059155070392</v>
      </c>
      <c r="N15" s="9">
        <v>18.664</v>
      </c>
      <c r="O15" s="18">
        <v>3.610433465175459</v>
      </c>
      <c r="P15" s="18">
        <v>3.610433465175459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I16" s="2"/>
      <c r="J16" s="9" t="s">
        <v>18</v>
      </c>
      <c r="K16" s="9">
        <v>34.154</v>
      </c>
      <c r="L16" s="18">
        <v>12.337373569861969</v>
      </c>
      <c r="M16" s="19">
        <v>12.337373569861969</v>
      </c>
      <c r="N16" s="9">
        <v>50.336</v>
      </c>
      <c r="O16" s="18">
        <v>19.520321702224706</v>
      </c>
      <c r="P16" s="19">
        <v>19.520321702224706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I17" s="2"/>
      <c r="J17" s="9" t="s">
        <v>23</v>
      </c>
      <c r="K17" s="9">
        <v>0.015</v>
      </c>
      <c r="L17" s="18">
        <v>0.01824305629323219</v>
      </c>
      <c r="M17" s="18">
        <v>0.01824305629323219</v>
      </c>
      <c r="N17" s="9">
        <v>0.026</v>
      </c>
      <c r="O17" s="18">
        <v>0.028954320647222757</v>
      </c>
      <c r="P17" s="18">
        <v>0.028954320647222757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I18" s="2"/>
      <c r="J18" s="9" t="s">
        <v>24</v>
      </c>
      <c r="K18" s="9">
        <v>2.054</v>
      </c>
      <c r="L18" s="18">
        <v>1.1344478339384019</v>
      </c>
      <c r="M18" s="18">
        <v>1.1344478339384019</v>
      </c>
      <c r="N18" s="9">
        <v>3.526</v>
      </c>
      <c r="O18" s="18">
        <v>2.2938634733929186</v>
      </c>
      <c r="P18" s="18">
        <v>2.2938634733929186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9" t="s">
        <v>25</v>
      </c>
      <c r="K19" s="9">
        <v>23.283</v>
      </c>
      <c r="L19" s="18">
        <v>7.604313964895619</v>
      </c>
      <c r="M19" s="18">
        <v>7.604313964895619</v>
      </c>
      <c r="N19" s="9">
        <v>27.448</v>
      </c>
      <c r="O19" s="18">
        <v>8.609993043284733</v>
      </c>
      <c r="P19" s="18">
        <v>8.609993043284733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23">
    <mergeCell ref="A2:A4"/>
    <mergeCell ref="A1:C1"/>
    <mergeCell ref="N1:O2"/>
    <mergeCell ref="N3:O3"/>
    <mergeCell ref="P1:S1"/>
    <mergeCell ref="R3:S3"/>
    <mergeCell ref="G1:H2"/>
    <mergeCell ref="G3:H3"/>
    <mergeCell ref="E1:F2"/>
    <mergeCell ref="E3:F3"/>
    <mergeCell ref="I1:L1"/>
    <mergeCell ref="K3:L3"/>
    <mergeCell ref="E4:E10"/>
    <mergeCell ref="E11:E14"/>
    <mergeCell ref="K13:M13"/>
    <mergeCell ref="N13:P13"/>
    <mergeCell ref="A5:A7"/>
    <mergeCell ref="A8:A10"/>
    <mergeCell ref="A11:A13"/>
    <mergeCell ref="I2:J2"/>
    <mergeCell ref="I3:J3"/>
    <mergeCell ref="P2:Q2"/>
    <mergeCell ref="P3:Q3"/>
  </mergeCells>
  <drawing r:id="rId1"/>
</worksheet>
</file>