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tables/table5.xml" ContentType="application/vnd.openxmlformats-officedocument.spreadsheetml.table+xml"/>
  <Override PartName="/xl/queryTables/queryTable2.xml" ContentType="application/vnd.openxmlformats-officedocument.spreadsheetml.queryTab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70b50667c4460ff5/Documents/EXCEL/"/>
    </mc:Choice>
  </mc:AlternateContent>
  <xr:revisionPtr revIDLastSave="12" documentId="13_ncr:1_{C69D2694-286C-4A36-ABB6-670D266C642E}" xr6:coauthVersionLast="47" xr6:coauthVersionMax="47" xr10:uidLastSave="{BE4A7E5A-2C31-48A7-AA16-292FE67D0309}"/>
  <bookViews>
    <workbookView xWindow="-120" yWindow="-120" windowWidth="20730" windowHeight="11160" firstSheet="6" activeTab="9" xr2:uid="{26D4546B-D2A1-4444-8EAF-A6228F96F0C1}"/>
  </bookViews>
  <sheets>
    <sheet name="Data" sheetId="1" r:id="rId1"/>
    <sheet name="Quick stats" sheetId="2" r:id="rId2"/>
    <sheet name="EDA" sheetId="4" r:id="rId3"/>
    <sheet name="sells by country" sheetId="5" r:id="rId4"/>
    <sheet name="Anomalies by scatter plot" sheetId="6" r:id="rId5"/>
    <sheet name="Anomalies by boxplot" sheetId="7" r:id="rId6"/>
    <sheet name="Best sales by country" sheetId="8" r:id="rId7"/>
    <sheet name="profit" sheetId="9" r:id="rId8"/>
    <sheet name="profit by area" sheetId="10" r:id="rId9"/>
    <sheet name="Final report" sheetId="11" r:id="rId10"/>
  </sheets>
  <definedNames>
    <definedName name="_xlnm._FilterDatabase" localSheetId="0" hidden="1">Data!$C$11:$G$11</definedName>
    <definedName name="_xlnm._FilterDatabase" localSheetId="3" hidden="1">'sells by country'!$B$5:$C$11</definedName>
    <definedName name="_xlchart.v1.0" hidden="1">'Anomalies by boxplot'!$D$1</definedName>
    <definedName name="_xlchart.v1.1" hidden="1">'Anomalies by boxplot'!$D$2:$D$301</definedName>
    <definedName name="_xlchart.v1.2" hidden="1">'Anomalies by boxplot'!$B$2:$B$301</definedName>
    <definedName name="_xlchart.v1.3" hidden="1">'Anomalies by boxplot'!$D$1</definedName>
    <definedName name="_xlchart.v1.4" hidden="1">'Anomalies by boxplot'!$D$2:$D$301</definedName>
    <definedName name="_xlcn.WorksheetConnection_beginnerDAcourseblank.xlsxdata1" hidden="1">data[]</definedName>
    <definedName name="ExternalData_1" localSheetId="5" hidden="1">'Anomalies by boxplot'!$A$1:$E$301</definedName>
    <definedName name="ExternalData_1" localSheetId="4" hidden="1">'Anomalies by scatter plot'!$A$1:$E$301</definedName>
    <definedName name="Slicer_Geography">#N/A</definedName>
    <definedName name="Slicer_Geography1">#N/A</definedName>
  </definedNames>
  <calcPr calcId="191029"/>
  <pivotCaches>
    <pivotCache cacheId="0" r:id="rId11"/>
    <pivotCache cacheId="1" r:id="rId12"/>
  </pivotCaches>
  <extLst>
    <ext xmlns:x14="http://schemas.microsoft.com/office/spreadsheetml/2009/9/main" uri="{876F7934-8845-4945-9796-88D515C7AA90}">
      <x14:pivotCaches>
        <pivotCache cacheId="2"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0" i="11" l="1"/>
  <c r="I11" i="11"/>
  <c r="I12" i="11"/>
  <c r="I13" i="11"/>
  <c r="I14" i="11"/>
  <c r="I15" i="11"/>
  <c r="I16" i="11"/>
  <c r="I17" i="11"/>
  <c r="I18" i="11"/>
  <c r="I9" i="11"/>
  <c r="C12" i="11"/>
  <c r="C10" i="11"/>
  <c r="C9" i="11"/>
  <c r="B12" i="11"/>
  <c r="B10" i="11"/>
  <c r="B9" i="11"/>
  <c r="C11" i="11" l="1"/>
  <c r="B11" i="11"/>
  <c r="B7" i="1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13" i="1"/>
  <c r="H14" i="1"/>
  <c r="H15" i="1"/>
  <c r="H16" i="1"/>
  <c r="H17" i="1"/>
  <c r="H18" i="1"/>
  <c r="H19" i="1"/>
  <c r="H20" i="1"/>
  <c r="H21" i="1"/>
  <c r="H22" i="1"/>
  <c r="H23" i="1"/>
  <c r="H24" i="1"/>
  <c r="H25" i="1"/>
  <c r="H26" i="1"/>
  <c r="H27" i="1"/>
  <c r="H28" i="1"/>
  <c r="H29" i="1"/>
  <c r="H12" i="1"/>
  <c r="E9" i="5"/>
  <c r="E7" i="5"/>
  <c r="E10" i="5"/>
  <c r="E11" i="5"/>
  <c r="E6" i="5"/>
  <c r="E8" i="5"/>
  <c r="C9" i="5"/>
  <c r="D9" i="5" s="1"/>
  <c r="C7" i="5"/>
  <c r="D7" i="5" s="1"/>
  <c r="C10" i="5"/>
  <c r="D10" i="5" s="1"/>
  <c r="C11" i="5"/>
  <c r="D11" i="5" s="1"/>
  <c r="C6" i="5"/>
  <c r="D6" i="5" s="1"/>
  <c r="C8" i="5"/>
  <c r="D8" i="5" s="1"/>
  <c r="B11" i="2"/>
  <c r="C8" i="2"/>
  <c r="B8" i="2"/>
  <c r="C9" i="2"/>
  <c r="B9" i="2"/>
  <c r="B3" i="2"/>
  <c r="B5" i="2"/>
  <c r="C5" i="2"/>
  <c r="C4" i="2"/>
  <c r="B4" i="2"/>
  <c r="C3" i="2"/>
  <c r="C2" i="2"/>
  <c r="B2" i="2"/>
  <c r="C6" i="2" l="1"/>
  <c r="B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E0B79-372A-4FE5-91A1-ED9C23793B98}"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A15DBA4D-0994-48F4-8BEA-4F4CDCAE4AF4}"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 id="3" xr16:uid="{3F400A02-CC79-4933-94D6-112E689431B4}" keepAlive="1" name="Query - data (3)" description="Connection to the 'data (3)' query in the workbook." type="5" refreshedVersion="7" background="1" saveData="1">
    <dbPr connection="Provider=Microsoft.Mashup.OleDb.1;Data Source=$Workbook$;Location=&quot;data (3)&quot;;Extended Properties=&quot;&quot;" command="SELECT * FROM [data (3)]"/>
  </connection>
  <connection id="4" xr16:uid="{333FEC3A-3683-4DDC-9803-5D0AF1D0D24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5AED53E9-39A6-4FF1-8FF8-C623A0E1B762}" name="WorksheetConnection_beginner-DA-course-blank.xlsx!data" type="102" refreshedVersion="7"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<sst xmlns="http://schemas.openxmlformats.org/spreadsheetml/2006/main" count="3795" uniqueCount="87">
  <si>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</si>
  <si>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</si>
  <si>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</si>
  <si>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</si>
  <si>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</si>
  <si>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</si>
  <si>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</si>
  <si>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</si>
  <si>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</si>
  <si>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</si>
  <si>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</si>
  <si>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</si>
  <si>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</si>
  <si>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</si>
  <si>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</si>
  <si>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</si>
  <si>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</si>
  <si>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</si>
  <si>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</si>
  <si>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</si>
  <si>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</si>
  <si>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</si>
  <si>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</si>
  <si>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</si>
  <si>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</si>
  <si>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</si>
  <si>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</si>
  <si>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</si>
  <si>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</si>
  <si>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</si>
  <si>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</si>
  <si>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</si>
  <si>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</si>
  <si>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</si>
  <si>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</si>
  <si>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</si>
  <si>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</si>
  <si>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</si>
  <si>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</si>
  <si>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</si>
  <si>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</si>
  <si>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</si>
  <si>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</si>
  <si>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</si>
  <si>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</si>
  <si>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</si>
  <si>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</si>
  <si>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</si>
  <si>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</si>
  <si>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</si>
  <si>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</si>
  <si>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</si>
  <si>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</si>
  <si>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</si>
  <si>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</si>
  <si>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</si>
  <si>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Unit</t>
  </si>
  <si>
    <t>Average</t>
  </si>
  <si>
    <t>Median</t>
  </si>
  <si>
    <t>min</t>
  </si>
  <si>
    <t>max</t>
  </si>
  <si>
    <t>range</t>
  </si>
  <si>
    <t>First Qart</t>
  </si>
  <si>
    <t>THIRD Q</t>
  </si>
  <si>
    <t>Country</t>
  </si>
  <si>
    <r>
      <t xml:space="preserve">    </t>
    </r>
    <r>
      <rPr>
        <sz val="11"/>
        <rFont val="Trebuchet MS"/>
        <family val="2"/>
        <scheme val="minor"/>
      </rPr>
      <t>Excel Data Analysis</t>
    </r>
  </si>
  <si>
    <r>
      <t xml:space="preserve">    </t>
    </r>
    <r>
      <rPr>
        <b/>
        <sz val="26"/>
        <color theme="1"/>
        <rFont val="Trebuchet MS"/>
        <family val="2"/>
        <scheme val="minor"/>
      </rPr>
      <t>3</t>
    </r>
    <r>
      <rPr>
        <sz val="26"/>
        <color theme="1"/>
        <rFont val="Trebuchet MS"/>
        <family val="2"/>
        <scheme val="minor"/>
      </rPr>
      <t xml:space="preserve"> Sales by Country</t>
    </r>
  </si>
  <si>
    <t>Distinct count of products</t>
  </si>
  <si>
    <t>Some Excel Data Analyisis</t>
  </si>
  <si>
    <t>Row Labels</t>
  </si>
  <si>
    <t>Grand Total</t>
  </si>
  <si>
    <t>Sum of Amount</t>
  </si>
  <si>
    <t>Cost</t>
  </si>
  <si>
    <t>Sum of Cost</t>
  </si>
  <si>
    <t>total profit</t>
  </si>
  <si>
    <t>Select a country</t>
  </si>
  <si>
    <t>Quick Summary</t>
  </si>
  <si>
    <t>Number of transactions</t>
  </si>
  <si>
    <t>Total</t>
  </si>
  <si>
    <t>Sales</t>
  </si>
  <si>
    <t>Profit</t>
  </si>
  <si>
    <t>Quantity</t>
  </si>
  <si>
    <t>Sum of Units</t>
  </si>
  <si>
    <t>✅❎</t>
  </si>
  <si>
    <t>Lowest sales</t>
  </si>
  <si>
    <t>Best Sales</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</si>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</sst>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0\ &quot;€&quot;;\-#,##0\ &quot;€&quot;"/>
    <numFmt numFmtId="164" formatCode="&quot;$&quot;#,##0_);[Red]\(&quot;$&quot;#,##0\)"/>
    <numFmt numFmtId="165" formatCode="#,##0.00\ &quot;€&quot;"/>
    <numFmt numFmtId="166" formatCode="0\ %;\-0\ %;0\ %"/>
  </numFmts>
  <fonts count="11" x14ac:knownFonts="1">
    <font>
      <sz val="11"/>
      <color theme="1"/>
      <name val="Trebuchet MS"/>
      <family val="2"/>
      <scheme val="minor"/>
    </font>
    <font>
      <sz val="28"/>
      <color theme="1"/>
      <name val="Segoe UI Light"/>
      <family val="2"/>
    </font>
    <font>
      <b/>
      <sz val="11"/>
      <color theme="1"/>
      <name val="Trebuchet MS"/>
      <family val="2"/>
      <scheme val="minor"/>
    </font>
    <font>
      <b/>
      <sz val="11"/>
      <color rgb="FFFA7D00"/>
      <name val="Trebuchet MS"/>
      <family val="2"/>
      <scheme val="minor"/>
    </font>
    <font>
      <sz val="11"/>
      <color theme="0" tint="-0.34998626667073579"/>
      <name val="Trebuchet MS"/>
      <family val="2"/>
      <scheme val="minor"/>
    </font>
    <font>
      <sz val="11"/>
      <name val="Trebuchet MS"/>
      <family val="2"/>
      <scheme val="minor"/>
    </font>
    <font>
      <sz val="26"/>
      <color theme="1"/>
      <name val="Trebuchet MS"/>
      <family val="2"/>
      <scheme val="minor"/>
    </font>
    <font>
      <b/>
      <sz val="26"/>
      <color theme="1"/>
      <name val="Trebuchet MS"/>
      <family val="2"/>
      <scheme val="minor"/>
    </font>
    <font>
      <sz val="18"/>
      <color theme="1"/>
      <name val="Trebuchet MS"/>
      <family val="2"/>
      <scheme val="minor"/>
    </font>
    <font>
      <sz val="11"/>
      <color rgb="FF006100"/>
      <name val="Trebuchet MS"/>
      <family val="2"/>
      <scheme val="minor"/>
    </font>
    <font>
      <b/>
      <u/>
      <sz val="11"/>
      <color theme="1"/>
      <name val="Trebuchet MS"/>
      <family val="2"/>
      <scheme val="minor"/>
    </font>
  </fonts>
  <fills count="14">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2F2F2"/>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C6EFCE"/>
      </patternFill>
    </fill>
    <fill>
      <patternFill patternType="solid">
        <fgColor theme="0"/>
        <bgColor theme="4" tint="0.79998168889431442"/>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79998168889431442"/>
        <bgColor indexed="64"/>
      </patternFill>
    </fill>
  </fills>
  <borders count="10">
    <border>
      <left/>
      <right/>
      <top/>
      <bottom/>
      <diagonal/>
    </border>
    <border>
      <left/>
      <right/>
      <top style="dotted">
        <color theme="0" tint="-0.24994659260841701"/>
      </top>
      <bottom style="dotted">
        <color theme="0" tint="-0.24994659260841701"/>
      </bottom>
      <diagonal/>
    </border>
    <border>
      <left style="thin">
        <color rgb="FF7F7F7F"/>
      </left>
      <right style="thin">
        <color rgb="FF7F7F7F"/>
      </right>
      <top style="thin">
        <color rgb="FF7F7F7F"/>
      </top>
      <bottom style="thin">
        <color rgb="FF7F7F7F"/>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4" borderId="2" applyNumberFormat="0" applyAlignment="0" applyProtection="0"/>
    <xf numFmtId="0" fontId="9" fillId="9" borderId="0" applyNumberFormat="0" applyBorder="0" applyAlignment="0" applyProtection="0"/>
  </cellStyleXfs>
  <cellXfs count="4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0" fontId="3" fillId="4" borderId="2" xfId="1"/>
    <xf numFmtId="49" fontId="0" fillId="0" borderId="0" xfId="0" applyNumberFormat="1"/>
    <xf numFmtId="0" fontId="0" fillId="0" borderId="0" xfId="0" applyNumberFormat="1"/>
    <xf numFmtId="0" fontId="2" fillId="5" borderId="0" xfId="0" applyFont="1" applyFill="1"/>
    <xf numFmtId="0" fontId="0" fillId="5" borderId="0" xfId="0" applyFill="1"/>
    <xf numFmtId="0" fontId="4" fillId="0" borderId="0" xfId="0" applyFont="1"/>
    <xf numFmtId="0" fontId="4" fillId="6" borderId="0" xfId="0" applyFont="1" applyFill="1"/>
    <xf numFmtId="0" fontId="4" fillId="7" borderId="0" xfId="0" applyFont="1" applyFill="1"/>
    <xf numFmtId="165" fontId="0" fillId="0" borderId="0" xfId="0" applyNumberFormat="1"/>
    <xf numFmtId="0" fontId="0" fillId="8" borderId="0" xfId="0" applyFill="1"/>
    <xf numFmtId="0" fontId="0" fillId="0" borderId="0" xfId="0" applyAlignment="1">
      <alignment vertical="center"/>
    </xf>
    <xf numFmtId="0" fontId="8" fillId="8"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10" borderId="3" xfId="0" applyFont="1" applyFill="1" applyBorder="1"/>
    <xf numFmtId="0" fontId="0" fillId="7" borderId="3" xfId="0" applyFont="1" applyFill="1" applyBorder="1"/>
    <xf numFmtId="0" fontId="0" fillId="11" borderId="5" xfId="0" applyFill="1" applyBorder="1" applyAlignment="1">
      <alignment vertical="center" readingOrder="1"/>
    </xf>
    <xf numFmtId="0" fontId="0" fillId="11" borderId="6" xfId="0" applyFill="1" applyBorder="1" applyAlignment="1">
      <alignment readingOrder="1"/>
    </xf>
    <xf numFmtId="0" fontId="0" fillId="11" borderId="7" xfId="0" applyFill="1" applyBorder="1" applyAlignment="1">
      <alignment readingOrder="1"/>
    </xf>
    <xf numFmtId="0" fontId="0" fillId="11" borderId="4" xfId="0" applyFill="1" applyBorder="1"/>
    <xf numFmtId="0" fontId="0" fillId="0" borderId="4" xfId="0" applyBorder="1"/>
    <xf numFmtId="0" fontId="0" fillId="12" borderId="0" xfId="0" applyFill="1"/>
    <xf numFmtId="0" fontId="2" fillId="12" borderId="0" xfId="0" applyFont="1" applyFill="1" applyAlignment="1">
      <alignment horizontal="right"/>
    </xf>
    <xf numFmtId="0" fontId="0" fillId="0" borderId="8" xfId="0" applyBorder="1"/>
    <xf numFmtId="165" fontId="2" fillId="12" borderId="0" xfId="0" applyNumberFormat="1" applyFont="1" applyFill="1" applyAlignment="1">
      <alignment horizontal="right"/>
    </xf>
    <xf numFmtId="165" fontId="0" fillId="0" borderId="8" xfId="0" applyNumberFormat="1" applyBorder="1" applyAlignment="1">
      <alignment horizontal="right"/>
    </xf>
    <xf numFmtId="165" fontId="0" fillId="0" borderId="8" xfId="0" applyNumberFormat="1" applyBorder="1"/>
    <xf numFmtId="0" fontId="9" fillId="13" borderId="0" xfId="2" applyFill="1"/>
    <xf numFmtId="0" fontId="10" fillId="0" borderId="0" xfId="0" applyFont="1"/>
    <xf numFmtId="0" fontId="0" fillId="0" borderId="9" xfId="0" applyBorder="1"/>
    <xf numFmtId="49" fontId="0" fillId="0" borderId="9" xfId="0" applyNumberFormat="1" applyBorder="1"/>
    <xf numFmtId="0" fontId="0" fillId="0" borderId="9" xfId="0" applyNumberFormat="1" applyBorder="1"/>
    <xf numFmtId="5" fontId="0" fillId="0" borderId="0" xfId="0" applyNumberFormat="1"/>
    <xf numFmtId="166" fontId="0" fillId="0" borderId="0" xfId="0" applyNumberFormat="1"/>
  </cellXfs>
  <cellStyles count="3">
    <cellStyle name="Calculation" xfId="1" builtinId="22"/>
    <cellStyle name="Good" xfId="2" builtinId="26"/>
    <cellStyle name="Normal" xfId="0" builtinId="0"/>
  </cellStyles>
  <dxfs count="20">
    <dxf>
      <numFmt numFmtId="165" formatCode="#,##0.00\ &quot;€&quot;"/>
    </dxf>
    <dxf>
      <numFmt numFmtId="0" formatCode="General"/>
    </dxf>
    <dxf>
      <numFmt numFmtId="0" formatCode="General"/>
    </dxf>
    <dxf>
      <numFmt numFmtId="0" formatCode="General"/>
    </dxf>
    <dxf>
      <numFmt numFmtId="165" formatCode="#,##0.00\ &quot;€&quot;"/>
    </dxf>
    <dxf>
      <numFmt numFmtId="0" formatCode="Genera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Trebuchet MS"/>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Trebuchet MS"/>
        <family val="2"/>
        <scheme val="minor"/>
      </font>
    </dxf>
    <dxf>
      <numFmt numFmtId="165" formatCode="#,##0.0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manualLayout>
          <c:layoutTarget val="inner"/>
          <c:xMode val="edge"/>
          <c:yMode val="edge"/>
          <c:x val="9.3615485564304463E-2"/>
          <c:y val="0.17861111111111108"/>
          <c:w val="0.82515529308836399"/>
          <c:h val="0.71683690580344128"/>
        </c:manualLayout>
      </c:layout>
      <c:scatterChart>
        <c:scatterStyle val="lineMarker"/>
        <c:varyColors val="0"/>
        <c:ser>
          <c:idx val="0"/>
          <c:order val="0"/>
          <c:tx>
            <c:strRef>
              <c:f>'Anomalies by scatter plot'!$E$1</c:f>
              <c:strCache>
                <c:ptCount val="1"/>
                <c:pt idx="0">
                  <c:v>Units</c:v>
                </c:pt>
              </c:strCache>
            </c:strRef>
          </c:tx>
          <c:spPr>
            <a:ln w="25400" cap="rnd">
              <a:noFill/>
              <a:round/>
            </a:ln>
            <a:effectLst>
              <a:outerShdw blurRad="50800" dist="38100" dir="5400000" rotWithShape="0">
                <a:srgbClr val="000000">
                  <a:alpha val="35000"/>
                </a:srgbClr>
              </a:outerShdw>
            </a:effectLst>
          </c:spPr>
          <c:marker>
            <c:symbol val="circle"/>
            <c:size val="6"/>
            <c:spPr>
              <a:gradFill rotWithShape="1">
                <a:gsLst>
                  <a:gs pos="0">
                    <a:schemeClr val="accent6">
                      <a:tint val="96000"/>
                      <a:lumMod val="100000"/>
                    </a:schemeClr>
                  </a:gs>
                  <a:gs pos="78000">
                    <a:schemeClr val="accent6">
                      <a:shade val="94000"/>
                      <a:lumMod val="94000"/>
                    </a:schemeClr>
                  </a:gs>
                </a:gsLst>
                <a:lin ang="5400000" scaled="0"/>
              </a:gradFill>
              <a:ln w="9525" cap="rnd">
                <a:solidFill>
                  <a:schemeClr val="accent6"/>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xVal>
            <c:numRef>
              <c:f>'Anomalies by scatter plot'!$D$2:$D$301</c:f>
              <c:numCache>
                <c:formatCode>#\ ##0.00\ "€"</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 by scatter plot'!$E$2:$E$301</c:f>
              <c:numCache>
                <c:formatCode>General</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0D42-4E4C-A367-231E65277389}"/>
            </c:ext>
          </c:extLst>
        </c:ser>
        <c:dLbls>
          <c:showLegendKey val="0"/>
          <c:showVal val="0"/>
          <c:showCatName val="0"/>
          <c:showSerName val="0"/>
          <c:showPercent val="0"/>
          <c:showBubbleSize val="0"/>
        </c:dLbls>
        <c:axId val="422401896"/>
        <c:axId val="422402224"/>
      </c:scatterChart>
      <c:valAx>
        <c:axId val="422401896"/>
        <c:scaling>
          <c:orientation val="minMax"/>
        </c:scaling>
        <c:delete val="0"/>
        <c:axPos val="b"/>
        <c:majorGridlines>
          <c:spPr>
            <a:ln w="9525" cap="flat" cmpd="sng" algn="ctr">
              <a:solidFill>
                <a:schemeClr val="lt1">
                  <a:lumMod val="95000"/>
                  <a:alpha val="10000"/>
                </a:schemeClr>
              </a:solidFill>
              <a:round/>
            </a:ln>
            <a:effectLst/>
          </c:spPr>
        </c:majorGridlines>
        <c:numFmt formatCode="#\ ##0.00\ &quot;€&quot;"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22402224"/>
        <c:crosses val="autoZero"/>
        <c:crossBetween val="midCat"/>
      </c:valAx>
      <c:valAx>
        <c:axId val="422402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2240189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rebuchet MS" panose="020B0603020202020204"/>
            </a:rPr>
            <a:t>Amount</a:t>
          </a:r>
        </a:p>
      </cx:txPr>
    </cx:title>
    <cx:plotArea>
      <cx:plotAreaRegion>
        <cx:series layoutId="boxWhisker" uniqueId="{D87BEB31-3705-489B-8862-2E8AE7C101A2}">
          <cx:tx>
            <cx:txData>
              <cx:f>_xlchart.v1.0</cx:f>
              <cx:v>Amount</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Amount by Country</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Text" lastClr="000000"/>
              </a:solidFill>
              <a:effectLst>
                <a:outerShdw blurRad="50800" dist="38100" dir="5400000" algn="t" rotWithShape="0">
                  <a:prstClr val="black">
                    <a:alpha val="40000"/>
                  </a:prstClr>
                </a:outerShdw>
              </a:effectLst>
              <a:latin typeface="Trebuchet MS" panose="020B0603020202020204"/>
            </a:rPr>
            <a:t>Amount by Country</a:t>
          </a:r>
        </a:p>
      </cx:txPr>
    </cx:title>
    <cx:plotArea>
      <cx:plotAreaRegion>
        <cx:series layoutId="boxWhisker" uniqueId="{0F3632CE-E8A8-47BA-9E93-C44FFA0E3E86}">
          <cx:tx>
            <cx:txData>
              <cx:f>_xlchart.v1.3</cx:f>
              <cx:v>Amount</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123825</xdr:colOff>
      <xdr:row>2</xdr:row>
      <xdr:rowOff>0</xdr:rowOff>
    </xdr:to>
    <xdr:sp macro="" textlink="">
      <xdr:nvSpPr>
        <xdr:cNvPr id="2" name="Rectangle 1">
          <a:extLst>
            <a:ext uri="{FF2B5EF4-FFF2-40B4-BE49-F238E27FC236}">
              <a16:creationId xmlns:a16="http://schemas.microsoft.com/office/drawing/2014/main" id="{34B93B7A-EA15-403F-8374-A3A0513B8B98}"/>
            </a:ext>
          </a:extLst>
        </xdr:cNvPr>
        <xdr:cNvSpPr/>
      </xdr:nvSpPr>
      <xdr:spPr>
        <a:xfrm>
          <a:off x="0" y="0"/>
          <a:ext cx="123825" cy="742950"/>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0</xdr:colOff>
      <xdr:row>1</xdr:row>
      <xdr:rowOff>0</xdr:rowOff>
    </xdr:from>
    <xdr:to>
      <xdr:col>0</xdr:col>
      <xdr:colOff>123825</xdr:colOff>
      <xdr:row>3</xdr:row>
      <xdr:rowOff>0</xdr:rowOff>
    </xdr:to>
    <xdr:sp macro="" textlink="">
      <xdr:nvSpPr>
        <xdr:cNvPr id="3" name="Rectangle 2">
          <a:extLst>
            <a:ext uri="{FF2B5EF4-FFF2-40B4-BE49-F238E27FC236}">
              <a16:creationId xmlns:a16="http://schemas.microsoft.com/office/drawing/2014/main" id="{CA7C8EC5-DFDE-40D9-85D3-268C74E105B4}"/>
            </a:ext>
          </a:extLst>
        </xdr:cNvPr>
        <xdr:cNvSpPr/>
      </xdr:nvSpPr>
      <xdr:spPr>
        <a:xfrm>
          <a:off x="0" y="0"/>
          <a:ext cx="123825" cy="533400"/>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419100</xdr:colOff>
      <xdr:row>2</xdr:row>
      <xdr:rowOff>0</xdr:rowOff>
    </xdr:from>
    <xdr:to>
      <xdr:col>13</xdr:col>
      <xdr:colOff>457200</xdr:colOff>
      <xdr:row>15</xdr:row>
      <xdr:rowOff>38100</xdr:rowOff>
    </xdr:to>
    <xdr:graphicFrame macro="">
      <xdr:nvGraphicFramePr>
        <xdr:cNvPr id="3" name="Chart 2">
          <a:extLst>
            <a:ext uri="{FF2B5EF4-FFF2-40B4-BE49-F238E27FC236}">
              <a16:creationId xmlns:a16="http://schemas.microsoft.com/office/drawing/2014/main" id="{E1612F16-527C-4B47-813E-8E09BF5AA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0.70507</cdr:x>
      <cdr:y>0.43748</cdr:y>
    </cdr:from>
    <cdr:to>
      <cdr:x>0.78424</cdr:x>
      <cdr:y>0.54859</cdr:y>
    </cdr:to>
    <cdr:sp macro="" textlink="">
      <cdr:nvSpPr>
        <cdr:cNvPr id="2" name="Oval 1">
          <a:extLst xmlns:a="http://schemas.openxmlformats.org/drawingml/2006/main">
            <a:ext uri="{FF2B5EF4-FFF2-40B4-BE49-F238E27FC236}">
              <a16:creationId xmlns:a16="http://schemas.microsoft.com/office/drawing/2014/main" id="{C6CDAAEF-9DF2-4CC4-B445-0B4430B8EF39}"/>
            </a:ext>
          </a:extLst>
        </cdr:cNvPr>
        <cdr:cNvSpPr/>
      </cdr:nvSpPr>
      <cdr:spPr>
        <a:xfrm xmlns:a="http://schemas.openxmlformats.org/drawingml/2006/main">
          <a:off x="3411617" y="1208418"/>
          <a:ext cx="383064" cy="306917"/>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fr-FR"/>
        </a:p>
      </cdr:txBody>
    </cdr:sp>
  </cdr:relSizeAnchor>
</c:userShapes>
</file>

<file path=xl/drawings/drawing4.xml><?xml version="1.0" encoding="utf-8"?>
<xdr:wsDr xmlns:xdr="http://schemas.openxmlformats.org/drawingml/2006/spreadsheetDrawing" xmlns:a="http://schemas.openxmlformats.org/drawingml/2006/main">
  <xdr:twoCellAnchor>
    <xdr:from>
      <xdr:col>12</xdr:col>
      <xdr:colOff>95250</xdr:colOff>
      <xdr:row>3</xdr:row>
      <xdr:rowOff>52387</xdr:rowOff>
    </xdr:from>
    <xdr:to>
      <xdr:col>15</xdr:col>
      <xdr:colOff>228600</xdr:colOff>
      <xdr:row>16</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3D369FE-8B3F-4ADD-89D1-3E512C18F3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24850" y="681037"/>
              <a:ext cx="2190750" cy="2743200"/>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114300</xdr:colOff>
      <xdr:row>3</xdr:row>
      <xdr:rowOff>166687</xdr:rowOff>
    </xdr:from>
    <xdr:to>
      <xdr:col>11</xdr:col>
      <xdr:colOff>571500</xdr:colOff>
      <xdr:row>16</xdr:row>
      <xdr:rowOff>185737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85C0557-70E2-4260-AB9E-45F790FF3E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43300" y="795337"/>
              <a:ext cx="4572000" cy="2743200"/>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152400</xdr:colOff>
      <xdr:row>4</xdr:row>
      <xdr:rowOff>85725</xdr:rowOff>
    </xdr:from>
    <xdr:to>
      <xdr:col>10</xdr:col>
      <xdr:colOff>609600</xdr:colOff>
      <xdr:row>17</xdr:row>
      <xdr:rowOff>171450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4C70D5DE-76AD-4D3E-85DB-AAF0A8068C48}"/>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7067550" y="923925"/>
              <a:ext cx="1828800" cy="28098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438150</xdr:colOff>
      <xdr:row>1</xdr:row>
      <xdr:rowOff>104775</xdr:rowOff>
    </xdr:from>
    <xdr:to>
      <xdr:col>12</xdr:col>
      <xdr:colOff>209550</xdr:colOff>
      <xdr:row>18</xdr:row>
      <xdr:rowOff>76200</xdr:rowOff>
    </xdr:to>
    <mc:AlternateContent xmlns:mc="http://schemas.openxmlformats.org/markup-compatibility/2006" xmlns:a14="http://schemas.microsoft.com/office/drawing/2010/main">
      <mc:Choice Requires="a14">
        <xdr:graphicFrame macro="">
          <xdr:nvGraphicFramePr>
            <xdr:cNvPr id="6" name="Geography 1">
              <a:extLst>
                <a:ext uri="{FF2B5EF4-FFF2-40B4-BE49-F238E27FC236}">
                  <a16:creationId xmlns:a16="http://schemas.microsoft.com/office/drawing/2014/main" id="{3E6560D1-8A0E-4F12-86FF-A743D6A2F9A2}"/>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8915400" y="323850"/>
              <a:ext cx="1828800" cy="35623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a Abderahim" refreshedDate="44611.99529421296" createdVersion="7" refreshedVersion="7" minRefreshableVersion="3" recordCount="300" xr:uid="{7F3212E8-5152-432D-9B5A-3DA18624EDA2}">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5.79" maxValue="14.49"/>
    </cacheField>
    <cacheField name="Cost" numFmtId="0">
      <sharedItems containsSemiMixedTypes="0" containsString="0" containsNumber="1" minValue="0" maxValue="7520.31"/>
    </cacheField>
  </cacheFields>
  <extLst>
    <ext xmlns:x14="http://schemas.microsoft.com/office/spreadsheetml/2009/9/main" uri="{725AE2AE-9491-48be-B2B4-4EB974FC3084}">
      <x14:pivotCacheDefinition pivotCacheId="41599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a Abderahim" refreshedDate="44612.055864004629" backgroundQuery="1" createdVersion="7" refreshedVersion="7" minRefreshableVersion="3" recordCount="0" supportSubquery="1" supportAdvancedDrill="1" xr:uid="{23292B3F-C281-453E-B97D-564B569D44BA}">
  <cacheSource type="external" connectionId="4"/>
  <cacheFields count="6">
    <cacheField name="[Measures].[Sum of Amount]" caption="Sum of Amount" numFmtId="0" hierarchy="7" level="32767"/>
    <cacheField name="[Measures].[Sum of Cost]" caption="Sum of Cost" numFmtId="0" hierarchy="8" level="32767"/>
    <cacheField name="[data].[Product].[Product]" caption="Product" numFmtId="0" hierarchy="2" level="1">
      <sharedItems count="20">
        <s v="50% Dark Bites"/>
        <s v="70% Dark Bites"/>
        <s v="85% Dark Bars"/>
        <s v="99% Dark &amp; Pure"/>
        <s v="After Nines"/>
        <s v="Almond Choco"/>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total profit]" caption="total profit" numFmtId="0" hierarchy="9" level="32767"/>
    <cacheField name="[data].[Geography].[Geography]" caption="Geography" numFmtId="0" hierarchy="1" level="1">
      <sharedItems containsSemiMixedTypes="0" containsNonDate="0" containsString="0"/>
    </cacheField>
    <cacheField name="[Measures].[Profit %]" caption="Profit %" numFmtId="0" hierarchy="10" level="32767"/>
  </cacheFields>
  <cacheHierarchies count="1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2"/>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oneField="1">
      <fieldsUsage count="1">
        <fieldUsage x="1"/>
      </fieldsUsage>
      <extLst>
        <ext xmlns:x15="http://schemas.microsoft.com/office/spreadsheetml/2010/11/main" uri="{B97F6D7D-B522-45F9-BDA1-12C45D357490}">
          <x15:cacheHierarchy aggregatedColumn="6"/>
        </ext>
      </extLst>
    </cacheHierarchy>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5"/>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a Abderahim" refreshedDate="44612.00005347222" backgroundQuery="1" createdVersion="3" refreshedVersion="7" minRefreshableVersion="3" recordCount="0" supportSubquery="1" supportAdvancedDrill="1" xr:uid="{AE91DC2E-1893-49CD-97FB-AF5A2651EA6C}">
  <cacheSource type="external" connectionId="4">
    <extLst>
      <ext xmlns:x14="http://schemas.microsoft.com/office/spreadsheetml/2009/9/main" uri="{F057638F-6D5F-4e77-A914-E7F072B9BCA8}">
        <x14:sourceConnection name="ThisWorkbookDataModel"/>
      </ext>
    </extLst>
  </cacheSource>
  <cacheFields count="0"/>
  <cacheHierarchies count="1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5800461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1.7"/>
    <n v="1333.8"/>
  </r>
  <r>
    <x v="1"/>
    <x v="1"/>
    <x v="1"/>
    <n v="6706"/>
    <n v="459"/>
    <n v="10.38"/>
    <n v="4764.42"/>
  </r>
  <r>
    <x v="2"/>
    <x v="1"/>
    <x v="2"/>
    <n v="959"/>
    <n v="147"/>
    <n v="9.77"/>
    <n v="1436.1899999999998"/>
  </r>
  <r>
    <x v="3"/>
    <x v="2"/>
    <x v="3"/>
    <n v="9632"/>
    <n v="288"/>
    <n v="10.38"/>
    <n v="2989.44"/>
  </r>
  <r>
    <x v="4"/>
    <x v="3"/>
    <x v="4"/>
    <n v="2100"/>
    <n v="414"/>
    <n v="12.37"/>
    <n v="5121.1799999999994"/>
  </r>
  <r>
    <x v="0"/>
    <x v="1"/>
    <x v="5"/>
    <n v="8869"/>
    <n v="432"/>
    <n v="14.49"/>
    <n v="6259.68"/>
  </r>
  <r>
    <x v="4"/>
    <x v="4"/>
    <x v="6"/>
    <n v="2681"/>
    <n v="54"/>
    <n v="5.79"/>
    <n v="312.66000000000003"/>
  </r>
  <r>
    <x v="1"/>
    <x v="1"/>
    <x v="7"/>
    <n v="5012"/>
    <n v="210"/>
    <n v="9.77"/>
    <n v="2051.6999999999998"/>
  </r>
  <r>
    <x v="5"/>
    <x v="4"/>
    <x v="8"/>
    <n v="1281"/>
    <n v="75"/>
    <n v="11.7"/>
    <n v="877.5"/>
  </r>
  <r>
    <x v="6"/>
    <x v="0"/>
    <x v="8"/>
    <n v="4991"/>
    <n v="12"/>
    <n v="11.7"/>
    <n v="140.39999999999998"/>
  </r>
  <r>
    <x v="7"/>
    <x v="3"/>
    <x v="4"/>
    <n v="1785"/>
    <n v="462"/>
    <n v="12.37"/>
    <n v="5714.94"/>
  </r>
  <r>
    <x v="8"/>
    <x v="0"/>
    <x v="9"/>
    <n v="3983"/>
    <n v="144"/>
    <n v="10.38"/>
    <n v="1494.72"/>
  </r>
  <r>
    <x v="2"/>
    <x v="4"/>
    <x v="10"/>
    <n v="2646"/>
    <n v="120"/>
    <n v="14.49"/>
    <n v="1738.8"/>
  </r>
  <r>
    <x v="7"/>
    <x v="5"/>
    <x v="11"/>
    <n v="252"/>
    <n v="54"/>
    <n v="14.49"/>
    <n v="782.46"/>
  </r>
  <r>
    <x v="8"/>
    <x v="1"/>
    <x v="4"/>
    <n v="2464"/>
    <n v="234"/>
    <n v="12.37"/>
    <n v="2894.58"/>
  </r>
  <r>
    <x v="8"/>
    <x v="1"/>
    <x v="12"/>
    <n v="2114"/>
    <n v="66"/>
    <n v="7.16"/>
    <n v="472.56"/>
  </r>
  <r>
    <x v="4"/>
    <x v="0"/>
    <x v="6"/>
    <n v="7693"/>
    <n v="87"/>
    <n v="5.79"/>
    <n v="503.73"/>
  </r>
  <r>
    <x v="6"/>
    <x v="5"/>
    <x v="13"/>
    <n v="15610"/>
    <n v="339"/>
    <n v="14.49"/>
    <n v="4912.1099999999997"/>
  </r>
  <r>
    <x v="3"/>
    <x v="5"/>
    <x v="7"/>
    <n v="336"/>
    <n v="144"/>
    <n v="9.77"/>
    <n v="1406.8799999999999"/>
  </r>
  <r>
    <x v="7"/>
    <x v="3"/>
    <x v="13"/>
    <n v="9443"/>
    <n v="162"/>
    <n v="14.49"/>
    <n v="2347.38"/>
  </r>
  <r>
    <x v="2"/>
    <x v="5"/>
    <x v="14"/>
    <n v="8155"/>
    <n v="90"/>
    <n v="10.38"/>
    <n v="934.2"/>
  </r>
  <r>
    <x v="1"/>
    <x v="4"/>
    <x v="14"/>
    <n v="1701"/>
    <n v="234"/>
    <n v="10.38"/>
    <n v="2428.92"/>
  </r>
  <r>
    <x v="9"/>
    <x v="4"/>
    <x v="7"/>
    <n v="2205"/>
    <n v="141"/>
    <n v="9.77"/>
    <n v="1377.57"/>
  </r>
  <r>
    <x v="1"/>
    <x v="0"/>
    <x v="15"/>
    <n v="1771"/>
    <n v="204"/>
    <n v="11.7"/>
    <n v="2386.7999999999997"/>
  </r>
  <r>
    <x v="3"/>
    <x v="1"/>
    <x v="16"/>
    <n v="2114"/>
    <n v="186"/>
    <n v="14.49"/>
    <n v="2695.14"/>
  </r>
  <r>
    <x v="3"/>
    <x v="2"/>
    <x v="11"/>
    <n v="10311"/>
    <n v="231"/>
    <n v="14.49"/>
    <n v="3347.19"/>
  </r>
  <r>
    <x v="8"/>
    <x v="3"/>
    <x v="10"/>
    <n v="21"/>
    <n v="168"/>
    <n v="14.49"/>
    <n v="2434.3200000000002"/>
  </r>
  <r>
    <x v="9"/>
    <x v="1"/>
    <x v="13"/>
    <n v="1974"/>
    <n v="195"/>
    <n v="14.49"/>
    <n v="2825.55"/>
  </r>
  <r>
    <x v="6"/>
    <x v="2"/>
    <x v="14"/>
    <n v="6314"/>
    <n v="15"/>
    <n v="10.38"/>
    <n v="155.70000000000002"/>
  </r>
  <r>
    <x v="9"/>
    <x v="0"/>
    <x v="14"/>
    <n v="4683"/>
    <n v="30"/>
    <n v="10.38"/>
    <n v="311.40000000000003"/>
  </r>
  <r>
    <x v="3"/>
    <x v="0"/>
    <x v="17"/>
    <n v="6398"/>
    <n v="102"/>
    <n v="11.7"/>
    <n v="1193.3999999999999"/>
  </r>
  <r>
    <x v="7"/>
    <x v="1"/>
    <x v="15"/>
    <n v="553"/>
    <n v="15"/>
    <n v="11.7"/>
    <n v="175.5"/>
  </r>
  <r>
    <x v="1"/>
    <x v="3"/>
    <x v="0"/>
    <n v="7021"/>
    <n v="183"/>
    <n v="11.7"/>
    <n v="2141.1"/>
  </r>
  <r>
    <x v="0"/>
    <x v="3"/>
    <x v="7"/>
    <n v="5817"/>
    <n v="12"/>
    <n v="9.77"/>
    <n v="117.24"/>
  </r>
  <r>
    <x v="3"/>
    <x v="3"/>
    <x v="8"/>
    <n v="3976"/>
    <n v="72"/>
    <n v="11.7"/>
    <n v="842.4"/>
  </r>
  <r>
    <x v="4"/>
    <x v="4"/>
    <x v="18"/>
    <n v="1134"/>
    <n v="282"/>
    <n v="14.49"/>
    <n v="4086.18"/>
  </r>
  <r>
    <x v="7"/>
    <x v="3"/>
    <x v="19"/>
    <n v="6027"/>
    <n v="144"/>
    <n v="10.38"/>
    <n v="1494.72"/>
  </r>
  <r>
    <x v="4"/>
    <x v="0"/>
    <x v="10"/>
    <n v="1904"/>
    <n v="405"/>
    <n v="14.49"/>
    <n v="5868.45"/>
  </r>
  <r>
    <x v="5"/>
    <x v="5"/>
    <x v="1"/>
    <n v="3262"/>
    <n v="75"/>
    <n v="10.38"/>
    <n v="778.50000000000011"/>
  </r>
  <r>
    <x v="0"/>
    <x v="5"/>
    <x v="18"/>
    <n v="2289"/>
    <n v="135"/>
    <n v="14.49"/>
    <n v="1956.15"/>
  </r>
  <r>
    <x v="6"/>
    <x v="5"/>
    <x v="18"/>
    <n v="6986"/>
    <n v="21"/>
    <n v="14.49"/>
    <n v="304.29000000000002"/>
  </r>
  <r>
    <x v="7"/>
    <x v="4"/>
    <x v="14"/>
    <n v="4417"/>
    <n v="153"/>
    <n v="10.38"/>
    <n v="1588.14"/>
  </r>
  <r>
    <x v="4"/>
    <x v="5"/>
    <x v="16"/>
    <n v="1442"/>
    <n v="15"/>
    <n v="14.49"/>
    <n v="217.35"/>
  </r>
  <r>
    <x v="8"/>
    <x v="1"/>
    <x v="8"/>
    <n v="2415"/>
    <n v="255"/>
    <n v="11.7"/>
    <n v="2983.5"/>
  </r>
  <r>
    <x v="7"/>
    <x v="0"/>
    <x v="15"/>
    <n v="238"/>
    <n v="18"/>
    <n v="11.7"/>
    <n v="210.6"/>
  </r>
  <r>
    <x v="4"/>
    <x v="0"/>
    <x v="14"/>
    <n v="4949"/>
    <n v="189"/>
    <n v="10.38"/>
    <n v="1961.8200000000002"/>
  </r>
  <r>
    <x v="6"/>
    <x v="4"/>
    <x v="1"/>
    <n v="5075"/>
    <n v="21"/>
    <n v="10.38"/>
    <n v="217.98000000000002"/>
  </r>
  <r>
    <x v="8"/>
    <x v="2"/>
    <x v="10"/>
    <n v="9198"/>
    <n v="36"/>
    <n v="14.49"/>
    <n v="521.64"/>
  </r>
  <r>
    <x v="4"/>
    <x v="5"/>
    <x v="12"/>
    <n v="3339"/>
    <n v="75"/>
    <n v="7.16"/>
    <n v="537"/>
  </r>
  <r>
    <x v="0"/>
    <x v="5"/>
    <x v="9"/>
    <n v="5019"/>
    <n v="156"/>
    <n v="10.38"/>
    <n v="1619.2800000000002"/>
  </r>
  <r>
    <x v="6"/>
    <x v="2"/>
    <x v="10"/>
    <n v="16184"/>
    <n v="39"/>
    <n v="14.49"/>
    <n v="565.11"/>
  </r>
  <r>
    <x v="4"/>
    <x v="2"/>
    <x v="20"/>
    <n v="497"/>
    <n v="63"/>
    <n v="12.37"/>
    <n v="779.31"/>
  </r>
  <r>
    <x v="7"/>
    <x v="2"/>
    <x v="12"/>
    <n v="8211"/>
    <n v="75"/>
    <n v="7.16"/>
    <n v="537"/>
  </r>
  <r>
    <x v="7"/>
    <x v="4"/>
    <x v="19"/>
    <n v="6580"/>
    <n v="183"/>
    <n v="10.38"/>
    <n v="1899.5400000000002"/>
  </r>
  <r>
    <x v="3"/>
    <x v="1"/>
    <x v="11"/>
    <n v="4760"/>
    <n v="69"/>
    <n v="14.49"/>
    <n v="999.81000000000006"/>
  </r>
  <r>
    <x v="0"/>
    <x v="2"/>
    <x v="4"/>
    <n v="5439"/>
    <n v="30"/>
    <n v="12.37"/>
    <n v="371.09999999999997"/>
  </r>
  <r>
    <x v="3"/>
    <x v="5"/>
    <x v="9"/>
    <n v="1463"/>
    <n v="39"/>
    <n v="10.38"/>
    <n v="404.82000000000005"/>
  </r>
  <r>
    <x v="8"/>
    <x v="5"/>
    <x v="1"/>
    <n v="7777"/>
    <n v="504"/>
    <n v="10.38"/>
    <n v="5231.5200000000004"/>
  </r>
  <r>
    <x v="2"/>
    <x v="0"/>
    <x v="12"/>
    <n v="1085"/>
    <n v="273"/>
    <n v="7.16"/>
    <n v="1954.68"/>
  </r>
  <r>
    <x v="6"/>
    <x v="0"/>
    <x v="6"/>
    <n v="182"/>
    <n v="48"/>
    <n v="5.79"/>
    <n v="277.92"/>
  </r>
  <r>
    <x v="4"/>
    <x v="5"/>
    <x v="18"/>
    <n v="4242"/>
    <n v="207"/>
    <n v="14.49"/>
    <n v="2999.43"/>
  </r>
  <r>
    <x v="4"/>
    <x v="2"/>
    <x v="1"/>
    <n v="6118"/>
    <n v="9"/>
    <n v="10.38"/>
    <n v="93.42"/>
  </r>
  <r>
    <x v="9"/>
    <x v="2"/>
    <x v="14"/>
    <n v="2317"/>
    <n v="261"/>
    <n v="10.38"/>
    <n v="2709.1800000000003"/>
  </r>
  <r>
    <x v="4"/>
    <x v="4"/>
    <x v="10"/>
    <n v="938"/>
    <n v="6"/>
    <n v="14.49"/>
    <n v="86.94"/>
  </r>
  <r>
    <x v="1"/>
    <x v="0"/>
    <x v="16"/>
    <n v="9709"/>
    <n v="30"/>
    <n v="14.49"/>
    <n v="434.7"/>
  </r>
  <r>
    <x v="5"/>
    <x v="5"/>
    <x v="13"/>
    <n v="2205"/>
    <n v="138"/>
    <n v="14.49"/>
    <n v="1999.6200000000001"/>
  </r>
  <r>
    <x v="5"/>
    <x v="0"/>
    <x v="9"/>
    <n v="4487"/>
    <n v="111"/>
    <n v="10.38"/>
    <n v="1152.18"/>
  </r>
  <r>
    <x v="6"/>
    <x v="1"/>
    <x v="3"/>
    <n v="2415"/>
    <n v="15"/>
    <n v="10.38"/>
    <n v="155.70000000000002"/>
  </r>
  <r>
    <x v="0"/>
    <x v="5"/>
    <x v="15"/>
    <n v="4018"/>
    <n v="162"/>
    <n v="11.7"/>
    <n v="1895.3999999999999"/>
  </r>
  <r>
    <x v="6"/>
    <x v="5"/>
    <x v="15"/>
    <n v="861"/>
    <n v="195"/>
    <n v="11.7"/>
    <n v="2281.5"/>
  </r>
  <r>
    <x v="9"/>
    <x v="4"/>
    <x v="8"/>
    <n v="5586"/>
    <n v="525"/>
    <n v="11.7"/>
    <n v="6142.5"/>
  </r>
  <r>
    <x v="5"/>
    <x v="5"/>
    <x v="5"/>
    <n v="2226"/>
    <n v="48"/>
    <n v="14.49"/>
    <n v="695.52"/>
  </r>
  <r>
    <x v="2"/>
    <x v="5"/>
    <x v="19"/>
    <n v="14329"/>
    <n v="150"/>
    <n v="10.38"/>
    <n v="1557.0000000000002"/>
  </r>
  <r>
    <x v="2"/>
    <x v="5"/>
    <x v="13"/>
    <n v="8463"/>
    <n v="492"/>
    <n v="14.49"/>
    <n v="7129.08"/>
  </r>
  <r>
    <x v="6"/>
    <x v="5"/>
    <x v="12"/>
    <n v="2891"/>
    <n v="102"/>
    <n v="7.16"/>
    <n v="730.32"/>
  </r>
  <r>
    <x v="8"/>
    <x v="2"/>
    <x v="14"/>
    <n v="3773"/>
    <n v="165"/>
    <n v="10.38"/>
    <n v="1712.7"/>
  </r>
  <r>
    <x v="3"/>
    <x v="2"/>
    <x v="19"/>
    <n v="854"/>
    <n v="309"/>
    <n v="10.38"/>
    <n v="3207.42"/>
  </r>
  <r>
    <x v="4"/>
    <x v="2"/>
    <x v="9"/>
    <n v="4970"/>
    <n v="156"/>
    <n v="10.38"/>
    <n v="1619.2800000000002"/>
  </r>
  <r>
    <x v="2"/>
    <x v="1"/>
    <x v="21"/>
    <n v="98"/>
    <n v="159"/>
    <n v="9.77"/>
    <n v="1553.4299999999998"/>
  </r>
  <r>
    <x v="6"/>
    <x v="1"/>
    <x v="16"/>
    <n v="13391"/>
    <n v="201"/>
    <n v="14.49"/>
    <n v="2912.4900000000002"/>
  </r>
  <r>
    <x v="1"/>
    <x v="3"/>
    <x v="6"/>
    <n v="8890"/>
    <n v="210"/>
    <n v="5.79"/>
    <n v="1215.9000000000001"/>
  </r>
  <r>
    <x v="7"/>
    <x v="4"/>
    <x v="11"/>
    <n v="56"/>
    <n v="51"/>
    <n v="14.49"/>
    <n v="738.99"/>
  </r>
  <r>
    <x v="8"/>
    <x v="2"/>
    <x v="4"/>
    <n v="3339"/>
    <n v="39"/>
    <n v="12.37"/>
    <n v="482.42999999999995"/>
  </r>
  <r>
    <x v="9"/>
    <x v="1"/>
    <x v="3"/>
    <n v="3808"/>
    <n v="279"/>
    <n v="10.38"/>
    <n v="2896.0200000000004"/>
  </r>
  <r>
    <x v="9"/>
    <x v="4"/>
    <x v="11"/>
    <n v="63"/>
    <n v="123"/>
    <n v="14.49"/>
    <n v="1782.27"/>
  </r>
  <r>
    <x v="7"/>
    <x v="3"/>
    <x v="18"/>
    <n v="7812"/>
    <n v="81"/>
    <n v="14.49"/>
    <n v="1173.69"/>
  </r>
  <r>
    <x v="0"/>
    <x v="0"/>
    <x v="15"/>
    <n v="7693"/>
    <n v="21"/>
    <n v="11.7"/>
    <n v="245.7"/>
  </r>
  <r>
    <x v="8"/>
    <x v="2"/>
    <x v="19"/>
    <n v="973"/>
    <n v="162"/>
    <n v="10.38"/>
    <n v="1681.5600000000002"/>
  </r>
  <r>
    <x v="9"/>
    <x v="1"/>
    <x v="20"/>
    <n v="567"/>
    <n v="228"/>
    <n v="12.37"/>
    <n v="2820.3599999999997"/>
  </r>
  <r>
    <x v="9"/>
    <x v="2"/>
    <x v="12"/>
    <n v="2471"/>
    <n v="342"/>
    <n v="7.16"/>
    <n v="2448.7200000000003"/>
  </r>
  <r>
    <x v="6"/>
    <x v="4"/>
    <x v="11"/>
    <n v="7189"/>
    <n v="54"/>
    <n v="14.49"/>
    <n v="782.46"/>
  </r>
  <r>
    <x v="3"/>
    <x v="1"/>
    <x v="19"/>
    <n v="7455"/>
    <n v="216"/>
    <n v="10.38"/>
    <n v="2242.0800000000004"/>
  </r>
  <r>
    <x v="8"/>
    <x v="5"/>
    <x v="21"/>
    <n v="3108"/>
    <n v="54"/>
    <n v="9.77"/>
    <n v="527.57999999999993"/>
  </r>
  <r>
    <x v="4"/>
    <x v="4"/>
    <x v="4"/>
    <n v="469"/>
    <n v="75"/>
    <n v="12.37"/>
    <n v="927.74999999999989"/>
  </r>
  <r>
    <x v="2"/>
    <x v="0"/>
    <x v="14"/>
    <n v="2737"/>
    <n v="93"/>
    <n v="10.38"/>
    <n v="965.34"/>
  </r>
  <r>
    <x v="2"/>
    <x v="0"/>
    <x v="4"/>
    <n v="4305"/>
    <n v="156"/>
    <n v="12.37"/>
    <n v="1929.7199999999998"/>
  </r>
  <r>
    <x v="2"/>
    <x v="4"/>
    <x v="9"/>
    <n v="2408"/>
    <n v="9"/>
    <n v="10.38"/>
    <n v="93.42"/>
  </r>
  <r>
    <x v="8"/>
    <x v="2"/>
    <x v="15"/>
    <n v="1281"/>
    <n v="18"/>
    <n v="11.7"/>
    <n v="210.6"/>
  </r>
  <r>
    <x v="0"/>
    <x v="1"/>
    <x v="1"/>
    <n v="12348"/>
    <n v="234"/>
    <n v="10.38"/>
    <n v="2428.92"/>
  </r>
  <r>
    <x v="8"/>
    <x v="5"/>
    <x v="19"/>
    <n v="3689"/>
    <n v="312"/>
    <n v="10.38"/>
    <n v="3238.5600000000004"/>
  </r>
  <r>
    <x v="5"/>
    <x v="2"/>
    <x v="15"/>
    <n v="2870"/>
    <n v="300"/>
    <n v="11.7"/>
    <n v="3510"/>
  </r>
  <r>
    <x v="7"/>
    <x v="2"/>
    <x v="18"/>
    <n v="798"/>
    <n v="519"/>
    <n v="14.49"/>
    <n v="7520.31"/>
  </r>
  <r>
    <x v="3"/>
    <x v="0"/>
    <x v="20"/>
    <n v="2933"/>
    <n v="9"/>
    <n v="12.37"/>
    <n v="111.33"/>
  </r>
  <r>
    <x v="6"/>
    <x v="1"/>
    <x v="2"/>
    <n v="2744"/>
    <n v="9"/>
    <n v="9.77"/>
    <n v="87.929999999999993"/>
  </r>
  <r>
    <x v="0"/>
    <x v="2"/>
    <x v="5"/>
    <n v="9772"/>
    <n v="90"/>
    <n v="14.49"/>
    <n v="1304.0999999999999"/>
  </r>
  <r>
    <x v="5"/>
    <x v="5"/>
    <x v="4"/>
    <n v="1568"/>
    <n v="96"/>
    <n v="12.37"/>
    <n v="1187.52"/>
  </r>
  <r>
    <x v="7"/>
    <x v="2"/>
    <x v="10"/>
    <n v="11417"/>
    <n v="21"/>
    <n v="14.49"/>
    <n v="304.29000000000002"/>
  </r>
  <r>
    <x v="0"/>
    <x v="5"/>
    <x v="21"/>
    <n v="6748"/>
    <n v="48"/>
    <n v="9.77"/>
    <n v="468.96"/>
  </r>
  <r>
    <x v="9"/>
    <x v="2"/>
    <x v="18"/>
    <n v="1407"/>
    <n v="72"/>
    <n v="14.49"/>
    <n v="1043.28"/>
  </r>
  <r>
    <x v="1"/>
    <x v="1"/>
    <x v="12"/>
    <n v="2023"/>
    <n v="168"/>
    <n v="7.16"/>
    <n v="1202.8800000000001"/>
  </r>
  <r>
    <x v="6"/>
    <x v="3"/>
    <x v="21"/>
    <n v="5236"/>
    <n v="51"/>
    <n v="9.77"/>
    <n v="498.27"/>
  </r>
  <r>
    <x v="3"/>
    <x v="2"/>
    <x v="15"/>
    <n v="1925"/>
    <n v="192"/>
    <n v="11.7"/>
    <n v="2246.3999999999996"/>
  </r>
  <r>
    <x v="5"/>
    <x v="0"/>
    <x v="8"/>
    <n v="6608"/>
    <n v="225"/>
    <n v="11.7"/>
    <n v="2632.5"/>
  </r>
  <r>
    <x v="4"/>
    <x v="5"/>
    <x v="21"/>
    <n v="8008"/>
    <n v="456"/>
    <n v="9.77"/>
    <n v="4455.12"/>
  </r>
  <r>
    <x v="9"/>
    <x v="5"/>
    <x v="4"/>
    <n v="1428"/>
    <n v="93"/>
    <n v="12.37"/>
    <n v="1150.4099999999999"/>
  </r>
  <r>
    <x v="4"/>
    <x v="5"/>
    <x v="2"/>
    <n v="525"/>
    <n v="48"/>
    <n v="9.77"/>
    <n v="468.96"/>
  </r>
  <r>
    <x v="4"/>
    <x v="0"/>
    <x v="3"/>
    <n v="1505"/>
    <n v="102"/>
    <n v="10.38"/>
    <n v="1058.76"/>
  </r>
  <r>
    <x v="5"/>
    <x v="1"/>
    <x v="0"/>
    <n v="6755"/>
    <n v="252"/>
    <n v="11.7"/>
    <n v="2948.3999999999996"/>
  </r>
  <r>
    <x v="7"/>
    <x v="0"/>
    <x v="3"/>
    <n v="11571"/>
    <n v="138"/>
    <n v="10.38"/>
    <n v="1432.44"/>
  </r>
  <r>
    <x v="0"/>
    <x v="4"/>
    <x v="4"/>
    <n v="2541"/>
    <n v="90"/>
    <n v="12.37"/>
    <n v="1113.3"/>
  </r>
  <r>
    <x v="3"/>
    <x v="0"/>
    <x v="0"/>
    <n v="1526"/>
    <n v="240"/>
    <n v="11.7"/>
    <n v="2808"/>
  </r>
  <r>
    <x v="0"/>
    <x v="4"/>
    <x v="2"/>
    <n v="6125"/>
    <n v="102"/>
    <n v="9.77"/>
    <n v="996.54"/>
  </r>
  <r>
    <x v="3"/>
    <x v="1"/>
    <x v="18"/>
    <n v="847"/>
    <n v="129"/>
    <n v="14.49"/>
    <n v="1869.21"/>
  </r>
  <r>
    <x v="1"/>
    <x v="1"/>
    <x v="18"/>
    <n v="4753"/>
    <n v="300"/>
    <n v="14.49"/>
    <n v="4347"/>
  </r>
  <r>
    <x v="4"/>
    <x v="4"/>
    <x v="5"/>
    <n v="959"/>
    <n v="135"/>
    <n v="14.49"/>
    <n v="1956.15"/>
  </r>
  <r>
    <x v="5"/>
    <x v="1"/>
    <x v="17"/>
    <n v="2793"/>
    <n v="114"/>
    <n v="11.7"/>
    <n v="1333.8"/>
  </r>
  <r>
    <x v="5"/>
    <x v="1"/>
    <x v="8"/>
    <n v="4606"/>
    <n v="63"/>
    <n v="11.7"/>
    <n v="737.09999999999991"/>
  </r>
  <r>
    <x v="5"/>
    <x v="2"/>
    <x v="12"/>
    <n v="5551"/>
    <n v="252"/>
    <n v="7.16"/>
    <n v="1804.32"/>
  </r>
  <r>
    <x v="9"/>
    <x v="2"/>
    <x v="1"/>
    <n v="6657"/>
    <n v="303"/>
    <n v="10.38"/>
    <n v="3145.1400000000003"/>
  </r>
  <r>
    <x v="5"/>
    <x v="3"/>
    <x v="9"/>
    <n v="4438"/>
    <n v="246"/>
    <n v="10.38"/>
    <n v="2553.48"/>
  </r>
  <r>
    <x v="1"/>
    <x v="4"/>
    <x v="7"/>
    <n v="168"/>
    <n v="84"/>
    <n v="9.77"/>
    <n v="820.68"/>
  </r>
  <r>
    <x v="5"/>
    <x v="5"/>
    <x v="9"/>
    <n v="7777"/>
    <n v="39"/>
    <n v="10.38"/>
    <n v="404.82000000000005"/>
  </r>
  <r>
    <x v="6"/>
    <x v="2"/>
    <x v="9"/>
    <n v="3339"/>
    <n v="348"/>
    <n v="10.38"/>
    <n v="3612.2400000000002"/>
  </r>
  <r>
    <x v="5"/>
    <x v="0"/>
    <x v="5"/>
    <n v="6391"/>
    <n v="48"/>
    <n v="14.49"/>
    <n v="695.52"/>
  </r>
  <r>
    <x v="6"/>
    <x v="0"/>
    <x v="7"/>
    <n v="518"/>
    <n v="75"/>
    <n v="9.77"/>
    <n v="732.75"/>
  </r>
  <r>
    <x v="5"/>
    <x v="4"/>
    <x v="19"/>
    <n v="5677"/>
    <n v="258"/>
    <n v="10.38"/>
    <n v="2678.0400000000004"/>
  </r>
  <r>
    <x v="4"/>
    <x v="3"/>
    <x v="9"/>
    <n v="6048"/>
    <n v="27"/>
    <n v="10.38"/>
    <n v="280.26000000000005"/>
  </r>
  <r>
    <x v="1"/>
    <x v="4"/>
    <x v="1"/>
    <n v="3752"/>
    <n v="213"/>
    <n v="10.38"/>
    <n v="2210.94"/>
  </r>
  <r>
    <x v="6"/>
    <x v="1"/>
    <x v="12"/>
    <n v="4480"/>
    <n v="357"/>
    <n v="7.16"/>
    <n v="2556.12"/>
  </r>
  <r>
    <x v="2"/>
    <x v="0"/>
    <x v="2"/>
    <n v="259"/>
    <n v="207"/>
    <n v="9.77"/>
    <n v="2022.3899999999999"/>
  </r>
  <r>
    <x v="1"/>
    <x v="0"/>
    <x v="0"/>
    <n v="42"/>
    <n v="150"/>
    <n v="11.7"/>
    <n v="1755"/>
  </r>
  <r>
    <x v="3"/>
    <x v="2"/>
    <x v="21"/>
    <n v="98"/>
    <n v="204"/>
    <n v="9.77"/>
    <n v="1993.08"/>
  </r>
  <r>
    <x v="5"/>
    <x v="1"/>
    <x v="18"/>
    <n v="2478"/>
    <n v="21"/>
    <n v="14.49"/>
    <n v="304.29000000000002"/>
  </r>
  <r>
    <x v="3"/>
    <x v="5"/>
    <x v="5"/>
    <n v="7847"/>
    <n v="174"/>
    <n v="14.49"/>
    <n v="2521.2600000000002"/>
  </r>
  <r>
    <x v="7"/>
    <x v="0"/>
    <x v="9"/>
    <n v="9926"/>
    <n v="201"/>
    <n v="10.38"/>
    <n v="2086.38"/>
  </r>
  <r>
    <x v="1"/>
    <x v="4"/>
    <x v="11"/>
    <n v="819"/>
    <n v="510"/>
    <n v="14.49"/>
    <n v="7389.9000000000005"/>
  </r>
  <r>
    <x v="4"/>
    <x v="3"/>
    <x v="12"/>
    <n v="3052"/>
    <n v="378"/>
    <n v="7.16"/>
    <n v="2706.48"/>
  </r>
  <r>
    <x v="2"/>
    <x v="5"/>
    <x v="20"/>
    <n v="6832"/>
    <n v="27"/>
    <n v="12.37"/>
    <n v="333.98999999999995"/>
  </r>
  <r>
    <x v="7"/>
    <x v="3"/>
    <x v="10"/>
    <n v="2016"/>
    <n v="117"/>
    <n v="14.49"/>
    <n v="1695.33"/>
  </r>
  <r>
    <x v="4"/>
    <x v="4"/>
    <x v="20"/>
    <n v="7322"/>
    <n v="36"/>
    <n v="12.37"/>
    <n v="445.32"/>
  </r>
  <r>
    <x v="1"/>
    <x v="1"/>
    <x v="5"/>
    <n v="357"/>
    <n v="126"/>
    <n v="14.49"/>
    <n v="1825.74"/>
  </r>
  <r>
    <x v="2"/>
    <x v="3"/>
    <x v="4"/>
    <n v="3192"/>
    <n v="72"/>
    <n v="12.37"/>
    <n v="890.64"/>
  </r>
  <r>
    <x v="5"/>
    <x v="2"/>
    <x v="7"/>
    <n v="8435"/>
    <n v="42"/>
    <n v="9.77"/>
    <n v="410.34"/>
  </r>
  <r>
    <x v="0"/>
    <x v="3"/>
    <x v="12"/>
    <n v="0"/>
    <n v="135"/>
    <n v="7.16"/>
    <n v="966.6"/>
  </r>
  <r>
    <x v="5"/>
    <x v="5"/>
    <x v="17"/>
    <n v="8862"/>
    <n v="189"/>
    <n v="11.7"/>
    <n v="2211.2999999999997"/>
  </r>
  <r>
    <x v="4"/>
    <x v="0"/>
    <x v="19"/>
    <n v="3556"/>
    <n v="459"/>
    <n v="10.38"/>
    <n v="4764.42"/>
  </r>
  <r>
    <x v="6"/>
    <x v="5"/>
    <x v="16"/>
    <n v="7280"/>
    <n v="201"/>
    <n v="14.49"/>
    <n v="2912.4900000000002"/>
  </r>
  <r>
    <x v="4"/>
    <x v="5"/>
    <x v="0"/>
    <n v="3402"/>
    <n v="366"/>
    <n v="11.7"/>
    <n v="4282.2"/>
  </r>
  <r>
    <x v="8"/>
    <x v="0"/>
    <x v="12"/>
    <n v="4592"/>
    <n v="324"/>
    <n v="7.16"/>
    <n v="2319.84"/>
  </r>
  <r>
    <x v="2"/>
    <x v="1"/>
    <x v="16"/>
    <n v="7833"/>
    <n v="243"/>
    <n v="14.49"/>
    <n v="3521.07"/>
  </r>
  <r>
    <x v="7"/>
    <x v="3"/>
    <x v="20"/>
    <n v="7651"/>
    <n v="213"/>
    <n v="12.37"/>
    <n v="2634.81"/>
  </r>
  <r>
    <x v="0"/>
    <x v="1"/>
    <x v="0"/>
    <n v="2275"/>
    <n v="447"/>
    <n v="11.7"/>
    <n v="5229.8999999999996"/>
  </r>
  <r>
    <x v="0"/>
    <x v="4"/>
    <x v="11"/>
    <n v="5670"/>
    <n v="297"/>
    <n v="14.49"/>
    <n v="4303.53"/>
  </r>
  <r>
    <x v="5"/>
    <x v="1"/>
    <x v="10"/>
    <n v="2135"/>
    <n v="27"/>
    <n v="14.49"/>
    <n v="391.23"/>
  </r>
  <r>
    <x v="0"/>
    <x v="5"/>
    <x v="14"/>
    <n v="2779"/>
    <n v="75"/>
    <n v="10.38"/>
    <n v="778.50000000000011"/>
  </r>
  <r>
    <x v="9"/>
    <x v="3"/>
    <x v="5"/>
    <n v="12950"/>
    <n v="30"/>
    <n v="14.49"/>
    <n v="434.7"/>
  </r>
  <r>
    <x v="5"/>
    <x v="2"/>
    <x v="3"/>
    <n v="2646"/>
    <n v="177"/>
    <n v="10.38"/>
    <n v="1837.2600000000002"/>
  </r>
  <r>
    <x v="0"/>
    <x v="5"/>
    <x v="5"/>
    <n v="3794"/>
    <n v="159"/>
    <n v="14.49"/>
    <n v="2303.91"/>
  </r>
  <r>
    <x v="8"/>
    <x v="1"/>
    <x v="5"/>
    <n v="819"/>
    <n v="306"/>
    <n v="14.49"/>
    <n v="4433.9400000000005"/>
  </r>
  <r>
    <x v="8"/>
    <x v="5"/>
    <x v="13"/>
    <n v="2583"/>
    <n v="18"/>
    <n v="14.49"/>
    <n v="260.82"/>
  </r>
  <r>
    <x v="5"/>
    <x v="1"/>
    <x v="15"/>
    <n v="4585"/>
    <n v="240"/>
    <n v="11.7"/>
    <n v="2808"/>
  </r>
  <r>
    <x v="6"/>
    <x v="5"/>
    <x v="5"/>
    <n v="1652"/>
    <n v="93"/>
    <n v="14.49"/>
    <n v="1347.57"/>
  </r>
  <r>
    <x v="9"/>
    <x v="5"/>
    <x v="21"/>
    <n v="4991"/>
    <n v="9"/>
    <n v="9.77"/>
    <n v="87.929999999999993"/>
  </r>
  <r>
    <x v="1"/>
    <x v="5"/>
    <x v="10"/>
    <n v="2009"/>
    <n v="219"/>
    <n v="14.49"/>
    <n v="3173.31"/>
  </r>
  <r>
    <x v="7"/>
    <x v="3"/>
    <x v="7"/>
    <n v="1568"/>
    <n v="141"/>
    <n v="9.77"/>
    <n v="1377.57"/>
  </r>
  <r>
    <x v="3"/>
    <x v="0"/>
    <x v="13"/>
    <n v="3388"/>
    <n v="123"/>
    <n v="14.49"/>
    <n v="1782.27"/>
  </r>
  <r>
    <x v="0"/>
    <x v="4"/>
    <x v="17"/>
    <n v="623"/>
    <n v="51"/>
    <n v="11.7"/>
    <n v="596.69999999999993"/>
  </r>
  <r>
    <x v="4"/>
    <x v="2"/>
    <x v="2"/>
    <n v="10073"/>
    <n v="120"/>
    <n v="9.77"/>
    <n v="1172.3999999999999"/>
  </r>
  <r>
    <x v="1"/>
    <x v="3"/>
    <x v="21"/>
    <n v="1561"/>
    <n v="27"/>
    <n v="9.77"/>
    <n v="263.78999999999996"/>
  </r>
  <r>
    <x v="2"/>
    <x v="2"/>
    <x v="18"/>
    <n v="11522"/>
    <n v="204"/>
    <n v="14.49"/>
    <n v="2955.96"/>
  </r>
  <r>
    <x v="4"/>
    <x v="4"/>
    <x v="11"/>
    <n v="2317"/>
    <n v="123"/>
    <n v="14.49"/>
    <n v="1782.27"/>
  </r>
  <r>
    <x v="9"/>
    <x v="0"/>
    <x v="19"/>
    <n v="3059"/>
    <n v="27"/>
    <n v="10.38"/>
    <n v="280.26000000000005"/>
  </r>
  <r>
    <x v="3"/>
    <x v="0"/>
    <x v="21"/>
    <n v="2324"/>
    <n v="177"/>
    <n v="9.77"/>
    <n v="1729.29"/>
  </r>
  <r>
    <x v="8"/>
    <x v="3"/>
    <x v="21"/>
    <n v="4956"/>
    <n v="171"/>
    <n v="9.77"/>
    <n v="1670.6699999999998"/>
  </r>
  <r>
    <x v="9"/>
    <x v="5"/>
    <x v="15"/>
    <n v="5355"/>
    <n v="204"/>
    <n v="11.7"/>
    <n v="2386.7999999999997"/>
  </r>
  <r>
    <x v="8"/>
    <x v="5"/>
    <x v="8"/>
    <n v="7259"/>
    <n v="276"/>
    <n v="11.7"/>
    <n v="3229.2"/>
  </r>
  <r>
    <x v="1"/>
    <x v="0"/>
    <x v="21"/>
    <n v="6279"/>
    <n v="45"/>
    <n v="9.77"/>
    <n v="439.65"/>
  </r>
  <r>
    <x v="0"/>
    <x v="4"/>
    <x v="12"/>
    <n v="2541"/>
    <n v="45"/>
    <n v="7.16"/>
    <n v="322.2"/>
  </r>
  <r>
    <x v="4"/>
    <x v="1"/>
    <x v="18"/>
    <n v="3864"/>
    <n v="177"/>
    <n v="14.49"/>
    <n v="2564.73"/>
  </r>
  <r>
    <x v="6"/>
    <x v="2"/>
    <x v="11"/>
    <n v="6146"/>
    <n v="63"/>
    <n v="14.49"/>
    <n v="912.87"/>
  </r>
  <r>
    <x v="2"/>
    <x v="3"/>
    <x v="3"/>
    <n v="2639"/>
    <n v="204"/>
    <n v="10.38"/>
    <n v="2117.52"/>
  </r>
  <r>
    <x v="1"/>
    <x v="0"/>
    <x v="7"/>
    <n v="1890"/>
    <n v="195"/>
    <n v="9.77"/>
    <n v="1905.1499999999999"/>
  </r>
  <r>
    <x v="5"/>
    <x v="5"/>
    <x v="8"/>
    <n v="1932"/>
    <n v="369"/>
    <n v="11.7"/>
    <n v="4317.3"/>
  </r>
  <r>
    <x v="8"/>
    <x v="5"/>
    <x v="4"/>
    <n v="6300"/>
    <n v="42"/>
    <n v="12.37"/>
    <n v="519.54"/>
  </r>
  <r>
    <x v="4"/>
    <x v="0"/>
    <x v="0"/>
    <n v="560"/>
    <n v="81"/>
    <n v="11.7"/>
    <n v="947.69999999999993"/>
  </r>
  <r>
    <x v="2"/>
    <x v="0"/>
    <x v="21"/>
    <n v="2856"/>
    <n v="246"/>
    <n v="9.77"/>
    <n v="2403.42"/>
  </r>
  <r>
    <x v="2"/>
    <x v="5"/>
    <x v="9"/>
    <n v="707"/>
    <n v="174"/>
    <n v="10.38"/>
    <n v="1806.1200000000001"/>
  </r>
  <r>
    <x v="1"/>
    <x v="1"/>
    <x v="0"/>
    <n v="3598"/>
    <n v="81"/>
    <n v="11.7"/>
    <n v="947.69999999999993"/>
  </r>
  <r>
    <x v="0"/>
    <x v="1"/>
    <x v="7"/>
    <n v="6853"/>
    <n v="372"/>
    <n v="9.77"/>
    <n v="3634.44"/>
  </r>
  <r>
    <x v="0"/>
    <x v="1"/>
    <x v="10"/>
    <n v="4725"/>
    <n v="174"/>
    <n v="14.49"/>
    <n v="2521.2600000000002"/>
  </r>
  <r>
    <x v="3"/>
    <x v="2"/>
    <x v="1"/>
    <n v="10304"/>
    <n v="84"/>
    <n v="10.38"/>
    <n v="871.92000000000007"/>
  </r>
  <r>
    <x v="3"/>
    <x v="5"/>
    <x v="10"/>
    <n v="1274"/>
    <n v="225"/>
    <n v="14.49"/>
    <n v="3260.25"/>
  </r>
  <r>
    <x v="6"/>
    <x v="2"/>
    <x v="0"/>
    <n v="1526"/>
    <n v="105"/>
    <n v="11.7"/>
    <n v="1228.5"/>
  </r>
  <r>
    <x v="0"/>
    <x v="3"/>
    <x v="19"/>
    <n v="3101"/>
    <n v="225"/>
    <n v="10.38"/>
    <n v="2335.5"/>
  </r>
  <r>
    <x v="7"/>
    <x v="0"/>
    <x v="8"/>
    <n v="1057"/>
    <n v="54"/>
    <n v="11.7"/>
    <n v="631.79999999999995"/>
  </r>
  <r>
    <x v="5"/>
    <x v="0"/>
    <x v="21"/>
    <n v="5306"/>
    <n v="0"/>
    <n v="9.77"/>
    <n v="0"/>
  </r>
  <r>
    <x v="6"/>
    <x v="3"/>
    <x v="17"/>
    <n v="4018"/>
    <n v="171"/>
    <n v="11.7"/>
    <n v="2000.6999999999998"/>
  </r>
  <r>
    <x v="2"/>
    <x v="5"/>
    <x v="10"/>
    <n v="938"/>
    <n v="189"/>
    <n v="14.49"/>
    <n v="2738.61"/>
  </r>
  <r>
    <x v="5"/>
    <x v="4"/>
    <x v="3"/>
    <n v="1778"/>
    <n v="270"/>
    <n v="10.38"/>
    <n v="2802.6000000000004"/>
  </r>
  <r>
    <x v="4"/>
    <x v="3"/>
    <x v="0"/>
    <n v="1638"/>
    <n v="63"/>
    <n v="11.7"/>
    <n v="737.09999999999991"/>
  </r>
  <r>
    <x v="3"/>
    <x v="4"/>
    <x v="4"/>
    <n v="154"/>
    <n v="21"/>
    <n v="12.37"/>
    <n v="259.77"/>
  </r>
  <r>
    <x v="5"/>
    <x v="0"/>
    <x v="7"/>
    <n v="9835"/>
    <n v="207"/>
    <n v="9.77"/>
    <n v="2022.3899999999999"/>
  </r>
  <r>
    <x v="2"/>
    <x v="0"/>
    <x v="13"/>
    <n v="7273"/>
    <n v="96"/>
    <n v="14.49"/>
    <n v="1391.04"/>
  </r>
  <r>
    <x v="6"/>
    <x v="3"/>
    <x v="7"/>
    <n v="6909"/>
    <n v="81"/>
    <n v="9.77"/>
    <n v="791.37"/>
  </r>
  <r>
    <x v="2"/>
    <x v="3"/>
    <x v="17"/>
    <n v="3920"/>
    <n v="306"/>
    <n v="11.7"/>
    <n v="3580.2"/>
  </r>
  <r>
    <x v="9"/>
    <x v="3"/>
    <x v="20"/>
    <n v="4858"/>
    <n v="279"/>
    <n v="12.37"/>
    <n v="3451.2299999999996"/>
  </r>
  <r>
    <x v="7"/>
    <x v="4"/>
    <x v="2"/>
    <n v="3549"/>
    <n v="3"/>
    <n v="9.77"/>
    <n v="29.31"/>
  </r>
  <r>
    <x v="5"/>
    <x v="3"/>
    <x v="18"/>
    <n v="966"/>
    <n v="198"/>
    <n v="14.49"/>
    <n v="2869.02"/>
  </r>
  <r>
    <x v="6"/>
    <x v="3"/>
    <x v="3"/>
    <n v="385"/>
    <n v="249"/>
    <n v="10.38"/>
    <n v="2584.6200000000003"/>
  </r>
  <r>
    <x v="4"/>
    <x v="5"/>
    <x v="10"/>
    <n v="2219"/>
    <n v="75"/>
    <n v="14.49"/>
    <n v="1086.75"/>
  </r>
  <r>
    <x v="2"/>
    <x v="2"/>
    <x v="1"/>
    <n v="2954"/>
    <n v="189"/>
    <n v="10.38"/>
    <n v="1961.8200000000002"/>
  </r>
  <r>
    <x v="5"/>
    <x v="2"/>
    <x v="1"/>
    <n v="280"/>
    <n v="87"/>
    <n v="10.38"/>
    <n v="903.06000000000006"/>
  </r>
  <r>
    <x v="3"/>
    <x v="2"/>
    <x v="0"/>
    <n v="6118"/>
    <n v="174"/>
    <n v="11.7"/>
    <n v="2035.8"/>
  </r>
  <r>
    <x v="7"/>
    <x v="3"/>
    <x v="16"/>
    <n v="4802"/>
    <n v="36"/>
    <n v="14.49"/>
    <n v="521.64"/>
  </r>
  <r>
    <x v="2"/>
    <x v="4"/>
    <x v="17"/>
    <n v="4137"/>
    <n v="60"/>
    <n v="11.7"/>
    <n v="702"/>
  </r>
  <r>
    <x v="8"/>
    <x v="1"/>
    <x v="14"/>
    <n v="2023"/>
    <n v="78"/>
    <n v="10.38"/>
    <n v="809.6400000000001"/>
  </r>
  <r>
    <x v="2"/>
    <x v="2"/>
    <x v="0"/>
    <n v="9051"/>
    <n v="57"/>
    <n v="11.7"/>
    <n v="666.9"/>
  </r>
  <r>
    <x v="2"/>
    <x v="0"/>
    <x v="19"/>
    <n v="2919"/>
    <n v="45"/>
    <n v="10.38"/>
    <n v="467.1"/>
  </r>
  <r>
    <x v="3"/>
    <x v="4"/>
    <x v="7"/>
    <n v="5915"/>
    <n v="3"/>
    <n v="9.77"/>
    <n v="29.31"/>
  </r>
  <r>
    <x v="9"/>
    <x v="1"/>
    <x v="16"/>
    <n v="2562"/>
    <n v="6"/>
    <n v="14.49"/>
    <n v="86.94"/>
  </r>
  <r>
    <x v="6"/>
    <x v="0"/>
    <x v="4"/>
    <n v="8813"/>
    <n v="21"/>
    <n v="12.37"/>
    <n v="259.77"/>
  </r>
  <r>
    <x v="6"/>
    <x v="2"/>
    <x v="3"/>
    <n v="6111"/>
    <n v="3"/>
    <n v="10.38"/>
    <n v="31.14"/>
  </r>
  <r>
    <x v="1"/>
    <x v="5"/>
    <x v="6"/>
    <n v="3507"/>
    <n v="288"/>
    <n v="5.79"/>
    <n v="1667.52"/>
  </r>
  <r>
    <x v="4"/>
    <x v="2"/>
    <x v="11"/>
    <n v="4319"/>
    <n v="30"/>
    <n v="14.49"/>
    <n v="434.7"/>
  </r>
  <r>
    <x v="0"/>
    <x v="4"/>
    <x v="21"/>
    <n v="609"/>
    <n v="87"/>
    <n v="9.77"/>
    <n v="849.99"/>
  </r>
  <r>
    <x v="0"/>
    <x v="3"/>
    <x v="18"/>
    <n v="6370"/>
    <n v="30"/>
    <n v="14.49"/>
    <n v="434.7"/>
  </r>
  <r>
    <x v="6"/>
    <x v="4"/>
    <x v="15"/>
    <n v="5474"/>
    <n v="168"/>
    <n v="11.7"/>
    <n v="1965.6"/>
  </r>
  <r>
    <x v="0"/>
    <x v="2"/>
    <x v="18"/>
    <n v="3164"/>
    <n v="306"/>
    <n v="14.49"/>
    <n v="4433.9400000000005"/>
  </r>
  <r>
    <x v="4"/>
    <x v="1"/>
    <x v="2"/>
    <n v="1302"/>
    <n v="402"/>
    <n v="9.77"/>
    <n v="3927.54"/>
  </r>
  <r>
    <x v="8"/>
    <x v="0"/>
    <x v="19"/>
    <n v="7308"/>
    <n v="327"/>
    <n v="10.38"/>
    <n v="3394.26"/>
  </r>
  <r>
    <x v="0"/>
    <x v="0"/>
    <x v="18"/>
    <n v="6132"/>
    <n v="93"/>
    <n v="14.49"/>
    <n v="1347.57"/>
  </r>
  <r>
    <x v="9"/>
    <x v="1"/>
    <x v="8"/>
    <n v="3472"/>
    <n v="96"/>
    <n v="11.7"/>
    <n v="1123.1999999999998"/>
  </r>
  <r>
    <x v="1"/>
    <x v="3"/>
    <x v="3"/>
    <n v="9660"/>
    <n v="27"/>
    <n v="10.38"/>
    <n v="280.26000000000005"/>
  </r>
  <r>
    <x v="2"/>
    <x v="4"/>
    <x v="21"/>
    <n v="2436"/>
    <n v="99"/>
    <n v="9.77"/>
    <n v="967.2299999999999"/>
  </r>
  <r>
    <x v="2"/>
    <x v="4"/>
    <x v="5"/>
    <n v="9506"/>
    <n v="87"/>
    <n v="14.49"/>
    <n v="1260.6300000000001"/>
  </r>
  <r>
    <x v="9"/>
    <x v="0"/>
    <x v="20"/>
    <n v="245"/>
    <n v="288"/>
    <n v="12.37"/>
    <n v="3562.56"/>
  </r>
  <r>
    <x v="1"/>
    <x v="1"/>
    <x v="13"/>
    <n v="2702"/>
    <n v="363"/>
    <n v="14.49"/>
    <n v="5259.87"/>
  </r>
  <r>
    <x v="9"/>
    <x v="5"/>
    <x v="9"/>
    <n v="700"/>
    <n v="87"/>
    <n v="10.38"/>
    <n v="903.06000000000006"/>
  </r>
  <r>
    <x v="4"/>
    <x v="5"/>
    <x v="9"/>
    <n v="3759"/>
    <n v="150"/>
    <n v="10.38"/>
    <n v="1557.0000000000002"/>
  </r>
  <r>
    <x v="7"/>
    <x v="1"/>
    <x v="9"/>
    <n v="1589"/>
    <n v="303"/>
    <n v="10.38"/>
    <n v="3145.1400000000003"/>
  </r>
  <r>
    <x v="5"/>
    <x v="1"/>
    <x v="19"/>
    <n v="5194"/>
    <n v="288"/>
    <n v="10.38"/>
    <n v="2989.44"/>
  </r>
  <r>
    <x v="9"/>
    <x v="2"/>
    <x v="11"/>
    <n v="945"/>
    <n v="75"/>
    <n v="14.49"/>
    <n v="1086.75"/>
  </r>
  <r>
    <x v="0"/>
    <x v="4"/>
    <x v="6"/>
    <n v="1988"/>
    <n v="39"/>
    <n v="5.79"/>
    <n v="225.81"/>
  </r>
  <r>
    <x v="4"/>
    <x v="5"/>
    <x v="1"/>
    <n v="6734"/>
    <n v="123"/>
    <n v="10.38"/>
    <n v="1276.74"/>
  </r>
  <r>
    <x v="0"/>
    <x v="2"/>
    <x v="2"/>
    <n v="217"/>
    <n v="36"/>
    <n v="9.77"/>
    <n v="351.71999999999997"/>
  </r>
  <r>
    <x v="6"/>
    <x v="5"/>
    <x v="7"/>
    <n v="6279"/>
    <n v="237"/>
    <n v="9.77"/>
    <n v="2315.4899999999998"/>
  </r>
  <r>
    <x v="0"/>
    <x v="2"/>
    <x v="11"/>
    <n v="4424"/>
    <n v="201"/>
    <n v="14.49"/>
    <n v="2912.4900000000002"/>
  </r>
  <r>
    <x v="7"/>
    <x v="2"/>
    <x v="9"/>
    <n v="189"/>
    <n v="48"/>
    <n v="10.38"/>
    <n v="498.24"/>
  </r>
  <r>
    <x v="6"/>
    <x v="1"/>
    <x v="7"/>
    <n v="490"/>
    <n v="84"/>
    <n v="9.77"/>
    <n v="820.68"/>
  </r>
  <r>
    <x v="1"/>
    <x v="0"/>
    <x v="20"/>
    <n v="434"/>
    <n v="87"/>
    <n v="12.37"/>
    <n v="1076.1899999999998"/>
  </r>
  <r>
    <x v="5"/>
    <x v="4"/>
    <x v="0"/>
    <n v="10129"/>
    <n v="312"/>
    <n v="11.7"/>
    <n v="3650.3999999999996"/>
  </r>
  <r>
    <x v="8"/>
    <x v="3"/>
    <x v="19"/>
    <n v="1652"/>
    <n v="102"/>
    <n v="10.38"/>
    <n v="1058.76"/>
  </r>
  <r>
    <x v="1"/>
    <x v="4"/>
    <x v="20"/>
    <n v="6433"/>
    <n v="78"/>
    <n v="12.37"/>
    <n v="964.8599999999999"/>
  </r>
  <r>
    <x v="8"/>
    <x v="5"/>
    <x v="14"/>
    <n v="2212"/>
    <n v="117"/>
    <n v="10.38"/>
    <n v="1214.46"/>
  </r>
  <r>
    <x v="3"/>
    <x v="1"/>
    <x v="15"/>
    <n v="609"/>
    <n v="99"/>
    <n v="11.7"/>
    <n v="1158.3"/>
  </r>
  <r>
    <x v="0"/>
    <x v="1"/>
    <x v="17"/>
    <n v="1638"/>
    <n v="48"/>
    <n v="11.7"/>
    <n v="561.59999999999991"/>
  </r>
  <r>
    <x v="5"/>
    <x v="5"/>
    <x v="16"/>
    <n v="3829"/>
    <n v="24"/>
    <n v="14.49"/>
    <n v="347.76"/>
  </r>
  <r>
    <x v="0"/>
    <x v="3"/>
    <x v="16"/>
    <n v="5775"/>
    <n v="42"/>
    <n v="14.49"/>
    <n v="608.58000000000004"/>
  </r>
  <r>
    <x v="4"/>
    <x v="1"/>
    <x v="13"/>
    <n v="1071"/>
    <n v="270"/>
    <n v="14.49"/>
    <n v="3912.3"/>
  </r>
  <r>
    <x v="1"/>
    <x v="2"/>
    <x v="14"/>
    <n v="5019"/>
    <n v="150"/>
    <n v="10.38"/>
    <n v="1557.0000000000002"/>
  </r>
  <r>
    <x v="7"/>
    <x v="0"/>
    <x v="16"/>
    <n v="2863"/>
    <n v="42"/>
    <n v="14.49"/>
    <n v="608.58000000000004"/>
  </r>
  <r>
    <x v="0"/>
    <x v="1"/>
    <x v="12"/>
    <n v="1617"/>
    <n v="126"/>
    <n v="7.16"/>
    <n v="902.16"/>
  </r>
  <r>
    <x v="4"/>
    <x v="0"/>
    <x v="21"/>
    <n v="6818"/>
    <n v="6"/>
    <n v="9.77"/>
    <n v="58.62"/>
  </r>
  <r>
    <x v="8"/>
    <x v="1"/>
    <x v="16"/>
    <n v="6657"/>
    <n v="276"/>
    <n v="14.49"/>
    <n v="3999.2400000000002"/>
  </r>
  <r>
    <x v="8"/>
    <x v="5"/>
    <x v="9"/>
    <n v="2919"/>
    <n v="93"/>
    <n v="10.38"/>
    <n v="965.34"/>
  </r>
  <r>
    <x v="7"/>
    <x v="2"/>
    <x v="6"/>
    <n v="3094"/>
    <n v="246"/>
    <n v="5.79"/>
    <n v="1424.34"/>
  </r>
  <r>
    <x v="4"/>
    <x v="3"/>
    <x v="17"/>
    <n v="2989"/>
    <n v="3"/>
    <n v="11.7"/>
    <n v="35.099999999999994"/>
  </r>
  <r>
    <x v="1"/>
    <x v="4"/>
    <x v="18"/>
    <n v="2268"/>
    <n v="63"/>
    <n v="14.49"/>
    <n v="912.87"/>
  </r>
  <r>
    <x v="6"/>
    <x v="1"/>
    <x v="6"/>
    <n v="4753"/>
    <n v="246"/>
    <n v="5.79"/>
    <n v="1424.34"/>
  </r>
  <r>
    <x v="7"/>
    <x v="5"/>
    <x v="15"/>
    <n v="7511"/>
    <n v="120"/>
    <n v="11.7"/>
    <n v="1404"/>
  </r>
  <r>
    <x v="7"/>
    <x v="4"/>
    <x v="6"/>
    <n v="4326"/>
    <n v="348"/>
    <n v="5.79"/>
    <n v="2014.92"/>
  </r>
  <r>
    <x v="3"/>
    <x v="5"/>
    <x v="14"/>
    <n v="4935"/>
    <n v="126"/>
    <n v="10.38"/>
    <n v="1307.8800000000001"/>
  </r>
  <r>
    <x v="4"/>
    <x v="1"/>
    <x v="0"/>
    <n v="4781"/>
    <n v="123"/>
    <n v="11.7"/>
    <n v="1439.1"/>
  </r>
  <r>
    <x v="6"/>
    <x v="4"/>
    <x v="4"/>
    <n v="7483"/>
    <n v="45"/>
    <n v="12.37"/>
    <n v="556.65"/>
  </r>
  <r>
    <x v="9"/>
    <x v="4"/>
    <x v="2"/>
    <n v="6860"/>
    <n v="126"/>
    <n v="9.77"/>
    <n v="1231.02"/>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10.38"/>
    <n v="373.68"/>
  </r>
  <r>
    <x v="2"/>
    <x v="1"/>
    <x v="18"/>
    <n v="2429"/>
    <n v="144"/>
    <n v="14.49"/>
    <n v="2086.56"/>
  </r>
  <r>
    <x v="2"/>
    <x v="2"/>
    <x v="4"/>
    <n v="2142"/>
    <n v="114"/>
    <n v="12.37"/>
    <n v="1410.1799999999998"/>
  </r>
  <r>
    <x v="5"/>
    <x v="0"/>
    <x v="0"/>
    <n v="6454"/>
    <n v="54"/>
    <n v="11.7"/>
    <n v="631.79999999999995"/>
  </r>
  <r>
    <x v="5"/>
    <x v="0"/>
    <x v="10"/>
    <n v="4487"/>
    <n v="333"/>
    <n v="14.49"/>
    <n v="4825.17"/>
  </r>
  <r>
    <x v="8"/>
    <x v="0"/>
    <x v="2"/>
    <n v="938"/>
    <n v="366"/>
    <n v="9.77"/>
    <n v="3575.8199999999997"/>
  </r>
  <r>
    <x v="8"/>
    <x v="4"/>
    <x v="21"/>
    <n v="8841"/>
    <n v="303"/>
    <n v="9.77"/>
    <n v="2960.31"/>
  </r>
  <r>
    <x v="7"/>
    <x v="3"/>
    <x v="5"/>
    <n v="4018"/>
    <n v="126"/>
    <n v="14.49"/>
    <n v="1825.74"/>
  </r>
  <r>
    <x v="3"/>
    <x v="0"/>
    <x v="16"/>
    <n v="714"/>
    <n v="231"/>
    <n v="14.49"/>
    <n v="3347.19"/>
  </r>
  <r>
    <x v="2"/>
    <x v="4"/>
    <x v="4"/>
    <n v="3850"/>
    <n v="102"/>
    <n v="12.37"/>
    <n v="1261.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770423-7E77-404C-889C-33E37FBC0FA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0:H23" firstHeaderRow="1" firstDataRow="1" firstDataCol="1"/>
  <pivotFields count="7">
    <pivotField axis="axisRow" showAll="0" measureFilter="1">
      <items count="11">
        <item x="7"/>
        <item x="1"/>
        <item x="3"/>
        <item x="5"/>
        <item x="4"/>
        <item x="6"/>
        <item x="8"/>
        <item x="2"/>
        <item x="9"/>
        <item x="0"/>
        <item t="default"/>
      </items>
    </pivotField>
    <pivotField axis="axisRow" showAll="0" measureFilter="1">
      <items count="7">
        <item x="4"/>
        <item x="2"/>
        <item x="5"/>
        <item x="0"/>
        <item x="3"/>
        <item x="1"/>
        <item t="default"/>
      </items>
    </pivotField>
    <pivotField showAll="0"/>
    <pivotField dataField="1" numFmtId="164" showAll="0"/>
    <pivotField numFmtId="3" showAll="0"/>
    <pivotField showAll="0"/>
    <pivotField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2">
    <filter fld="1" type="count" evalOrder="-1" id="3" iMeasureFld="0">
      <autoFilter ref="A1">
        <filterColumn colId="0">
          <top10 top="0" val="83" filterVal="83"/>
        </filterColumn>
      </autoFilter>
    </filter>
    <filter fld="0" type="count" evalOrder="-1" id="5"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753BC3-3CD2-48F8-9D9F-4DDE5DCBDBC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D16" firstHeaderRow="1" firstDataRow="1" firstDataCol="1"/>
  <pivotFields count="7">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BA42A8-B4F9-4DF1-8EB6-0723252367D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C24" firstHeaderRow="0" firstDataRow="1" firstDataCol="1"/>
  <pivotFields count="7">
    <pivotField showAll="0"/>
    <pivotField showAll="0"/>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 showAll="0"/>
    <pivotField dataField="1"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3" baseField="0" baseItem="0"/>
    <dataField name="Sum of Cos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A3BB2E-0F9C-4796-A406-B8025C33BB9F}" name="PivotTable2"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E24" firstHeaderRow="0" firstDataRow="1" firstDataCol="1"/>
  <pivotFields count="6">
    <pivotField dataField="1" subtotalTop="0" showAll="0" defaultSubtotal="0"/>
    <pivotField dataField="1" subtotalTop="0" showAll="0" defaultSubtotal="0"/>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4">
    <i>
      <x/>
    </i>
    <i i="1">
      <x v="1"/>
    </i>
    <i i="2">
      <x v="2"/>
    </i>
    <i i="3">
      <x v="3"/>
    </i>
  </colItems>
  <dataFields count="4">
    <dataField name="Sum of Amount" fld="0" baseField="0" baseItem="0"/>
    <dataField name="Sum of Cost" fld="1" baseField="0" baseItem="0"/>
    <dataField fld="3" subtotal="count" baseField="0" baseItem="0"/>
    <dataField fld="5" subtotal="count" baseField="0" baseItem="0"/>
  </dataFields>
  <conditionalFormats count="1">
    <conditionalFormat priority="1">
      <pivotAreas count="1">
        <pivotArea type="data" outline="0" collapsedLevelsAreSubtotals="1" fieldPosition="0">
          <references count="1">
            <reference field="4294967294" count="1" selected="0">
              <x v="3"/>
            </reference>
          </references>
        </pivotArea>
      </pivotAreas>
    </conditionalFormat>
  </conditionalFormats>
  <pivotHierarchies count="13">
    <pivotHierarchy dragToData="1"/>
    <pivotHierarchy multipleItemSelectionAllowed="1" dragToData="1">
      <members count="1" level="1">
        <member name="[data].[Geography].&amp;[New Zealand]"/>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17FA4A-60E1-4F87-8D51-87585EC74E8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8:H19" firstHeaderRow="0" firstDataRow="1" firstDataCol="1"/>
  <pivotFields count="7">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164" showAll="0"/>
    <pivotField dataField="1" numFmtId="3" showAll="0"/>
    <pivotField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5"/>
    <dataField name="Sum of Units" fld="4" baseField="0" baseItem="0"/>
  </dataFields>
  <formats count="1">
    <format dxfId="0">
      <pivotArea outline="0" collapsedLevelsAreSubtotals="1" fieldPosition="0">
        <references count="1">
          <reference field="4294967294" count="1" selected="0">
            <x v="0"/>
          </reference>
        </references>
      </pivotArea>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EA73712-0034-4FC9-8330-BF9659233857}" autoFormatId="16" applyNumberFormats="0" applyBorderFormats="0" applyFontFormats="0" applyPatternFormats="0" applyAlignmentFormats="0" applyWidthHeightFormats="0">
  <queryTableRefresh nextId="6">
    <queryTableFields count="5">
      <queryTableField id="1" name="Sales Person" tableColumnId="1"/>
      <queryTableField id="2" name="Geography" tableColumnId="2"/>
      <queryTableField id="3" name="Product" tableColumnId="3"/>
      <queryTableField id="4" name="Amount" tableColumnId="4"/>
      <queryTableField id="5" name="Unit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67EBEDEF-FB9E-4FEA-AC20-C4AB02DB8C71}" autoFormatId="16" applyNumberFormats="0" applyBorderFormats="0" applyFontFormats="0" applyPatternFormats="0" applyAlignmentFormats="0" applyWidthHeightFormats="0">
  <queryTableRefresh nextId="6">
    <queryTableFields count="5">
      <queryTableField id="1" name="Sales Person" tableColumnId="1"/>
      <queryTableField id="2" name="Geography" tableColumnId="2"/>
      <queryTableField id="3" name="Product" tableColumnId="3"/>
      <queryTableField id="4" name="Amount" tableColumnId="4"/>
      <queryTableField id="5" name="Unit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8166396-F1F4-4582-9CBA-5CC0823FF3C1}" sourceName="[data].[Geography]">
  <pivotTables>
    <pivotTable tabId="10" name="PivotTable2"/>
  </pivotTables>
  <data>
    <olap pivotCacheId="155800461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New Zealan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918F03B8-304F-4770-883F-A6FFF9931D57}" sourceName="Geography">
  <pivotTables>
    <pivotTable tabId="11" name="PivotTable3"/>
  </pivotTables>
  <data>
    <tabular pivotCacheId="41599261">
      <items count="6">
        <i x="4"/>
        <i x="2"/>
        <i x="5"/>
        <i x="0"/>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39EAE7BD-4B05-41EA-9B12-9CFA460B3B02}" cache="Slicer_Geography" caption="Geography" level="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4B97F01A-904B-4C69-9B77-E0D280C5685A}" cache="Slicer_Geography1" caption="Geography" rowHeight="2730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CC822E-9AD3-4FEE-9285-11B6E8C44541}" name="data" displayName="data" ref="C11:I311" totalsRowShown="0" headerRowDxfId="18">
  <autoFilter ref="C11:I311" xr:uid="{1CCC822E-9AD3-4FEE-9285-11B6E8C44541}"/>
  <tableColumns count="7">
    <tableColumn id="1" xr3:uid="{72CB8C64-62C9-44AC-AC3F-CF438271C75C}" name="Sales Person"/>
    <tableColumn id="2" xr3:uid="{09227AEA-15B7-416A-AD28-851F45F52DFF}" name="Geography"/>
    <tableColumn id="3" xr3:uid="{3BC23B4C-C74D-436D-974F-53C94366CC2D}" name="Product"/>
    <tableColumn id="4" xr3:uid="{411C4A22-7A6B-4A58-B1A3-7F2970921EEE}" name="Amount" dataDxfId="17"/>
    <tableColumn id="5" xr3:uid="{61184539-52FE-43DC-B9D6-9424EA873AEE}" name="Units" dataDxfId="16"/>
    <tableColumn id="6" xr3:uid="{1F459357-EE88-4A91-A711-9475131B73D1}" name="Cost per unit" dataDxfId="15">
      <calculatedColumnFormula>LOOKUP(data[[#This Row],[Product]],products[Product],products[Cost per unit])</calculatedColumnFormula>
    </tableColumn>
    <tableColumn id="7" xr3:uid="{3B04ECFA-C352-4B34-93C0-6F98E4AE452A}" name="Cost" dataDxfId="14">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30F061-DDAA-4068-BF7A-2CC3B620A318}" name="data5" displayName="data5" ref="A1:E301" totalsRowShown="0" headerRowDxfId="10">
  <autoFilter ref="A1:E301" xr:uid="{7130F061-DDAA-4068-BF7A-2CC3B620A318}"/>
  <sortState xmlns:xlrd2="http://schemas.microsoft.com/office/spreadsheetml/2017/richdata2" ref="A2:E301">
    <sortCondition descending="1" ref="D1:D301"/>
  </sortState>
  <tableColumns count="5">
    <tableColumn id="1" xr3:uid="{0965D1E5-20B8-4B44-8A1C-58C6BD3DCFC9}" name="Sales Person"/>
    <tableColumn id="2" xr3:uid="{BB71FD27-BA72-4158-8FFF-7839E4D52A7B}" name="Geography"/>
    <tableColumn id="3" xr3:uid="{C67DB48D-10C8-4710-8908-9CC1FA8D51D5}" name="Product"/>
    <tableColumn id="4" xr3:uid="{877508D5-7F7B-494F-A400-EBF23DBFEC1A}" name="Amount" dataDxfId="9"/>
    <tableColumn id="5" xr3:uid="{BB84B659-E4A9-424D-B0B5-E73904527BDE}" name="Units"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E02869-92A8-4655-B98D-42A5A2825233}" name="data_26" displayName="data_26" ref="A1:E301" tableType="queryTable" totalsRowShown="0">
  <autoFilter ref="A1:E301" xr:uid="{F3E02869-92A8-4655-B98D-42A5A2825233}"/>
  <tableColumns count="5">
    <tableColumn id="1" xr3:uid="{FCED413B-F513-4F38-AFAF-93B887F621E2}" uniqueName="1" name="Sales Person" queryTableFieldId="1" dataDxfId="7"/>
    <tableColumn id="2" xr3:uid="{B23F49B2-8A5B-47E3-A02B-361CC9D958FA}" uniqueName="2" name="Geography" queryTableFieldId="2" dataDxfId="6"/>
    <tableColumn id="3" xr3:uid="{036EEEB8-5DDE-44C0-BE75-E96830BCAC48}" uniqueName="3" name="Product" queryTableFieldId="3" dataDxfId="5"/>
    <tableColumn id="4" xr3:uid="{241025BD-1434-4FE6-AEB8-86038ECFF0B9}" uniqueName="4" name="Amount" queryTableFieldId="4" dataDxfId="4"/>
    <tableColumn id="5" xr3:uid="{15C85268-0C74-429E-92B6-83CE7AA807C1}" uniqueName="5" name="Units" queryTableFieldId="5"/>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E8A2F41-8699-4B1C-8F86-0D4908470503}" name="data_28" displayName="data_28" ref="A1:E301" tableType="queryTable" totalsRowShown="0">
  <autoFilter ref="A1:E301" xr:uid="{9E8A2F41-8699-4B1C-8F86-0D4908470503}"/>
  <tableColumns count="5">
    <tableColumn id="1" xr3:uid="{93849A1E-5EA5-464C-98CE-E5DC12D7ED8B}" uniqueName="1" name="Sales Person" queryTableFieldId="1" dataDxfId="3"/>
    <tableColumn id="2" xr3:uid="{0A216E54-47D0-4417-A5DA-BEFEB3C0E671}" uniqueName="2" name="Geography" queryTableFieldId="2" dataDxfId="2"/>
    <tableColumn id="3" xr3:uid="{53A3C45F-8335-47FE-B26A-A5BF0E259F50}" uniqueName="3" name="Product" queryTableFieldId="3" dataDxfId="1"/>
    <tableColumn id="4" xr3:uid="{EA6CD17B-C454-4A70-9FF7-B7EC726C5632}" uniqueName="4" name="Amount" queryTableFieldId="4"/>
    <tableColumn id="5" xr3:uid="{5A669D8A-37B3-406D-8161-B7A25F44E564}" uniqueName="5" name="Units" queryTableFieldId="5"/>
  </tableColumns>
  <tableStyleInfo name="TableStyleMedium7" showFirstColumn="0" showLastColumn="0" showRowStripes="1" showColumnStripes="0"/>
</table>
</file>

<file path=xl/theme/theme1.xml><?xml version="1.0" encoding="utf-8"?>
<a:theme xmlns:a="http://schemas.openxmlformats.org/drawingml/2006/main" name="Facett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Facette">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te">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view="pageLayout" topLeftCell="A3" zoomScaleNormal="145" workbookViewId="0">
      <selection activeCell="D12" sqref="D12:D311"/>
    </sheetView>
  </sheetViews>
  <sheetFormatPr defaultColWidth="9.125" defaultRowHeight="16.5" x14ac:dyDescent="0.3"/>
  <cols>
    <col min="1" max="1" width="1.625" customWidth="1"/>
    <col min="2" max="2" width="3.625" customWidth="1"/>
    <col min="3" max="3" width="19.375" customWidth="1"/>
    <col min="4" max="4" width="14.625" customWidth="1"/>
    <col min="5" max="5" width="21.875" customWidth="1"/>
    <col min="6" max="6" width="13.5" customWidth="1"/>
    <col min="7" max="7" width="11.625" customWidth="1"/>
    <col min="10" max="10" width="3.75" customWidth="1"/>
    <col min="11" max="11" width="53.75" customWidth="1"/>
    <col min="25" max="25" width="21.875" customWidth="1"/>
    <col min="26" max="26" width="14.25" customWidth="1"/>
    <col min="31" max="31" width="19.125" customWidth="1"/>
  </cols>
  <sheetData>
    <row r="1" spans="1:26" s="2" customFormat="1" ht="52.5" customHeight="1" x14ac:dyDescent="0.3">
      <c r="A1" s="1"/>
      <c r="C1" s="3" t="s">
        <v>42</v>
      </c>
      <c r="K1" s="22" t="s">
        <v>68</v>
      </c>
      <c r="L1" s="20"/>
      <c r="M1" s="20"/>
      <c r="N1" s="20"/>
    </row>
    <row r="3" spans="1:26" x14ac:dyDescent="0.3">
      <c r="K3" s="21"/>
    </row>
    <row r="11" spans="1:26" x14ac:dyDescent="0.3">
      <c r="C11" s="6" t="s">
        <v>11</v>
      </c>
      <c r="D11" s="6" t="s">
        <v>12</v>
      </c>
      <c r="E11" s="6" t="s">
        <v>0</v>
      </c>
      <c r="F11" s="10" t="s">
        <v>1</v>
      </c>
      <c r="G11" s="10" t="s">
        <v>50</v>
      </c>
      <c r="H11" s="6" t="s">
        <v>51</v>
      </c>
      <c r="I11" s="6" t="s">
        <v>72</v>
      </c>
      <c r="J11" s="9" t="s">
        <v>43</v>
      </c>
      <c r="K11" s="2"/>
      <c r="Y11" t="s">
        <v>0</v>
      </c>
      <c r="Z11" s="19" t="s">
        <v>51</v>
      </c>
    </row>
    <row r="12" spans="1:26" x14ac:dyDescent="0.3">
      <c r="C12" t="s">
        <v>40</v>
      </c>
      <c r="D12" t="s">
        <v>37</v>
      </c>
      <c r="E12" t="s">
        <v>30</v>
      </c>
      <c r="F12" s="4">
        <v>1624</v>
      </c>
      <c r="G12" s="5">
        <v>114</v>
      </c>
      <c r="H12">
        <f>LOOKUP(data[[#This Row],[Product]],products[Product],products[Cost per unit])</f>
        <v>11.7</v>
      </c>
      <c r="I12">
        <f>data[[#This Row],[Cost per unit]]*data[[#This Row],[Units]]</f>
        <v>1333.8</v>
      </c>
      <c r="J12" s="7">
        <v>1</v>
      </c>
      <c r="K12" s="8" t="s">
        <v>44</v>
      </c>
      <c r="Y12" t="s">
        <v>13</v>
      </c>
      <c r="Z12" s="19">
        <v>9.33</v>
      </c>
    </row>
    <row r="13" spans="1:26" x14ac:dyDescent="0.3">
      <c r="C13" t="s">
        <v>8</v>
      </c>
      <c r="D13" t="s">
        <v>35</v>
      </c>
      <c r="E13" t="s">
        <v>32</v>
      </c>
      <c r="F13" s="4">
        <v>6706</v>
      </c>
      <c r="G13" s="5">
        <v>459</v>
      </c>
      <c r="H13">
        <f>LOOKUP(data[[#This Row],[Product]],products[Product],products[Cost per unit])</f>
        <v>10.38</v>
      </c>
      <c r="I13">
        <f>data[[#This Row],[Cost per unit]]*data[[#This Row],[Units]]</f>
        <v>4764.42</v>
      </c>
      <c r="J13" s="7">
        <v>2</v>
      </c>
      <c r="K13" s="8" t="s">
        <v>53</v>
      </c>
      <c r="Y13" t="s">
        <v>14</v>
      </c>
      <c r="Z13" s="19">
        <v>11.7</v>
      </c>
    </row>
    <row r="14" spans="1:26" x14ac:dyDescent="0.3">
      <c r="C14" t="s">
        <v>9</v>
      </c>
      <c r="D14" t="s">
        <v>35</v>
      </c>
      <c r="E14" t="s">
        <v>4</v>
      </c>
      <c r="F14" s="4">
        <v>959</v>
      </c>
      <c r="G14" s="5">
        <v>147</v>
      </c>
      <c r="H14">
        <f>LOOKUP(data[[#This Row],[Product]],products[Product],products[Cost per unit])</f>
        <v>9.77</v>
      </c>
      <c r="I14">
        <f>data[[#This Row],[Cost per unit]]*data[[#This Row],[Units]]</f>
        <v>1436.1899999999998</v>
      </c>
      <c r="J14" s="7">
        <v>3</v>
      </c>
      <c r="K14" s="8" t="s">
        <v>45</v>
      </c>
      <c r="Y14" t="s">
        <v>4</v>
      </c>
      <c r="Z14" s="19">
        <v>11.88</v>
      </c>
    </row>
    <row r="15" spans="1:26" x14ac:dyDescent="0.3">
      <c r="C15" t="s">
        <v>41</v>
      </c>
      <c r="D15" t="s">
        <v>36</v>
      </c>
      <c r="E15" t="s">
        <v>18</v>
      </c>
      <c r="F15" s="4">
        <v>9632</v>
      </c>
      <c r="G15" s="5">
        <v>288</v>
      </c>
      <c r="H15">
        <f>LOOKUP(data[[#This Row],[Product]],products[Product],products[Cost per unit])</f>
        <v>10.38</v>
      </c>
      <c r="I15">
        <f>data[[#This Row],[Cost per unit]]*data[[#This Row],[Units]]</f>
        <v>2989.44</v>
      </c>
      <c r="J15" s="7">
        <v>4</v>
      </c>
      <c r="K15" s="8" t="s">
        <v>46</v>
      </c>
      <c r="Y15" t="s">
        <v>15</v>
      </c>
      <c r="Z15" s="19">
        <v>11.73</v>
      </c>
    </row>
    <row r="16" spans="1:26" x14ac:dyDescent="0.3">
      <c r="C16" t="s">
        <v>6</v>
      </c>
      <c r="D16" t="s">
        <v>39</v>
      </c>
      <c r="E16" t="s">
        <v>25</v>
      </c>
      <c r="F16" s="4">
        <v>2100</v>
      </c>
      <c r="G16" s="5">
        <v>414</v>
      </c>
      <c r="H16">
        <f>LOOKUP(data[[#This Row],[Product]],products[Product],products[Cost per unit])</f>
        <v>12.37</v>
      </c>
      <c r="I16">
        <f>data[[#This Row],[Cost per unit]]*data[[#This Row],[Units]]</f>
        <v>5121.1799999999994</v>
      </c>
      <c r="J16" s="7">
        <v>5</v>
      </c>
      <c r="K16" s="8" t="s">
        <v>54</v>
      </c>
      <c r="Y16" t="s">
        <v>16</v>
      </c>
      <c r="Z16" s="19">
        <v>8.7899999999999991</v>
      </c>
    </row>
    <row r="17" spans="3:26" x14ac:dyDescent="0.3">
      <c r="C17" t="s">
        <v>40</v>
      </c>
      <c r="D17" t="s">
        <v>35</v>
      </c>
      <c r="E17" t="s">
        <v>33</v>
      </c>
      <c r="F17" s="4">
        <v>8869</v>
      </c>
      <c r="G17" s="5">
        <v>432</v>
      </c>
      <c r="H17">
        <f>LOOKUP(data[[#This Row],[Product]],products[Product],products[Cost per unit])</f>
        <v>14.49</v>
      </c>
      <c r="I17">
        <f>data[[#This Row],[Cost per unit]]*data[[#This Row],[Units]]</f>
        <v>6259.68</v>
      </c>
      <c r="J17" s="7">
        <v>6</v>
      </c>
      <c r="K17" s="8" t="s">
        <v>55</v>
      </c>
      <c r="Y17" t="s">
        <v>17</v>
      </c>
      <c r="Z17" s="19">
        <v>3.11</v>
      </c>
    </row>
    <row r="18" spans="3:26" x14ac:dyDescent="0.3">
      <c r="C18" t="s">
        <v>6</v>
      </c>
      <c r="D18" t="s">
        <v>38</v>
      </c>
      <c r="E18" t="s">
        <v>31</v>
      </c>
      <c r="F18" s="4">
        <v>2681</v>
      </c>
      <c r="G18" s="5">
        <v>54</v>
      </c>
      <c r="H18">
        <f>LOOKUP(data[[#This Row],[Product]],products[Product],products[Cost per unit])</f>
        <v>5.79</v>
      </c>
      <c r="I18">
        <f>data[[#This Row],[Cost per unit]]*data[[#This Row],[Units]]</f>
        <v>312.66000000000003</v>
      </c>
      <c r="J18" s="7">
        <v>7</v>
      </c>
      <c r="K18" s="8" t="s">
        <v>49</v>
      </c>
      <c r="Y18" t="s">
        <v>18</v>
      </c>
      <c r="Z18" s="19">
        <v>6.47</v>
      </c>
    </row>
    <row r="19" spans="3:26" x14ac:dyDescent="0.3">
      <c r="C19" t="s">
        <v>8</v>
      </c>
      <c r="D19" t="s">
        <v>35</v>
      </c>
      <c r="E19" t="s">
        <v>22</v>
      </c>
      <c r="F19" s="4">
        <v>5012</v>
      </c>
      <c r="G19" s="5">
        <v>210</v>
      </c>
      <c r="H19">
        <f>LOOKUP(data[[#This Row],[Product]],products[Product],products[Cost per unit])</f>
        <v>9.77</v>
      </c>
      <c r="I19">
        <f>data[[#This Row],[Cost per unit]]*data[[#This Row],[Units]]</f>
        <v>2051.6999999999998</v>
      </c>
      <c r="J19" s="7">
        <v>8</v>
      </c>
      <c r="K19" s="8" t="s">
        <v>52</v>
      </c>
      <c r="Y19" t="s">
        <v>19</v>
      </c>
      <c r="Z19" s="19">
        <v>7.64</v>
      </c>
    </row>
    <row r="20" spans="3:26" x14ac:dyDescent="0.3">
      <c r="C20" t="s">
        <v>7</v>
      </c>
      <c r="D20" t="s">
        <v>38</v>
      </c>
      <c r="E20" t="s">
        <v>14</v>
      </c>
      <c r="F20" s="4">
        <v>1281</v>
      </c>
      <c r="G20" s="5">
        <v>75</v>
      </c>
      <c r="H20">
        <f>LOOKUP(data[[#This Row],[Product]],products[Product],products[Cost per unit])</f>
        <v>11.7</v>
      </c>
      <c r="I20">
        <f>data[[#This Row],[Cost per unit]]*data[[#This Row],[Units]]</f>
        <v>877.5</v>
      </c>
      <c r="J20" s="7">
        <v>9</v>
      </c>
      <c r="K20" s="8" t="s">
        <v>47</v>
      </c>
      <c r="Y20" t="s">
        <v>20</v>
      </c>
      <c r="Z20" s="19">
        <v>10.62</v>
      </c>
    </row>
    <row r="21" spans="3:26" x14ac:dyDescent="0.3">
      <c r="C21" t="s">
        <v>5</v>
      </c>
      <c r="D21" t="s">
        <v>37</v>
      </c>
      <c r="E21" t="s">
        <v>14</v>
      </c>
      <c r="F21" s="4">
        <v>4991</v>
      </c>
      <c r="G21" s="5">
        <v>12</v>
      </c>
      <c r="H21">
        <f>LOOKUP(data[[#This Row],[Product]],products[Product],products[Cost per unit])</f>
        <v>11.7</v>
      </c>
      <c r="I21">
        <f>data[[#This Row],[Cost per unit]]*data[[#This Row],[Units]]</f>
        <v>140.39999999999998</v>
      </c>
      <c r="J21" s="7">
        <v>10</v>
      </c>
      <c r="K21" s="8" t="s">
        <v>48</v>
      </c>
      <c r="Y21" t="s">
        <v>21</v>
      </c>
      <c r="Z21" s="19">
        <v>9</v>
      </c>
    </row>
    <row r="22" spans="3:26" x14ac:dyDescent="0.3">
      <c r="C22" t="s">
        <v>2</v>
      </c>
      <c r="D22" t="s">
        <v>39</v>
      </c>
      <c r="E22" t="s">
        <v>25</v>
      </c>
      <c r="F22" s="4">
        <v>1785</v>
      </c>
      <c r="G22" s="5">
        <v>462</v>
      </c>
      <c r="H22">
        <f>LOOKUP(data[[#This Row],[Product]],products[Product],products[Cost per unit])</f>
        <v>12.37</v>
      </c>
      <c r="I22">
        <f>data[[#This Row],[Cost per unit]]*data[[#This Row],[Units]]</f>
        <v>5714.94</v>
      </c>
      <c r="Y22" t="s">
        <v>22</v>
      </c>
      <c r="Z22" s="19">
        <v>9.77</v>
      </c>
    </row>
    <row r="23" spans="3:26" x14ac:dyDescent="0.3">
      <c r="C23" t="s">
        <v>3</v>
      </c>
      <c r="D23" t="s">
        <v>37</v>
      </c>
      <c r="E23" t="s">
        <v>17</v>
      </c>
      <c r="F23" s="4">
        <v>3983</v>
      </c>
      <c r="G23" s="5">
        <v>144</v>
      </c>
      <c r="H23">
        <f>LOOKUP(data[[#This Row],[Product]],products[Product],products[Cost per unit])</f>
        <v>10.38</v>
      </c>
      <c r="I23">
        <f>data[[#This Row],[Cost per unit]]*data[[#This Row],[Units]]</f>
        <v>1494.72</v>
      </c>
      <c r="Y23" t="s">
        <v>23</v>
      </c>
      <c r="Z23" s="19">
        <v>6.49</v>
      </c>
    </row>
    <row r="24" spans="3:26" x14ac:dyDescent="0.3">
      <c r="C24" t="s">
        <v>9</v>
      </c>
      <c r="D24" t="s">
        <v>38</v>
      </c>
      <c r="E24" t="s">
        <v>16</v>
      </c>
      <c r="F24" s="4">
        <v>2646</v>
      </c>
      <c r="G24" s="5">
        <v>120</v>
      </c>
      <c r="H24">
        <f>LOOKUP(data[[#This Row],[Product]],products[Product],products[Cost per unit])</f>
        <v>14.49</v>
      </c>
      <c r="I24">
        <f>data[[#This Row],[Cost per unit]]*data[[#This Row],[Units]]</f>
        <v>1738.8</v>
      </c>
      <c r="Y24" t="s">
        <v>24</v>
      </c>
      <c r="Z24" s="19">
        <v>4.97</v>
      </c>
    </row>
    <row r="25" spans="3:26" x14ac:dyDescent="0.3">
      <c r="C25" t="s">
        <v>2</v>
      </c>
      <c r="D25" t="s">
        <v>34</v>
      </c>
      <c r="E25" t="s">
        <v>13</v>
      </c>
      <c r="F25" s="4">
        <v>252</v>
      </c>
      <c r="G25" s="5">
        <v>54</v>
      </c>
      <c r="H25">
        <f>LOOKUP(data[[#This Row],[Product]],products[Product],products[Cost per unit])</f>
        <v>14.49</v>
      </c>
      <c r="I25">
        <f>data[[#This Row],[Cost per unit]]*data[[#This Row],[Units]]</f>
        <v>782.46</v>
      </c>
      <c r="Y25" t="s">
        <v>25</v>
      </c>
      <c r="Z25" s="19">
        <v>13.15</v>
      </c>
    </row>
    <row r="26" spans="3:26" x14ac:dyDescent="0.3">
      <c r="C26" t="s">
        <v>3</v>
      </c>
      <c r="D26" t="s">
        <v>35</v>
      </c>
      <c r="E26" t="s">
        <v>25</v>
      </c>
      <c r="F26" s="4">
        <v>2464</v>
      </c>
      <c r="G26" s="5">
        <v>234</v>
      </c>
      <c r="H26">
        <f>LOOKUP(data[[#This Row],[Product]],products[Product],products[Cost per unit])</f>
        <v>12.37</v>
      </c>
      <c r="I26">
        <f>data[[#This Row],[Cost per unit]]*data[[#This Row],[Units]]</f>
        <v>2894.58</v>
      </c>
      <c r="Y26" t="s">
        <v>26</v>
      </c>
      <c r="Z26" s="19">
        <v>5.6</v>
      </c>
    </row>
    <row r="27" spans="3:26" x14ac:dyDescent="0.3">
      <c r="C27" t="s">
        <v>3</v>
      </c>
      <c r="D27" t="s">
        <v>35</v>
      </c>
      <c r="E27" t="s">
        <v>29</v>
      </c>
      <c r="F27" s="4">
        <v>2114</v>
      </c>
      <c r="G27" s="5">
        <v>66</v>
      </c>
      <c r="H27">
        <f>LOOKUP(data[[#This Row],[Product]],products[Product],products[Cost per unit])</f>
        <v>7.16</v>
      </c>
      <c r="I27">
        <f>data[[#This Row],[Cost per unit]]*data[[#This Row],[Units]]</f>
        <v>472.56</v>
      </c>
      <c r="Y27" t="s">
        <v>27</v>
      </c>
      <c r="Z27" s="19">
        <v>16.73</v>
      </c>
    </row>
    <row r="28" spans="3:26" x14ac:dyDescent="0.3">
      <c r="C28" t="s">
        <v>6</v>
      </c>
      <c r="D28" t="s">
        <v>37</v>
      </c>
      <c r="E28" t="s">
        <v>31</v>
      </c>
      <c r="F28" s="4">
        <v>7693</v>
      </c>
      <c r="G28" s="5">
        <v>87</v>
      </c>
      <c r="H28">
        <f>LOOKUP(data[[#This Row],[Product]],products[Product],products[Cost per unit])</f>
        <v>5.79</v>
      </c>
      <c r="I28">
        <f>data[[#This Row],[Cost per unit]]*data[[#This Row],[Units]]</f>
        <v>503.73</v>
      </c>
      <c r="Y28" t="s">
        <v>28</v>
      </c>
      <c r="Z28" s="19">
        <v>10.38</v>
      </c>
    </row>
    <row r="29" spans="3:26" x14ac:dyDescent="0.3">
      <c r="C29" t="s">
        <v>5</v>
      </c>
      <c r="D29" t="s">
        <v>34</v>
      </c>
      <c r="E29" t="s">
        <v>20</v>
      </c>
      <c r="F29" s="4">
        <v>15610</v>
      </c>
      <c r="G29" s="5">
        <v>339</v>
      </c>
      <c r="H29">
        <f>LOOKUP(data[[#This Row],[Product]],products[Product],products[Cost per unit])</f>
        <v>14.49</v>
      </c>
      <c r="I29">
        <f>data[[#This Row],[Cost per unit]]*data[[#This Row],[Units]]</f>
        <v>4912.1099999999997</v>
      </c>
      <c r="Y29" t="s">
        <v>29</v>
      </c>
      <c r="Z29" s="19">
        <v>7.16</v>
      </c>
    </row>
    <row r="30" spans="3:26" x14ac:dyDescent="0.3">
      <c r="C30" t="s">
        <v>41</v>
      </c>
      <c r="D30" t="s">
        <v>34</v>
      </c>
      <c r="E30" t="s">
        <v>22</v>
      </c>
      <c r="F30" s="4">
        <v>336</v>
      </c>
      <c r="G30" s="5">
        <v>144</v>
      </c>
      <c r="H30">
        <f>LOOKUP(data[[#This Row],[Product]],products[Product],products[Cost per unit])</f>
        <v>9.77</v>
      </c>
      <c r="I30">
        <f>data[[#This Row],[Cost per unit]]*data[[#This Row],[Units]]</f>
        <v>1406.8799999999999</v>
      </c>
      <c r="Y30" t="s">
        <v>30</v>
      </c>
      <c r="Z30" s="19">
        <v>14.49</v>
      </c>
    </row>
    <row r="31" spans="3:26" x14ac:dyDescent="0.3">
      <c r="C31" t="s">
        <v>2</v>
      </c>
      <c r="D31" t="s">
        <v>39</v>
      </c>
      <c r="E31" t="s">
        <v>20</v>
      </c>
      <c r="F31" s="4">
        <v>9443</v>
      </c>
      <c r="G31" s="5">
        <v>162</v>
      </c>
      <c r="H31">
        <f>LOOKUP(data[[#This Row],[Product]],products[Product],products[Cost per unit])</f>
        <v>14.49</v>
      </c>
      <c r="I31">
        <f>data[[#This Row],[Cost per unit]]*data[[#This Row],[Units]]</f>
        <v>2347.38</v>
      </c>
      <c r="Y31" t="s">
        <v>31</v>
      </c>
      <c r="Z31" s="19">
        <v>5.79</v>
      </c>
    </row>
    <row r="32" spans="3:26" x14ac:dyDescent="0.3">
      <c r="C32" t="s">
        <v>9</v>
      </c>
      <c r="D32" t="s">
        <v>34</v>
      </c>
      <c r="E32" t="s">
        <v>23</v>
      </c>
      <c r="F32" s="4">
        <v>8155</v>
      </c>
      <c r="G32" s="5">
        <v>90</v>
      </c>
      <c r="H32">
        <f>LOOKUP(data[[#This Row],[Product]],products[Product],products[Cost per unit])</f>
        <v>10.38</v>
      </c>
      <c r="I32">
        <f>data[[#This Row],[Cost per unit]]*data[[#This Row],[Units]]</f>
        <v>934.2</v>
      </c>
      <c r="Y32" t="s">
        <v>32</v>
      </c>
      <c r="Z32" s="19">
        <v>8.65</v>
      </c>
    </row>
    <row r="33" spans="3:26" x14ac:dyDescent="0.3">
      <c r="C33" t="s">
        <v>8</v>
      </c>
      <c r="D33" t="s">
        <v>38</v>
      </c>
      <c r="E33" t="s">
        <v>23</v>
      </c>
      <c r="F33" s="4">
        <v>1701</v>
      </c>
      <c r="G33" s="5">
        <v>234</v>
      </c>
      <c r="H33">
        <f>LOOKUP(data[[#This Row],[Product]],products[Product],products[Cost per unit])</f>
        <v>10.38</v>
      </c>
      <c r="I33">
        <f>data[[#This Row],[Cost per unit]]*data[[#This Row],[Units]]</f>
        <v>2428.92</v>
      </c>
      <c r="Y33" t="s">
        <v>33</v>
      </c>
      <c r="Z33" s="19">
        <v>12.37</v>
      </c>
    </row>
    <row r="34" spans="3:26" x14ac:dyDescent="0.3">
      <c r="C34" t="s">
        <v>10</v>
      </c>
      <c r="D34" t="s">
        <v>38</v>
      </c>
      <c r="E34" t="s">
        <v>22</v>
      </c>
      <c r="F34" s="4">
        <v>2205</v>
      </c>
      <c r="G34" s="5">
        <v>141</v>
      </c>
      <c r="H34">
        <f>LOOKUP(data[[#This Row],[Product]],products[Product],products[Cost per unit])</f>
        <v>9.77</v>
      </c>
      <c r="I34">
        <f>data[[#This Row],[Cost per unit]]*data[[#This Row],[Units]]</f>
        <v>1377.57</v>
      </c>
    </row>
    <row r="35" spans="3:26" x14ac:dyDescent="0.3">
      <c r="C35" t="s">
        <v>8</v>
      </c>
      <c r="D35" t="s">
        <v>37</v>
      </c>
      <c r="E35" t="s">
        <v>19</v>
      </c>
      <c r="F35" s="4">
        <v>1771</v>
      </c>
      <c r="G35" s="5">
        <v>204</v>
      </c>
      <c r="H35">
        <f>LOOKUP(data[[#This Row],[Product]],products[Product],products[Cost per unit])</f>
        <v>11.7</v>
      </c>
      <c r="I35">
        <f>data[[#This Row],[Cost per unit]]*data[[#This Row],[Units]]</f>
        <v>2386.7999999999997</v>
      </c>
    </row>
    <row r="36" spans="3:26" x14ac:dyDescent="0.3">
      <c r="C36" t="s">
        <v>41</v>
      </c>
      <c r="D36" t="s">
        <v>35</v>
      </c>
      <c r="E36" t="s">
        <v>15</v>
      </c>
      <c r="F36" s="4">
        <v>2114</v>
      </c>
      <c r="G36" s="5">
        <v>186</v>
      </c>
      <c r="H36">
        <f>LOOKUP(data[[#This Row],[Product]],products[Product],products[Cost per unit])</f>
        <v>14.49</v>
      </c>
      <c r="I36">
        <f>data[[#This Row],[Cost per unit]]*data[[#This Row],[Units]]</f>
        <v>2695.14</v>
      </c>
    </row>
    <row r="37" spans="3:26" x14ac:dyDescent="0.3">
      <c r="C37" t="s">
        <v>41</v>
      </c>
      <c r="D37" t="s">
        <v>36</v>
      </c>
      <c r="E37" t="s">
        <v>13</v>
      </c>
      <c r="F37" s="4">
        <v>10311</v>
      </c>
      <c r="G37" s="5">
        <v>231</v>
      </c>
      <c r="H37">
        <f>LOOKUP(data[[#This Row],[Product]],products[Product],products[Cost per unit])</f>
        <v>14.49</v>
      </c>
      <c r="I37">
        <f>data[[#This Row],[Cost per unit]]*data[[#This Row],[Units]]</f>
        <v>3347.19</v>
      </c>
    </row>
    <row r="38" spans="3:26" x14ac:dyDescent="0.3">
      <c r="C38" t="s">
        <v>3</v>
      </c>
      <c r="D38" t="s">
        <v>39</v>
      </c>
      <c r="E38" t="s">
        <v>16</v>
      </c>
      <c r="F38" s="4">
        <v>21</v>
      </c>
      <c r="G38" s="5">
        <v>168</v>
      </c>
      <c r="H38">
        <f>LOOKUP(data[[#This Row],[Product]],products[Product],products[Cost per unit])</f>
        <v>14.49</v>
      </c>
      <c r="I38">
        <f>data[[#This Row],[Cost per unit]]*data[[#This Row],[Units]]</f>
        <v>2434.3200000000002</v>
      </c>
    </row>
    <row r="39" spans="3:26" x14ac:dyDescent="0.3">
      <c r="C39" t="s">
        <v>10</v>
      </c>
      <c r="D39" t="s">
        <v>35</v>
      </c>
      <c r="E39" t="s">
        <v>20</v>
      </c>
      <c r="F39" s="4">
        <v>1974</v>
      </c>
      <c r="G39" s="5">
        <v>195</v>
      </c>
      <c r="H39">
        <f>LOOKUP(data[[#This Row],[Product]],products[Product],products[Cost per unit])</f>
        <v>14.49</v>
      </c>
      <c r="I39">
        <f>data[[#This Row],[Cost per unit]]*data[[#This Row],[Units]]</f>
        <v>2825.55</v>
      </c>
    </row>
    <row r="40" spans="3:26" x14ac:dyDescent="0.3">
      <c r="C40" t="s">
        <v>5</v>
      </c>
      <c r="D40" t="s">
        <v>36</v>
      </c>
      <c r="E40" t="s">
        <v>23</v>
      </c>
      <c r="F40" s="4">
        <v>6314</v>
      </c>
      <c r="G40" s="5">
        <v>15</v>
      </c>
      <c r="H40">
        <f>LOOKUP(data[[#This Row],[Product]],products[Product],products[Cost per unit])</f>
        <v>10.38</v>
      </c>
      <c r="I40">
        <f>data[[#This Row],[Cost per unit]]*data[[#This Row],[Units]]</f>
        <v>155.70000000000002</v>
      </c>
    </row>
    <row r="41" spans="3:26" x14ac:dyDescent="0.3">
      <c r="C41" t="s">
        <v>10</v>
      </c>
      <c r="D41" t="s">
        <v>37</v>
      </c>
      <c r="E41" t="s">
        <v>23</v>
      </c>
      <c r="F41" s="4">
        <v>4683</v>
      </c>
      <c r="G41" s="5">
        <v>30</v>
      </c>
      <c r="H41">
        <f>LOOKUP(data[[#This Row],[Product]],products[Product],products[Cost per unit])</f>
        <v>10.38</v>
      </c>
      <c r="I41">
        <f>data[[#This Row],[Cost per unit]]*data[[#This Row],[Units]]</f>
        <v>311.40000000000003</v>
      </c>
    </row>
    <row r="42" spans="3:26" x14ac:dyDescent="0.3">
      <c r="C42" t="s">
        <v>41</v>
      </c>
      <c r="D42" t="s">
        <v>37</v>
      </c>
      <c r="E42" t="s">
        <v>24</v>
      </c>
      <c r="F42" s="4">
        <v>6398</v>
      </c>
      <c r="G42" s="5">
        <v>102</v>
      </c>
      <c r="H42">
        <f>LOOKUP(data[[#This Row],[Product]],products[Product],products[Cost per unit])</f>
        <v>11.7</v>
      </c>
      <c r="I42">
        <f>data[[#This Row],[Cost per unit]]*data[[#This Row],[Units]]</f>
        <v>1193.3999999999999</v>
      </c>
    </row>
    <row r="43" spans="3:26" x14ac:dyDescent="0.3">
      <c r="C43" t="s">
        <v>2</v>
      </c>
      <c r="D43" t="s">
        <v>35</v>
      </c>
      <c r="E43" t="s">
        <v>19</v>
      </c>
      <c r="F43" s="4">
        <v>553</v>
      </c>
      <c r="G43" s="5">
        <v>15</v>
      </c>
      <c r="H43">
        <f>LOOKUP(data[[#This Row],[Product]],products[Product],products[Cost per unit])</f>
        <v>11.7</v>
      </c>
      <c r="I43">
        <f>data[[#This Row],[Cost per unit]]*data[[#This Row],[Units]]</f>
        <v>175.5</v>
      </c>
    </row>
    <row r="44" spans="3:26" x14ac:dyDescent="0.3">
      <c r="C44" t="s">
        <v>8</v>
      </c>
      <c r="D44" t="s">
        <v>39</v>
      </c>
      <c r="E44" t="s">
        <v>30</v>
      </c>
      <c r="F44" s="4">
        <v>7021</v>
      </c>
      <c r="G44" s="5">
        <v>183</v>
      </c>
      <c r="H44">
        <f>LOOKUP(data[[#This Row],[Product]],products[Product],products[Cost per unit])</f>
        <v>11.7</v>
      </c>
      <c r="I44">
        <f>data[[#This Row],[Cost per unit]]*data[[#This Row],[Units]]</f>
        <v>2141.1</v>
      </c>
    </row>
    <row r="45" spans="3:26" x14ac:dyDescent="0.3">
      <c r="C45" t="s">
        <v>40</v>
      </c>
      <c r="D45" t="s">
        <v>39</v>
      </c>
      <c r="E45" t="s">
        <v>22</v>
      </c>
      <c r="F45" s="4">
        <v>5817</v>
      </c>
      <c r="G45" s="5">
        <v>12</v>
      </c>
      <c r="H45">
        <f>LOOKUP(data[[#This Row],[Product]],products[Product],products[Cost per unit])</f>
        <v>9.77</v>
      </c>
      <c r="I45">
        <f>data[[#This Row],[Cost per unit]]*data[[#This Row],[Units]]</f>
        <v>117.24</v>
      </c>
    </row>
    <row r="46" spans="3:26" x14ac:dyDescent="0.3">
      <c r="C46" t="s">
        <v>41</v>
      </c>
      <c r="D46" t="s">
        <v>39</v>
      </c>
      <c r="E46" t="s">
        <v>14</v>
      </c>
      <c r="F46" s="4">
        <v>3976</v>
      </c>
      <c r="G46" s="5">
        <v>72</v>
      </c>
      <c r="H46">
        <f>LOOKUP(data[[#This Row],[Product]],products[Product],products[Cost per unit])</f>
        <v>11.7</v>
      </c>
      <c r="I46">
        <f>data[[#This Row],[Cost per unit]]*data[[#This Row],[Units]]</f>
        <v>842.4</v>
      </c>
    </row>
    <row r="47" spans="3:26" x14ac:dyDescent="0.3">
      <c r="C47" t="s">
        <v>6</v>
      </c>
      <c r="D47" t="s">
        <v>38</v>
      </c>
      <c r="E47" t="s">
        <v>27</v>
      </c>
      <c r="F47" s="4">
        <v>1134</v>
      </c>
      <c r="G47" s="5">
        <v>282</v>
      </c>
      <c r="H47">
        <f>LOOKUP(data[[#This Row],[Product]],products[Product],products[Cost per unit])</f>
        <v>14.49</v>
      </c>
      <c r="I47">
        <f>data[[#This Row],[Cost per unit]]*data[[#This Row],[Units]]</f>
        <v>4086.18</v>
      </c>
    </row>
    <row r="48" spans="3:26" x14ac:dyDescent="0.3">
      <c r="C48" t="s">
        <v>2</v>
      </c>
      <c r="D48" t="s">
        <v>39</v>
      </c>
      <c r="E48" t="s">
        <v>28</v>
      </c>
      <c r="F48" s="4">
        <v>6027</v>
      </c>
      <c r="G48" s="5">
        <v>144</v>
      </c>
      <c r="H48">
        <f>LOOKUP(data[[#This Row],[Product]],products[Product],products[Cost per unit])</f>
        <v>10.38</v>
      </c>
      <c r="I48">
        <f>data[[#This Row],[Cost per unit]]*data[[#This Row],[Units]]</f>
        <v>1494.72</v>
      </c>
    </row>
    <row r="49" spans="3:9" x14ac:dyDescent="0.3">
      <c r="C49" t="s">
        <v>6</v>
      </c>
      <c r="D49" t="s">
        <v>37</v>
      </c>
      <c r="E49" t="s">
        <v>16</v>
      </c>
      <c r="F49" s="4">
        <v>1904</v>
      </c>
      <c r="G49" s="5">
        <v>405</v>
      </c>
      <c r="H49">
        <f>LOOKUP(data[[#This Row],[Product]],products[Product],products[Cost per unit])</f>
        <v>14.49</v>
      </c>
      <c r="I49">
        <f>data[[#This Row],[Cost per unit]]*data[[#This Row],[Units]]</f>
        <v>5868.45</v>
      </c>
    </row>
    <row r="50" spans="3:9" x14ac:dyDescent="0.3">
      <c r="C50" t="s">
        <v>7</v>
      </c>
      <c r="D50" t="s">
        <v>34</v>
      </c>
      <c r="E50" t="s">
        <v>32</v>
      </c>
      <c r="F50" s="4">
        <v>3262</v>
      </c>
      <c r="G50" s="5">
        <v>75</v>
      </c>
      <c r="H50">
        <f>LOOKUP(data[[#This Row],[Product]],products[Product],products[Cost per unit])</f>
        <v>10.38</v>
      </c>
      <c r="I50">
        <f>data[[#This Row],[Cost per unit]]*data[[#This Row],[Units]]</f>
        <v>778.50000000000011</v>
      </c>
    </row>
    <row r="51" spans="3:9" x14ac:dyDescent="0.3">
      <c r="C51" t="s">
        <v>40</v>
      </c>
      <c r="D51" t="s">
        <v>34</v>
      </c>
      <c r="E51" t="s">
        <v>27</v>
      </c>
      <c r="F51" s="4">
        <v>2289</v>
      </c>
      <c r="G51" s="5">
        <v>135</v>
      </c>
      <c r="H51">
        <f>LOOKUP(data[[#This Row],[Product]],products[Product],products[Cost per unit])</f>
        <v>14.49</v>
      </c>
      <c r="I51">
        <f>data[[#This Row],[Cost per unit]]*data[[#This Row],[Units]]</f>
        <v>1956.15</v>
      </c>
    </row>
    <row r="52" spans="3:9" x14ac:dyDescent="0.3">
      <c r="C52" t="s">
        <v>5</v>
      </c>
      <c r="D52" t="s">
        <v>34</v>
      </c>
      <c r="E52" t="s">
        <v>27</v>
      </c>
      <c r="F52" s="4">
        <v>6986</v>
      </c>
      <c r="G52" s="5">
        <v>21</v>
      </c>
      <c r="H52">
        <f>LOOKUP(data[[#This Row],[Product]],products[Product],products[Cost per unit])</f>
        <v>14.49</v>
      </c>
      <c r="I52">
        <f>data[[#This Row],[Cost per unit]]*data[[#This Row],[Units]]</f>
        <v>304.29000000000002</v>
      </c>
    </row>
    <row r="53" spans="3:9" x14ac:dyDescent="0.3">
      <c r="C53" t="s">
        <v>2</v>
      </c>
      <c r="D53" t="s">
        <v>38</v>
      </c>
      <c r="E53" t="s">
        <v>23</v>
      </c>
      <c r="F53" s="4">
        <v>4417</v>
      </c>
      <c r="G53" s="5">
        <v>153</v>
      </c>
      <c r="H53">
        <f>LOOKUP(data[[#This Row],[Product]],products[Product],products[Cost per unit])</f>
        <v>10.38</v>
      </c>
      <c r="I53">
        <f>data[[#This Row],[Cost per unit]]*data[[#This Row],[Units]]</f>
        <v>1588.14</v>
      </c>
    </row>
    <row r="54" spans="3:9" x14ac:dyDescent="0.3">
      <c r="C54" t="s">
        <v>6</v>
      </c>
      <c r="D54" t="s">
        <v>34</v>
      </c>
      <c r="E54" t="s">
        <v>15</v>
      </c>
      <c r="F54" s="4">
        <v>1442</v>
      </c>
      <c r="G54" s="5">
        <v>15</v>
      </c>
      <c r="H54">
        <f>LOOKUP(data[[#This Row],[Product]],products[Product],products[Cost per unit])</f>
        <v>14.49</v>
      </c>
      <c r="I54">
        <f>data[[#This Row],[Cost per unit]]*data[[#This Row],[Units]]</f>
        <v>217.35</v>
      </c>
    </row>
    <row r="55" spans="3:9" x14ac:dyDescent="0.3">
      <c r="C55" t="s">
        <v>3</v>
      </c>
      <c r="D55" t="s">
        <v>35</v>
      </c>
      <c r="E55" t="s">
        <v>14</v>
      </c>
      <c r="F55" s="4">
        <v>2415</v>
      </c>
      <c r="G55" s="5">
        <v>255</v>
      </c>
      <c r="H55">
        <f>LOOKUP(data[[#This Row],[Product]],products[Product],products[Cost per unit])</f>
        <v>11.7</v>
      </c>
      <c r="I55">
        <f>data[[#This Row],[Cost per unit]]*data[[#This Row],[Units]]</f>
        <v>2983.5</v>
      </c>
    </row>
    <row r="56" spans="3:9" x14ac:dyDescent="0.3">
      <c r="C56" t="s">
        <v>2</v>
      </c>
      <c r="D56" t="s">
        <v>37</v>
      </c>
      <c r="E56" t="s">
        <v>19</v>
      </c>
      <c r="F56" s="4">
        <v>238</v>
      </c>
      <c r="G56" s="5">
        <v>18</v>
      </c>
      <c r="H56">
        <f>LOOKUP(data[[#This Row],[Product]],products[Product],products[Cost per unit])</f>
        <v>11.7</v>
      </c>
      <c r="I56">
        <f>data[[#This Row],[Cost per unit]]*data[[#This Row],[Units]]</f>
        <v>210.6</v>
      </c>
    </row>
    <row r="57" spans="3:9" x14ac:dyDescent="0.3">
      <c r="C57" t="s">
        <v>6</v>
      </c>
      <c r="D57" t="s">
        <v>37</v>
      </c>
      <c r="E57" t="s">
        <v>23</v>
      </c>
      <c r="F57" s="4">
        <v>4949</v>
      </c>
      <c r="G57" s="5">
        <v>189</v>
      </c>
      <c r="H57">
        <f>LOOKUP(data[[#This Row],[Product]],products[Product],products[Cost per unit])</f>
        <v>10.38</v>
      </c>
      <c r="I57">
        <f>data[[#This Row],[Cost per unit]]*data[[#This Row],[Units]]</f>
        <v>1961.8200000000002</v>
      </c>
    </row>
    <row r="58" spans="3:9" x14ac:dyDescent="0.3">
      <c r="C58" t="s">
        <v>5</v>
      </c>
      <c r="D58" t="s">
        <v>38</v>
      </c>
      <c r="E58" t="s">
        <v>32</v>
      </c>
      <c r="F58" s="4">
        <v>5075</v>
      </c>
      <c r="G58" s="5">
        <v>21</v>
      </c>
      <c r="H58">
        <f>LOOKUP(data[[#This Row],[Product]],products[Product],products[Cost per unit])</f>
        <v>10.38</v>
      </c>
      <c r="I58">
        <f>data[[#This Row],[Cost per unit]]*data[[#This Row],[Units]]</f>
        <v>217.98000000000002</v>
      </c>
    </row>
    <row r="59" spans="3:9" x14ac:dyDescent="0.3">
      <c r="C59" t="s">
        <v>3</v>
      </c>
      <c r="D59" t="s">
        <v>36</v>
      </c>
      <c r="E59" t="s">
        <v>16</v>
      </c>
      <c r="F59" s="4">
        <v>9198</v>
      </c>
      <c r="G59" s="5">
        <v>36</v>
      </c>
      <c r="H59">
        <f>LOOKUP(data[[#This Row],[Product]],products[Product],products[Cost per unit])</f>
        <v>14.49</v>
      </c>
      <c r="I59">
        <f>data[[#This Row],[Cost per unit]]*data[[#This Row],[Units]]</f>
        <v>521.64</v>
      </c>
    </row>
    <row r="60" spans="3:9" x14ac:dyDescent="0.3">
      <c r="C60" t="s">
        <v>6</v>
      </c>
      <c r="D60" t="s">
        <v>34</v>
      </c>
      <c r="E60" t="s">
        <v>29</v>
      </c>
      <c r="F60" s="4">
        <v>3339</v>
      </c>
      <c r="G60" s="5">
        <v>75</v>
      </c>
      <c r="H60">
        <f>LOOKUP(data[[#This Row],[Product]],products[Product],products[Cost per unit])</f>
        <v>7.16</v>
      </c>
      <c r="I60">
        <f>data[[#This Row],[Cost per unit]]*data[[#This Row],[Units]]</f>
        <v>537</v>
      </c>
    </row>
    <row r="61" spans="3:9" x14ac:dyDescent="0.3">
      <c r="C61" t="s">
        <v>40</v>
      </c>
      <c r="D61" t="s">
        <v>34</v>
      </c>
      <c r="E61" t="s">
        <v>17</v>
      </c>
      <c r="F61" s="4">
        <v>5019</v>
      </c>
      <c r="G61" s="5">
        <v>156</v>
      </c>
      <c r="H61">
        <f>LOOKUP(data[[#This Row],[Product]],products[Product],products[Cost per unit])</f>
        <v>10.38</v>
      </c>
      <c r="I61">
        <f>data[[#This Row],[Cost per unit]]*data[[#This Row],[Units]]</f>
        <v>1619.2800000000002</v>
      </c>
    </row>
    <row r="62" spans="3:9" x14ac:dyDescent="0.3">
      <c r="C62" t="s">
        <v>5</v>
      </c>
      <c r="D62" t="s">
        <v>36</v>
      </c>
      <c r="E62" t="s">
        <v>16</v>
      </c>
      <c r="F62" s="4">
        <v>16184</v>
      </c>
      <c r="G62" s="5">
        <v>39</v>
      </c>
      <c r="H62">
        <f>LOOKUP(data[[#This Row],[Product]],products[Product],products[Cost per unit])</f>
        <v>14.49</v>
      </c>
      <c r="I62">
        <f>data[[#This Row],[Cost per unit]]*data[[#This Row],[Units]]</f>
        <v>565.11</v>
      </c>
    </row>
    <row r="63" spans="3:9" x14ac:dyDescent="0.3">
      <c r="C63" t="s">
        <v>6</v>
      </c>
      <c r="D63" t="s">
        <v>36</v>
      </c>
      <c r="E63" t="s">
        <v>21</v>
      </c>
      <c r="F63" s="4">
        <v>497</v>
      </c>
      <c r="G63" s="5">
        <v>63</v>
      </c>
      <c r="H63">
        <f>LOOKUP(data[[#This Row],[Product]],products[Product],products[Cost per unit])</f>
        <v>12.37</v>
      </c>
      <c r="I63">
        <f>data[[#This Row],[Cost per unit]]*data[[#This Row],[Units]]</f>
        <v>779.31</v>
      </c>
    </row>
    <row r="64" spans="3:9" x14ac:dyDescent="0.3">
      <c r="C64" t="s">
        <v>2</v>
      </c>
      <c r="D64" t="s">
        <v>36</v>
      </c>
      <c r="E64" t="s">
        <v>29</v>
      </c>
      <c r="F64" s="4">
        <v>8211</v>
      </c>
      <c r="G64" s="5">
        <v>75</v>
      </c>
      <c r="H64">
        <f>LOOKUP(data[[#This Row],[Product]],products[Product],products[Cost per unit])</f>
        <v>7.16</v>
      </c>
      <c r="I64">
        <f>data[[#This Row],[Cost per unit]]*data[[#This Row],[Units]]</f>
        <v>537</v>
      </c>
    </row>
    <row r="65" spans="3:9" x14ac:dyDescent="0.3">
      <c r="C65" t="s">
        <v>2</v>
      </c>
      <c r="D65" t="s">
        <v>38</v>
      </c>
      <c r="E65" t="s">
        <v>28</v>
      </c>
      <c r="F65" s="4">
        <v>6580</v>
      </c>
      <c r="G65" s="5">
        <v>183</v>
      </c>
      <c r="H65">
        <f>LOOKUP(data[[#This Row],[Product]],products[Product],products[Cost per unit])</f>
        <v>10.38</v>
      </c>
      <c r="I65">
        <f>data[[#This Row],[Cost per unit]]*data[[#This Row],[Units]]</f>
        <v>1899.5400000000002</v>
      </c>
    </row>
    <row r="66" spans="3:9" x14ac:dyDescent="0.3">
      <c r="C66" t="s">
        <v>41</v>
      </c>
      <c r="D66" t="s">
        <v>35</v>
      </c>
      <c r="E66" t="s">
        <v>13</v>
      </c>
      <c r="F66" s="4">
        <v>4760</v>
      </c>
      <c r="G66" s="5">
        <v>69</v>
      </c>
      <c r="H66">
        <f>LOOKUP(data[[#This Row],[Product]],products[Product],products[Cost per unit])</f>
        <v>14.49</v>
      </c>
      <c r="I66">
        <f>data[[#This Row],[Cost per unit]]*data[[#This Row],[Units]]</f>
        <v>999.81000000000006</v>
      </c>
    </row>
    <row r="67" spans="3:9" x14ac:dyDescent="0.3">
      <c r="C67" t="s">
        <v>40</v>
      </c>
      <c r="D67" t="s">
        <v>36</v>
      </c>
      <c r="E67" t="s">
        <v>25</v>
      </c>
      <c r="F67" s="4">
        <v>5439</v>
      </c>
      <c r="G67" s="5">
        <v>30</v>
      </c>
      <c r="H67">
        <f>LOOKUP(data[[#This Row],[Product]],products[Product],products[Cost per unit])</f>
        <v>12.37</v>
      </c>
      <c r="I67">
        <f>data[[#This Row],[Cost per unit]]*data[[#This Row],[Units]]</f>
        <v>371.09999999999997</v>
      </c>
    </row>
    <row r="68" spans="3:9" x14ac:dyDescent="0.3">
      <c r="C68" t="s">
        <v>41</v>
      </c>
      <c r="D68" t="s">
        <v>34</v>
      </c>
      <c r="E68" t="s">
        <v>17</v>
      </c>
      <c r="F68" s="4">
        <v>1463</v>
      </c>
      <c r="G68" s="5">
        <v>39</v>
      </c>
      <c r="H68">
        <f>LOOKUP(data[[#This Row],[Product]],products[Product],products[Cost per unit])</f>
        <v>10.38</v>
      </c>
      <c r="I68">
        <f>data[[#This Row],[Cost per unit]]*data[[#This Row],[Units]]</f>
        <v>404.82000000000005</v>
      </c>
    </row>
    <row r="69" spans="3:9" x14ac:dyDescent="0.3">
      <c r="C69" t="s">
        <v>3</v>
      </c>
      <c r="D69" t="s">
        <v>34</v>
      </c>
      <c r="E69" t="s">
        <v>32</v>
      </c>
      <c r="F69" s="4">
        <v>7777</v>
      </c>
      <c r="G69" s="5">
        <v>504</v>
      </c>
      <c r="H69">
        <f>LOOKUP(data[[#This Row],[Product]],products[Product],products[Cost per unit])</f>
        <v>10.38</v>
      </c>
      <c r="I69">
        <f>data[[#This Row],[Cost per unit]]*data[[#This Row],[Units]]</f>
        <v>5231.5200000000004</v>
      </c>
    </row>
    <row r="70" spans="3:9" x14ac:dyDescent="0.3">
      <c r="C70" t="s">
        <v>9</v>
      </c>
      <c r="D70" t="s">
        <v>37</v>
      </c>
      <c r="E70" t="s">
        <v>29</v>
      </c>
      <c r="F70" s="4">
        <v>1085</v>
      </c>
      <c r="G70" s="5">
        <v>273</v>
      </c>
      <c r="H70">
        <f>LOOKUP(data[[#This Row],[Product]],products[Product],products[Cost per unit])</f>
        <v>7.16</v>
      </c>
      <c r="I70">
        <f>data[[#This Row],[Cost per unit]]*data[[#This Row],[Units]]</f>
        <v>1954.68</v>
      </c>
    </row>
    <row r="71" spans="3:9" x14ac:dyDescent="0.3">
      <c r="C71" t="s">
        <v>5</v>
      </c>
      <c r="D71" t="s">
        <v>37</v>
      </c>
      <c r="E71" t="s">
        <v>31</v>
      </c>
      <c r="F71" s="4">
        <v>182</v>
      </c>
      <c r="G71" s="5">
        <v>48</v>
      </c>
      <c r="H71">
        <f>LOOKUP(data[[#This Row],[Product]],products[Product],products[Cost per unit])</f>
        <v>5.79</v>
      </c>
      <c r="I71">
        <f>data[[#This Row],[Cost per unit]]*data[[#This Row],[Units]]</f>
        <v>277.92</v>
      </c>
    </row>
    <row r="72" spans="3:9" x14ac:dyDescent="0.3">
      <c r="C72" t="s">
        <v>6</v>
      </c>
      <c r="D72" t="s">
        <v>34</v>
      </c>
      <c r="E72" t="s">
        <v>27</v>
      </c>
      <c r="F72" s="4">
        <v>4242</v>
      </c>
      <c r="G72" s="5">
        <v>207</v>
      </c>
      <c r="H72">
        <f>LOOKUP(data[[#This Row],[Product]],products[Product],products[Cost per unit])</f>
        <v>14.49</v>
      </c>
      <c r="I72">
        <f>data[[#This Row],[Cost per unit]]*data[[#This Row],[Units]]</f>
        <v>2999.43</v>
      </c>
    </row>
    <row r="73" spans="3:9" x14ac:dyDescent="0.3">
      <c r="C73" t="s">
        <v>6</v>
      </c>
      <c r="D73" t="s">
        <v>36</v>
      </c>
      <c r="E73" t="s">
        <v>32</v>
      </c>
      <c r="F73" s="4">
        <v>6118</v>
      </c>
      <c r="G73" s="5">
        <v>9</v>
      </c>
      <c r="H73">
        <f>LOOKUP(data[[#This Row],[Product]],products[Product],products[Cost per unit])</f>
        <v>10.38</v>
      </c>
      <c r="I73">
        <f>data[[#This Row],[Cost per unit]]*data[[#This Row],[Units]]</f>
        <v>93.42</v>
      </c>
    </row>
    <row r="74" spans="3:9" x14ac:dyDescent="0.3">
      <c r="C74" t="s">
        <v>10</v>
      </c>
      <c r="D74" t="s">
        <v>36</v>
      </c>
      <c r="E74" t="s">
        <v>23</v>
      </c>
      <c r="F74" s="4">
        <v>2317</v>
      </c>
      <c r="G74" s="5">
        <v>261</v>
      </c>
      <c r="H74">
        <f>LOOKUP(data[[#This Row],[Product]],products[Product],products[Cost per unit])</f>
        <v>10.38</v>
      </c>
      <c r="I74">
        <f>data[[#This Row],[Cost per unit]]*data[[#This Row],[Units]]</f>
        <v>2709.1800000000003</v>
      </c>
    </row>
    <row r="75" spans="3:9" x14ac:dyDescent="0.3">
      <c r="C75" t="s">
        <v>6</v>
      </c>
      <c r="D75" t="s">
        <v>38</v>
      </c>
      <c r="E75" t="s">
        <v>16</v>
      </c>
      <c r="F75" s="4">
        <v>938</v>
      </c>
      <c r="G75" s="5">
        <v>6</v>
      </c>
      <c r="H75">
        <f>LOOKUP(data[[#This Row],[Product]],products[Product],products[Cost per unit])</f>
        <v>14.49</v>
      </c>
      <c r="I75">
        <f>data[[#This Row],[Cost per unit]]*data[[#This Row],[Units]]</f>
        <v>86.94</v>
      </c>
    </row>
    <row r="76" spans="3:9" x14ac:dyDescent="0.3">
      <c r="C76" t="s">
        <v>8</v>
      </c>
      <c r="D76" t="s">
        <v>37</v>
      </c>
      <c r="E76" t="s">
        <v>15</v>
      </c>
      <c r="F76" s="4">
        <v>9709</v>
      </c>
      <c r="G76" s="5">
        <v>30</v>
      </c>
      <c r="H76">
        <f>LOOKUP(data[[#This Row],[Product]],products[Product],products[Cost per unit])</f>
        <v>14.49</v>
      </c>
      <c r="I76">
        <f>data[[#This Row],[Cost per unit]]*data[[#This Row],[Units]]</f>
        <v>434.7</v>
      </c>
    </row>
    <row r="77" spans="3:9" x14ac:dyDescent="0.3">
      <c r="C77" t="s">
        <v>7</v>
      </c>
      <c r="D77" t="s">
        <v>34</v>
      </c>
      <c r="E77" t="s">
        <v>20</v>
      </c>
      <c r="F77" s="4">
        <v>2205</v>
      </c>
      <c r="G77" s="5">
        <v>138</v>
      </c>
      <c r="H77">
        <f>LOOKUP(data[[#This Row],[Product]],products[Product],products[Cost per unit])</f>
        <v>14.49</v>
      </c>
      <c r="I77">
        <f>data[[#This Row],[Cost per unit]]*data[[#This Row],[Units]]</f>
        <v>1999.6200000000001</v>
      </c>
    </row>
    <row r="78" spans="3:9" x14ac:dyDescent="0.3">
      <c r="C78" t="s">
        <v>7</v>
      </c>
      <c r="D78" t="s">
        <v>37</v>
      </c>
      <c r="E78" t="s">
        <v>17</v>
      </c>
      <c r="F78" s="4">
        <v>4487</v>
      </c>
      <c r="G78" s="5">
        <v>111</v>
      </c>
      <c r="H78">
        <f>LOOKUP(data[[#This Row],[Product]],products[Product],products[Cost per unit])</f>
        <v>10.38</v>
      </c>
      <c r="I78">
        <f>data[[#This Row],[Cost per unit]]*data[[#This Row],[Units]]</f>
        <v>1152.18</v>
      </c>
    </row>
    <row r="79" spans="3:9" x14ac:dyDescent="0.3">
      <c r="C79" t="s">
        <v>5</v>
      </c>
      <c r="D79" t="s">
        <v>35</v>
      </c>
      <c r="E79" t="s">
        <v>18</v>
      </c>
      <c r="F79" s="4">
        <v>2415</v>
      </c>
      <c r="G79" s="5">
        <v>15</v>
      </c>
      <c r="H79">
        <f>LOOKUP(data[[#This Row],[Product]],products[Product],products[Cost per unit])</f>
        <v>10.38</v>
      </c>
      <c r="I79">
        <f>data[[#This Row],[Cost per unit]]*data[[#This Row],[Units]]</f>
        <v>155.70000000000002</v>
      </c>
    </row>
    <row r="80" spans="3:9" x14ac:dyDescent="0.3">
      <c r="C80" t="s">
        <v>40</v>
      </c>
      <c r="D80" t="s">
        <v>34</v>
      </c>
      <c r="E80" t="s">
        <v>19</v>
      </c>
      <c r="F80" s="4">
        <v>4018</v>
      </c>
      <c r="G80" s="5">
        <v>162</v>
      </c>
      <c r="H80">
        <f>LOOKUP(data[[#This Row],[Product]],products[Product],products[Cost per unit])</f>
        <v>11.7</v>
      </c>
      <c r="I80">
        <f>data[[#This Row],[Cost per unit]]*data[[#This Row],[Units]]</f>
        <v>1895.3999999999999</v>
      </c>
    </row>
    <row r="81" spans="3:9" x14ac:dyDescent="0.3">
      <c r="C81" t="s">
        <v>5</v>
      </c>
      <c r="D81" t="s">
        <v>34</v>
      </c>
      <c r="E81" t="s">
        <v>19</v>
      </c>
      <c r="F81" s="4">
        <v>861</v>
      </c>
      <c r="G81" s="5">
        <v>195</v>
      </c>
      <c r="H81">
        <f>LOOKUP(data[[#This Row],[Product]],products[Product],products[Cost per unit])</f>
        <v>11.7</v>
      </c>
      <c r="I81">
        <f>data[[#This Row],[Cost per unit]]*data[[#This Row],[Units]]</f>
        <v>2281.5</v>
      </c>
    </row>
    <row r="82" spans="3:9" x14ac:dyDescent="0.3">
      <c r="C82" t="s">
        <v>10</v>
      </c>
      <c r="D82" t="s">
        <v>38</v>
      </c>
      <c r="E82" t="s">
        <v>14</v>
      </c>
      <c r="F82" s="4">
        <v>5586</v>
      </c>
      <c r="G82" s="5">
        <v>525</v>
      </c>
      <c r="H82">
        <f>LOOKUP(data[[#This Row],[Product]],products[Product],products[Cost per unit])</f>
        <v>11.7</v>
      </c>
      <c r="I82">
        <f>data[[#This Row],[Cost per unit]]*data[[#This Row],[Units]]</f>
        <v>6142.5</v>
      </c>
    </row>
    <row r="83" spans="3:9" x14ac:dyDescent="0.3">
      <c r="C83" t="s">
        <v>7</v>
      </c>
      <c r="D83" t="s">
        <v>34</v>
      </c>
      <c r="E83" t="s">
        <v>33</v>
      </c>
      <c r="F83" s="4">
        <v>2226</v>
      </c>
      <c r="G83" s="5">
        <v>48</v>
      </c>
      <c r="H83">
        <f>LOOKUP(data[[#This Row],[Product]],products[Product],products[Cost per unit])</f>
        <v>14.49</v>
      </c>
      <c r="I83">
        <f>data[[#This Row],[Cost per unit]]*data[[#This Row],[Units]]</f>
        <v>695.52</v>
      </c>
    </row>
    <row r="84" spans="3:9" x14ac:dyDescent="0.3">
      <c r="C84" t="s">
        <v>9</v>
      </c>
      <c r="D84" t="s">
        <v>34</v>
      </c>
      <c r="E84" t="s">
        <v>28</v>
      </c>
      <c r="F84" s="4">
        <v>14329</v>
      </c>
      <c r="G84" s="5">
        <v>150</v>
      </c>
      <c r="H84">
        <f>LOOKUP(data[[#This Row],[Product]],products[Product],products[Cost per unit])</f>
        <v>10.38</v>
      </c>
      <c r="I84">
        <f>data[[#This Row],[Cost per unit]]*data[[#This Row],[Units]]</f>
        <v>1557.0000000000002</v>
      </c>
    </row>
    <row r="85" spans="3:9" x14ac:dyDescent="0.3">
      <c r="C85" t="s">
        <v>9</v>
      </c>
      <c r="D85" t="s">
        <v>34</v>
      </c>
      <c r="E85" t="s">
        <v>20</v>
      </c>
      <c r="F85" s="4">
        <v>8463</v>
      </c>
      <c r="G85" s="5">
        <v>492</v>
      </c>
      <c r="H85">
        <f>LOOKUP(data[[#This Row],[Product]],products[Product],products[Cost per unit])</f>
        <v>14.49</v>
      </c>
      <c r="I85">
        <f>data[[#This Row],[Cost per unit]]*data[[#This Row],[Units]]</f>
        <v>7129.08</v>
      </c>
    </row>
    <row r="86" spans="3:9" x14ac:dyDescent="0.3">
      <c r="C86" t="s">
        <v>5</v>
      </c>
      <c r="D86" t="s">
        <v>34</v>
      </c>
      <c r="E86" t="s">
        <v>29</v>
      </c>
      <c r="F86" s="4">
        <v>2891</v>
      </c>
      <c r="G86" s="5">
        <v>102</v>
      </c>
      <c r="H86">
        <f>LOOKUP(data[[#This Row],[Product]],products[Product],products[Cost per unit])</f>
        <v>7.16</v>
      </c>
      <c r="I86">
        <f>data[[#This Row],[Cost per unit]]*data[[#This Row],[Units]]</f>
        <v>730.32</v>
      </c>
    </row>
    <row r="87" spans="3:9" x14ac:dyDescent="0.3">
      <c r="C87" t="s">
        <v>3</v>
      </c>
      <c r="D87" t="s">
        <v>36</v>
      </c>
      <c r="E87" t="s">
        <v>23</v>
      </c>
      <c r="F87" s="4">
        <v>3773</v>
      </c>
      <c r="G87" s="5">
        <v>165</v>
      </c>
      <c r="H87">
        <f>LOOKUP(data[[#This Row],[Product]],products[Product],products[Cost per unit])</f>
        <v>10.38</v>
      </c>
      <c r="I87">
        <f>data[[#This Row],[Cost per unit]]*data[[#This Row],[Units]]</f>
        <v>1712.7</v>
      </c>
    </row>
    <row r="88" spans="3:9" x14ac:dyDescent="0.3">
      <c r="C88" t="s">
        <v>41</v>
      </c>
      <c r="D88" t="s">
        <v>36</v>
      </c>
      <c r="E88" t="s">
        <v>28</v>
      </c>
      <c r="F88" s="4">
        <v>854</v>
      </c>
      <c r="G88" s="5">
        <v>309</v>
      </c>
      <c r="H88">
        <f>LOOKUP(data[[#This Row],[Product]],products[Product],products[Cost per unit])</f>
        <v>10.38</v>
      </c>
      <c r="I88">
        <f>data[[#This Row],[Cost per unit]]*data[[#This Row],[Units]]</f>
        <v>3207.42</v>
      </c>
    </row>
    <row r="89" spans="3:9" x14ac:dyDescent="0.3">
      <c r="C89" t="s">
        <v>6</v>
      </c>
      <c r="D89" t="s">
        <v>36</v>
      </c>
      <c r="E89" t="s">
        <v>17</v>
      </c>
      <c r="F89" s="4">
        <v>4970</v>
      </c>
      <c r="G89" s="5">
        <v>156</v>
      </c>
      <c r="H89">
        <f>LOOKUP(data[[#This Row],[Product]],products[Product],products[Cost per unit])</f>
        <v>10.38</v>
      </c>
      <c r="I89">
        <f>data[[#This Row],[Cost per unit]]*data[[#This Row],[Units]]</f>
        <v>1619.2800000000002</v>
      </c>
    </row>
    <row r="90" spans="3:9" x14ac:dyDescent="0.3">
      <c r="C90" t="s">
        <v>9</v>
      </c>
      <c r="D90" t="s">
        <v>35</v>
      </c>
      <c r="E90" t="s">
        <v>26</v>
      </c>
      <c r="F90" s="4">
        <v>98</v>
      </c>
      <c r="G90" s="5">
        <v>159</v>
      </c>
      <c r="H90">
        <f>LOOKUP(data[[#This Row],[Product]],products[Product],products[Cost per unit])</f>
        <v>9.77</v>
      </c>
      <c r="I90">
        <f>data[[#This Row],[Cost per unit]]*data[[#This Row],[Units]]</f>
        <v>1553.4299999999998</v>
      </c>
    </row>
    <row r="91" spans="3:9" x14ac:dyDescent="0.3">
      <c r="C91" t="s">
        <v>5</v>
      </c>
      <c r="D91" t="s">
        <v>35</v>
      </c>
      <c r="E91" t="s">
        <v>15</v>
      </c>
      <c r="F91" s="4">
        <v>13391</v>
      </c>
      <c r="G91" s="5">
        <v>201</v>
      </c>
      <c r="H91">
        <f>LOOKUP(data[[#This Row],[Product]],products[Product],products[Cost per unit])</f>
        <v>14.49</v>
      </c>
      <c r="I91">
        <f>data[[#This Row],[Cost per unit]]*data[[#This Row],[Units]]</f>
        <v>2912.4900000000002</v>
      </c>
    </row>
    <row r="92" spans="3:9" x14ac:dyDescent="0.3">
      <c r="C92" t="s">
        <v>8</v>
      </c>
      <c r="D92" t="s">
        <v>39</v>
      </c>
      <c r="E92" t="s">
        <v>31</v>
      </c>
      <c r="F92" s="4">
        <v>8890</v>
      </c>
      <c r="G92" s="5">
        <v>210</v>
      </c>
      <c r="H92">
        <f>LOOKUP(data[[#This Row],[Product]],products[Product],products[Cost per unit])</f>
        <v>5.79</v>
      </c>
      <c r="I92">
        <f>data[[#This Row],[Cost per unit]]*data[[#This Row],[Units]]</f>
        <v>1215.9000000000001</v>
      </c>
    </row>
    <row r="93" spans="3:9" x14ac:dyDescent="0.3">
      <c r="C93" t="s">
        <v>2</v>
      </c>
      <c r="D93" t="s">
        <v>38</v>
      </c>
      <c r="E93" t="s">
        <v>13</v>
      </c>
      <c r="F93" s="4">
        <v>56</v>
      </c>
      <c r="G93" s="5">
        <v>51</v>
      </c>
      <c r="H93">
        <f>LOOKUP(data[[#This Row],[Product]],products[Product],products[Cost per unit])</f>
        <v>14.49</v>
      </c>
      <c r="I93">
        <f>data[[#This Row],[Cost per unit]]*data[[#This Row],[Units]]</f>
        <v>738.99</v>
      </c>
    </row>
    <row r="94" spans="3:9" x14ac:dyDescent="0.3">
      <c r="C94" t="s">
        <v>3</v>
      </c>
      <c r="D94" t="s">
        <v>36</v>
      </c>
      <c r="E94" t="s">
        <v>25</v>
      </c>
      <c r="F94" s="4">
        <v>3339</v>
      </c>
      <c r="G94" s="5">
        <v>39</v>
      </c>
      <c r="H94">
        <f>LOOKUP(data[[#This Row],[Product]],products[Product],products[Cost per unit])</f>
        <v>12.37</v>
      </c>
      <c r="I94">
        <f>data[[#This Row],[Cost per unit]]*data[[#This Row],[Units]]</f>
        <v>482.42999999999995</v>
      </c>
    </row>
    <row r="95" spans="3:9" x14ac:dyDescent="0.3">
      <c r="C95" t="s">
        <v>10</v>
      </c>
      <c r="D95" t="s">
        <v>35</v>
      </c>
      <c r="E95" t="s">
        <v>18</v>
      </c>
      <c r="F95" s="4">
        <v>3808</v>
      </c>
      <c r="G95" s="5">
        <v>279</v>
      </c>
      <c r="H95">
        <f>LOOKUP(data[[#This Row],[Product]],products[Product],products[Cost per unit])</f>
        <v>10.38</v>
      </c>
      <c r="I95">
        <f>data[[#This Row],[Cost per unit]]*data[[#This Row],[Units]]</f>
        <v>2896.0200000000004</v>
      </c>
    </row>
    <row r="96" spans="3:9" x14ac:dyDescent="0.3">
      <c r="C96" t="s">
        <v>10</v>
      </c>
      <c r="D96" t="s">
        <v>38</v>
      </c>
      <c r="E96" t="s">
        <v>13</v>
      </c>
      <c r="F96" s="4">
        <v>63</v>
      </c>
      <c r="G96" s="5">
        <v>123</v>
      </c>
      <c r="H96">
        <f>LOOKUP(data[[#This Row],[Product]],products[Product],products[Cost per unit])</f>
        <v>14.49</v>
      </c>
      <c r="I96">
        <f>data[[#This Row],[Cost per unit]]*data[[#This Row],[Units]]</f>
        <v>1782.27</v>
      </c>
    </row>
    <row r="97" spans="3:9" x14ac:dyDescent="0.3">
      <c r="C97" t="s">
        <v>2</v>
      </c>
      <c r="D97" t="s">
        <v>39</v>
      </c>
      <c r="E97" t="s">
        <v>27</v>
      </c>
      <c r="F97" s="4">
        <v>7812</v>
      </c>
      <c r="G97" s="5">
        <v>81</v>
      </c>
      <c r="H97">
        <f>LOOKUP(data[[#This Row],[Product]],products[Product],products[Cost per unit])</f>
        <v>14.49</v>
      </c>
      <c r="I97">
        <f>data[[#This Row],[Cost per unit]]*data[[#This Row],[Units]]</f>
        <v>1173.69</v>
      </c>
    </row>
    <row r="98" spans="3:9" x14ac:dyDescent="0.3">
      <c r="C98" t="s">
        <v>40</v>
      </c>
      <c r="D98" t="s">
        <v>37</v>
      </c>
      <c r="E98" t="s">
        <v>19</v>
      </c>
      <c r="F98" s="4">
        <v>7693</v>
      </c>
      <c r="G98" s="5">
        <v>21</v>
      </c>
      <c r="H98">
        <f>LOOKUP(data[[#This Row],[Product]],products[Product],products[Cost per unit])</f>
        <v>11.7</v>
      </c>
      <c r="I98">
        <f>data[[#This Row],[Cost per unit]]*data[[#This Row],[Units]]</f>
        <v>245.7</v>
      </c>
    </row>
    <row r="99" spans="3:9" x14ac:dyDescent="0.3">
      <c r="C99" t="s">
        <v>3</v>
      </c>
      <c r="D99" t="s">
        <v>36</v>
      </c>
      <c r="E99" t="s">
        <v>28</v>
      </c>
      <c r="F99" s="4">
        <v>973</v>
      </c>
      <c r="G99" s="5">
        <v>162</v>
      </c>
      <c r="H99">
        <f>LOOKUP(data[[#This Row],[Product]],products[Product],products[Cost per unit])</f>
        <v>10.38</v>
      </c>
      <c r="I99">
        <f>data[[#This Row],[Cost per unit]]*data[[#This Row],[Units]]</f>
        <v>1681.5600000000002</v>
      </c>
    </row>
    <row r="100" spans="3:9" x14ac:dyDescent="0.3">
      <c r="C100" t="s">
        <v>10</v>
      </c>
      <c r="D100" t="s">
        <v>35</v>
      </c>
      <c r="E100" t="s">
        <v>21</v>
      </c>
      <c r="F100" s="4">
        <v>567</v>
      </c>
      <c r="G100" s="5">
        <v>228</v>
      </c>
      <c r="H100">
        <f>LOOKUP(data[[#This Row],[Product]],products[Product],products[Cost per unit])</f>
        <v>12.37</v>
      </c>
      <c r="I100">
        <f>data[[#This Row],[Cost per unit]]*data[[#This Row],[Units]]</f>
        <v>2820.3599999999997</v>
      </c>
    </row>
    <row r="101" spans="3:9" x14ac:dyDescent="0.3">
      <c r="C101" t="s">
        <v>10</v>
      </c>
      <c r="D101" t="s">
        <v>36</v>
      </c>
      <c r="E101" t="s">
        <v>29</v>
      </c>
      <c r="F101" s="4">
        <v>2471</v>
      </c>
      <c r="G101" s="5">
        <v>342</v>
      </c>
      <c r="H101">
        <f>LOOKUP(data[[#This Row],[Product]],products[Product],products[Cost per unit])</f>
        <v>7.16</v>
      </c>
      <c r="I101">
        <f>data[[#This Row],[Cost per unit]]*data[[#This Row],[Units]]</f>
        <v>2448.7200000000003</v>
      </c>
    </row>
    <row r="102" spans="3:9" x14ac:dyDescent="0.3">
      <c r="C102" t="s">
        <v>5</v>
      </c>
      <c r="D102" t="s">
        <v>38</v>
      </c>
      <c r="E102" t="s">
        <v>13</v>
      </c>
      <c r="F102" s="4">
        <v>7189</v>
      </c>
      <c r="G102" s="5">
        <v>54</v>
      </c>
      <c r="H102">
        <f>LOOKUP(data[[#This Row],[Product]],products[Product],products[Cost per unit])</f>
        <v>14.49</v>
      </c>
      <c r="I102">
        <f>data[[#This Row],[Cost per unit]]*data[[#This Row],[Units]]</f>
        <v>782.46</v>
      </c>
    </row>
    <row r="103" spans="3:9" x14ac:dyDescent="0.3">
      <c r="C103" t="s">
        <v>41</v>
      </c>
      <c r="D103" t="s">
        <v>35</v>
      </c>
      <c r="E103" t="s">
        <v>28</v>
      </c>
      <c r="F103" s="4">
        <v>7455</v>
      </c>
      <c r="G103" s="5">
        <v>216</v>
      </c>
      <c r="H103">
        <f>LOOKUP(data[[#This Row],[Product]],products[Product],products[Cost per unit])</f>
        <v>10.38</v>
      </c>
      <c r="I103">
        <f>data[[#This Row],[Cost per unit]]*data[[#This Row],[Units]]</f>
        <v>2242.0800000000004</v>
      </c>
    </row>
    <row r="104" spans="3:9" x14ac:dyDescent="0.3">
      <c r="C104" t="s">
        <v>3</v>
      </c>
      <c r="D104" t="s">
        <v>34</v>
      </c>
      <c r="E104" t="s">
        <v>26</v>
      </c>
      <c r="F104" s="4">
        <v>3108</v>
      </c>
      <c r="G104" s="5">
        <v>54</v>
      </c>
      <c r="H104">
        <f>LOOKUP(data[[#This Row],[Product]],products[Product],products[Cost per unit])</f>
        <v>9.77</v>
      </c>
      <c r="I104">
        <f>data[[#This Row],[Cost per unit]]*data[[#This Row],[Units]]</f>
        <v>527.57999999999993</v>
      </c>
    </row>
    <row r="105" spans="3:9" x14ac:dyDescent="0.3">
      <c r="C105" t="s">
        <v>6</v>
      </c>
      <c r="D105" t="s">
        <v>38</v>
      </c>
      <c r="E105" t="s">
        <v>25</v>
      </c>
      <c r="F105" s="4">
        <v>469</v>
      </c>
      <c r="G105" s="5">
        <v>75</v>
      </c>
      <c r="H105">
        <f>LOOKUP(data[[#This Row],[Product]],products[Product],products[Cost per unit])</f>
        <v>12.37</v>
      </c>
      <c r="I105">
        <f>data[[#This Row],[Cost per unit]]*data[[#This Row],[Units]]</f>
        <v>927.74999999999989</v>
      </c>
    </row>
    <row r="106" spans="3:9" x14ac:dyDescent="0.3">
      <c r="C106" t="s">
        <v>9</v>
      </c>
      <c r="D106" t="s">
        <v>37</v>
      </c>
      <c r="E106" t="s">
        <v>23</v>
      </c>
      <c r="F106" s="4">
        <v>2737</v>
      </c>
      <c r="G106" s="5">
        <v>93</v>
      </c>
      <c r="H106">
        <f>LOOKUP(data[[#This Row],[Product]],products[Product],products[Cost per unit])</f>
        <v>10.38</v>
      </c>
      <c r="I106">
        <f>data[[#This Row],[Cost per unit]]*data[[#This Row],[Units]]</f>
        <v>965.34</v>
      </c>
    </row>
    <row r="107" spans="3:9" x14ac:dyDescent="0.3">
      <c r="C107" t="s">
        <v>9</v>
      </c>
      <c r="D107" t="s">
        <v>37</v>
      </c>
      <c r="E107" t="s">
        <v>25</v>
      </c>
      <c r="F107" s="4">
        <v>4305</v>
      </c>
      <c r="G107" s="5">
        <v>156</v>
      </c>
      <c r="H107">
        <f>LOOKUP(data[[#This Row],[Product]],products[Product],products[Cost per unit])</f>
        <v>12.37</v>
      </c>
      <c r="I107">
        <f>data[[#This Row],[Cost per unit]]*data[[#This Row],[Units]]</f>
        <v>1929.7199999999998</v>
      </c>
    </row>
    <row r="108" spans="3:9" x14ac:dyDescent="0.3">
      <c r="C108" t="s">
        <v>9</v>
      </c>
      <c r="D108" t="s">
        <v>38</v>
      </c>
      <c r="E108" t="s">
        <v>17</v>
      </c>
      <c r="F108" s="4">
        <v>2408</v>
      </c>
      <c r="G108" s="5">
        <v>9</v>
      </c>
      <c r="H108">
        <f>LOOKUP(data[[#This Row],[Product]],products[Product],products[Cost per unit])</f>
        <v>10.38</v>
      </c>
      <c r="I108">
        <f>data[[#This Row],[Cost per unit]]*data[[#This Row],[Units]]</f>
        <v>93.42</v>
      </c>
    </row>
    <row r="109" spans="3:9" x14ac:dyDescent="0.3">
      <c r="C109" t="s">
        <v>3</v>
      </c>
      <c r="D109" t="s">
        <v>36</v>
      </c>
      <c r="E109" t="s">
        <v>19</v>
      </c>
      <c r="F109" s="4">
        <v>1281</v>
      </c>
      <c r="G109" s="5">
        <v>18</v>
      </c>
      <c r="H109">
        <f>LOOKUP(data[[#This Row],[Product]],products[Product],products[Cost per unit])</f>
        <v>11.7</v>
      </c>
      <c r="I109">
        <f>data[[#This Row],[Cost per unit]]*data[[#This Row],[Units]]</f>
        <v>210.6</v>
      </c>
    </row>
    <row r="110" spans="3:9" x14ac:dyDescent="0.3">
      <c r="C110" t="s">
        <v>40</v>
      </c>
      <c r="D110" t="s">
        <v>35</v>
      </c>
      <c r="E110" t="s">
        <v>32</v>
      </c>
      <c r="F110" s="4">
        <v>12348</v>
      </c>
      <c r="G110" s="5">
        <v>234</v>
      </c>
      <c r="H110">
        <f>LOOKUP(data[[#This Row],[Product]],products[Product],products[Cost per unit])</f>
        <v>10.38</v>
      </c>
      <c r="I110">
        <f>data[[#This Row],[Cost per unit]]*data[[#This Row],[Units]]</f>
        <v>2428.92</v>
      </c>
    </row>
    <row r="111" spans="3:9" x14ac:dyDescent="0.3">
      <c r="C111" t="s">
        <v>3</v>
      </c>
      <c r="D111" t="s">
        <v>34</v>
      </c>
      <c r="E111" t="s">
        <v>28</v>
      </c>
      <c r="F111" s="4">
        <v>3689</v>
      </c>
      <c r="G111" s="5">
        <v>312</v>
      </c>
      <c r="H111">
        <f>LOOKUP(data[[#This Row],[Product]],products[Product],products[Cost per unit])</f>
        <v>10.38</v>
      </c>
      <c r="I111">
        <f>data[[#This Row],[Cost per unit]]*data[[#This Row],[Units]]</f>
        <v>3238.5600000000004</v>
      </c>
    </row>
    <row r="112" spans="3:9" x14ac:dyDescent="0.3">
      <c r="C112" t="s">
        <v>7</v>
      </c>
      <c r="D112" t="s">
        <v>36</v>
      </c>
      <c r="E112" t="s">
        <v>19</v>
      </c>
      <c r="F112" s="4">
        <v>2870</v>
      </c>
      <c r="G112" s="5">
        <v>300</v>
      </c>
      <c r="H112">
        <f>LOOKUP(data[[#This Row],[Product]],products[Product],products[Cost per unit])</f>
        <v>11.7</v>
      </c>
      <c r="I112">
        <f>data[[#This Row],[Cost per unit]]*data[[#This Row],[Units]]</f>
        <v>3510</v>
      </c>
    </row>
    <row r="113" spans="3:9" x14ac:dyDescent="0.3">
      <c r="C113" t="s">
        <v>2</v>
      </c>
      <c r="D113" t="s">
        <v>36</v>
      </c>
      <c r="E113" t="s">
        <v>27</v>
      </c>
      <c r="F113" s="4">
        <v>798</v>
      </c>
      <c r="G113" s="5">
        <v>519</v>
      </c>
      <c r="H113">
        <f>LOOKUP(data[[#This Row],[Product]],products[Product],products[Cost per unit])</f>
        <v>14.49</v>
      </c>
      <c r="I113">
        <f>data[[#This Row],[Cost per unit]]*data[[#This Row],[Units]]</f>
        <v>7520.31</v>
      </c>
    </row>
    <row r="114" spans="3:9" x14ac:dyDescent="0.3">
      <c r="C114" t="s">
        <v>41</v>
      </c>
      <c r="D114" t="s">
        <v>37</v>
      </c>
      <c r="E114" t="s">
        <v>21</v>
      </c>
      <c r="F114" s="4">
        <v>2933</v>
      </c>
      <c r="G114" s="5">
        <v>9</v>
      </c>
      <c r="H114">
        <f>LOOKUP(data[[#This Row],[Product]],products[Product],products[Cost per unit])</f>
        <v>12.37</v>
      </c>
      <c r="I114">
        <f>data[[#This Row],[Cost per unit]]*data[[#This Row],[Units]]</f>
        <v>111.33</v>
      </c>
    </row>
    <row r="115" spans="3:9" x14ac:dyDescent="0.3">
      <c r="C115" t="s">
        <v>5</v>
      </c>
      <c r="D115" t="s">
        <v>35</v>
      </c>
      <c r="E115" t="s">
        <v>4</v>
      </c>
      <c r="F115" s="4">
        <v>2744</v>
      </c>
      <c r="G115" s="5">
        <v>9</v>
      </c>
      <c r="H115">
        <f>LOOKUP(data[[#This Row],[Product]],products[Product],products[Cost per unit])</f>
        <v>9.77</v>
      </c>
      <c r="I115">
        <f>data[[#This Row],[Cost per unit]]*data[[#This Row],[Units]]</f>
        <v>87.929999999999993</v>
      </c>
    </row>
    <row r="116" spans="3:9" x14ac:dyDescent="0.3">
      <c r="C116" t="s">
        <v>40</v>
      </c>
      <c r="D116" t="s">
        <v>36</v>
      </c>
      <c r="E116" t="s">
        <v>33</v>
      </c>
      <c r="F116" s="4">
        <v>9772</v>
      </c>
      <c r="G116" s="5">
        <v>90</v>
      </c>
      <c r="H116">
        <f>LOOKUP(data[[#This Row],[Product]],products[Product],products[Cost per unit])</f>
        <v>14.49</v>
      </c>
      <c r="I116">
        <f>data[[#This Row],[Cost per unit]]*data[[#This Row],[Units]]</f>
        <v>1304.0999999999999</v>
      </c>
    </row>
    <row r="117" spans="3:9" x14ac:dyDescent="0.3">
      <c r="C117" t="s">
        <v>7</v>
      </c>
      <c r="D117" t="s">
        <v>34</v>
      </c>
      <c r="E117" t="s">
        <v>25</v>
      </c>
      <c r="F117" s="4">
        <v>1568</v>
      </c>
      <c r="G117" s="5">
        <v>96</v>
      </c>
      <c r="H117">
        <f>LOOKUP(data[[#This Row],[Product]],products[Product],products[Cost per unit])</f>
        <v>12.37</v>
      </c>
      <c r="I117">
        <f>data[[#This Row],[Cost per unit]]*data[[#This Row],[Units]]</f>
        <v>1187.52</v>
      </c>
    </row>
    <row r="118" spans="3:9" x14ac:dyDescent="0.3">
      <c r="C118" t="s">
        <v>2</v>
      </c>
      <c r="D118" t="s">
        <v>36</v>
      </c>
      <c r="E118" t="s">
        <v>16</v>
      </c>
      <c r="F118" s="4">
        <v>11417</v>
      </c>
      <c r="G118" s="5">
        <v>21</v>
      </c>
      <c r="H118">
        <f>LOOKUP(data[[#This Row],[Product]],products[Product],products[Cost per unit])</f>
        <v>14.49</v>
      </c>
      <c r="I118">
        <f>data[[#This Row],[Cost per unit]]*data[[#This Row],[Units]]</f>
        <v>304.29000000000002</v>
      </c>
    </row>
    <row r="119" spans="3:9" x14ac:dyDescent="0.3">
      <c r="C119" t="s">
        <v>40</v>
      </c>
      <c r="D119" t="s">
        <v>34</v>
      </c>
      <c r="E119" t="s">
        <v>26</v>
      </c>
      <c r="F119" s="4">
        <v>6748</v>
      </c>
      <c r="G119" s="5">
        <v>48</v>
      </c>
      <c r="H119">
        <f>LOOKUP(data[[#This Row],[Product]],products[Product],products[Cost per unit])</f>
        <v>9.77</v>
      </c>
      <c r="I119">
        <f>data[[#This Row],[Cost per unit]]*data[[#This Row],[Units]]</f>
        <v>468.96</v>
      </c>
    </row>
    <row r="120" spans="3:9" x14ac:dyDescent="0.3">
      <c r="C120" t="s">
        <v>10</v>
      </c>
      <c r="D120" t="s">
        <v>36</v>
      </c>
      <c r="E120" t="s">
        <v>27</v>
      </c>
      <c r="F120" s="4">
        <v>1407</v>
      </c>
      <c r="G120" s="5">
        <v>72</v>
      </c>
      <c r="H120">
        <f>LOOKUP(data[[#This Row],[Product]],products[Product],products[Cost per unit])</f>
        <v>14.49</v>
      </c>
      <c r="I120">
        <f>data[[#This Row],[Cost per unit]]*data[[#This Row],[Units]]</f>
        <v>1043.28</v>
      </c>
    </row>
    <row r="121" spans="3:9" x14ac:dyDescent="0.3">
      <c r="C121" t="s">
        <v>8</v>
      </c>
      <c r="D121" t="s">
        <v>35</v>
      </c>
      <c r="E121" t="s">
        <v>29</v>
      </c>
      <c r="F121" s="4">
        <v>2023</v>
      </c>
      <c r="G121" s="5">
        <v>168</v>
      </c>
      <c r="H121">
        <f>LOOKUP(data[[#This Row],[Product]],products[Product],products[Cost per unit])</f>
        <v>7.16</v>
      </c>
      <c r="I121">
        <f>data[[#This Row],[Cost per unit]]*data[[#This Row],[Units]]</f>
        <v>1202.8800000000001</v>
      </c>
    </row>
    <row r="122" spans="3:9" x14ac:dyDescent="0.3">
      <c r="C122" t="s">
        <v>5</v>
      </c>
      <c r="D122" t="s">
        <v>39</v>
      </c>
      <c r="E122" t="s">
        <v>26</v>
      </c>
      <c r="F122" s="4">
        <v>5236</v>
      </c>
      <c r="G122" s="5">
        <v>51</v>
      </c>
      <c r="H122">
        <f>LOOKUP(data[[#This Row],[Product]],products[Product],products[Cost per unit])</f>
        <v>9.77</v>
      </c>
      <c r="I122">
        <f>data[[#This Row],[Cost per unit]]*data[[#This Row],[Units]]</f>
        <v>498.27</v>
      </c>
    </row>
    <row r="123" spans="3:9" x14ac:dyDescent="0.3">
      <c r="C123" t="s">
        <v>41</v>
      </c>
      <c r="D123" t="s">
        <v>36</v>
      </c>
      <c r="E123" t="s">
        <v>19</v>
      </c>
      <c r="F123" s="4">
        <v>1925</v>
      </c>
      <c r="G123" s="5">
        <v>192</v>
      </c>
      <c r="H123">
        <f>LOOKUP(data[[#This Row],[Product]],products[Product],products[Cost per unit])</f>
        <v>11.7</v>
      </c>
      <c r="I123">
        <f>data[[#This Row],[Cost per unit]]*data[[#This Row],[Units]]</f>
        <v>2246.3999999999996</v>
      </c>
    </row>
    <row r="124" spans="3:9" x14ac:dyDescent="0.3">
      <c r="C124" t="s">
        <v>7</v>
      </c>
      <c r="D124" t="s">
        <v>37</v>
      </c>
      <c r="E124" t="s">
        <v>14</v>
      </c>
      <c r="F124" s="4">
        <v>6608</v>
      </c>
      <c r="G124" s="5">
        <v>225</v>
      </c>
      <c r="H124">
        <f>LOOKUP(data[[#This Row],[Product]],products[Product],products[Cost per unit])</f>
        <v>11.7</v>
      </c>
      <c r="I124">
        <f>data[[#This Row],[Cost per unit]]*data[[#This Row],[Units]]</f>
        <v>2632.5</v>
      </c>
    </row>
    <row r="125" spans="3:9" x14ac:dyDescent="0.3">
      <c r="C125" t="s">
        <v>6</v>
      </c>
      <c r="D125" t="s">
        <v>34</v>
      </c>
      <c r="E125" t="s">
        <v>26</v>
      </c>
      <c r="F125" s="4">
        <v>8008</v>
      </c>
      <c r="G125" s="5">
        <v>456</v>
      </c>
      <c r="H125">
        <f>LOOKUP(data[[#This Row],[Product]],products[Product],products[Cost per unit])</f>
        <v>9.77</v>
      </c>
      <c r="I125">
        <f>data[[#This Row],[Cost per unit]]*data[[#This Row],[Units]]</f>
        <v>4455.12</v>
      </c>
    </row>
    <row r="126" spans="3:9" x14ac:dyDescent="0.3">
      <c r="C126" t="s">
        <v>10</v>
      </c>
      <c r="D126" t="s">
        <v>34</v>
      </c>
      <c r="E126" t="s">
        <v>25</v>
      </c>
      <c r="F126" s="4">
        <v>1428</v>
      </c>
      <c r="G126" s="5">
        <v>93</v>
      </c>
      <c r="H126">
        <f>LOOKUP(data[[#This Row],[Product]],products[Product],products[Cost per unit])</f>
        <v>12.37</v>
      </c>
      <c r="I126">
        <f>data[[#This Row],[Cost per unit]]*data[[#This Row],[Units]]</f>
        <v>1150.4099999999999</v>
      </c>
    </row>
    <row r="127" spans="3:9" x14ac:dyDescent="0.3">
      <c r="C127" t="s">
        <v>6</v>
      </c>
      <c r="D127" t="s">
        <v>34</v>
      </c>
      <c r="E127" t="s">
        <v>4</v>
      </c>
      <c r="F127" s="4">
        <v>525</v>
      </c>
      <c r="G127" s="5">
        <v>48</v>
      </c>
      <c r="H127">
        <f>LOOKUP(data[[#This Row],[Product]],products[Product],products[Cost per unit])</f>
        <v>9.77</v>
      </c>
      <c r="I127">
        <f>data[[#This Row],[Cost per unit]]*data[[#This Row],[Units]]</f>
        <v>468.96</v>
      </c>
    </row>
    <row r="128" spans="3:9" x14ac:dyDescent="0.3">
      <c r="C128" t="s">
        <v>6</v>
      </c>
      <c r="D128" t="s">
        <v>37</v>
      </c>
      <c r="E128" t="s">
        <v>18</v>
      </c>
      <c r="F128" s="4">
        <v>1505</v>
      </c>
      <c r="G128" s="5">
        <v>102</v>
      </c>
      <c r="H128">
        <f>LOOKUP(data[[#This Row],[Product]],products[Product],products[Cost per unit])</f>
        <v>10.38</v>
      </c>
      <c r="I128">
        <f>data[[#This Row],[Cost per unit]]*data[[#This Row],[Units]]</f>
        <v>1058.76</v>
      </c>
    </row>
    <row r="129" spans="3:9" x14ac:dyDescent="0.3">
      <c r="C129" t="s">
        <v>7</v>
      </c>
      <c r="D129" t="s">
        <v>35</v>
      </c>
      <c r="E129" t="s">
        <v>30</v>
      </c>
      <c r="F129" s="4">
        <v>6755</v>
      </c>
      <c r="G129" s="5">
        <v>252</v>
      </c>
      <c r="H129">
        <f>LOOKUP(data[[#This Row],[Product]],products[Product],products[Cost per unit])</f>
        <v>11.7</v>
      </c>
      <c r="I129">
        <f>data[[#This Row],[Cost per unit]]*data[[#This Row],[Units]]</f>
        <v>2948.3999999999996</v>
      </c>
    </row>
    <row r="130" spans="3:9" x14ac:dyDescent="0.3">
      <c r="C130" t="s">
        <v>2</v>
      </c>
      <c r="D130" t="s">
        <v>37</v>
      </c>
      <c r="E130" t="s">
        <v>18</v>
      </c>
      <c r="F130" s="4">
        <v>11571</v>
      </c>
      <c r="G130" s="5">
        <v>138</v>
      </c>
      <c r="H130">
        <f>LOOKUP(data[[#This Row],[Product]],products[Product],products[Cost per unit])</f>
        <v>10.38</v>
      </c>
      <c r="I130">
        <f>data[[#This Row],[Cost per unit]]*data[[#This Row],[Units]]</f>
        <v>1432.44</v>
      </c>
    </row>
    <row r="131" spans="3:9" x14ac:dyDescent="0.3">
      <c r="C131" t="s">
        <v>40</v>
      </c>
      <c r="D131" t="s">
        <v>38</v>
      </c>
      <c r="E131" t="s">
        <v>25</v>
      </c>
      <c r="F131" s="4">
        <v>2541</v>
      </c>
      <c r="G131" s="5">
        <v>90</v>
      </c>
      <c r="H131">
        <f>LOOKUP(data[[#This Row],[Product]],products[Product],products[Cost per unit])</f>
        <v>12.37</v>
      </c>
      <c r="I131">
        <f>data[[#This Row],[Cost per unit]]*data[[#This Row],[Units]]</f>
        <v>1113.3</v>
      </c>
    </row>
    <row r="132" spans="3:9" x14ac:dyDescent="0.3">
      <c r="C132" t="s">
        <v>41</v>
      </c>
      <c r="D132" t="s">
        <v>37</v>
      </c>
      <c r="E132" t="s">
        <v>30</v>
      </c>
      <c r="F132" s="4">
        <v>1526</v>
      </c>
      <c r="G132" s="5">
        <v>240</v>
      </c>
      <c r="H132">
        <f>LOOKUP(data[[#This Row],[Product]],products[Product],products[Cost per unit])</f>
        <v>11.7</v>
      </c>
      <c r="I132">
        <f>data[[#This Row],[Cost per unit]]*data[[#This Row],[Units]]</f>
        <v>2808</v>
      </c>
    </row>
    <row r="133" spans="3:9" x14ac:dyDescent="0.3">
      <c r="C133" t="s">
        <v>40</v>
      </c>
      <c r="D133" t="s">
        <v>38</v>
      </c>
      <c r="E133" t="s">
        <v>4</v>
      </c>
      <c r="F133" s="4">
        <v>6125</v>
      </c>
      <c r="G133" s="5">
        <v>102</v>
      </c>
      <c r="H133">
        <f>LOOKUP(data[[#This Row],[Product]],products[Product],products[Cost per unit])</f>
        <v>9.77</v>
      </c>
      <c r="I133">
        <f>data[[#This Row],[Cost per unit]]*data[[#This Row],[Units]]</f>
        <v>996.54</v>
      </c>
    </row>
    <row r="134" spans="3:9" x14ac:dyDescent="0.3">
      <c r="C134" t="s">
        <v>41</v>
      </c>
      <c r="D134" t="s">
        <v>35</v>
      </c>
      <c r="E134" t="s">
        <v>27</v>
      </c>
      <c r="F134" s="4">
        <v>847</v>
      </c>
      <c r="G134" s="5">
        <v>129</v>
      </c>
      <c r="H134">
        <f>LOOKUP(data[[#This Row],[Product]],products[Product],products[Cost per unit])</f>
        <v>14.49</v>
      </c>
      <c r="I134">
        <f>data[[#This Row],[Cost per unit]]*data[[#This Row],[Units]]</f>
        <v>1869.21</v>
      </c>
    </row>
    <row r="135" spans="3:9" x14ac:dyDescent="0.3">
      <c r="C135" t="s">
        <v>8</v>
      </c>
      <c r="D135" t="s">
        <v>35</v>
      </c>
      <c r="E135" t="s">
        <v>27</v>
      </c>
      <c r="F135" s="4">
        <v>4753</v>
      </c>
      <c r="G135" s="5">
        <v>300</v>
      </c>
      <c r="H135">
        <f>LOOKUP(data[[#This Row],[Product]],products[Product],products[Cost per unit])</f>
        <v>14.49</v>
      </c>
      <c r="I135">
        <f>data[[#This Row],[Cost per unit]]*data[[#This Row],[Units]]</f>
        <v>4347</v>
      </c>
    </row>
    <row r="136" spans="3:9" x14ac:dyDescent="0.3">
      <c r="C136" t="s">
        <v>6</v>
      </c>
      <c r="D136" t="s">
        <v>38</v>
      </c>
      <c r="E136" t="s">
        <v>33</v>
      </c>
      <c r="F136" s="4">
        <v>959</v>
      </c>
      <c r="G136" s="5">
        <v>135</v>
      </c>
      <c r="H136">
        <f>LOOKUP(data[[#This Row],[Product]],products[Product],products[Cost per unit])</f>
        <v>14.49</v>
      </c>
      <c r="I136">
        <f>data[[#This Row],[Cost per unit]]*data[[#This Row],[Units]]</f>
        <v>1956.15</v>
      </c>
    </row>
    <row r="137" spans="3:9" x14ac:dyDescent="0.3">
      <c r="C137" t="s">
        <v>7</v>
      </c>
      <c r="D137" t="s">
        <v>35</v>
      </c>
      <c r="E137" t="s">
        <v>24</v>
      </c>
      <c r="F137" s="4">
        <v>2793</v>
      </c>
      <c r="G137" s="5">
        <v>114</v>
      </c>
      <c r="H137">
        <f>LOOKUP(data[[#This Row],[Product]],products[Product],products[Cost per unit])</f>
        <v>11.7</v>
      </c>
      <c r="I137">
        <f>data[[#This Row],[Cost per unit]]*data[[#This Row],[Units]]</f>
        <v>1333.8</v>
      </c>
    </row>
    <row r="138" spans="3:9" x14ac:dyDescent="0.3">
      <c r="C138" t="s">
        <v>7</v>
      </c>
      <c r="D138" t="s">
        <v>35</v>
      </c>
      <c r="E138" t="s">
        <v>14</v>
      </c>
      <c r="F138" s="4">
        <v>4606</v>
      </c>
      <c r="G138" s="5">
        <v>63</v>
      </c>
      <c r="H138">
        <f>LOOKUP(data[[#This Row],[Product]],products[Product],products[Cost per unit])</f>
        <v>11.7</v>
      </c>
      <c r="I138">
        <f>data[[#This Row],[Cost per unit]]*data[[#This Row],[Units]]</f>
        <v>737.09999999999991</v>
      </c>
    </row>
    <row r="139" spans="3:9" x14ac:dyDescent="0.3">
      <c r="C139" t="s">
        <v>7</v>
      </c>
      <c r="D139" t="s">
        <v>36</v>
      </c>
      <c r="E139" t="s">
        <v>29</v>
      </c>
      <c r="F139" s="4">
        <v>5551</v>
      </c>
      <c r="G139" s="5">
        <v>252</v>
      </c>
      <c r="H139">
        <f>LOOKUP(data[[#This Row],[Product]],products[Product],products[Cost per unit])</f>
        <v>7.16</v>
      </c>
      <c r="I139">
        <f>data[[#This Row],[Cost per unit]]*data[[#This Row],[Units]]</f>
        <v>1804.32</v>
      </c>
    </row>
    <row r="140" spans="3:9" x14ac:dyDescent="0.3">
      <c r="C140" t="s">
        <v>10</v>
      </c>
      <c r="D140" t="s">
        <v>36</v>
      </c>
      <c r="E140" t="s">
        <v>32</v>
      </c>
      <c r="F140" s="4">
        <v>6657</v>
      </c>
      <c r="G140" s="5">
        <v>303</v>
      </c>
      <c r="H140">
        <f>LOOKUP(data[[#This Row],[Product]],products[Product],products[Cost per unit])</f>
        <v>10.38</v>
      </c>
      <c r="I140">
        <f>data[[#This Row],[Cost per unit]]*data[[#This Row],[Units]]</f>
        <v>3145.1400000000003</v>
      </c>
    </row>
    <row r="141" spans="3:9" x14ac:dyDescent="0.3">
      <c r="C141" t="s">
        <v>7</v>
      </c>
      <c r="D141" t="s">
        <v>39</v>
      </c>
      <c r="E141" t="s">
        <v>17</v>
      </c>
      <c r="F141" s="4">
        <v>4438</v>
      </c>
      <c r="G141" s="5">
        <v>246</v>
      </c>
      <c r="H141">
        <f>LOOKUP(data[[#This Row],[Product]],products[Product],products[Cost per unit])</f>
        <v>10.38</v>
      </c>
      <c r="I141">
        <f>data[[#This Row],[Cost per unit]]*data[[#This Row],[Units]]</f>
        <v>2553.48</v>
      </c>
    </row>
    <row r="142" spans="3:9" x14ac:dyDescent="0.3">
      <c r="C142" t="s">
        <v>8</v>
      </c>
      <c r="D142" t="s">
        <v>38</v>
      </c>
      <c r="E142" t="s">
        <v>22</v>
      </c>
      <c r="F142" s="4">
        <v>168</v>
      </c>
      <c r="G142" s="5">
        <v>84</v>
      </c>
      <c r="H142">
        <f>LOOKUP(data[[#This Row],[Product]],products[Product],products[Cost per unit])</f>
        <v>9.77</v>
      </c>
      <c r="I142">
        <f>data[[#This Row],[Cost per unit]]*data[[#This Row],[Units]]</f>
        <v>820.68</v>
      </c>
    </row>
    <row r="143" spans="3:9" x14ac:dyDescent="0.3">
      <c r="C143" t="s">
        <v>7</v>
      </c>
      <c r="D143" t="s">
        <v>34</v>
      </c>
      <c r="E143" t="s">
        <v>17</v>
      </c>
      <c r="F143" s="4">
        <v>7777</v>
      </c>
      <c r="G143" s="5">
        <v>39</v>
      </c>
      <c r="H143">
        <f>LOOKUP(data[[#This Row],[Product]],products[Product],products[Cost per unit])</f>
        <v>10.38</v>
      </c>
      <c r="I143">
        <f>data[[#This Row],[Cost per unit]]*data[[#This Row],[Units]]</f>
        <v>404.82000000000005</v>
      </c>
    </row>
    <row r="144" spans="3:9" x14ac:dyDescent="0.3">
      <c r="C144" t="s">
        <v>5</v>
      </c>
      <c r="D144" t="s">
        <v>36</v>
      </c>
      <c r="E144" t="s">
        <v>17</v>
      </c>
      <c r="F144" s="4">
        <v>3339</v>
      </c>
      <c r="G144" s="5">
        <v>348</v>
      </c>
      <c r="H144">
        <f>LOOKUP(data[[#This Row],[Product]],products[Product],products[Cost per unit])</f>
        <v>10.38</v>
      </c>
      <c r="I144">
        <f>data[[#This Row],[Cost per unit]]*data[[#This Row],[Units]]</f>
        <v>3612.2400000000002</v>
      </c>
    </row>
    <row r="145" spans="3:9" x14ac:dyDescent="0.3">
      <c r="C145" t="s">
        <v>7</v>
      </c>
      <c r="D145" t="s">
        <v>37</v>
      </c>
      <c r="E145" t="s">
        <v>33</v>
      </c>
      <c r="F145" s="4">
        <v>6391</v>
      </c>
      <c r="G145" s="5">
        <v>48</v>
      </c>
      <c r="H145">
        <f>LOOKUP(data[[#This Row],[Product]],products[Product],products[Cost per unit])</f>
        <v>14.49</v>
      </c>
      <c r="I145">
        <f>data[[#This Row],[Cost per unit]]*data[[#This Row],[Units]]</f>
        <v>695.52</v>
      </c>
    </row>
    <row r="146" spans="3:9" x14ac:dyDescent="0.3">
      <c r="C146" t="s">
        <v>5</v>
      </c>
      <c r="D146" t="s">
        <v>37</v>
      </c>
      <c r="E146" t="s">
        <v>22</v>
      </c>
      <c r="F146" s="4">
        <v>518</v>
      </c>
      <c r="G146" s="5">
        <v>75</v>
      </c>
      <c r="H146">
        <f>LOOKUP(data[[#This Row],[Product]],products[Product],products[Cost per unit])</f>
        <v>9.77</v>
      </c>
      <c r="I146">
        <f>data[[#This Row],[Cost per unit]]*data[[#This Row],[Units]]</f>
        <v>732.75</v>
      </c>
    </row>
    <row r="147" spans="3:9" x14ac:dyDescent="0.3">
      <c r="C147" t="s">
        <v>7</v>
      </c>
      <c r="D147" t="s">
        <v>38</v>
      </c>
      <c r="E147" t="s">
        <v>28</v>
      </c>
      <c r="F147" s="4">
        <v>5677</v>
      </c>
      <c r="G147" s="5">
        <v>258</v>
      </c>
      <c r="H147">
        <f>LOOKUP(data[[#This Row],[Product]],products[Product],products[Cost per unit])</f>
        <v>10.38</v>
      </c>
      <c r="I147">
        <f>data[[#This Row],[Cost per unit]]*data[[#This Row],[Units]]</f>
        <v>2678.0400000000004</v>
      </c>
    </row>
    <row r="148" spans="3:9" x14ac:dyDescent="0.3">
      <c r="C148" t="s">
        <v>6</v>
      </c>
      <c r="D148" t="s">
        <v>39</v>
      </c>
      <c r="E148" t="s">
        <v>17</v>
      </c>
      <c r="F148" s="4">
        <v>6048</v>
      </c>
      <c r="G148" s="5">
        <v>27</v>
      </c>
      <c r="H148">
        <f>LOOKUP(data[[#This Row],[Product]],products[Product],products[Cost per unit])</f>
        <v>10.38</v>
      </c>
      <c r="I148">
        <f>data[[#This Row],[Cost per unit]]*data[[#This Row],[Units]]</f>
        <v>280.26000000000005</v>
      </c>
    </row>
    <row r="149" spans="3:9" x14ac:dyDescent="0.3">
      <c r="C149" t="s">
        <v>8</v>
      </c>
      <c r="D149" t="s">
        <v>38</v>
      </c>
      <c r="E149" t="s">
        <v>32</v>
      </c>
      <c r="F149" s="4">
        <v>3752</v>
      </c>
      <c r="G149" s="5">
        <v>213</v>
      </c>
      <c r="H149">
        <f>LOOKUP(data[[#This Row],[Product]],products[Product],products[Cost per unit])</f>
        <v>10.38</v>
      </c>
      <c r="I149">
        <f>data[[#This Row],[Cost per unit]]*data[[#This Row],[Units]]</f>
        <v>2210.94</v>
      </c>
    </row>
    <row r="150" spans="3:9" x14ac:dyDescent="0.3">
      <c r="C150" t="s">
        <v>5</v>
      </c>
      <c r="D150" t="s">
        <v>35</v>
      </c>
      <c r="E150" t="s">
        <v>29</v>
      </c>
      <c r="F150" s="4">
        <v>4480</v>
      </c>
      <c r="G150" s="5">
        <v>357</v>
      </c>
      <c r="H150">
        <f>LOOKUP(data[[#This Row],[Product]],products[Product],products[Cost per unit])</f>
        <v>7.16</v>
      </c>
      <c r="I150">
        <f>data[[#This Row],[Cost per unit]]*data[[#This Row],[Units]]</f>
        <v>2556.12</v>
      </c>
    </row>
    <row r="151" spans="3:9" x14ac:dyDescent="0.3">
      <c r="C151" t="s">
        <v>9</v>
      </c>
      <c r="D151" t="s">
        <v>37</v>
      </c>
      <c r="E151" t="s">
        <v>4</v>
      </c>
      <c r="F151" s="4">
        <v>259</v>
      </c>
      <c r="G151" s="5">
        <v>207</v>
      </c>
      <c r="H151">
        <f>LOOKUP(data[[#This Row],[Product]],products[Product],products[Cost per unit])</f>
        <v>9.77</v>
      </c>
      <c r="I151">
        <f>data[[#This Row],[Cost per unit]]*data[[#This Row],[Units]]</f>
        <v>2022.3899999999999</v>
      </c>
    </row>
    <row r="152" spans="3:9" x14ac:dyDescent="0.3">
      <c r="C152" t="s">
        <v>8</v>
      </c>
      <c r="D152" t="s">
        <v>37</v>
      </c>
      <c r="E152" t="s">
        <v>30</v>
      </c>
      <c r="F152" s="4">
        <v>42</v>
      </c>
      <c r="G152" s="5">
        <v>150</v>
      </c>
      <c r="H152">
        <f>LOOKUP(data[[#This Row],[Product]],products[Product],products[Cost per unit])</f>
        <v>11.7</v>
      </c>
      <c r="I152">
        <f>data[[#This Row],[Cost per unit]]*data[[#This Row],[Units]]</f>
        <v>1755</v>
      </c>
    </row>
    <row r="153" spans="3:9" x14ac:dyDescent="0.3">
      <c r="C153" t="s">
        <v>41</v>
      </c>
      <c r="D153" t="s">
        <v>36</v>
      </c>
      <c r="E153" t="s">
        <v>26</v>
      </c>
      <c r="F153" s="4">
        <v>98</v>
      </c>
      <c r="G153" s="5">
        <v>204</v>
      </c>
      <c r="H153">
        <f>LOOKUP(data[[#This Row],[Product]],products[Product],products[Cost per unit])</f>
        <v>9.77</v>
      </c>
      <c r="I153">
        <f>data[[#This Row],[Cost per unit]]*data[[#This Row],[Units]]</f>
        <v>1993.08</v>
      </c>
    </row>
    <row r="154" spans="3:9" x14ac:dyDescent="0.3">
      <c r="C154" t="s">
        <v>7</v>
      </c>
      <c r="D154" t="s">
        <v>35</v>
      </c>
      <c r="E154" t="s">
        <v>27</v>
      </c>
      <c r="F154" s="4">
        <v>2478</v>
      </c>
      <c r="G154" s="5">
        <v>21</v>
      </c>
      <c r="H154">
        <f>LOOKUP(data[[#This Row],[Product]],products[Product],products[Cost per unit])</f>
        <v>14.49</v>
      </c>
      <c r="I154">
        <f>data[[#This Row],[Cost per unit]]*data[[#This Row],[Units]]</f>
        <v>304.29000000000002</v>
      </c>
    </row>
    <row r="155" spans="3:9" x14ac:dyDescent="0.3">
      <c r="C155" t="s">
        <v>41</v>
      </c>
      <c r="D155" t="s">
        <v>34</v>
      </c>
      <c r="E155" t="s">
        <v>33</v>
      </c>
      <c r="F155" s="4">
        <v>7847</v>
      </c>
      <c r="G155" s="5">
        <v>174</v>
      </c>
      <c r="H155">
        <f>LOOKUP(data[[#This Row],[Product]],products[Product],products[Cost per unit])</f>
        <v>14.49</v>
      </c>
      <c r="I155">
        <f>data[[#This Row],[Cost per unit]]*data[[#This Row],[Units]]</f>
        <v>2521.2600000000002</v>
      </c>
    </row>
    <row r="156" spans="3:9" x14ac:dyDescent="0.3">
      <c r="C156" t="s">
        <v>2</v>
      </c>
      <c r="D156" t="s">
        <v>37</v>
      </c>
      <c r="E156" t="s">
        <v>17</v>
      </c>
      <c r="F156" s="4">
        <v>9926</v>
      </c>
      <c r="G156" s="5">
        <v>201</v>
      </c>
      <c r="H156">
        <f>LOOKUP(data[[#This Row],[Product]],products[Product],products[Cost per unit])</f>
        <v>10.38</v>
      </c>
      <c r="I156">
        <f>data[[#This Row],[Cost per unit]]*data[[#This Row],[Units]]</f>
        <v>2086.38</v>
      </c>
    </row>
    <row r="157" spans="3:9" x14ac:dyDescent="0.3">
      <c r="C157" t="s">
        <v>8</v>
      </c>
      <c r="D157" t="s">
        <v>38</v>
      </c>
      <c r="E157" t="s">
        <v>13</v>
      </c>
      <c r="F157" s="4">
        <v>819</v>
      </c>
      <c r="G157" s="5">
        <v>510</v>
      </c>
      <c r="H157">
        <f>LOOKUP(data[[#This Row],[Product]],products[Product],products[Cost per unit])</f>
        <v>14.49</v>
      </c>
      <c r="I157">
        <f>data[[#This Row],[Cost per unit]]*data[[#This Row],[Units]]</f>
        <v>7389.9000000000005</v>
      </c>
    </row>
    <row r="158" spans="3:9" x14ac:dyDescent="0.3">
      <c r="C158" t="s">
        <v>6</v>
      </c>
      <c r="D158" t="s">
        <v>39</v>
      </c>
      <c r="E158" t="s">
        <v>29</v>
      </c>
      <c r="F158" s="4">
        <v>3052</v>
      </c>
      <c r="G158" s="5">
        <v>378</v>
      </c>
      <c r="H158">
        <f>LOOKUP(data[[#This Row],[Product]],products[Product],products[Cost per unit])</f>
        <v>7.16</v>
      </c>
      <c r="I158">
        <f>data[[#This Row],[Cost per unit]]*data[[#This Row],[Units]]</f>
        <v>2706.48</v>
      </c>
    </row>
    <row r="159" spans="3:9" x14ac:dyDescent="0.3">
      <c r="C159" t="s">
        <v>9</v>
      </c>
      <c r="D159" t="s">
        <v>34</v>
      </c>
      <c r="E159" t="s">
        <v>21</v>
      </c>
      <c r="F159" s="4">
        <v>6832</v>
      </c>
      <c r="G159" s="5">
        <v>27</v>
      </c>
      <c r="H159">
        <f>LOOKUP(data[[#This Row],[Product]],products[Product],products[Cost per unit])</f>
        <v>12.37</v>
      </c>
      <c r="I159">
        <f>data[[#This Row],[Cost per unit]]*data[[#This Row],[Units]]</f>
        <v>333.98999999999995</v>
      </c>
    </row>
    <row r="160" spans="3:9" x14ac:dyDescent="0.3">
      <c r="C160" t="s">
        <v>2</v>
      </c>
      <c r="D160" t="s">
        <v>39</v>
      </c>
      <c r="E160" t="s">
        <v>16</v>
      </c>
      <c r="F160" s="4">
        <v>2016</v>
      </c>
      <c r="G160" s="5">
        <v>117</v>
      </c>
      <c r="H160">
        <f>LOOKUP(data[[#This Row],[Product]],products[Product],products[Cost per unit])</f>
        <v>14.49</v>
      </c>
      <c r="I160">
        <f>data[[#This Row],[Cost per unit]]*data[[#This Row],[Units]]</f>
        <v>1695.33</v>
      </c>
    </row>
    <row r="161" spans="3:9" x14ac:dyDescent="0.3">
      <c r="C161" t="s">
        <v>6</v>
      </c>
      <c r="D161" t="s">
        <v>38</v>
      </c>
      <c r="E161" t="s">
        <v>21</v>
      </c>
      <c r="F161" s="4">
        <v>7322</v>
      </c>
      <c r="G161" s="5">
        <v>36</v>
      </c>
      <c r="H161">
        <f>LOOKUP(data[[#This Row],[Product]],products[Product],products[Cost per unit])</f>
        <v>12.37</v>
      </c>
      <c r="I161">
        <f>data[[#This Row],[Cost per unit]]*data[[#This Row],[Units]]</f>
        <v>445.32</v>
      </c>
    </row>
    <row r="162" spans="3:9" x14ac:dyDescent="0.3">
      <c r="C162" t="s">
        <v>8</v>
      </c>
      <c r="D162" t="s">
        <v>35</v>
      </c>
      <c r="E162" t="s">
        <v>33</v>
      </c>
      <c r="F162" s="4">
        <v>357</v>
      </c>
      <c r="G162" s="5">
        <v>126</v>
      </c>
      <c r="H162">
        <f>LOOKUP(data[[#This Row],[Product]],products[Product],products[Cost per unit])</f>
        <v>14.49</v>
      </c>
      <c r="I162">
        <f>data[[#This Row],[Cost per unit]]*data[[#This Row],[Units]]</f>
        <v>1825.74</v>
      </c>
    </row>
    <row r="163" spans="3:9" x14ac:dyDescent="0.3">
      <c r="C163" t="s">
        <v>9</v>
      </c>
      <c r="D163" t="s">
        <v>39</v>
      </c>
      <c r="E163" t="s">
        <v>25</v>
      </c>
      <c r="F163" s="4">
        <v>3192</v>
      </c>
      <c r="G163" s="5">
        <v>72</v>
      </c>
      <c r="H163">
        <f>LOOKUP(data[[#This Row],[Product]],products[Product],products[Cost per unit])</f>
        <v>12.37</v>
      </c>
      <c r="I163">
        <f>data[[#This Row],[Cost per unit]]*data[[#This Row],[Units]]</f>
        <v>890.64</v>
      </c>
    </row>
    <row r="164" spans="3:9" x14ac:dyDescent="0.3">
      <c r="C164" t="s">
        <v>7</v>
      </c>
      <c r="D164" t="s">
        <v>36</v>
      </c>
      <c r="E164" t="s">
        <v>22</v>
      </c>
      <c r="F164" s="4">
        <v>8435</v>
      </c>
      <c r="G164" s="5">
        <v>42</v>
      </c>
      <c r="H164">
        <f>LOOKUP(data[[#This Row],[Product]],products[Product],products[Cost per unit])</f>
        <v>9.77</v>
      </c>
      <c r="I164">
        <f>data[[#This Row],[Cost per unit]]*data[[#This Row],[Units]]</f>
        <v>410.34</v>
      </c>
    </row>
    <row r="165" spans="3:9" x14ac:dyDescent="0.3">
      <c r="C165" t="s">
        <v>40</v>
      </c>
      <c r="D165" t="s">
        <v>39</v>
      </c>
      <c r="E165" t="s">
        <v>29</v>
      </c>
      <c r="F165" s="4">
        <v>0</v>
      </c>
      <c r="G165" s="5">
        <v>135</v>
      </c>
      <c r="H165">
        <f>LOOKUP(data[[#This Row],[Product]],products[Product],products[Cost per unit])</f>
        <v>7.16</v>
      </c>
      <c r="I165">
        <f>data[[#This Row],[Cost per unit]]*data[[#This Row],[Units]]</f>
        <v>966.6</v>
      </c>
    </row>
    <row r="166" spans="3:9" x14ac:dyDescent="0.3">
      <c r="C166" t="s">
        <v>7</v>
      </c>
      <c r="D166" t="s">
        <v>34</v>
      </c>
      <c r="E166" t="s">
        <v>24</v>
      </c>
      <c r="F166" s="4">
        <v>8862</v>
      </c>
      <c r="G166" s="5">
        <v>189</v>
      </c>
      <c r="H166">
        <f>LOOKUP(data[[#This Row],[Product]],products[Product],products[Cost per unit])</f>
        <v>11.7</v>
      </c>
      <c r="I166">
        <f>data[[#This Row],[Cost per unit]]*data[[#This Row],[Units]]</f>
        <v>2211.2999999999997</v>
      </c>
    </row>
    <row r="167" spans="3:9" x14ac:dyDescent="0.3">
      <c r="C167" t="s">
        <v>6</v>
      </c>
      <c r="D167" t="s">
        <v>37</v>
      </c>
      <c r="E167" t="s">
        <v>28</v>
      </c>
      <c r="F167" s="4">
        <v>3556</v>
      </c>
      <c r="G167" s="5">
        <v>459</v>
      </c>
      <c r="H167">
        <f>LOOKUP(data[[#This Row],[Product]],products[Product],products[Cost per unit])</f>
        <v>10.38</v>
      </c>
      <c r="I167">
        <f>data[[#This Row],[Cost per unit]]*data[[#This Row],[Units]]</f>
        <v>4764.42</v>
      </c>
    </row>
    <row r="168" spans="3:9" x14ac:dyDescent="0.3">
      <c r="C168" t="s">
        <v>5</v>
      </c>
      <c r="D168" t="s">
        <v>34</v>
      </c>
      <c r="E168" t="s">
        <v>15</v>
      </c>
      <c r="F168" s="4">
        <v>7280</v>
      </c>
      <c r="G168" s="5">
        <v>201</v>
      </c>
      <c r="H168">
        <f>LOOKUP(data[[#This Row],[Product]],products[Product],products[Cost per unit])</f>
        <v>14.49</v>
      </c>
      <c r="I168">
        <f>data[[#This Row],[Cost per unit]]*data[[#This Row],[Units]]</f>
        <v>2912.4900000000002</v>
      </c>
    </row>
    <row r="169" spans="3:9" x14ac:dyDescent="0.3">
      <c r="C169" t="s">
        <v>6</v>
      </c>
      <c r="D169" t="s">
        <v>34</v>
      </c>
      <c r="E169" t="s">
        <v>30</v>
      </c>
      <c r="F169" s="4">
        <v>3402</v>
      </c>
      <c r="G169" s="5">
        <v>366</v>
      </c>
      <c r="H169">
        <f>LOOKUP(data[[#This Row],[Product]],products[Product],products[Cost per unit])</f>
        <v>11.7</v>
      </c>
      <c r="I169">
        <f>data[[#This Row],[Cost per unit]]*data[[#This Row],[Units]]</f>
        <v>4282.2</v>
      </c>
    </row>
    <row r="170" spans="3:9" x14ac:dyDescent="0.3">
      <c r="C170" t="s">
        <v>3</v>
      </c>
      <c r="D170" t="s">
        <v>37</v>
      </c>
      <c r="E170" t="s">
        <v>29</v>
      </c>
      <c r="F170" s="4">
        <v>4592</v>
      </c>
      <c r="G170" s="5">
        <v>324</v>
      </c>
      <c r="H170">
        <f>LOOKUP(data[[#This Row],[Product]],products[Product],products[Cost per unit])</f>
        <v>7.16</v>
      </c>
      <c r="I170">
        <f>data[[#This Row],[Cost per unit]]*data[[#This Row],[Units]]</f>
        <v>2319.84</v>
      </c>
    </row>
    <row r="171" spans="3:9" x14ac:dyDescent="0.3">
      <c r="C171" t="s">
        <v>9</v>
      </c>
      <c r="D171" t="s">
        <v>35</v>
      </c>
      <c r="E171" t="s">
        <v>15</v>
      </c>
      <c r="F171" s="4">
        <v>7833</v>
      </c>
      <c r="G171" s="5">
        <v>243</v>
      </c>
      <c r="H171">
        <f>LOOKUP(data[[#This Row],[Product]],products[Product],products[Cost per unit])</f>
        <v>14.49</v>
      </c>
      <c r="I171">
        <f>data[[#This Row],[Cost per unit]]*data[[#This Row],[Units]]</f>
        <v>3521.07</v>
      </c>
    </row>
    <row r="172" spans="3:9" x14ac:dyDescent="0.3">
      <c r="C172" t="s">
        <v>2</v>
      </c>
      <c r="D172" t="s">
        <v>39</v>
      </c>
      <c r="E172" t="s">
        <v>21</v>
      </c>
      <c r="F172" s="4">
        <v>7651</v>
      </c>
      <c r="G172" s="5">
        <v>213</v>
      </c>
      <c r="H172">
        <f>LOOKUP(data[[#This Row],[Product]],products[Product],products[Cost per unit])</f>
        <v>12.37</v>
      </c>
      <c r="I172">
        <f>data[[#This Row],[Cost per unit]]*data[[#This Row],[Units]]</f>
        <v>2634.81</v>
      </c>
    </row>
    <row r="173" spans="3:9" x14ac:dyDescent="0.3">
      <c r="C173" t="s">
        <v>40</v>
      </c>
      <c r="D173" t="s">
        <v>35</v>
      </c>
      <c r="E173" t="s">
        <v>30</v>
      </c>
      <c r="F173" s="4">
        <v>2275</v>
      </c>
      <c r="G173" s="5">
        <v>447</v>
      </c>
      <c r="H173">
        <f>LOOKUP(data[[#This Row],[Product]],products[Product],products[Cost per unit])</f>
        <v>11.7</v>
      </c>
      <c r="I173">
        <f>data[[#This Row],[Cost per unit]]*data[[#This Row],[Units]]</f>
        <v>5229.8999999999996</v>
      </c>
    </row>
    <row r="174" spans="3:9" x14ac:dyDescent="0.3">
      <c r="C174" t="s">
        <v>40</v>
      </c>
      <c r="D174" t="s">
        <v>38</v>
      </c>
      <c r="E174" t="s">
        <v>13</v>
      </c>
      <c r="F174" s="4">
        <v>5670</v>
      </c>
      <c r="G174" s="5">
        <v>297</v>
      </c>
      <c r="H174">
        <f>LOOKUP(data[[#This Row],[Product]],products[Product],products[Cost per unit])</f>
        <v>14.49</v>
      </c>
      <c r="I174">
        <f>data[[#This Row],[Cost per unit]]*data[[#This Row],[Units]]</f>
        <v>4303.53</v>
      </c>
    </row>
    <row r="175" spans="3:9" x14ac:dyDescent="0.3">
      <c r="C175" t="s">
        <v>7</v>
      </c>
      <c r="D175" t="s">
        <v>35</v>
      </c>
      <c r="E175" t="s">
        <v>16</v>
      </c>
      <c r="F175" s="4">
        <v>2135</v>
      </c>
      <c r="G175" s="5">
        <v>27</v>
      </c>
      <c r="H175">
        <f>LOOKUP(data[[#This Row],[Product]],products[Product],products[Cost per unit])</f>
        <v>14.49</v>
      </c>
      <c r="I175">
        <f>data[[#This Row],[Cost per unit]]*data[[#This Row],[Units]]</f>
        <v>391.23</v>
      </c>
    </row>
    <row r="176" spans="3:9" x14ac:dyDescent="0.3">
      <c r="C176" t="s">
        <v>40</v>
      </c>
      <c r="D176" t="s">
        <v>34</v>
      </c>
      <c r="E176" t="s">
        <v>23</v>
      </c>
      <c r="F176" s="4">
        <v>2779</v>
      </c>
      <c r="G176" s="5">
        <v>75</v>
      </c>
      <c r="H176">
        <f>LOOKUP(data[[#This Row],[Product]],products[Product],products[Cost per unit])</f>
        <v>10.38</v>
      </c>
      <c r="I176">
        <f>data[[#This Row],[Cost per unit]]*data[[#This Row],[Units]]</f>
        <v>778.50000000000011</v>
      </c>
    </row>
    <row r="177" spans="3:9" x14ac:dyDescent="0.3">
      <c r="C177" t="s">
        <v>10</v>
      </c>
      <c r="D177" t="s">
        <v>39</v>
      </c>
      <c r="E177" t="s">
        <v>33</v>
      </c>
      <c r="F177" s="4">
        <v>12950</v>
      </c>
      <c r="G177" s="5">
        <v>30</v>
      </c>
      <c r="H177">
        <f>LOOKUP(data[[#This Row],[Product]],products[Product],products[Cost per unit])</f>
        <v>14.49</v>
      </c>
      <c r="I177">
        <f>data[[#This Row],[Cost per unit]]*data[[#This Row],[Units]]</f>
        <v>434.7</v>
      </c>
    </row>
    <row r="178" spans="3:9" x14ac:dyDescent="0.3">
      <c r="C178" t="s">
        <v>7</v>
      </c>
      <c r="D178" t="s">
        <v>36</v>
      </c>
      <c r="E178" t="s">
        <v>18</v>
      </c>
      <c r="F178" s="4">
        <v>2646</v>
      </c>
      <c r="G178" s="5">
        <v>177</v>
      </c>
      <c r="H178">
        <f>LOOKUP(data[[#This Row],[Product]],products[Product],products[Cost per unit])</f>
        <v>10.38</v>
      </c>
      <c r="I178">
        <f>data[[#This Row],[Cost per unit]]*data[[#This Row],[Units]]</f>
        <v>1837.2600000000002</v>
      </c>
    </row>
    <row r="179" spans="3:9" x14ac:dyDescent="0.3">
      <c r="C179" t="s">
        <v>40</v>
      </c>
      <c r="D179" t="s">
        <v>34</v>
      </c>
      <c r="E179" t="s">
        <v>33</v>
      </c>
      <c r="F179" s="4">
        <v>3794</v>
      </c>
      <c r="G179" s="5">
        <v>159</v>
      </c>
      <c r="H179">
        <f>LOOKUP(data[[#This Row],[Product]],products[Product],products[Cost per unit])</f>
        <v>14.49</v>
      </c>
      <c r="I179">
        <f>data[[#This Row],[Cost per unit]]*data[[#This Row],[Units]]</f>
        <v>2303.91</v>
      </c>
    </row>
    <row r="180" spans="3:9" x14ac:dyDescent="0.3">
      <c r="C180" t="s">
        <v>3</v>
      </c>
      <c r="D180" t="s">
        <v>35</v>
      </c>
      <c r="E180" t="s">
        <v>33</v>
      </c>
      <c r="F180" s="4">
        <v>819</v>
      </c>
      <c r="G180" s="5">
        <v>306</v>
      </c>
      <c r="H180">
        <f>LOOKUP(data[[#This Row],[Product]],products[Product],products[Cost per unit])</f>
        <v>14.49</v>
      </c>
      <c r="I180">
        <f>data[[#This Row],[Cost per unit]]*data[[#This Row],[Units]]</f>
        <v>4433.9400000000005</v>
      </c>
    </row>
    <row r="181" spans="3:9" x14ac:dyDescent="0.3">
      <c r="C181" t="s">
        <v>3</v>
      </c>
      <c r="D181" t="s">
        <v>34</v>
      </c>
      <c r="E181" t="s">
        <v>20</v>
      </c>
      <c r="F181" s="4">
        <v>2583</v>
      </c>
      <c r="G181" s="5">
        <v>18</v>
      </c>
      <c r="H181">
        <f>LOOKUP(data[[#This Row],[Product]],products[Product],products[Cost per unit])</f>
        <v>14.49</v>
      </c>
      <c r="I181">
        <f>data[[#This Row],[Cost per unit]]*data[[#This Row],[Units]]</f>
        <v>260.82</v>
      </c>
    </row>
    <row r="182" spans="3:9" x14ac:dyDescent="0.3">
      <c r="C182" t="s">
        <v>7</v>
      </c>
      <c r="D182" t="s">
        <v>35</v>
      </c>
      <c r="E182" t="s">
        <v>19</v>
      </c>
      <c r="F182" s="4">
        <v>4585</v>
      </c>
      <c r="G182" s="5">
        <v>240</v>
      </c>
      <c r="H182">
        <f>LOOKUP(data[[#This Row],[Product]],products[Product],products[Cost per unit])</f>
        <v>11.7</v>
      </c>
      <c r="I182">
        <f>data[[#This Row],[Cost per unit]]*data[[#This Row],[Units]]</f>
        <v>2808</v>
      </c>
    </row>
    <row r="183" spans="3:9" x14ac:dyDescent="0.3">
      <c r="C183" t="s">
        <v>5</v>
      </c>
      <c r="D183" t="s">
        <v>34</v>
      </c>
      <c r="E183" t="s">
        <v>33</v>
      </c>
      <c r="F183" s="4">
        <v>1652</v>
      </c>
      <c r="G183" s="5">
        <v>93</v>
      </c>
      <c r="H183">
        <f>LOOKUP(data[[#This Row],[Product]],products[Product],products[Cost per unit])</f>
        <v>14.49</v>
      </c>
      <c r="I183">
        <f>data[[#This Row],[Cost per unit]]*data[[#This Row],[Units]]</f>
        <v>1347.57</v>
      </c>
    </row>
    <row r="184" spans="3:9" x14ac:dyDescent="0.3">
      <c r="C184" t="s">
        <v>10</v>
      </c>
      <c r="D184" t="s">
        <v>34</v>
      </c>
      <c r="E184" t="s">
        <v>26</v>
      </c>
      <c r="F184" s="4">
        <v>4991</v>
      </c>
      <c r="G184" s="5">
        <v>9</v>
      </c>
      <c r="H184">
        <f>LOOKUP(data[[#This Row],[Product]],products[Product],products[Cost per unit])</f>
        <v>9.77</v>
      </c>
      <c r="I184">
        <f>data[[#This Row],[Cost per unit]]*data[[#This Row],[Units]]</f>
        <v>87.929999999999993</v>
      </c>
    </row>
    <row r="185" spans="3:9" x14ac:dyDescent="0.3">
      <c r="C185" t="s">
        <v>8</v>
      </c>
      <c r="D185" t="s">
        <v>34</v>
      </c>
      <c r="E185" t="s">
        <v>16</v>
      </c>
      <c r="F185" s="4">
        <v>2009</v>
      </c>
      <c r="G185" s="5">
        <v>219</v>
      </c>
      <c r="H185">
        <f>LOOKUP(data[[#This Row],[Product]],products[Product],products[Cost per unit])</f>
        <v>14.49</v>
      </c>
      <c r="I185">
        <f>data[[#This Row],[Cost per unit]]*data[[#This Row],[Units]]</f>
        <v>3173.31</v>
      </c>
    </row>
    <row r="186" spans="3:9" x14ac:dyDescent="0.3">
      <c r="C186" t="s">
        <v>2</v>
      </c>
      <c r="D186" t="s">
        <v>39</v>
      </c>
      <c r="E186" t="s">
        <v>22</v>
      </c>
      <c r="F186" s="4">
        <v>1568</v>
      </c>
      <c r="G186" s="5">
        <v>141</v>
      </c>
      <c r="H186">
        <f>LOOKUP(data[[#This Row],[Product]],products[Product],products[Cost per unit])</f>
        <v>9.77</v>
      </c>
      <c r="I186">
        <f>data[[#This Row],[Cost per unit]]*data[[#This Row],[Units]]</f>
        <v>1377.57</v>
      </c>
    </row>
    <row r="187" spans="3:9" x14ac:dyDescent="0.3">
      <c r="C187" t="s">
        <v>41</v>
      </c>
      <c r="D187" t="s">
        <v>37</v>
      </c>
      <c r="E187" t="s">
        <v>20</v>
      </c>
      <c r="F187" s="4">
        <v>3388</v>
      </c>
      <c r="G187" s="5">
        <v>123</v>
      </c>
      <c r="H187">
        <f>LOOKUP(data[[#This Row],[Product]],products[Product],products[Cost per unit])</f>
        <v>14.49</v>
      </c>
      <c r="I187">
        <f>data[[#This Row],[Cost per unit]]*data[[#This Row],[Units]]</f>
        <v>1782.27</v>
      </c>
    </row>
    <row r="188" spans="3:9" x14ac:dyDescent="0.3">
      <c r="C188" t="s">
        <v>40</v>
      </c>
      <c r="D188" t="s">
        <v>38</v>
      </c>
      <c r="E188" t="s">
        <v>24</v>
      </c>
      <c r="F188" s="4">
        <v>623</v>
      </c>
      <c r="G188" s="5">
        <v>51</v>
      </c>
      <c r="H188">
        <f>LOOKUP(data[[#This Row],[Product]],products[Product],products[Cost per unit])</f>
        <v>11.7</v>
      </c>
      <c r="I188">
        <f>data[[#This Row],[Cost per unit]]*data[[#This Row],[Units]]</f>
        <v>596.69999999999993</v>
      </c>
    </row>
    <row r="189" spans="3:9" x14ac:dyDescent="0.3">
      <c r="C189" t="s">
        <v>6</v>
      </c>
      <c r="D189" t="s">
        <v>36</v>
      </c>
      <c r="E189" t="s">
        <v>4</v>
      </c>
      <c r="F189" s="4">
        <v>10073</v>
      </c>
      <c r="G189" s="5">
        <v>120</v>
      </c>
      <c r="H189">
        <f>LOOKUP(data[[#This Row],[Product]],products[Product],products[Cost per unit])</f>
        <v>9.77</v>
      </c>
      <c r="I189">
        <f>data[[#This Row],[Cost per unit]]*data[[#This Row],[Units]]</f>
        <v>1172.3999999999999</v>
      </c>
    </row>
    <row r="190" spans="3:9" x14ac:dyDescent="0.3">
      <c r="C190" t="s">
        <v>8</v>
      </c>
      <c r="D190" t="s">
        <v>39</v>
      </c>
      <c r="E190" t="s">
        <v>26</v>
      </c>
      <c r="F190" s="4">
        <v>1561</v>
      </c>
      <c r="G190" s="5">
        <v>27</v>
      </c>
      <c r="H190">
        <f>LOOKUP(data[[#This Row],[Product]],products[Product],products[Cost per unit])</f>
        <v>9.77</v>
      </c>
      <c r="I190">
        <f>data[[#This Row],[Cost per unit]]*data[[#This Row],[Units]]</f>
        <v>263.78999999999996</v>
      </c>
    </row>
    <row r="191" spans="3:9" x14ac:dyDescent="0.3">
      <c r="C191" t="s">
        <v>9</v>
      </c>
      <c r="D191" t="s">
        <v>36</v>
      </c>
      <c r="E191" t="s">
        <v>27</v>
      </c>
      <c r="F191" s="4">
        <v>11522</v>
      </c>
      <c r="G191" s="5">
        <v>204</v>
      </c>
      <c r="H191">
        <f>LOOKUP(data[[#This Row],[Product]],products[Product],products[Cost per unit])</f>
        <v>14.49</v>
      </c>
      <c r="I191">
        <f>data[[#This Row],[Cost per unit]]*data[[#This Row],[Units]]</f>
        <v>2955.96</v>
      </c>
    </row>
    <row r="192" spans="3:9" x14ac:dyDescent="0.3">
      <c r="C192" t="s">
        <v>6</v>
      </c>
      <c r="D192" t="s">
        <v>38</v>
      </c>
      <c r="E192" t="s">
        <v>13</v>
      </c>
      <c r="F192" s="4">
        <v>2317</v>
      </c>
      <c r="G192" s="5">
        <v>123</v>
      </c>
      <c r="H192">
        <f>LOOKUP(data[[#This Row],[Product]],products[Product],products[Cost per unit])</f>
        <v>14.49</v>
      </c>
      <c r="I192">
        <f>data[[#This Row],[Cost per unit]]*data[[#This Row],[Units]]</f>
        <v>1782.27</v>
      </c>
    </row>
    <row r="193" spans="3:9" x14ac:dyDescent="0.3">
      <c r="C193" t="s">
        <v>10</v>
      </c>
      <c r="D193" t="s">
        <v>37</v>
      </c>
      <c r="E193" t="s">
        <v>28</v>
      </c>
      <c r="F193" s="4">
        <v>3059</v>
      </c>
      <c r="G193" s="5">
        <v>27</v>
      </c>
      <c r="H193">
        <f>LOOKUP(data[[#This Row],[Product]],products[Product],products[Cost per unit])</f>
        <v>10.38</v>
      </c>
      <c r="I193">
        <f>data[[#This Row],[Cost per unit]]*data[[#This Row],[Units]]</f>
        <v>280.26000000000005</v>
      </c>
    </row>
    <row r="194" spans="3:9" x14ac:dyDescent="0.3">
      <c r="C194" t="s">
        <v>41</v>
      </c>
      <c r="D194" t="s">
        <v>37</v>
      </c>
      <c r="E194" t="s">
        <v>26</v>
      </c>
      <c r="F194" s="4">
        <v>2324</v>
      </c>
      <c r="G194" s="5">
        <v>177</v>
      </c>
      <c r="H194">
        <f>LOOKUP(data[[#This Row],[Product]],products[Product],products[Cost per unit])</f>
        <v>9.77</v>
      </c>
      <c r="I194">
        <f>data[[#This Row],[Cost per unit]]*data[[#This Row],[Units]]</f>
        <v>1729.29</v>
      </c>
    </row>
    <row r="195" spans="3:9" x14ac:dyDescent="0.3">
      <c r="C195" t="s">
        <v>3</v>
      </c>
      <c r="D195" t="s">
        <v>39</v>
      </c>
      <c r="E195" t="s">
        <v>26</v>
      </c>
      <c r="F195" s="4">
        <v>4956</v>
      </c>
      <c r="G195" s="5">
        <v>171</v>
      </c>
      <c r="H195">
        <f>LOOKUP(data[[#This Row],[Product]],products[Product],products[Cost per unit])</f>
        <v>9.77</v>
      </c>
      <c r="I195">
        <f>data[[#This Row],[Cost per unit]]*data[[#This Row],[Units]]</f>
        <v>1670.6699999999998</v>
      </c>
    </row>
    <row r="196" spans="3:9" x14ac:dyDescent="0.3">
      <c r="C196" t="s">
        <v>10</v>
      </c>
      <c r="D196" t="s">
        <v>34</v>
      </c>
      <c r="E196" t="s">
        <v>19</v>
      </c>
      <c r="F196" s="4">
        <v>5355</v>
      </c>
      <c r="G196" s="5">
        <v>204</v>
      </c>
      <c r="H196">
        <f>LOOKUP(data[[#This Row],[Product]],products[Product],products[Cost per unit])</f>
        <v>11.7</v>
      </c>
      <c r="I196">
        <f>data[[#This Row],[Cost per unit]]*data[[#This Row],[Units]]</f>
        <v>2386.7999999999997</v>
      </c>
    </row>
    <row r="197" spans="3:9" x14ac:dyDescent="0.3">
      <c r="C197" t="s">
        <v>3</v>
      </c>
      <c r="D197" t="s">
        <v>34</v>
      </c>
      <c r="E197" t="s">
        <v>14</v>
      </c>
      <c r="F197" s="4">
        <v>7259</v>
      </c>
      <c r="G197" s="5">
        <v>276</v>
      </c>
      <c r="H197">
        <f>LOOKUP(data[[#This Row],[Product]],products[Product],products[Cost per unit])</f>
        <v>11.7</v>
      </c>
      <c r="I197">
        <f>data[[#This Row],[Cost per unit]]*data[[#This Row],[Units]]</f>
        <v>3229.2</v>
      </c>
    </row>
    <row r="198" spans="3:9" x14ac:dyDescent="0.3">
      <c r="C198" t="s">
        <v>8</v>
      </c>
      <c r="D198" t="s">
        <v>37</v>
      </c>
      <c r="E198" t="s">
        <v>26</v>
      </c>
      <c r="F198" s="4">
        <v>6279</v>
      </c>
      <c r="G198" s="5">
        <v>45</v>
      </c>
      <c r="H198">
        <f>LOOKUP(data[[#This Row],[Product]],products[Product],products[Cost per unit])</f>
        <v>9.77</v>
      </c>
      <c r="I198">
        <f>data[[#This Row],[Cost per unit]]*data[[#This Row],[Units]]</f>
        <v>439.65</v>
      </c>
    </row>
    <row r="199" spans="3:9" x14ac:dyDescent="0.3">
      <c r="C199" t="s">
        <v>40</v>
      </c>
      <c r="D199" t="s">
        <v>38</v>
      </c>
      <c r="E199" t="s">
        <v>29</v>
      </c>
      <c r="F199" s="4">
        <v>2541</v>
      </c>
      <c r="G199" s="5">
        <v>45</v>
      </c>
      <c r="H199">
        <f>LOOKUP(data[[#This Row],[Product]],products[Product],products[Cost per unit])</f>
        <v>7.16</v>
      </c>
      <c r="I199">
        <f>data[[#This Row],[Cost per unit]]*data[[#This Row],[Units]]</f>
        <v>322.2</v>
      </c>
    </row>
    <row r="200" spans="3:9" x14ac:dyDescent="0.3">
      <c r="C200" t="s">
        <v>6</v>
      </c>
      <c r="D200" t="s">
        <v>35</v>
      </c>
      <c r="E200" t="s">
        <v>27</v>
      </c>
      <c r="F200" s="4">
        <v>3864</v>
      </c>
      <c r="G200" s="5">
        <v>177</v>
      </c>
      <c r="H200">
        <f>LOOKUP(data[[#This Row],[Product]],products[Product],products[Cost per unit])</f>
        <v>14.49</v>
      </c>
      <c r="I200">
        <f>data[[#This Row],[Cost per unit]]*data[[#This Row],[Units]]</f>
        <v>2564.73</v>
      </c>
    </row>
    <row r="201" spans="3:9" x14ac:dyDescent="0.3">
      <c r="C201" t="s">
        <v>5</v>
      </c>
      <c r="D201" t="s">
        <v>36</v>
      </c>
      <c r="E201" t="s">
        <v>13</v>
      </c>
      <c r="F201" s="4">
        <v>6146</v>
      </c>
      <c r="G201" s="5">
        <v>63</v>
      </c>
      <c r="H201">
        <f>LOOKUP(data[[#This Row],[Product]],products[Product],products[Cost per unit])</f>
        <v>14.49</v>
      </c>
      <c r="I201">
        <f>data[[#This Row],[Cost per unit]]*data[[#This Row],[Units]]</f>
        <v>912.87</v>
      </c>
    </row>
    <row r="202" spans="3:9" x14ac:dyDescent="0.3">
      <c r="C202" t="s">
        <v>9</v>
      </c>
      <c r="D202" t="s">
        <v>39</v>
      </c>
      <c r="E202" t="s">
        <v>18</v>
      </c>
      <c r="F202" s="4">
        <v>2639</v>
      </c>
      <c r="G202" s="5">
        <v>204</v>
      </c>
      <c r="H202">
        <f>LOOKUP(data[[#This Row],[Product]],products[Product],products[Cost per unit])</f>
        <v>10.38</v>
      </c>
      <c r="I202">
        <f>data[[#This Row],[Cost per unit]]*data[[#This Row],[Units]]</f>
        <v>2117.52</v>
      </c>
    </row>
    <row r="203" spans="3:9" x14ac:dyDescent="0.3">
      <c r="C203" t="s">
        <v>8</v>
      </c>
      <c r="D203" t="s">
        <v>37</v>
      </c>
      <c r="E203" t="s">
        <v>22</v>
      </c>
      <c r="F203" s="4">
        <v>1890</v>
      </c>
      <c r="G203" s="5">
        <v>195</v>
      </c>
      <c r="H203">
        <f>LOOKUP(data[[#This Row],[Product]],products[Product],products[Cost per unit])</f>
        <v>9.77</v>
      </c>
      <c r="I203">
        <f>data[[#This Row],[Cost per unit]]*data[[#This Row],[Units]]</f>
        <v>1905.1499999999999</v>
      </c>
    </row>
    <row r="204" spans="3:9" x14ac:dyDescent="0.3">
      <c r="C204" t="s">
        <v>7</v>
      </c>
      <c r="D204" t="s">
        <v>34</v>
      </c>
      <c r="E204" t="s">
        <v>14</v>
      </c>
      <c r="F204" s="4">
        <v>1932</v>
      </c>
      <c r="G204" s="5">
        <v>369</v>
      </c>
      <c r="H204">
        <f>LOOKUP(data[[#This Row],[Product]],products[Product],products[Cost per unit])</f>
        <v>11.7</v>
      </c>
      <c r="I204">
        <f>data[[#This Row],[Cost per unit]]*data[[#This Row],[Units]]</f>
        <v>4317.3</v>
      </c>
    </row>
    <row r="205" spans="3:9" x14ac:dyDescent="0.3">
      <c r="C205" t="s">
        <v>3</v>
      </c>
      <c r="D205" t="s">
        <v>34</v>
      </c>
      <c r="E205" t="s">
        <v>25</v>
      </c>
      <c r="F205" s="4">
        <v>6300</v>
      </c>
      <c r="G205" s="5">
        <v>42</v>
      </c>
      <c r="H205">
        <f>LOOKUP(data[[#This Row],[Product]],products[Product],products[Cost per unit])</f>
        <v>12.37</v>
      </c>
      <c r="I205">
        <f>data[[#This Row],[Cost per unit]]*data[[#This Row],[Units]]</f>
        <v>519.54</v>
      </c>
    </row>
    <row r="206" spans="3:9" x14ac:dyDescent="0.3">
      <c r="C206" t="s">
        <v>6</v>
      </c>
      <c r="D206" t="s">
        <v>37</v>
      </c>
      <c r="E206" t="s">
        <v>30</v>
      </c>
      <c r="F206" s="4">
        <v>560</v>
      </c>
      <c r="G206" s="5">
        <v>81</v>
      </c>
      <c r="H206">
        <f>LOOKUP(data[[#This Row],[Product]],products[Product],products[Cost per unit])</f>
        <v>11.7</v>
      </c>
      <c r="I206">
        <f>data[[#This Row],[Cost per unit]]*data[[#This Row],[Units]]</f>
        <v>947.69999999999993</v>
      </c>
    </row>
    <row r="207" spans="3:9" x14ac:dyDescent="0.3">
      <c r="C207" t="s">
        <v>9</v>
      </c>
      <c r="D207" t="s">
        <v>37</v>
      </c>
      <c r="E207" t="s">
        <v>26</v>
      </c>
      <c r="F207" s="4">
        <v>2856</v>
      </c>
      <c r="G207" s="5">
        <v>246</v>
      </c>
      <c r="H207">
        <f>LOOKUP(data[[#This Row],[Product]],products[Product],products[Cost per unit])</f>
        <v>9.77</v>
      </c>
      <c r="I207">
        <f>data[[#This Row],[Cost per unit]]*data[[#This Row],[Units]]</f>
        <v>2403.42</v>
      </c>
    </row>
    <row r="208" spans="3:9" x14ac:dyDescent="0.3">
      <c r="C208" t="s">
        <v>9</v>
      </c>
      <c r="D208" t="s">
        <v>34</v>
      </c>
      <c r="E208" t="s">
        <v>17</v>
      </c>
      <c r="F208" s="4">
        <v>707</v>
      </c>
      <c r="G208" s="5">
        <v>174</v>
      </c>
      <c r="H208">
        <f>LOOKUP(data[[#This Row],[Product]],products[Product],products[Cost per unit])</f>
        <v>10.38</v>
      </c>
      <c r="I208">
        <f>data[[#This Row],[Cost per unit]]*data[[#This Row],[Units]]</f>
        <v>1806.1200000000001</v>
      </c>
    </row>
    <row r="209" spans="3:9" x14ac:dyDescent="0.3">
      <c r="C209" t="s">
        <v>8</v>
      </c>
      <c r="D209" t="s">
        <v>35</v>
      </c>
      <c r="E209" t="s">
        <v>30</v>
      </c>
      <c r="F209" s="4">
        <v>3598</v>
      </c>
      <c r="G209" s="5">
        <v>81</v>
      </c>
      <c r="H209">
        <f>LOOKUP(data[[#This Row],[Product]],products[Product],products[Cost per unit])</f>
        <v>11.7</v>
      </c>
      <c r="I209">
        <f>data[[#This Row],[Cost per unit]]*data[[#This Row],[Units]]</f>
        <v>947.69999999999993</v>
      </c>
    </row>
    <row r="210" spans="3:9" x14ac:dyDescent="0.3">
      <c r="C210" t="s">
        <v>40</v>
      </c>
      <c r="D210" t="s">
        <v>35</v>
      </c>
      <c r="E210" t="s">
        <v>22</v>
      </c>
      <c r="F210" s="4">
        <v>6853</v>
      </c>
      <c r="G210" s="5">
        <v>372</v>
      </c>
      <c r="H210">
        <f>LOOKUP(data[[#This Row],[Product]],products[Product],products[Cost per unit])</f>
        <v>9.77</v>
      </c>
      <c r="I210">
        <f>data[[#This Row],[Cost per unit]]*data[[#This Row],[Units]]</f>
        <v>3634.44</v>
      </c>
    </row>
    <row r="211" spans="3:9" x14ac:dyDescent="0.3">
      <c r="C211" t="s">
        <v>40</v>
      </c>
      <c r="D211" t="s">
        <v>35</v>
      </c>
      <c r="E211" t="s">
        <v>16</v>
      </c>
      <c r="F211" s="4">
        <v>4725</v>
      </c>
      <c r="G211" s="5">
        <v>174</v>
      </c>
      <c r="H211">
        <f>LOOKUP(data[[#This Row],[Product]],products[Product],products[Cost per unit])</f>
        <v>14.49</v>
      </c>
      <c r="I211">
        <f>data[[#This Row],[Cost per unit]]*data[[#This Row],[Units]]</f>
        <v>2521.2600000000002</v>
      </c>
    </row>
    <row r="212" spans="3:9" x14ac:dyDescent="0.3">
      <c r="C212" t="s">
        <v>41</v>
      </c>
      <c r="D212" t="s">
        <v>36</v>
      </c>
      <c r="E212" t="s">
        <v>32</v>
      </c>
      <c r="F212" s="4">
        <v>10304</v>
      </c>
      <c r="G212" s="5">
        <v>84</v>
      </c>
      <c r="H212">
        <f>LOOKUP(data[[#This Row],[Product]],products[Product],products[Cost per unit])</f>
        <v>10.38</v>
      </c>
      <c r="I212">
        <f>data[[#This Row],[Cost per unit]]*data[[#This Row],[Units]]</f>
        <v>871.92000000000007</v>
      </c>
    </row>
    <row r="213" spans="3:9" x14ac:dyDescent="0.3">
      <c r="C213" t="s">
        <v>41</v>
      </c>
      <c r="D213" t="s">
        <v>34</v>
      </c>
      <c r="E213" t="s">
        <v>16</v>
      </c>
      <c r="F213" s="4">
        <v>1274</v>
      </c>
      <c r="G213" s="5">
        <v>225</v>
      </c>
      <c r="H213">
        <f>LOOKUP(data[[#This Row],[Product]],products[Product],products[Cost per unit])</f>
        <v>14.49</v>
      </c>
      <c r="I213">
        <f>data[[#This Row],[Cost per unit]]*data[[#This Row],[Units]]</f>
        <v>3260.25</v>
      </c>
    </row>
    <row r="214" spans="3:9" x14ac:dyDescent="0.3">
      <c r="C214" t="s">
        <v>5</v>
      </c>
      <c r="D214" t="s">
        <v>36</v>
      </c>
      <c r="E214" t="s">
        <v>30</v>
      </c>
      <c r="F214" s="4">
        <v>1526</v>
      </c>
      <c r="G214" s="5">
        <v>105</v>
      </c>
      <c r="H214">
        <f>LOOKUP(data[[#This Row],[Product]],products[Product],products[Cost per unit])</f>
        <v>11.7</v>
      </c>
      <c r="I214">
        <f>data[[#This Row],[Cost per unit]]*data[[#This Row],[Units]]</f>
        <v>1228.5</v>
      </c>
    </row>
    <row r="215" spans="3:9" x14ac:dyDescent="0.3">
      <c r="C215" t="s">
        <v>40</v>
      </c>
      <c r="D215" t="s">
        <v>39</v>
      </c>
      <c r="E215" t="s">
        <v>28</v>
      </c>
      <c r="F215" s="4">
        <v>3101</v>
      </c>
      <c r="G215" s="5">
        <v>225</v>
      </c>
      <c r="H215">
        <f>LOOKUP(data[[#This Row],[Product]],products[Product],products[Cost per unit])</f>
        <v>10.38</v>
      </c>
      <c r="I215">
        <f>data[[#This Row],[Cost per unit]]*data[[#This Row],[Units]]</f>
        <v>2335.5</v>
      </c>
    </row>
    <row r="216" spans="3:9" x14ac:dyDescent="0.3">
      <c r="C216" t="s">
        <v>2</v>
      </c>
      <c r="D216" t="s">
        <v>37</v>
      </c>
      <c r="E216" t="s">
        <v>14</v>
      </c>
      <c r="F216" s="4">
        <v>1057</v>
      </c>
      <c r="G216" s="5">
        <v>54</v>
      </c>
      <c r="H216">
        <f>LOOKUP(data[[#This Row],[Product]],products[Product],products[Cost per unit])</f>
        <v>11.7</v>
      </c>
      <c r="I216">
        <f>data[[#This Row],[Cost per unit]]*data[[#This Row],[Units]]</f>
        <v>631.79999999999995</v>
      </c>
    </row>
    <row r="217" spans="3:9" x14ac:dyDescent="0.3">
      <c r="C217" t="s">
        <v>7</v>
      </c>
      <c r="D217" t="s">
        <v>37</v>
      </c>
      <c r="E217" t="s">
        <v>26</v>
      </c>
      <c r="F217" s="4">
        <v>5306</v>
      </c>
      <c r="G217" s="5">
        <v>0</v>
      </c>
      <c r="H217">
        <f>LOOKUP(data[[#This Row],[Product]],products[Product],products[Cost per unit])</f>
        <v>9.77</v>
      </c>
      <c r="I217">
        <f>data[[#This Row],[Cost per unit]]*data[[#This Row],[Units]]</f>
        <v>0</v>
      </c>
    </row>
    <row r="218" spans="3:9" x14ac:dyDescent="0.3">
      <c r="C218" t="s">
        <v>5</v>
      </c>
      <c r="D218" t="s">
        <v>39</v>
      </c>
      <c r="E218" t="s">
        <v>24</v>
      </c>
      <c r="F218" s="4">
        <v>4018</v>
      </c>
      <c r="G218" s="5">
        <v>171</v>
      </c>
      <c r="H218">
        <f>LOOKUP(data[[#This Row],[Product]],products[Product],products[Cost per unit])</f>
        <v>11.7</v>
      </c>
      <c r="I218">
        <f>data[[#This Row],[Cost per unit]]*data[[#This Row],[Units]]</f>
        <v>2000.6999999999998</v>
      </c>
    </row>
    <row r="219" spans="3:9" x14ac:dyDescent="0.3">
      <c r="C219" t="s">
        <v>9</v>
      </c>
      <c r="D219" t="s">
        <v>34</v>
      </c>
      <c r="E219" t="s">
        <v>16</v>
      </c>
      <c r="F219" s="4">
        <v>938</v>
      </c>
      <c r="G219" s="5">
        <v>189</v>
      </c>
      <c r="H219">
        <f>LOOKUP(data[[#This Row],[Product]],products[Product],products[Cost per unit])</f>
        <v>14.49</v>
      </c>
      <c r="I219">
        <f>data[[#This Row],[Cost per unit]]*data[[#This Row],[Units]]</f>
        <v>2738.61</v>
      </c>
    </row>
    <row r="220" spans="3:9" x14ac:dyDescent="0.3">
      <c r="C220" t="s">
        <v>7</v>
      </c>
      <c r="D220" t="s">
        <v>38</v>
      </c>
      <c r="E220" t="s">
        <v>18</v>
      </c>
      <c r="F220" s="4">
        <v>1778</v>
      </c>
      <c r="G220" s="5">
        <v>270</v>
      </c>
      <c r="H220">
        <f>LOOKUP(data[[#This Row],[Product]],products[Product],products[Cost per unit])</f>
        <v>10.38</v>
      </c>
      <c r="I220">
        <f>data[[#This Row],[Cost per unit]]*data[[#This Row],[Units]]</f>
        <v>2802.6000000000004</v>
      </c>
    </row>
    <row r="221" spans="3:9" x14ac:dyDescent="0.3">
      <c r="C221" t="s">
        <v>6</v>
      </c>
      <c r="D221" t="s">
        <v>39</v>
      </c>
      <c r="E221" t="s">
        <v>30</v>
      </c>
      <c r="F221" s="4">
        <v>1638</v>
      </c>
      <c r="G221" s="5">
        <v>63</v>
      </c>
      <c r="H221">
        <f>LOOKUP(data[[#This Row],[Product]],products[Product],products[Cost per unit])</f>
        <v>11.7</v>
      </c>
      <c r="I221">
        <f>data[[#This Row],[Cost per unit]]*data[[#This Row],[Units]]</f>
        <v>737.09999999999991</v>
      </c>
    </row>
    <row r="222" spans="3:9" x14ac:dyDescent="0.3">
      <c r="C222" t="s">
        <v>41</v>
      </c>
      <c r="D222" t="s">
        <v>38</v>
      </c>
      <c r="E222" t="s">
        <v>25</v>
      </c>
      <c r="F222" s="4">
        <v>154</v>
      </c>
      <c r="G222" s="5">
        <v>21</v>
      </c>
      <c r="H222">
        <f>LOOKUP(data[[#This Row],[Product]],products[Product],products[Cost per unit])</f>
        <v>12.37</v>
      </c>
      <c r="I222">
        <f>data[[#This Row],[Cost per unit]]*data[[#This Row],[Units]]</f>
        <v>259.77</v>
      </c>
    </row>
    <row r="223" spans="3:9" x14ac:dyDescent="0.3">
      <c r="C223" t="s">
        <v>7</v>
      </c>
      <c r="D223" t="s">
        <v>37</v>
      </c>
      <c r="E223" t="s">
        <v>22</v>
      </c>
      <c r="F223" s="4">
        <v>9835</v>
      </c>
      <c r="G223" s="5">
        <v>207</v>
      </c>
      <c r="H223">
        <f>LOOKUP(data[[#This Row],[Product]],products[Product],products[Cost per unit])</f>
        <v>9.77</v>
      </c>
      <c r="I223">
        <f>data[[#This Row],[Cost per unit]]*data[[#This Row],[Units]]</f>
        <v>2022.3899999999999</v>
      </c>
    </row>
    <row r="224" spans="3:9" x14ac:dyDescent="0.3">
      <c r="C224" t="s">
        <v>9</v>
      </c>
      <c r="D224" t="s">
        <v>37</v>
      </c>
      <c r="E224" t="s">
        <v>20</v>
      </c>
      <c r="F224" s="4">
        <v>7273</v>
      </c>
      <c r="G224" s="5">
        <v>96</v>
      </c>
      <c r="H224">
        <f>LOOKUP(data[[#This Row],[Product]],products[Product],products[Cost per unit])</f>
        <v>14.49</v>
      </c>
      <c r="I224">
        <f>data[[#This Row],[Cost per unit]]*data[[#This Row],[Units]]</f>
        <v>1391.04</v>
      </c>
    </row>
    <row r="225" spans="3:9" x14ac:dyDescent="0.3">
      <c r="C225" t="s">
        <v>5</v>
      </c>
      <c r="D225" t="s">
        <v>39</v>
      </c>
      <c r="E225" t="s">
        <v>22</v>
      </c>
      <c r="F225" s="4">
        <v>6909</v>
      </c>
      <c r="G225" s="5">
        <v>81</v>
      </c>
      <c r="H225">
        <f>LOOKUP(data[[#This Row],[Product]],products[Product],products[Cost per unit])</f>
        <v>9.77</v>
      </c>
      <c r="I225">
        <f>data[[#This Row],[Cost per unit]]*data[[#This Row],[Units]]</f>
        <v>791.37</v>
      </c>
    </row>
    <row r="226" spans="3:9" x14ac:dyDescent="0.3">
      <c r="C226" t="s">
        <v>9</v>
      </c>
      <c r="D226" t="s">
        <v>39</v>
      </c>
      <c r="E226" t="s">
        <v>24</v>
      </c>
      <c r="F226" s="4">
        <v>3920</v>
      </c>
      <c r="G226" s="5">
        <v>306</v>
      </c>
      <c r="H226">
        <f>LOOKUP(data[[#This Row],[Product]],products[Product],products[Cost per unit])</f>
        <v>11.7</v>
      </c>
      <c r="I226">
        <f>data[[#This Row],[Cost per unit]]*data[[#This Row],[Units]]</f>
        <v>3580.2</v>
      </c>
    </row>
    <row r="227" spans="3:9" x14ac:dyDescent="0.3">
      <c r="C227" t="s">
        <v>10</v>
      </c>
      <c r="D227" t="s">
        <v>39</v>
      </c>
      <c r="E227" t="s">
        <v>21</v>
      </c>
      <c r="F227" s="4">
        <v>4858</v>
      </c>
      <c r="G227" s="5">
        <v>279</v>
      </c>
      <c r="H227">
        <f>LOOKUP(data[[#This Row],[Product]],products[Product],products[Cost per unit])</f>
        <v>12.37</v>
      </c>
      <c r="I227">
        <f>data[[#This Row],[Cost per unit]]*data[[#This Row],[Units]]</f>
        <v>3451.2299999999996</v>
      </c>
    </row>
    <row r="228" spans="3:9" x14ac:dyDescent="0.3">
      <c r="C228" t="s">
        <v>2</v>
      </c>
      <c r="D228" t="s">
        <v>38</v>
      </c>
      <c r="E228" t="s">
        <v>4</v>
      </c>
      <c r="F228" s="4">
        <v>3549</v>
      </c>
      <c r="G228" s="5">
        <v>3</v>
      </c>
      <c r="H228">
        <f>LOOKUP(data[[#This Row],[Product]],products[Product],products[Cost per unit])</f>
        <v>9.77</v>
      </c>
      <c r="I228">
        <f>data[[#This Row],[Cost per unit]]*data[[#This Row],[Units]]</f>
        <v>29.31</v>
      </c>
    </row>
    <row r="229" spans="3:9" x14ac:dyDescent="0.3">
      <c r="C229" t="s">
        <v>7</v>
      </c>
      <c r="D229" t="s">
        <v>39</v>
      </c>
      <c r="E229" t="s">
        <v>27</v>
      </c>
      <c r="F229" s="4">
        <v>966</v>
      </c>
      <c r="G229" s="5">
        <v>198</v>
      </c>
      <c r="H229">
        <f>LOOKUP(data[[#This Row],[Product]],products[Product],products[Cost per unit])</f>
        <v>14.49</v>
      </c>
      <c r="I229">
        <f>data[[#This Row],[Cost per unit]]*data[[#This Row],[Units]]</f>
        <v>2869.02</v>
      </c>
    </row>
    <row r="230" spans="3:9" x14ac:dyDescent="0.3">
      <c r="C230" t="s">
        <v>5</v>
      </c>
      <c r="D230" t="s">
        <v>39</v>
      </c>
      <c r="E230" t="s">
        <v>18</v>
      </c>
      <c r="F230" s="4">
        <v>385</v>
      </c>
      <c r="G230" s="5">
        <v>249</v>
      </c>
      <c r="H230">
        <f>LOOKUP(data[[#This Row],[Product]],products[Product],products[Cost per unit])</f>
        <v>10.38</v>
      </c>
      <c r="I230">
        <f>data[[#This Row],[Cost per unit]]*data[[#This Row],[Units]]</f>
        <v>2584.6200000000003</v>
      </c>
    </row>
    <row r="231" spans="3:9" x14ac:dyDescent="0.3">
      <c r="C231" t="s">
        <v>6</v>
      </c>
      <c r="D231" t="s">
        <v>34</v>
      </c>
      <c r="E231" t="s">
        <v>16</v>
      </c>
      <c r="F231" s="4">
        <v>2219</v>
      </c>
      <c r="G231" s="5">
        <v>75</v>
      </c>
      <c r="H231">
        <f>LOOKUP(data[[#This Row],[Product]],products[Product],products[Cost per unit])</f>
        <v>14.49</v>
      </c>
      <c r="I231">
        <f>data[[#This Row],[Cost per unit]]*data[[#This Row],[Units]]</f>
        <v>1086.75</v>
      </c>
    </row>
    <row r="232" spans="3:9" x14ac:dyDescent="0.3">
      <c r="C232" t="s">
        <v>9</v>
      </c>
      <c r="D232" t="s">
        <v>36</v>
      </c>
      <c r="E232" t="s">
        <v>32</v>
      </c>
      <c r="F232" s="4">
        <v>2954</v>
      </c>
      <c r="G232" s="5">
        <v>189</v>
      </c>
      <c r="H232">
        <f>LOOKUP(data[[#This Row],[Product]],products[Product],products[Cost per unit])</f>
        <v>10.38</v>
      </c>
      <c r="I232">
        <f>data[[#This Row],[Cost per unit]]*data[[#This Row],[Units]]</f>
        <v>1961.8200000000002</v>
      </c>
    </row>
    <row r="233" spans="3:9" x14ac:dyDescent="0.3">
      <c r="C233" t="s">
        <v>7</v>
      </c>
      <c r="D233" t="s">
        <v>36</v>
      </c>
      <c r="E233" t="s">
        <v>32</v>
      </c>
      <c r="F233" s="4">
        <v>280</v>
      </c>
      <c r="G233" s="5">
        <v>87</v>
      </c>
      <c r="H233">
        <f>LOOKUP(data[[#This Row],[Product]],products[Product],products[Cost per unit])</f>
        <v>10.38</v>
      </c>
      <c r="I233">
        <f>data[[#This Row],[Cost per unit]]*data[[#This Row],[Units]]</f>
        <v>903.06000000000006</v>
      </c>
    </row>
    <row r="234" spans="3:9" x14ac:dyDescent="0.3">
      <c r="C234" t="s">
        <v>41</v>
      </c>
      <c r="D234" t="s">
        <v>36</v>
      </c>
      <c r="E234" t="s">
        <v>30</v>
      </c>
      <c r="F234" s="4">
        <v>6118</v>
      </c>
      <c r="G234" s="5">
        <v>174</v>
      </c>
      <c r="H234">
        <f>LOOKUP(data[[#This Row],[Product]],products[Product],products[Cost per unit])</f>
        <v>11.7</v>
      </c>
      <c r="I234">
        <f>data[[#This Row],[Cost per unit]]*data[[#This Row],[Units]]</f>
        <v>2035.8</v>
      </c>
    </row>
    <row r="235" spans="3:9" x14ac:dyDescent="0.3">
      <c r="C235" t="s">
        <v>2</v>
      </c>
      <c r="D235" t="s">
        <v>39</v>
      </c>
      <c r="E235" t="s">
        <v>15</v>
      </c>
      <c r="F235" s="4">
        <v>4802</v>
      </c>
      <c r="G235" s="5">
        <v>36</v>
      </c>
      <c r="H235">
        <f>LOOKUP(data[[#This Row],[Product]],products[Product],products[Cost per unit])</f>
        <v>14.49</v>
      </c>
      <c r="I235">
        <f>data[[#This Row],[Cost per unit]]*data[[#This Row],[Units]]</f>
        <v>521.64</v>
      </c>
    </row>
    <row r="236" spans="3:9" x14ac:dyDescent="0.3">
      <c r="C236" t="s">
        <v>9</v>
      </c>
      <c r="D236" t="s">
        <v>38</v>
      </c>
      <c r="E236" t="s">
        <v>24</v>
      </c>
      <c r="F236" s="4">
        <v>4137</v>
      </c>
      <c r="G236" s="5">
        <v>60</v>
      </c>
      <c r="H236">
        <f>LOOKUP(data[[#This Row],[Product]],products[Product],products[Cost per unit])</f>
        <v>11.7</v>
      </c>
      <c r="I236">
        <f>data[[#This Row],[Cost per unit]]*data[[#This Row],[Units]]</f>
        <v>702</v>
      </c>
    </row>
    <row r="237" spans="3:9" x14ac:dyDescent="0.3">
      <c r="C237" t="s">
        <v>3</v>
      </c>
      <c r="D237" t="s">
        <v>35</v>
      </c>
      <c r="E237" t="s">
        <v>23</v>
      </c>
      <c r="F237" s="4">
        <v>2023</v>
      </c>
      <c r="G237" s="5">
        <v>78</v>
      </c>
      <c r="H237">
        <f>LOOKUP(data[[#This Row],[Product]],products[Product],products[Cost per unit])</f>
        <v>10.38</v>
      </c>
      <c r="I237">
        <f>data[[#This Row],[Cost per unit]]*data[[#This Row],[Units]]</f>
        <v>809.6400000000001</v>
      </c>
    </row>
    <row r="238" spans="3:9" x14ac:dyDescent="0.3">
      <c r="C238" t="s">
        <v>9</v>
      </c>
      <c r="D238" t="s">
        <v>36</v>
      </c>
      <c r="E238" t="s">
        <v>30</v>
      </c>
      <c r="F238" s="4">
        <v>9051</v>
      </c>
      <c r="G238" s="5">
        <v>57</v>
      </c>
      <c r="H238">
        <f>LOOKUP(data[[#This Row],[Product]],products[Product],products[Cost per unit])</f>
        <v>11.7</v>
      </c>
      <c r="I238">
        <f>data[[#This Row],[Cost per unit]]*data[[#This Row],[Units]]</f>
        <v>666.9</v>
      </c>
    </row>
    <row r="239" spans="3:9" x14ac:dyDescent="0.3">
      <c r="C239" t="s">
        <v>9</v>
      </c>
      <c r="D239" t="s">
        <v>37</v>
      </c>
      <c r="E239" t="s">
        <v>28</v>
      </c>
      <c r="F239" s="4">
        <v>2919</v>
      </c>
      <c r="G239" s="5">
        <v>45</v>
      </c>
      <c r="H239">
        <f>LOOKUP(data[[#This Row],[Product]],products[Product],products[Cost per unit])</f>
        <v>10.38</v>
      </c>
      <c r="I239">
        <f>data[[#This Row],[Cost per unit]]*data[[#This Row],[Units]]</f>
        <v>467.1</v>
      </c>
    </row>
    <row r="240" spans="3:9" x14ac:dyDescent="0.3">
      <c r="C240" t="s">
        <v>41</v>
      </c>
      <c r="D240" t="s">
        <v>38</v>
      </c>
      <c r="E240" t="s">
        <v>22</v>
      </c>
      <c r="F240" s="4">
        <v>5915</v>
      </c>
      <c r="G240" s="5">
        <v>3</v>
      </c>
      <c r="H240">
        <f>LOOKUP(data[[#This Row],[Product]],products[Product],products[Cost per unit])</f>
        <v>9.77</v>
      </c>
      <c r="I240">
        <f>data[[#This Row],[Cost per unit]]*data[[#This Row],[Units]]</f>
        <v>29.31</v>
      </c>
    </row>
    <row r="241" spans="3:9" x14ac:dyDescent="0.3">
      <c r="C241" t="s">
        <v>10</v>
      </c>
      <c r="D241" t="s">
        <v>35</v>
      </c>
      <c r="E241" t="s">
        <v>15</v>
      </c>
      <c r="F241" s="4">
        <v>2562</v>
      </c>
      <c r="G241" s="5">
        <v>6</v>
      </c>
      <c r="H241">
        <f>LOOKUP(data[[#This Row],[Product]],products[Product],products[Cost per unit])</f>
        <v>14.49</v>
      </c>
      <c r="I241">
        <f>data[[#This Row],[Cost per unit]]*data[[#This Row],[Units]]</f>
        <v>86.94</v>
      </c>
    </row>
    <row r="242" spans="3:9" x14ac:dyDescent="0.3">
      <c r="C242" t="s">
        <v>5</v>
      </c>
      <c r="D242" t="s">
        <v>37</v>
      </c>
      <c r="E242" t="s">
        <v>25</v>
      </c>
      <c r="F242" s="4">
        <v>8813</v>
      </c>
      <c r="G242" s="5">
        <v>21</v>
      </c>
      <c r="H242">
        <f>LOOKUP(data[[#This Row],[Product]],products[Product],products[Cost per unit])</f>
        <v>12.37</v>
      </c>
      <c r="I242">
        <f>data[[#This Row],[Cost per unit]]*data[[#This Row],[Units]]</f>
        <v>259.77</v>
      </c>
    </row>
    <row r="243" spans="3:9" x14ac:dyDescent="0.3">
      <c r="C243" t="s">
        <v>5</v>
      </c>
      <c r="D243" t="s">
        <v>36</v>
      </c>
      <c r="E243" t="s">
        <v>18</v>
      </c>
      <c r="F243" s="4">
        <v>6111</v>
      </c>
      <c r="G243" s="5">
        <v>3</v>
      </c>
      <c r="H243">
        <f>LOOKUP(data[[#This Row],[Product]],products[Product],products[Cost per unit])</f>
        <v>10.38</v>
      </c>
      <c r="I243">
        <f>data[[#This Row],[Cost per unit]]*data[[#This Row],[Units]]</f>
        <v>31.14</v>
      </c>
    </row>
    <row r="244" spans="3:9" x14ac:dyDescent="0.3">
      <c r="C244" t="s">
        <v>8</v>
      </c>
      <c r="D244" t="s">
        <v>34</v>
      </c>
      <c r="E244" t="s">
        <v>31</v>
      </c>
      <c r="F244" s="4">
        <v>3507</v>
      </c>
      <c r="G244" s="5">
        <v>288</v>
      </c>
      <c r="H244">
        <f>LOOKUP(data[[#This Row],[Product]],products[Product],products[Cost per unit])</f>
        <v>5.79</v>
      </c>
      <c r="I244">
        <f>data[[#This Row],[Cost per unit]]*data[[#This Row],[Units]]</f>
        <v>1667.52</v>
      </c>
    </row>
    <row r="245" spans="3:9" x14ac:dyDescent="0.3">
      <c r="C245" t="s">
        <v>6</v>
      </c>
      <c r="D245" t="s">
        <v>36</v>
      </c>
      <c r="E245" t="s">
        <v>13</v>
      </c>
      <c r="F245" s="4">
        <v>4319</v>
      </c>
      <c r="G245" s="5">
        <v>30</v>
      </c>
      <c r="H245">
        <f>LOOKUP(data[[#This Row],[Product]],products[Product],products[Cost per unit])</f>
        <v>14.49</v>
      </c>
      <c r="I245">
        <f>data[[#This Row],[Cost per unit]]*data[[#This Row],[Units]]</f>
        <v>434.7</v>
      </c>
    </row>
    <row r="246" spans="3:9" x14ac:dyDescent="0.3">
      <c r="C246" t="s">
        <v>40</v>
      </c>
      <c r="D246" t="s">
        <v>38</v>
      </c>
      <c r="E246" t="s">
        <v>26</v>
      </c>
      <c r="F246" s="4">
        <v>609</v>
      </c>
      <c r="G246" s="5">
        <v>87</v>
      </c>
      <c r="H246">
        <f>LOOKUP(data[[#This Row],[Product]],products[Product],products[Cost per unit])</f>
        <v>9.77</v>
      </c>
      <c r="I246">
        <f>data[[#This Row],[Cost per unit]]*data[[#This Row],[Units]]</f>
        <v>849.99</v>
      </c>
    </row>
    <row r="247" spans="3:9" x14ac:dyDescent="0.3">
      <c r="C247" t="s">
        <v>40</v>
      </c>
      <c r="D247" t="s">
        <v>39</v>
      </c>
      <c r="E247" t="s">
        <v>27</v>
      </c>
      <c r="F247" s="4">
        <v>6370</v>
      </c>
      <c r="G247" s="5">
        <v>30</v>
      </c>
      <c r="H247">
        <f>LOOKUP(data[[#This Row],[Product]],products[Product],products[Cost per unit])</f>
        <v>14.49</v>
      </c>
      <c r="I247">
        <f>data[[#This Row],[Cost per unit]]*data[[#This Row],[Units]]</f>
        <v>434.7</v>
      </c>
    </row>
    <row r="248" spans="3:9" x14ac:dyDescent="0.3">
      <c r="C248" t="s">
        <v>5</v>
      </c>
      <c r="D248" t="s">
        <v>38</v>
      </c>
      <c r="E248" t="s">
        <v>19</v>
      </c>
      <c r="F248" s="4">
        <v>5474</v>
      </c>
      <c r="G248" s="5">
        <v>168</v>
      </c>
      <c r="H248">
        <f>LOOKUP(data[[#This Row],[Product]],products[Product],products[Cost per unit])</f>
        <v>11.7</v>
      </c>
      <c r="I248">
        <f>data[[#This Row],[Cost per unit]]*data[[#This Row],[Units]]</f>
        <v>1965.6</v>
      </c>
    </row>
    <row r="249" spans="3:9" x14ac:dyDescent="0.3">
      <c r="C249" t="s">
        <v>40</v>
      </c>
      <c r="D249" t="s">
        <v>36</v>
      </c>
      <c r="E249" t="s">
        <v>27</v>
      </c>
      <c r="F249" s="4">
        <v>3164</v>
      </c>
      <c r="G249" s="5">
        <v>306</v>
      </c>
      <c r="H249">
        <f>LOOKUP(data[[#This Row],[Product]],products[Product],products[Cost per unit])</f>
        <v>14.49</v>
      </c>
      <c r="I249">
        <f>data[[#This Row],[Cost per unit]]*data[[#This Row],[Units]]</f>
        <v>4433.9400000000005</v>
      </c>
    </row>
    <row r="250" spans="3:9" x14ac:dyDescent="0.3">
      <c r="C250" t="s">
        <v>6</v>
      </c>
      <c r="D250" t="s">
        <v>35</v>
      </c>
      <c r="E250" t="s">
        <v>4</v>
      </c>
      <c r="F250" s="4">
        <v>1302</v>
      </c>
      <c r="G250" s="5">
        <v>402</v>
      </c>
      <c r="H250">
        <f>LOOKUP(data[[#This Row],[Product]],products[Product],products[Cost per unit])</f>
        <v>9.77</v>
      </c>
      <c r="I250">
        <f>data[[#This Row],[Cost per unit]]*data[[#This Row],[Units]]</f>
        <v>3927.54</v>
      </c>
    </row>
    <row r="251" spans="3:9" x14ac:dyDescent="0.3">
      <c r="C251" t="s">
        <v>3</v>
      </c>
      <c r="D251" t="s">
        <v>37</v>
      </c>
      <c r="E251" t="s">
        <v>28</v>
      </c>
      <c r="F251" s="4">
        <v>7308</v>
      </c>
      <c r="G251" s="5">
        <v>327</v>
      </c>
      <c r="H251">
        <f>LOOKUP(data[[#This Row],[Product]],products[Product],products[Cost per unit])</f>
        <v>10.38</v>
      </c>
      <c r="I251">
        <f>data[[#This Row],[Cost per unit]]*data[[#This Row],[Units]]</f>
        <v>3394.26</v>
      </c>
    </row>
    <row r="252" spans="3:9" x14ac:dyDescent="0.3">
      <c r="C252" t="s">
        <v>40</v>
      </c>
      <c r="D252" t="s">
        <v>37</v>
      </c>
      <c r="E252" t="s">
        <v>27</v>
      </c>
      <c r="F252" s="4">
        <v>6132</v>
      </c>
      <c r="G252" s="5">
        <v>93</v>
      </c>
      <c r="H252">
        <f>LOOKUP(data[[#This Row],[Product]],products[Product],products[Cost per unit])</f>
        <v>14.49</v>
      </c>
      <c r="I252">
        <f>data[[#This Row],[Cost per unit]]*data[[#This Row],[Units]]</f>
        <v>1347.57</v>
      </c>
    </row>
    <row r="253" spans="3:9" x14ac:dyDescent="0.3">
      <c r="C253" t="s">
        <v>10</v>
      </c>
      <c r="D253" t="s">
        <v>35</v>
      </c>
      <c r="E253" t="s">
        <v>14</v>
      </c>
      <c r="F253" s="4">
        <v>3472</v>
      </c>
      <c r="G253" s="5">
        <v>96</v>
      </c>
      <c r="H253">
        <f>LOOKUP(data[[#This Row],[Product]],products[Product],products[Cost per unit])</f>
        <v>11.7</v>
      </c>
      <c r="I253">
        <f>data[[#This Row],[Cost per unit]]*data[[#This Row],[Units]]</f>
        <v>1123.1999999999998</v>
      </c>
    </row>
    <row r="254" spans="3:9" x14ac:dyDescent="0.3">
      <c r="C254" t="s">
        <v>8</v>
      </c>
      <c r="D254" t="s">
        <v>39</v>
      </c>
      <c r="E254" t="s">
        <v>18</v>
      </c>
      <c r="F254" s="4">
        <v>9660</v>
      </c>
      <c r="G254" s="5">
        <v>27</v>
      </c>
      <c r="H254">
        <f>LOOKUP(data[[#This Row],[Product]],products[Product],products[Cost per unit])</f>
        <v>10.38</v>
      </c>
      <c r="I254">
        <f>data[[#This Row],[Cost per unit]]*data[[#This Row],[Units]]</f>
        <v>280.26000000000005</v>
      </c>
    </row>
    <row r="255" spans="3:9" x14ac:dyDescent="0.3">
      <c r="C255" t="s">
        <v>9</v>
      </c>
      <c r="D255" t="s">
        <v>38</v>
      </c>
      <c r="E255" t="s">
        <v>26</v>
      </c>
      <c r="F255" s="4">
        <v>2436</v>
      </c>
      <c r="G255" s="5">
        <v>99</v>
      </c>
      <c r="H255">
        <f>LOOKUP(data[[#This Row],[Product]],products[Product],products[Cost per unit])</f>
        <v>9.77</v>
      </c>
      <c r="I255">
        <f>data[[#This Row],[Cost per unit]]*data[[#This Row],[Units]]</f>
        <v>967.2299999999999</v>
      </c>
    </row>
    <row r="256" spans="3:9" x14ac:dyDescent="0.3">
      <c r="C256" t="s">
        <v>9</v>
      </c>
      <c r="D256" t="s">
        <v>38</v>
      </c>
      <c r="E256" t="s">
        <v>33</v>
      </c>
      <c r="F256" s="4">
        <v>9506</v>
      </c>
      <c r="G256" s="5">
        <v>87</v>
      </c>
      <c r="H256">
        <f>LOOKUP(data[[#This Row],[Product]],products[Product],products[Cost per unit])</f>
        <v>14.49</v>
      </c>
      <c r="I256">
        <f>data[[#This Row],[Cost per unit]]*data[[#This Row],[Units]]</f>
        <v>1260.6300000000001</v>
      </c>
    </row>
    <row r="257" spans="3:9" x14ac:dyDescent="0.3">
      <c r="C257" t="s">
        <v>10</v>
      </c>
      <c r="D257" t="s">
        <v>37</v>
      </c>
      <c r="E257" t="s">
        <v>21</v>
      </c>
      <c r="F257" s="4">
        <v>245</v>
      </c>
      <c r="G257" s="5">
        <v>288</v>
      </c>
      <c r="H257">
        <f>LOOKUP(data[[#This Row],[Product]],products[Product],products[Cost per unit])</f>
        <v>12.37</v>
      </c>
      <c r="I257">
        <f>data[[#This Row],[Cost per unit]]*data[[#This Row],[Units]]</f>
        <v>3562.56</v>
      </c>
    </row>
    <row r="258" spans="3:9" x14ac:dyDescent="0.3">
      <c r="C258" t="s">
        <v>8</v>
      </c>
      <c r="D258" t="s">
        <v>35</v>
      </c>
      <c r="E258" t="s">
        <v>20</v>
      </c>
      <c r="F258" s="4">
        <v>2702</v>
      </c>
      <c r="G258" s="5">
        <v>363</v>
      </c>
      <c r="H258">
        <f>LOOKUP(data[[#This Row],[Product]],products[Product],products[Cost per unit])</f>
        <v>14.49</v>
      </c>
      <c r="I258">
        <f>data[[#This Row],[Cost per unit]]*data[[#This Row],[Units]]</f>
        <v>5259.87</v>
      </c>
    </row>
    <row r="259" spans="3:9" x14ac:dyDescent="0.3">
      <c r="C259" t="s">
        <v>10</v>
      </c>
      <c r="D259" t="s">
        <v>34</v>
      </c>
      <c r="E259" t="s">
        <v>17</v>
      </c>
      <c r="F259" s="4">
        <v>700</v>
      </c>
      <c r="G259" s="5">
        <v>87</v>
      </c>
      <c r="H259">
        <f>LOOKUP(data[[#This Row],[Product]],products[Product],products[Cost per unit])</f>
        <v>10.38</v>
      </c>
      <c r="I259">
        <f>data[[#This Row],[Cost per unit]]*data[[#This Row],[Units]]</f>
        <v>903.06000000000006</v>
      </c>
    </row>
    <row r="260" spans="3:9" x14ac:dyDescent="0.3">
      <c r="C260" t="s">
        <v>6</v>
      </c>
      <c r="D260" t="s">
        <v>34</v>
      </c>
      <c r="E260" t="s">
        <v>17</v>
      </c>
      <c r="F260" s="4">
        <v>3759</v>
      </c>
      <c r="G260" s="5">
        <v>150</v>
      </c>
      <c r="H260">
        <f>LOOKUP(data[[#This Row],[Product]],products[Product],products[Cost per unit])</f>
        <v>10.38</v>
      </c>
      <c r="I260">
        <f>data[[#This Row],[Cost per unit]]*data[[#This Row],[Units]]</f>
        <v>1557.0000000000002</v>
      </c>
    </row>
    <row r="261" spans="3:9" x14ac:dyDescent="0.3">
      <c r="C261" t="s">
        <v>2</v>
      </c>
      <c r="D261" t="s">
        <v>35</v>
      </c>
      <c r="E261" t="s">
        <v>17</v>
      </c>
      <c r="F261" s="4">
        <v>1589</v>
      </c>
      <c r="G261" s="5">
        <v>303</v>
      </c>
      <c r="H261">
        <f>LOOKUP(data[[#This Row],[Product]],products[Product],products[Cost per unit])</f>
        <v>10.38</v>
      </c>
      <c r="I261">
        <f>data[[#This Row],[Cost per unit]]*data[[#This Row],[Units]]</f>
        <v>3145.1400000000003</v>
      </c>
    </row>
    <row r="262" spans="3:9" x14ac:dyDescent="0.3">
      <c r="C262" t="s">
        <v>7</v>
      </c>
      <c r="D262" t="s">
        <v>35</v>
      </c>
      <c r="E262" t="s">
        <v>28</v>
      </c>
      <c r="F262" s="4">
        <v>5194</v>
      </c>
      <c r="G262" s="5">
        <v>288</v>
      </c>
      <c r="H262">
        <f>LOOKUP(data[[#This Row],[Product]],products[Product],products[Cost per unit])</f>
        <v>10.38</v>
      </c>
      <c r="I262">
        <f>data[[#This Row],[Cost per unit]]*data[[#This Row],[Units]]</f>
        <v>2989.44</v>
      </c>
    </row>
    <row r="263" spans="3:9" x14ac:dyDescent="0.3">
      <c r="C263" t="s">
        <v>10</v>
      </c>
      <c r="D263" t="s">
        <v>36</v>
      </c>
      <c r="E263" t="s">
        <v>13</v>
      </c>
      <c r="F263" s="4">
        <v>945</v>
      </c>
      <c r="G263" s="5">
        <v>75</v>
      </c>
      <c r="H263">
        <f>LOOKUP(data[[#This Row],[Product]],products[Product],products[Cost per unit])</f>
        <v>14.49</v>
      </c>
      <c r="I263">
        <f>data[[#This Row],[Cost per unit]]*data[[#This Row],[Units]]</f>
        <v>1086.75</v>
      </c>
    </row>
    <row r="264" spans="3:9" x14ac:dyDescent="0.3">
      <c r="C264" t="s">
        <v>40</v>
      </c>
      <c r="D264" t="s">
        <v>38</v>
      </c>
      <c r="E264" t="s">
        <v>31</v>
      </c>
      <c r="F264" s="4">
        <v>1988</v>
      </c>
      <c r="G264" s="5">
        <v>39</v>
      </c>
      <c r="H264">
        <f>LOOKUP(data[[#This Row],[Product]],products[Product],products[Cost per unit])</f>
        <v>5.79</v>
      </c>
      <c r="I264">
        <f>data[[#This Row],[Cost per unit]]*data[[#This Row],[Units]]</f>
        <v>225.81</v>
      </c>
    </row>
    <row r="265" spans="3:9" x14ac:dyDescent="0.3">
      <c r="C265" t="s">
        <v>6</v>
      </c>
      <c r="D265" t="s">
        <v>34</v>
      </c>
      <c r="E265" t="s">
        <v>32</v>
      </c>
      <c r="F265" s="4">
        <v>6734</v>
      </c>
      <c r="G265" s="5">
        <v>123</v>
      </c>
      <c r="H265">
        <f>LOOKUP(data[[#This Row],[Product]],products[Product],products[Cost per unit])</f>
        <v>10.38</v>
      </c>
      <c r="I265">
        <f>data[[#This Row],[Cost per unit]]*data[[#This Row],[Units]]</f>
        <v>1276.74</v>
      </c>
    </row>
    <row r="266" spans="3:9" x14ac:dyDescent="0.3">
      <c r="C266" t="s">
        <v>40</v>
      </c>
      <c r="D266" t="s">
        <v>36</v>
      </c>
      <c r="E266" t="s">
        <v>4</v>
      </c>
      <c r="F266" s="4">
        <v>217</v>
      </c>
      <c r="G266" s="5">
        <v>36</v>
      </c>
      <c r="H266">
        <f>LOOKUP(data[[#This Row],[Product]],products[Product],products[Cost per unit])</f>
        <v>9.77</v>
      </c>
      <c r="I266">
        <f>data[[#This Row],[Cost per unit]]*data[[#This Row],[Units]]</f>
        <v>351.71999999999997</v>
      </c>
    </row>
    <row r="267" spans="3:9" x14ac:dyDescent="0.3">
      <c r="C267" t="s">
        <v>5</v>
      </c>
      <c r="D267" t="s">
        <v>34</v>
      </c>
      <c r="E267" t="s">
        <v>22</v>
      </c>
      <c r="F267" s="4">
        <v>6279</v>
      </c>
      <c r="G267" s="5">
        <v>237</v>
      </c>
      <c r="H267">
        <f>LOOKUP(data[[#This Row],[Product]],products[Product],products[Cost per unit])</f>
        <v>9.77</v>
      </c>
      <c r="I267">
        <f>data[[#This Row],[Cost per unit]]*data[[#This Row],[Units]]</f>
        <v>2315.4899999999998</v>
      </c>
    </row>
    <row r="268" spans="3:9" x14ac:dyDescent="0.3">
      <c r="C268" t="s">
        <v>40</v>
      </c>
      <c r="D268" t="s">
        <v>36</v>
      </c>
      <c r="E268" t="s">
        <v>13</v>
      </c>
      <c r="F268" s="4">
        <v>4424</v>
      </c>
      <c r="G268" s="5">
        <v>201</v>
      </c>
      <c r="H268">
        <f>LOOKUP(data[[#This Row],[Product]],products[Product],products[Cost per unit])</f>
        <v>14.49</v>
      </c>
      <c r="I268">
        <f>data[[#This Row],[Cost per unit]]*data[[#This Row],[Units]]</f>
        <v>2912.4900000000002</v>
      </c>
    </row>
    <row r="269" spans="3:9" x14ac:dyDescent="0.3">
      <c r="C269" t="s">
        <v>2</v>
      </c>
      <c r="D269" t="s">
        <v>36</v>
      </c>
      <c r="E269" t="s">
        <v>17</v>
      </c>
      <c r="F269" s="4">
        <v>189</v>
      </c>
      <c r="G269" s="5">
        <v>48</v>
      </c>
      <c r="H269">
        <f>LOOKUP(data[[#This Row],[Product]],products[Product],products[Cost per unit])</f>
        <v>10.38</v>
      </c>
      <c r="I269">
        <f>data[[#This Row],[Cost per unit]]*data[[#This Row],[Units]]</f>
        <v>498.24</v>
      </c>
    </row>
    <row r="270" spans="3:9" x14ac:dyDescent="0.3">
      <c r="C270" t="s">
        <v>5</v>
      </c>
      <c r="D270" t="s">
        <v>35</v>
      </c>
      <c r="E270" t="s">
        <v>22</v>
      </c>
      <c r="F270" s="4">
        <v>490</v>
      </c>
      <c r="G270" s="5">
        <v>84</v>
      </c>
      <c r="H270">
        <f>LOOKUP(data[[#This Row],[Product]],products[Product],products[Cost per unit])</f>
        <v>9.77</v>
      </c>
      <c r="I270">
        <f>data[[#This Row],[Cost per unit]]*data[[#This Row],[Units]]</f>
        <v>820.68</v>
      </c>
    </row>
    <row r="271" spans="3:9" x14ac:dyDescent="0.3">
      <c r="C271" t="s">
        <v>8</v>
      </c>
      <c r="D271" t="s">
        <v>37</v>
      </c>
      <c r="E271" t="s">
        <v>21</v>
      </c>
      <c r="F271" s="4">
        <v>434</v>
      </c>
      <c r="G271" s="5">
        <v>87</v>
      </c>
      <c r="H271">
        <f>LOOKUP(data[[#This Row],[Product]],products[Product],products[Cost per unit])</f>
        <v>12.37</v>
      </c>
      <c r="I271">
        <f>data[[#This Row],[Cost per unit]]*data[[#This Row],[Units]]</f>
        <v>1076.1899999999998</v>
      </c>
    </row>
    <row r="272" spans="3:9" x14ac:dyDescent="0.3">
      <c r="C272" t="s">
        <v>7</v>
      </c>
      <c r="D272" t="s">
        <v>38</v>
      </c>
      <c r="E272" t="s">
        <v>30</v>
      </c>
      <c r="F272" s="4">
        <v>10129</v>
      </c>
      <c r="G272" s="5">
        <v>312</v>
      </c>
      <c r="H272">
        <f>LOOKUP(data[[#This Row],[Product]],products[Product],products[Cost per unit])</f>
        <v>11.7</v>
      </c>
      <c r="I272">
        <f>data[[#This Row],[Cost per unit]]*data[[#This Row],[Units]]</f>
        <v>3650.3999999999996</v>
      </c>
    </row>
    <row r="273" spans="3:9" x14ac:dyDescent="0.3">
      <c r="C273" t="s">
        <v>3</v>
      </c>
      <c r="D273" t="s">
        <v>39</v>
      </c>
      <c r="E273" t="s">
        <v>28</v>
      </c>
      <c r="F273" s="4">
        <v>1652</v>
      </c>
      <c r="G273" s="5">
        <v>102</v>
      </c>
      <c r="H273">
        <f>LOOKUP(data[[#This Row],[Product]],products[Product],products[Cost per unit])</f>
        <v>10.38</v>
      </c>
      <c r="I273">
        <f>data[[#This Row],[Cost per unit]]*data[[#This Row],[Units]]</f>
        <v>1058.76</v>
      </c>
    </row>
    <row r="274" spans="3:9" x14ac:dyDescent="0.3">
      <c r="C274" t="s">
        <v>8</v>
      </c>
      <c r="D274" t="s">
        <v>38</v>
      </c>
      <c r="E274" t="s">
        <v>21</v>
      </c>
      <c r="F274" s="4">
        <v>6433</v>
      </c>
      <c r="G274" s="5">
        <v>78</v>
      </c>
      <c r="H274">
        <f>LOOKUP(data[[#This Row],[Product]],products[Product],products[Cost per unit])</f>
        <v>12.37</v>
      </c>
      <c r="I274">
        <f>data[[#This Row],[Cost per unit]]*data[[#This Row],[Units]]</f>
        <v>964.8599999999999</v>
      </c>
    </row>
    <row r="275" spans="3:9" x14ac:dyDescent="0.3">
      <c r="C275" t="s">
        <v>3</v>
      </c>
      <c r="D275" t="s">
        <v>34</v>
      </c>
      <c r="E275" t="s">
        <v>23</v>
      </c>
      <c r="F275" s="4">
        <v>2212</v>
      </c>
      <c r="G275" s="5">
        <v>117</v>
      </c>
      <c r="H275">
        <f>LOOKUP(data[[#This Row],[Product]],products[Product],products[Cost per unit])</f>
        <v>10.38</v>
      </c>
      <c r="I275">
        <f>data[[#This Row],[Cost per unit]]*data[[#This Row],[Units]]</f>
        <v>1214.46</v>
      </c>
    </row>
    <row r="276" spans="3:9" x14ac:dyDescent="0.3">
      <c r="C276" t="s">
        <v>41</v>
      </c>
      <c r="D276" t="s">
        <v>35</v>
      </c>
      <c r="E276" t="s">
        <v>19</v>
      </c>
      <c r="F276" s="4">
        <v>609</v>
      </c>
      <c r="G276" s="5">
        <v>99</v>
      </c>
      <c r="H276">
        <f>LOOKUP(data[[#This Row],[Product]],products[Product],products[Cost per unit])</f>
        <v>11.7</v>
      </c>
      <c r="I276">
        <f>data[[#This Row],[Cost per unit]]*data[[#This Row],[Units]]</f>
        <v>1158.3</v>
      </c>
    </row>
    <row r="277" spans="3:9" x14ac:dyDescent="0.3">
      <c r="C277" t="s">
        <v>40</v>
      </c>
      <c r="D277" t="s">
        <v>35</v>
      </c>
      <c r="E277" t="s">
        <v>24</v>
      </c>
      <c r="F277" s="4">
        <v>1638</v>
      </c>
      <c r="G277" s="5">
        <v>48</v>
      </c>
      <c r="H277">
        <f>LOOKUP(data[[#This Row],[Product]],products[Product],products[Cost per unit])</f>
        <v>11.7</v>
      </c>
      <c r="I277">
        <f>data[[#This Row],[Cost per unit]]*data[[#This Row],[Units]]</f>
        <v>561.59999999999991</v>
      </c>
    </row>
    <row r="278" spans="3:9" x14ac:dyDescent="0.3">
      <c r="C278" t="s">
        <v>7</v>
      </c>
      <c r="D278" t="s">
        <v>34</v>
      </c>
      <c r="E278" t="s">
        <v>15</v>
      </c>
      <c r="F278" s="4">
        <v>3829</v>
      </c>
      <c r="G278" s="5">
        <v>24</v>
      </c>
      <c r="H278">
        <f>LOOKUP(data[[#This Row],[Product]],products[Product],products[Cost per unit])</f>
        <v>14.49</v>
      </c>
      <c r="I278">
        <f>data[[#This Row],[Cost per unit]]*data[[#This Row],[Units]]</f>
        <v>347.76</v>
      </c>
    </row>
    <row r="279" spans="3:9" x14ac:dyDescent="0.3">
      <c r="C279" t="s">
        <v>40</v>
      </c>
      <c r="D279" t="s">
        <v>39</v>
      </c>
      <c r="E279" t="s">
        <v>15</v>
      </c>
      <c r="F279" s="4">
        <v>5775</v>
      </c>
      <c r="G279" s="5">
        <v>42</v>
      </c>
      <c r="H279">
        <f>LOOKUP(data[[#This Row],[Product]],products[Product],products[Cost per unit])</f>
        <v>14.49</v>
      </c>
      <c r="I279">
        <f>data[[#This Row],[Cost per unit]]*data[[#This Row],[Units]]</f>
        <v>608.58000000000004</v>
      </c>
    </row>
    <row r="280" spans="3:9" x14ac:dyDescent="0.3">
      <c r="C280" t="s">
        <v>6</v>
      </c>
      <c r="D280" t="s">
        <v>35</v>
      </c>
      <c r="E280" t="s">
        <v>20</v>
      </c>
      <c r="F280" s="4">
        <v>1071</v>
      </c>
      <c r="G280" s="5">
        <v>270</v>
      </c>
      <c r="H280">
        <f>LOOKUP(data[[#This Row],[Product]],products[Product],products[Cost per unit])</f>
        <v>14.49</v>
      </c>
      <c r="I280">
        <f>data[[#This Row],[Cost per unit]]*data[[#This Row],[Units]]</f>
        <v>3912.3</v>
      </c>
    </row>
    <row r="281" spans="3:9" x14ac:dyDescent="0.3">
      <c r="C281" t="s">
        <v>8</v>
      </c>
      <c r="D281" t="s">
        <v>36</v>
      </c>
      <c r="E281" t="s">
        <v>23</v>
      </c>
      <c r="F281" s="4">
        <v>5019</v>
      </c>
      <c r="G281" s="5">
        <v>150</v>
      </c>
      <c r="H281">
        <f>LOOKUP(data[[#This Row],[Product]],products[Product],products[Cost per unit])</f>
        <v>10.38</v>
      </c>
      <c r="I281">
        <f>data[[#This Row],[Cost per unit]]*data[[#This Row],[Units]]</f>
        <v>1557.0000000000002</v>
      </c>
    </row>
    <row r="282" spans="3:9" x14ac:dyDescent="0.3">
      <c r="C282" t="s">
        <v>2</v>
      </c>
      <c r="D282" t="s">
        <v>37</v>
      </c>
      <c r="E282" t="s">
        <v>15</v>
      </c>
      <c r="F282" s="4">
        <v>2863</v>
      </c>
      <c r="G282" s="5">
        <v>42</v>
      </c>
      <c r="H282">
        <f>LOOKUP(data[[#This Row],[Product]],products[Product],products[Cost per unit])</f>
        <v>14.49</v>
      </c>
      <c r="I282">
        <f>data[[#This Row],[Cost per unit]]*data[[#This Row],[Units]]</f>
        <v>608.58000000000004</v>
      </c>
    </row>
    <row r="283" spans="3:9" x14ac:dyDescent="0.3">
      <c r="C283" t="s">
        <v>40</v>
      </c>
      <c r="D283" t="s">
        <v>35</v>
      </c>
      <c r="E283" t="s">
        <v>29</v>
      </c>
      <c r="F283" s="4">
        <v>1617</v>
      </c>
      <c r="G283" s="5">
        <v>126</v>
      </c>
      <c r="H283">
        <f>LOOKUP(data[[#This Row],[Product]],products[Product],products[Cost per unit])</f>
        <v>7.16</v>
      </c>
      <c r="I283">
        <f>data[[#This Row],[Cost per unit]]*data[[#This Row],[Units]]</f>
        <v>902.16</v>
      </c>
    </row>
    <row r="284" spans="3:9" x14ac:dyDescent="0.3">
      <c r="C284" t="s">
        <v>6</v>
      </c>
      <c r="D284" t="s">
        <v>37</v>
      </c>
      <c r="E284" t="s">
        <v>26</v>
      </c>
      <c r="F284" s="4">
        <v>6818</v>
      </c>
      <c r="G284" s="5">
        <v>6</v>
      </c>
      <c r="H284">
        <f>LOOKUP(data[[#This Row],[Product]],products[Product],products[Cost per unit])</f>
        <v>9.77</v>
      </c>
      <c r="I284">
        <f>data[[#This Row],[Cost per unit]]*data[[#This Row],[Units]]</f>
        <v>58.62</v>
      </c>
    </row>
    <row r="285" spans="3:9" x14ac:dyDescent="0.3">
      <c r="C285" t="s">
        <v>3</v>
      </c>
      <c r="D285" t="s">
        <v>35</v>
      </c>
      <c r="E285" t="s">
        <v>15</v>
      </c>
      <c r="F285" s="4">
        <v>6657</v>
      </c>
      <c r="G285" s="5">
        <v>276</v>
      </c>
      <c r="H285">
        <f>LOOKUP(data[[#This Row],[Product]],products[Product],products[Cost per unit])</f>
        <v>14.49</v>
      </c>
      <c r="I285">
        <f>data[[#This Row],[Cost per unit]]*data[[#This Row],[Units]]</f>
        <v>3999.2400000000002</v>
      </c>
    </row>
    <row r="286" spans="3:9" x14ac:dyDescent="0.3">
      <c r="C286" t="s">
        <v>3</v>
      </c>
      <c r="D286" t="s">
        <v>34</v>
      </c>
      <c r="E286" t="s">
        <v>17</v>
      </c>
      <c r="F286" s="4">
        <v>2919</v>
      </c>
      <c r="G286" s="5">
        <v>93</v>
      </c>
      <c r="H286">
        <f>LOOKUP(data[[#This Row],[Product]],products[Product],products[Cost per unit])</f>
        <v>10.38</v>
      </c>
      <c r="I286">
        <f>data[[#This Row],[Cost per unit]]*data[[#This Row],[Units]]</f>
        <v>965.34</v>
      </c>
    </row>
    <row r="287" spans="3:9" x14ac:dyDescent="0.3">
      <c r="C287" t="s">
        <v>2</v>
      </c>
      <c r="D287" t="s">
        <v>36</v>
      </c>
      <c r="E287" t="s">
        <v>31</v>
      </c>
      <c r="F287" s="4">
        <v>3094</v>
      </c>
      <c r="G287" s="5">
        <v>246</v>
      </c>
      <c r="H287">
        <f>LOOKUP(data[[#This Row],[Product]],products[Product],products[Cost per unit])</f>
        <v>5.79</v>
      </c>
      <c r="I287">
        <f>data[[#This Row],[Cost per unit]]*data[[#This Row],[Units]]</f>
        <v>1424.34</v>
      </c>
    </row>
    <row r="288" spans="3:9" x14ac:dyDescent="0.3">
      <c r="C288" t="s">
        <v>6</v>
      </c>
      <c r="D288" t="s">
        <v>39</v>
      </c>
      <c r="E288" t="s">
        <v>24</v>
      </c>
      <c r="F288" s="4">
        <v>2989</v>
      </c>
      <c r="G288" s="5">
        <v>3</v>
      </c>
      <c r="H288">
        <f>LOOKUP(data[[#This Row],[Product]],products[Product],products[Cost per unit])</f>
        <v>11.7</v>
      </c>
      <c r="I288">
        <f>data[[#This Row],[Cost per unit]]*data[[#This Row],[Units]]</f>
        <v>35.099999999999994</v>
      </c>
    </row>
    <row r="289" spans="3:9" x14ac:dyDescent="0.3">
      <c r="C289" t="s">
        <v>8</v>
      </c>
      <c r="D289" t="s">
        <v>38</v>
      </c>
      <c r="E289" t="s">
        <v>27</v>
      </c>
      <c r="F289" s="4">
        <v>2268</v>
      </c>
      <c r="G289" s="5">
        <v>63</v>
      </c>
      <c r="H289">
        <f>LOOKUP(data[[#This Row],[Product]],products[Product],products[Cost per unit])</f>
        <v>14.49</v>
      </c>
      <c r="I289">
        <f>data[[#This Row],[Cost per unit]]*data[[#This Row],[Units]]</f>
        <v>912.87</v>
      </c>
    </row>
    <row r="290" spans="3:9" x14ac:dyDescent="0.3">
      <c r="C290" t="s">
        <v>5</v>
      </c>
      <c r="D290" t="s">
        <v>35</v>
      </c>
      <c r="E290" t="s">
        <v>31</v>
      </c>
      <c r="F290" s="4">
        <v>4753</v>
      </c>
      <c r="G290" s="5">
        <v>246</v>
      </c>
      <c r="H290">
        <f>LOOKUP(data[[#This Row],[Product]],products[Product],products[Cost per unit])</f>
        <v>5.79</v>
      </c>
      <c r="I290">
        <f>data[[#This Row],[Cost per unit]]*data[[#This Row],[Units]]</f>
        <v>1424.34</v>
      </c>
    </row>
    <row r="291" spans="3:9" x14ac:dyDescent="0.3">
      <c r="C291" t="s">
        <v>2</v>
      </c>
      <c r="D291" t="s">
        <v>34</v>
      </c>
      <c r="E291" t="s">
        <v>19</v>
      </c>
      <c r="F291" s="4">
        <v>7511</v>
      </c>
      <c r="G291" s="5">
        <v>120</v>
      </c>
      <c r="H291">
        <f>LOOKUP(data[[#This Row],[Product]],products[Product],products[Cost per unit])</f>
        <v>11.7</v>
      </c>
      <c r="I291">
        <f>data[[#This Row],[Cost per unit]]*data[[#This Row],[Units]]</f>
        <v>1404</v>
      </c>
    </row>
    <row r="292" spans="3:9" x14ac:dyDescent="0.3">
      <c r="C292" t="s">
        <v>2</v>
      </c>
      <c r="D292" t="s">
        <v>38</v>
      </c>
      <c r="E292" t="s">
        <v>31</v>
      </c>
      <c r="F292" s="4">
        <v>4326</v>
      </c>
      <c r="G292" s="5">
        <v>348</v>
      </c>
      <c r="H292">
        <f>LOOKUP(data[[#This Row],[Product]],products[Product],products[Cost per unit])</f>
        <v>5.79</v>
      </c>
      <c r="I292">
        <f>data[[#This Row],[Cost per unit]]*data[[#This Row],[Units]]</f>
        <v>2014.92</v>
      </c>
    </row>
    <row r="293" spans="3:9" x14ac:dyDescent="0.3">
      <c r="C293" t="s">
        <v>41</v>
      </c>
      <c r="D293" t="s">
        <v>34</v>
      </c>
      <c r="E293" t="s">
        <v>23</v>
      </c>
      <c r="F293" s="4">
        <v>4935</v>
      </c>
      <c r="G293" s="5">
        <v>126</v>
      </c>
      <c r="H293">
        <f>LOOKUP(data[[#This Row],[Product]],products[Product],products[Cost per unit])</f>
        <v>10.38</v>
      </c>
      <c r="I293">
        <f>data[[#This Row],[Cost per unit]]*data[[#This Row],[Units]]</f>
        <v>1307.8800000000001</v>
      </c>
    </row>
    <row r="294" spans="3:9" x14ac:dyDescent="0.3">
      <c r="C294" t="s">
        <v>6</v>
      </c>
      <c r="D294" t="s">
        <v>35</v>
      </c>
      <c r="E294" t="s">
        <v>30</v>
      </c>
      <c r="F294" s="4">
        <v>4781</v>
      </c>
      <c r="G294" s="5">
        <v>123</v>
      </c>
      <c r="H294">
        <f>LOOKUP(data[[#This Row],[Product]],products[Product],products[Cost per unit])</f>
        <v>11.7</v>
      </c>
      <c r="I294">
        <f>data[[#This Row],[Cost per unit]]*data[[#This Row],[Units]]</f>
        <v>1439.1</v>
      </c>
    </row>
    <row r="295" spans="3:9" x14ac:dyDescent="0.3">
      <c r="C295" t="s">
        <v>5</v>
      </c>
      <c r="D295" t="s">
        <v>38</v>
      </c>
      <c r="E295" t="s">
        <v>25</v>
      </c>
      <c r="F295" s="4">
        <v>7483</v>
      </c>
      <c r="G295" s="5">
        <v>45</v>
      </c>
      <c r="H295">
        <f>LOOKUP(data[[#This Row],[Product]],products[Product],products[Cost per unit])</f>
        <v>12.37</v>
      </c>
      <c r="I295">
        <f>data[[#This Row],[Cost per unit]]*data[[#This Row],[Units]]</f>
        <v>556.65</v>
      </c>
    </row>
    <row r="296" spans="3:9" x14ac:dyDescent="0.3">
      <c r="C296" t="s">
        <v>10</v>
      </c>
      <c r="D296" t="s">
        <v>38</v>
      </c>
      <c r="E296" t="s">
        <v>4</v>
      </c>
      <c r="F296" s="4">
        <v>6860</v>
      </c>
      <c r="G296" s="5">
        <v>126</v>
      </c>
      <c r="H296">
        <f>LOOKUP(data[[#This Row],[Product]],products[Product],products[Cost per unit])</f>
        <v>9.77</v>
      </c>
      <c r="I296">
        <f>data[[#This Row],[Cost per unit]]*data[[#This Row],[Units]]</f>
        <v>1231.02</v>
      </c>
    </row>
    <row r="297" spans="3:9" x14ac:dyDescent="0.3">
      <c r="C297" t="s">
        <v>40</v>
      </c>
      <c r="D297" t="s">
        <v>37</v>
      </c>
      <c r="E297" t="s">
        <v>29</v>
      </c>
      <c r="F297" s="4">
        <v>9002</v>
      </c>
      <c r="G297" s="5">
        <v>72</v>
      </c>
      <c r="H297">
        <f>LOOKUP(data[[#This Row],[Product]],products[Product],products[Cost per unit])</f>
        <v>7.16</v>
      </c>
      <c r="I297">
        <f>data[[#This Row],[Cost per unit]]*data[[#This Row],[Units]]</f>
        <v>515.52</v>
      </c>
    </row>
    <row r="298" spans="3:9" x14ac:dyDescent="0.3">
      <c r="C298" t="s">
        <v>6</v>
      </c>
      <c r="D298" t="s">
        <v>36</v>
      </c>
      <c r="E298" t="s">
        <v>29</v>
      </c>
      <c r="F298" s="4">
        <v>1400</v>
      </c>
      <c r="G298" s="5">
        <v>135</v>
      </c>
      <c r="H298">
        <f>LOOKUP(data[[#This Row],[Product]],products[Product],products[Cost per unit])</f>
        <v>7.16</v>
      </c>
      <c r="I298">
        <f>data[[#This Row],[Cost per unit]]*data[[#This Row],[Units]]</f>
        <v>966.6</v>
      </c>
    </row>
    <row r="299" spans="3:9" x14ac:dyDescent="0.3">
      <c r="C299" t="s">
        <v>10</v>
      </c>
      <c r="D299" t="s">
        <v>34</v>
      </c>
      <c r="E299" t="s">
        <v>22</v>
      </c>
      <c r="F299" s="4">
        <v>4053</v>
      </c>
      <c r="G299" s="5">
        <v>24</v>
      </c>
      <c r="H299">
        <f>LOOKUP(data[[#This Row],[Product]],products[Product],products[Cost per unit])</f>
        <v>9.77</v>
      </c>
      <c r="I299">
        <f>data[[#This Row],[Cost per unit]]*data[[#This Row],[Units]]</f>
        <v>234.48</v>
      </c>
    </row>
    <row r="300" spans="3:9" x14ac:dyDescent="0.3">
      <c r="C300" t="s">
        <v>7</v>
      </c>
      <c r="D300" t="s">
        <v>36</v>
      </c>
      <c r="E300" t="s">
        <v>31</v>
      </c>
      <c r="F300" s="4">
        <v>2149</v>
      </c>
      <c r="G300" s="5">
        <v>117</v>
      </c>
      <c r="H300">
        <f>LOOKUP(data[[#This Row],[Product]],products[Product],products[Cost per unit])</f>
        <v>5.79</v>
      </c>
      <c r="I300">
        <f>data[[#This Row],[Cost per unit]]*data[[#This Row],[Units]]</f>
        <v>677.43</v>
      </c>
    </row>
    <row r="301" spans="3:9" x14ac:dyDescent="0.3">
      <c r="C301" t="s">
        <v>3</v>
      </c>
      <c r="D301" t="s">
        <v>39</v>
      </c>
      <c r="E301" t="s">
        <v>29</v>
      </c>
      <c r="F301" s="4">
        <v>3640</v>
      </c>
      <c r="G301" s="5">
        <v>51</v>
      </c>
      <c r="H301">
        <f>LOOKUP(data[[#This Row],[Product]],products[Product],products[Cost per unit])</f>
        <v>7.16</v>
      </c>
      <c r="I301">
        <f>data[[#This Row],[Cost per unit]]*data[[#This Row],[Units]]</f>
        <v>365.16</v>
      </c>
    </row>
    <row r="302" spans="3:9" x14ac:dyDescent="0.3">
      <c r="C302" t="s">
        <v>2</v>
      </c>
      <c r="D302" t="s">
        <v>39</v>
      </c>
      <c r="E302" t="s">
        <v>23</v>
      </c>
      <c r="F302" s="4">
        <v>630</v>
      </c>
      <c r="G302" s="5">
        <v>36</v>
      </c>
      <c r="H302">
        <f>LOOKUP(data[[#This Row],[Product]],products[Product],products[Cost per unit])</f>
        <v>10.38</v>
      </c>
      <c r="I302">
        <f>data[[#This Row],[Cost per unit]]*data[[#This Row],[Units]]</f>
        <v>373.68</v>
      </c>
    </row>
    <row r="303" spans="3:9" x14ac:dyDescent="0.3">
      <c r="C303" t="s">
        <v>9</v>
      </c>
      <c r="D303" t="s">
        <v>35</v>
      </c>
      <c r="E303" t="s">
        <v>27</v>
      </c>
      <c r="F303" s="4">
        <v>2429</v>
      </c>
      <c r="G303" s="5">
        <v>144</v>
      </c>
      <c r="H303">
        <f>LOOKUP(data[[#This Row],[Product]],products[Product],products[Cost per unit])</f>
        <v>14.49</v>
      </c>
      <c r="I303">
        <f>data[[#This Row],[Cost per unit]]*data[[#This Row],[Units]]</f>
        <v>2086.56</v>
      </c>
    </row>
    <row r="304" spans="3:9" x14ac:dyDescent="0.3">
      <c r="C304" t="s">
        <v>9</v>
      </c>
      <c r="D304" t="s">
        <v>36</v>
      </c>
      <c r="E304" t="s">
        <v>25</v>
      </c>
      <c r="F304" s="4">
        <v>2142</v>
      </c>
      <c r="G304" s="5">
        <v>114</v>
      </c>
      <c r="H304">
        <f>LOOKUP(data[[#This Row],[Product]],products[Product],products[Cost per unit])</f>
        <v>12.37</v>
      </c>
      <c r="I304">
        <f>data[[#This Row],[Cost per unit]]*data[[#This Row],[Units]]</f>
        <v>1410.1799999999998</v>
      </c>
    </row>
    <row r="305" spans="3:9" x14ac:dyDescent="0.3">
      <c r="C305" t="s">
        <v>7</v>
      </c>
      <c r="D305" t="s">
        <v>37</v>
      </c>
      <c r="E305" t="s">
        <v>30</v>
      </c>
      <c r="F305" s="4">
        <v>6454</v>
      </c>
      <c r="G305" s="5">
        <v>54</v>
      </c>
      <c r="H305">
        <f>LOOKUP(data[[#This Row],[Product]],products[Product],products[Cost per unit])</f>
        <v>11.7</v>
      </c>
      <c r="I305">
        <f>data[[#This Row],[Cost per unit]]*data[[#This Row],[Units]]</f>
        <v>631.79999999999995</v>
      </c>
    </row>
    <row r="306" spans="3:9" x14ac:dyDescent="0.3">
      <c r="C306" t="s">
        <v>7</v>
      </c>
      <c r="D306" t="s">
        <v>37</v>
      </c>
      <c r="E306" t="s">
        <v>16</v>
      </c>
      <c r="F306" s="4">
        <v>4487</v>
      </c>
      <c r="G306" s="5">
        <v>333</v>
      </c>
      <c r="H306">
        <f>LOOKUP(data[[#This Row],[Product]],products[Product],products[Cost per unit])</f>
        <v>14.49</v>
      </c>
      <c r="I306">
        <f>data[[#This Row],[Cost per unit]]*data[[#This Row],[Units]]</f>
        <v>4825.17</v>
      </c>
    </row>
    <row r="307" spans="3:9" x14ac:dyDescent="0.3">
      <c r="C307" t="s">
        <v>3</v>
      </c>
      <c r="D307" t="s">
        <v>37</v>
      </c>
      <c r="E307" t="s">
        <v>4</v>
      </c>
      <c r="F307" s="4">
        <v>938</v>
      </c>
      <c r="G307" s="5">
        <v>366</v>
      </c>
      <c r="H307">
        <f>LOOKUP(data[[#This Row],[Product]],products[Product],products[Cost per unit])</f>
        <v>9.77</v>
      </c>
      <c r="I307">
        <f>data[[#This Row],[Cost per unit]]*data[[#This Row],[Units]]</f>
        <v>3575.8199999999997</v>
      </c>
    </row>
    <row r="308" spans="3:9" x14ac:dyDescent="0.3">
      <c r="C308" t="s">
        <v>3</v>
      </c>
      <c r="D308" t="s">
        <v>38</v>
      </c>
      <c r="E308" t="s">
        <v>26</v>
      </c>
      <c r="F308" s="4">
        <v>8841</v>
      </c>
      <c r="G308" s="5">
        <v>303</v>
      </c>
      <c r="H308">
        <f>LOOKUP(data[[#This Row],[Product]],products[Product],products[Cost per unit])</f>
        <v>9.77</v>
      </c>
      <c r="I308">
        <f>data[[#This Row],[Cost per unit]]*data[[#This Row],[Units]]</f>
        <v>2960.31</v>
      </c>
    </row>
    <row r="309" spans="3:9" x14ac:dyDescent="0.3">
      <c r="C309" t="s">
        <v>2</v>
      </c>
      <c r="D309" t="s">
        <v>39</v>
      </c>
      <c r="E309" t="s">
        <v>33</v>
      </c>
      <c r="F309" s="4">
        <v>4018</v>
      </c>
      <c r="G309" s="5">
        <v>126</v>
      </c>
      <c r="H309">
        <f>LOOKUP(data[[#This Row],[Product]],products[Product],products[Cost per unit])</f>
        <v>14.49</v>
      </c>
      <c r="I309">
        <f>data[[#This Row],[Cost per unit]]*data[[#This Row],[Units]]</f>
        <v>1825.74</v>
      </c>
    </row>
    <row r="310" spans="3:9" x14ac:dyDescent="0.3">
      <c r="C310" t="s">
        <v>41</v>
      </c>
      <c r="D310" t="s">
        <v>37</v>
      </c>
      <c r="E310" t="s">
        <v>15</v>
      </c>
      <c r="F310" s="4">
        <v>714</v>
      </c>
      <c r="G310" s="5">
        <v>231</v>
      </c>
      <c r="H310">
        <f>LOOKUP(data[[#This Row],[Product]],products[Product],products[Cost per unit])</f>
        <v>14.49</v>
      </c>
      <c r="I310">
        <f>data[[#This Row],[Cost per unit]]*data[[#This Row],[Units]]</f>
        <v>3347.19</v>
      </c>
    </row>
    <row r="311" spans="3:9" x14ac:dyDescent="0.3">
      <c r="C311" t="s">
        <v>9</v>
      </c>
      <c r="D311" t="s">
        <v>38</v>
      </c>
      <c r="E311" t="s">
        <v>25</v>
      </c>
      <c r="F311" s="4">
        <v>3850</v>
      </c>
      <c r="G311" s="5">
        <v>102</v>
      </c>
      <c r="H311">
        <f>LOOKUP(data[[#This Row],[Product]],products[Product],products[Cost per unit])</f>
        <v>12.37</v>
      </c>
      <c r="I311">
        <f>data[[#This Row],[Cost per unit]]*data[[#This Row],[Units]]</f>
        <v>1261.74</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pageSetup paperSize="9"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DA79E-B6EB-4D7F-93F8-266814CCCCC6}">
  <dimension ref="A1:K19"/>
  <sheetViews>
    <sheetView showGridLines="0" tabSelected="1" workbookViewId="0">
      <selection activeCell="N6" sqref="N6"/>
    </sheetView>
  </sheetViews>
  <sheetFormatPr defaultRowHeight="16.5" x14ac:dyDescent="0.3"/>
  <cols>
    <col min="1" max="1" width="20.25" customWidth="1"/>
    <col min="2" max="2" width="11.875" bestFit="1" customWidth="1"/>
    <col min="3" max="3" width="9.875" bestFit="1" customWidth="1"/>
    <col min="6" max="6" width="15.125" bestFit="1" customWidth="1"/>
    <col min="7" max="7" width="14.875" bestFit="1" customWidth="1"/>
    <col min="8" max="8" width="12.25" bestFit="1" customWidth="1"/>
  </cols>
  <sheetData>
    <row r="1" spans="1:11" ht="17.25" thickBot="1" x14ac:dyDescent="0.35"/>
    <row r="2" spans="1:11" ht="17.25" thickBot="1" x14ac:dyDescent="0.35">
      <c r="A2" s="32" t="s">
        <v>75</v>
      </c>
      <c r="B2" s="31" t="s">
        <v>35</v>
      </c>
    </row>
    <row r="3" spans="1:11" x14ac:dyDescent="0.3">
      <c r="K3" s="26" t="s">
        <v>37</v>
      </c>
    </row>
    <row r="4" spans="1:11" ht="17.25" thickBot="1" x14ac:dyDescent="0.35">
      <c r="K4" s="27" t="s">
        <v>35</v>
      </c>
    </row>
    <row r="5" spans="1:11" ht="17.25" thickBot="1" x14ac:dyDescent="0.35">
      <c r="A5" s="28" t="s">
        <v>76</v>
      </c>
      <c r="B5" s="29"/>
      <c r="C5" s="29"/>
      <c r="D5" s="30"/>
      <c r="K5" s="27" t="s">
        <v>36</v>
      </c>
    </row>
    <row r="6" spans="1:11" x14ac:dyDescent="0.3">
      <c r="K6" s="26" t="s">
        <v>39</v>
      </c>
    </row>
    <row r="7" spans="1:11" x14ac:dyDescent="0.3">
      <c r="A7" t="s">
        <v>77</v>
      </c>
      <c r="B7">
        <f>COUNTIF(data[Geography],B2)</f>
        <v>53</v>
      </c>
      <c r="K7" s="26" t="s">
        <v>38</v>
      </c>
    </row>
    <row r="8" spans="1:11" x14ac:dyDescent="0.3">
      <c r="A8" s="33"/>
      <c r="B8" s="34" t="s">
        <v>78</v>
      </c>
      <c r="C8" s="36" t="s">
        <v>57</v>
      </c>
      <c r="F8" s="23" t="s">
        <v>69</v>
      </c>
      <c r="G8" t="s">
        <v>71</v>
      </c>
      <c r="H8" t="s">
        <v>82</v>
      </c>
      <c r="I8" s="39" t="s">
        <v>83</v>
      </c>
      <c r="K8" s="27" t="s">
        <v>37</v>
      </c>
    </row>
    <row r="9" spans="1:11" x14ac:dyDescent="0.3">
      <c r="A9" s="35" t="s">
        <v>79</v>
      </c>
      <c r="B9" s="37">
        <f>SUMIFS(data[Amount], data[Geography],B2)</f>
        <v>189434</v>
      </c>
      <c r="C9" s="37">
        <f>AVERAGEIFS(data[Amount],data[Geography],B$2)</f>
        <v>3574.2264150943397</v>
      </c>
      <c r="F9" s="24" t="s">
        <v>2</v>
      </c>
      <c r="G9" s="19">
        <v>2142</v>
      </c>
      <c r="H9" s="13">
        <v>318</v>
      </c>
      <c r="I9">
        <f>IF(G9&gt;12000,1,-1)</f>
        <v>-1</v>
      </c>
    </row>
    <row r="10" spans="1:11" x14ac:dyDescent="0.3">
      <c r="A10" s="35" t="s">
        <v>72</v>
      </c>
      <c r="B10" s="37">
        <f>SUMIFS(data[Cost],data[Geography],B$2)</f>
        <v>119478.42</v>
      </c>
      <c r="C10" s="37">
        <f>AVERAGEIFS(data[Cost], data[Geography],B$2)</f>
        <v>2254.3098113207548</v>
      </c>
      <c r="F10" s="24" t="s">
        <v>8</v>
      </c>
      <c r="G10" s="19">
        <v>25151</v>
      </c>
      <c r="H10" s="13">
        <v>1707</v>
      </c>
      <c r="I10">
        <f t="shared" ref="I10:I18" si="0">IF(G10&gt;12000,1,-1)</f>
        <v>1</v>
      </c>
    </row>
    <row r="11" spans="1:11" x14ac:dyDescent="0.3">
      <c r="A11" s="35" t="s">
        <v>80</v>
      </c>
      <c r="B11" s="37">
        <f>B9-B10</f>
        <v>69955.58</v>
      </c>
      <c r="C11" s="37">
        <f>C9-C10</f>
        <v>1319.9166037735849</v>
      </c>
      <c r="F11" s="24" t="s">
        <v>41</v>
      </c>
      <c r="G11" s="19">
        <v>15785</v>
      </c>
      <c r="H11" s="13">
        <v>699</v>
      </c>
      <c r="I11">
        <f t="shared" si="0"/>
        <v>1</v>
      </c>
    </row>
    <row r="12" spans="1:11" x14ac:dyDescent="0.3">
      <c r="A12" s="35" t="s">
        <v>81</v>
      </c>
      <c r="B12" s="38">
        <f>SUMIFS(data[Units], data[Geography],B$2)</f>
        <v>10158</v>
      </c>
      <c r="C12" s="38">
        <f>AVERAGEIFS(data[Units], data[Geography],B$2)</f>
        <v>191.66037735849056</v>
      </c>
      <c r="F12" s="24" t="s">
        <v>7</v>
      </c>
      <c r="G12" s="19">
        <v>28546</v>
      </c>
      <c r="H12" s="13">
        <v>1005</v>
      </c>
      <c r="I12">
        <f t="shared" si="0"/>
        <v>1</v>
      </c>
    </row>
    <row r="13" spans="1:11" x14ac:dyDescent="0.3">
      <c r="F13" s="24" t="s">
        <v>6</v>
      </c>
      <c r="G13" s="19">
        <v>11018</v>
      </c>
      <c r="H13" s="13">
        <v>972</v>
      </c>
      <c r="I13">
        <f t="shared" si="0"/>
        <v>-1</v>
      </c>
    </row>
    <row r="14" spans="1:11" x14ac:dyDescent="0.3">
      <c r="F14" s="24" t="s">
        <v>5</v>
      </c>
      <c r="G14" s="19">
        <v>28273</v>
      </c>
      <c r="H14" s="13">
        <v>912</v>
      </c>
      <c r="I14">
        <f t="shared" si="0"/>
        <v>1</v>
      </c>
    </row>
    <row r="15" spans="1:11" x14ac:dyDescent="0.3">
      <c r="F15" s="24" t="s">
        <v>3</v>
      </c>
      <c r="G15" s="19">
        <v>16492</v>
      </c>
      <c r="H15" s="13">
        <v>1215</v>
      </c>
      <c r="I15">
        <f t="shared" si="0"/>
        <v>1</v>
      </c>
    </row>
    <row r="16" spans="1:11" x14ac:dyDescent="0.3">
      <c r="F16" s="24" t="s">
        <v>9</v>
      </c>
      <c r="G16" s="19">
        <v>11319</v>
      </c>
      <c r="H16" s="13">
        <v>693</v>
      </c>
      <c r="I16">
        <f t="shared" si="0"/>
        <v>-1</v>
      </c>
    </row>
    <row r="17" spans="6:9" x14ac:dyDescent="0.3">
      <c r="F17" s="24" t="s">
        <v>10</v>
      </c>
      <c r="G17" s="19">
        <v>12383</v>
      </c>
      <c r="H17" s="13">
        <v>804</v>
      </c>
      <c r="I17">
        <f t="shared" si="0"/>
        <v>1</v>
      </c>
    </row>
    <row r="18" spans="6:9" x14ac:dyDescent="0.3">
      <c r="F18" s="24" t="s">
        <v>40</v>
      </c>
      <c r="G18" s="19">
        <v>38325</v>
      </c>
      <c r="H18" s="13">
        <v>1833</v>
      </c>
      <c r="I18">
        <f t="shared" si="0"/>
        <v>1</v>
      </c>
    </row>
    <row r="19" spans="6:9" x14ac:dyDescent="0.3">
      <c r="F19" s="24" t="s">
        <v>70</v>
      </c>
      <c r="G19" s="19">
        <v>189434</v>
      </c>
      <c r="H19" s="13">
        <v>10158</v>
      </c>
    </row>
  </sheetData>
  <conditionalFormatting pivot="1" sqref="G9:G19">
    <cfRule type="dataBar" priority="2">
      <dataBar>
        <cfvo type="min"/>
        <cfvo type="max"/>
        <color rgb="FF638EC6"/>
      </dataBar>
      <extLst>
        <ext xmlns:x14="http://schemas.microsoft.com/office/spreadsheetml/2009/9/main" uri="{B025F937-C7B1-47D3-B67F-A62EFF666E3E}">
          <x14:id>{AD70F688-0FE9-4CA4-8AFE-C6D9727C3A5F}</x14:id>
        </ext>
      </extLst>
    </cfRule>
  </conditionalFormatting>
  <dataValidations count="1">
    <dataValidation type="list" allowBlank="1" showInputMessage="1" showErrorMessage="1" sqref="B2" xr:uid="{964D2138-B17F-477C-9810-233E90C6A001}">
      <formula1>$K$4:$K$9</formula1>
    </dataValidation>
  </dataValidations>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AD70F688-0FE9-4CA4-8AFE-C6D9727C3A5F}">
            <x14:dataBar minLength="0" maxLength="100" border="1" negativeBarBorderColorSameAsPositive="0">
              <x14:cfvo type="autoMin"/>
              <x14:cfvo type="autoMax"/>
              <x14:borderColor rgb="FF638EC6"/>
              <x14:negativeFillColor rgb="FFFF0000"/>
              <x14:negativeBorderColor rgb="FFFF0000"/>
              <x14:axisColor rgb="FF000000"/>
            </x14:dataBar>
          </x14:cfRule>
          <xm:sqref>G9:G19</xm:sqref>
        </x14:conditionalFormatting>
        <x14:conditionalFormatting xmlns:xm="http://schemas.microsoft.com/office/excel/2006/main">
          <x14:cfRule type="iconSet" priority="1" id="{DA8296F6-92FF-46E8-BD49-7B2364CA1D83}">
            <x14:iconSet iconSet="3Symbols" showValue="0" custom="1">
              <x14:cfvo type="percent">
                <xm:f>0</xm:f>
              </x14:cfvo>
              <x14:cfvo type="percent">
                <xm:f>33</xm:f>
              </x14:cfvo>
              <x14:cfvo type="percent">
                <xm:f>67</xm:f>
              </x14:cfvo>
              <x14:cfIcon iconSet="3Symbols" iconId="0"/>
              <x14:cfIcon iconSet="NoIcons" iconId="0"/>
              <x14:cfIcon iconSet="3Symbols" iconId="2"/>
            </x14:iconSet>
          </x14:cfRule>
          <xm:sqref>I9:I18</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1E36C-842C-462B-B91D-F8C38116CF09}">
  <dimension ref="A1:F15"/>
  <sheetViews>
    <sheetView view="pageLayout" zoomScaleNormal="100" workbookViewId="0">
      <selection sqref="A1:C11"/>
    </sheetView>
  </sheetViews>
  <sheetFormatPr defaultColWidth="11" defaultRowHeight="16.5" x14ac:dyDescent="0.3"/>
  <cols>
    <col min="1" max="1" width="25" customWidth="1"/>
    <col min="2" max="2" width="25.5" customWidth="1"/>
    <col min="3" max="3" width="13.25" customWidth="1"/>
    <col min="4" max="4" width="39.125" customWidth="1"/>
  </cols>
  <sheetData>
    <row r="1" spans="1:6" x14ac:dyDescent="0.3">
      <c r="A1" s="41"/>
      <c r="B1" s="41" t="s">
        <v>1</v>
      </c>
      <c r="C1" s="41" t="s">
        <v>56</v>
      </c>
    </row>
    <row r="2" spans="1:6" x14ac:dyDescent="0.3">
      <c r="A2" s="41" t="s">
        <v>57</v>
      </c>
      <c r="B2" s="41">
        <f>AVERAGE(data[Amount])</f>
        <v>4136.2299999999996</v>
      </c>
      <c r="C2" s="41">
        <f>AVERAGE(data[Units])</f>
        <v>152.19999999999999</v>
      </c>
    </row>
    <row r="3" spans="1:6" x14ac:dyDescent="0.3">
      <c r="A3" s="41" t="s">
        <v>58</v>
      </c>
      <c r="B3" s="41">
        <f>MEDIAN(data[Amount])</f>
        <v>3437</v>
      </c>
      <c r="C3" s="41">
        <f>MEDIAN(data[Units])</f>
        <v>124.5</v>
      </c>
    </row>
    <row r="4" spans="1:6" x14ac:dyDescent="0.3">
      <c r="A4" s="41" t="s">
        <v>59</v>
      </c>
      <c r="B4" s="41">
        <f>MIN(data[Amount])</f>
        <v>0</v>
      </c>
      <c r="C4" s="41">
        <f>MIN(data[Units])</f>
        <v>0</v>
      </c>
    </row>
    <row r="5" spans="1:6" x14ac:dyDescent="0.3">
      <c r="A5" s="41" t="s">
        <v>60</v>
      </c>
      <c r="B5" s="41">
        <f>MAX(data[Amount])</f>
        <v>16184</v>
      </c>
      <c r="C5" s="41">
        <f>MAX(data[Units])</f>
        <v>525</v>
      </c>
    </row>
    <row r="6" spans="1:6" x14ac:dyDescent="0.3">
      <c r="A6" s="41" t="s">
        <v>61</v>
      </c>
      <c r="B6" s="41">
        <f>B5-B4</f>
        <v>16184</v>
      </c>
      <c r="C6" s="41">
        <f>C5-C4</f>
        <v>525</v>
      </c>
    </row>
    <row r="7" spans="1:6" x14ac:dyDescent="0.3">
      <c r="A7" s="41"/>
      <c r="B7" s="41"/>
      <c r="C7" s="41"/>
    </row>
    <row r="8" spans="1:6" x14ac:dyDescent="0.3">
      <c r="A8" s="42" t="s">
        <v>62</v>
      </c>
      <c r="B8" s="43">
        <f>(_xlfn.PERCENTILE.EXC(data[Amount],0.25))</f>
        <v>1652</v>
      </c>
      <c r="C8" s="43">
        <f>(_xlfn.PERCENTILE.EXC(data[Units],0.25))</f>
        <v>54</v>
      </c>
      <c r="D8" s="12"/>
      <c r="E8" s="12"/>
      <c r="F8" s="12"/>
    </row>
    <row r="9" spans="1:6" x14ac:dyDescent="0.3">
      <c r="A9" s="42" t="s">
        <v>63</v>
      </c>
      <c r="B9" s="43">
        <f>(_xlfn.PERCENTILE.EXC(data[Amount],0.75))</f>
        <v>6245.75</v>
      </c>
      <c r="C9" s="43">
        <f>(_xlfn.PERCENTILE.EXC(data[Units],0.75))</f>
        <v>223.5</v>
      </c>
      <c r="D9" s="12"/>
      <c r="E9" s="12"/>
      <c r="F9" s="12"/>
    </row>
    <row r="10" spans="1:6" x14ac:dyDescent="0.3">
      <c r="A10" s="42"/>
      <c r="B10" s="43"/>
      <c r="C10" s="42"/>
      <c r="D10" s="12"/>
      <c r="E10" s="12"/>
      <c r="F10" s="12"/>
    </row>
    <row r="11" spans="1:6" x14ac:dyDescent="0.3">
      <c r="A11" s="42" t="s">
        <v>67</v>
      </c>
      <c r="B11" s="41">
        <f>SUMPRODUCT(1/COUNTIF(data[Product],data[Product]))</f>
        <v>21.999999999999993</v>
      </c>
      <c r="C11" s="41"/>
    </row>
    <row r="15" spans="1:6" x14ac:dyDescent="0.3">
      <c r="E15" s="11"/>
    </row>
  </sheetData>
  <pageMargins left="0.7" right="0.7" top="0.75" bottom="0.75" header="0.3" footer="0.3"/>
  <pageSetup paperSize="9" orientation="portrait" r:id="rId1"/>
  <headerFooter>
    <oddHeader xml:space="preserve">&amp;CQuick Stats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AA3AC-67C6-4F62-9B4E-E3C5BE3C1904}">
  <dimension ref="A1:E301"/>
  <sheetViews>
    <sheetView showGridLines="0" showRowColHeaders="0" zoomScale="80" zoomScaleNormal="80" workbookViewId="0">
      <selection activeCell="H15" sqref="H15"/>
    </sheetView>
  </sheetViews>
  <sheetFormatPr defaultRowHeight="16.5" x14ac:dyDescent="0.3"/>
  <cols>
    <col min="5" max="5" width="9" customWidth="1"/>
  </cols>
  <sheetData>
    <row r="1" spans="1:5" x14ac:dyDescent="0.3">
      <c r="A1" s="6" t="s">
        <v>11</v>
      </c>
      <c r="B1" s="6" t="s">
        <v>12</v>
      </c>
      <c r="C1" s="6" t="s">
        <v>0</v>
      </c>
      <c r="D1" s="10" t="s">
        <v>1</v>
      </c>
      <c r="E1" s="10" t="s">
        <v>50</v>
      </c>
    </row>
    <row r="2" spans="1:5" x14ac:dyDescent="0.3">
      <c r="A2" t="s">
        <v>5</v>
      </c>
      <c r="B2" t="s">
        <v>36</v>
      </c>
      <c r="C2" t="s">
        <v>16</v>
      </c>
      <c r="D2" s="4">
        <v>16184</v>
      </c>
      <c r="E2" s="5">
        <v>39</v>
      </c>
    </row>
    <row r="3" spans="1:5" x14ac:dyDescent="0.3">
      <c r="A3" t="s">
        <v>5</v>
      </c>
      <c r="B3" t="s">
        <v>34</v>
      </c>
      <c r="C3" t="s">
        <v>20</v>
      </c>
      <c r="D3" s="4">
        <v>15610</v>
      </c>
      <c r="E3" s="5">
        <v>339</v>
      </c>
    </row>
    <row r="4" spans="1:5" x14ac:dyDescent="0.3">
      <c r="A4" t="s">
        <v>9</v>
      </c>
      <c r="B4" t="s">
        <v>34</v>
      </c>
      <c r="C4" t="s">
        <v>28</v>
      </c>
      <c r="D4" s="4">
        <v>14329</v>
      </c>
      <c r="E4" s="5">
        <v>150</v>
      </c>
    </row>
    <row r="5" spans="1:5" x14ac:dyDescent="0.3">
      <c r="A5" t="s">
        <v>5</v>
      </c>
      <c r="B5" t="s">
        <v>35</v>
      </c>
      <c r="C5" t="s">
        <v>15</v>
      </c>
      <c r="D5" s="4">
        <v>13391</v>
      </c>
      <c r="E5" s="5">
        <v>201</v>
      </c>
    </row>
    <row r="6" spans="1:5" x14ac:dyDescent="0.3">
      <c r="A6" t="s">
        <v>10</v>
      </c>
      <c r="B6" t="s">
        <v>39</v>
      </c>
      <c r="C6" t="s">
        <v>33</v>
      </c>
      <c r="D6" s="4">
        <v>12950</v>
      </c>
      <c r="E6" s="5">
        <v>30</v>
      </c>
    </row>
    <row r="7" spans="1:5" x14ac:dyDescent="0.3">
      <c r="A7" t="s">
        <v>40</v>
      </c>
      <c r="B7" t="s">
        <v>35</v>
      </c>
      <c r="C7" t="s">
        <v>32</v>
      </c>
      <c r="D7" s="4">
        <v>12348</v>
      </c>
      <c r="E7" s="5">
        <v>234</v>
      </c>
    </row>
    <row r="8" spans="1:5" x14ac:dyDescent="0.3">
      <c r="A8" t="s">
        <v>2</v>
      </c>
      <c r="B8" t="s">
        <v>37</v>
      </c>
      <c r="C8" t="s">
        <v>18</v>
      </c>
      <c r="D8" s="4">
        <v>11571</v>
      </c>
      <c r="E8" s="5">
        <v>138</v>
      </c>
    </row>
    <row r="9" spans="1:5" x14ac:dyDescent="0.3">
      <c r="A9" t="s">
        <v>9</v>
      </c>
      <c r="B9" t="s">
        <v>36</v>
      </c>
      <c r="C9" t="s">
        <v>27</v>
      </c>
      <c r="D9" s="4">
        <v>11522</v>
      </c>
      <c r="E9" s="5">
        <v>204</v>
      </c>
    </row>
    <row r="10" spans="1:5" x14ac:dyDescent="0.3">
      <c r="A10" t="s">
        <v>2</v>
      </c>
      <c r="B10" t="s">
        <v>36</v>
      </c>
      <c r="C10" t="s">
        <v>16</v>
      </c>
      <c r="D10" s="4">
        <v>11417</v>
      </c>
      <c r="E10" s="5">
        <v>21</v>
      </c>
    </row>
    <row r="11" spans="1:5" x14ac:dyDescent="0.3">
      <c r="A11" t="s">
        <v>41</v>
      </c>
      <c r="B11" t="s">
        <v>36</v>
      </c>
      <c r="C11" t="s">
        <v>13</v>
      </c>
      <c r="D11" s="4">
        <v>10311</v>
      </c>
      <c r="E11" s="5">
        <v>231</v>
      </c>
    </row>
    <row r="12" spans="1:5" x14ac:dyDescent="0.3">
      <c r="A12" t="s">
        <v>41</v>
      </c>
      <c r="B12" t="s">
        <v>36</v>
      </c>
      <c r="C12" t="s">
        <v>32</v>
      </c>
      <c r="D12" s="4">
        <v>10304</v>
      </c>
      <c r="E12" s="5">
        <v>84</v>
      </c>
    </row>
    <row r="13" spans="1:5" x14ac:dyDescent="0.3">
      <c r="A13" t="s">
        <v>7</v>
      </c>
      <c r="B13" t="s">
        <v>38</v>
      </c>
      <c r="C13" t="s">
        <v>30</v>
      </c>
      <c r="D13" s="4">
        <v>10129</v>
      </c>
      <c r="E13" s="5">
        <v>312</v>
      </c>
    </row>
    <row r="14" spans="1:5" x14ac:dyDescent="0.3">
      <c r="A14" t="s">
        <v>6</v>
      </c>
      <c r="B14" t="s">
        <v>36</v>
      </c>
      <c r="C14" t="s">
        <v>4</v>
      </c>
      <c r="D14" s="4">
        <v>10073</v>
      </c>
      <c r="E14" s="5">
        <v>120</v>
      </c>
    </row>
    <row r="15" spans="1:5" x14ac:dyDescent="0.3">
      <c r="A15" t="s">
        <v>2</v>
      </c>
      <c r="B15" t="s">
        <v>37</v>
      </c>
      <c r="C15" t="s">
        <v>17</v>
      </c>
      <c r="D15" s="4">
        <v>9926</v>
      </c>
      <c r="E15" s="5">
        <v>201</v>
      </c>
    </row>
    <row r="16" spans="1:5" x14ac:dyDescent="0.3">
      <c r="A16" t="s">
        <v>7</v>
      </c>
      <c r="B16" t="s">
        <v>37</v>
      </c>
      <c r="C16" t="s">
        <v>22</v>
      </c>
      <c r="D16" s="4">
        <v>9835</v>
      </c>
      <c r="E16" s="5">
        <v>207</v>
      </c>
    </row>
    <row r="17" spans="1:5" x14ac:dyDescent="0.3">
      <c r="A17" t="s">
        <v>40</v>
      </c>
      <c r="B17" t="s">
        <v>36</v>
      </c>
      <c r="C17" t="s">
        <v>33</v>
      </c>
      <c r="D17" s="4">
        <v>9772</v>
      </c>
      <c r="E17" s="5">
        <v>90</v>
      </c>
    </row>
    <row r="18" spans="1:5" x14ac:dyDescent="0.3">
      <c r="A18" t="s">
        <v>8</v>
      </c>
      <c r="B18" t="s">
        <v>37</v>
      </c>
      <c r="C18" t="s">
        <v>15</v>
      </c>
      <c r="D18" s="4">
        <v>9709</v>
      </c>
      <c r="E18" s="5">
        <v>30</v>
      </c>
    </row>
    <row r="19" spans="1:5" x14ac:dyDescent="0.3">
      <c r="A19" t="s">
        <v>8</v>
      </c>
      <c r="B19" t="s">
        <v>39</v>
      </c>
      <c r="C19" t="s">
        <v>18</v>
      </c>
      <c r="D19" s="4">
        <v>9660</v>
      </c>
      <c r="E19" s="5">
        <v>27</v>
      </c>
    </row>
    <row r="20" spans="1:5" x14ac:dyDescent="0.3">
      <c r="A20" t="s">
        <v>41</v>
      </c>
      <c r="B20" t="s">
        <v>36</v>
      </c>
      <c r="C20" t="s">
        <v>18</v>
      </c>
      <c r="D20" s="4">
        <v>9632</v>
      </c>
      <c r="E20" s="5">
        <v>288</v>
      </c>
    </row>
    <row r="21" spans="1:5" x14ac:dyDescent="0.3">
      <c r="A21" t="s">
        <v>9</v>
      </c>
      <c r="B21" t="s">
        <v>38</v>
      </c>
      <c r="C21" t="s">
        <v>33</v>
      </c>
      <c r="D21" s="4">
        <v>9506</v>
      </c>
      <c r="E21" s="5">
        <v>87</v>
      </c>
    </row>
    <row r="22" spans="1:5" x14ac:dyDescent="0.3">
      <c r="A22" t="s">
        <v>2</v>
      </c>
      <c r="B22" t="s">
        <v>39</v>
      </c>
      <c r="C22" t="s">
        <v>20</v>
      </c>
      <c r="D22" s="4">
        <v>9443</v>
      </c>
      <c r="E22" s="5">
        <v>162</v>
      </c>
    </row>
    <row r="23" spans="1:5" x14ac:dyDescent="0.3">
      <c r="A23" t="s">
        <v>3</v>
      </c>
      <c r="B23" t="s">
        <v>36</v>
      </c>
      <c r="C23" t="s">
        <v>16</v>
      </c>
      <c r="D23" s="4">
        <v>9198</v>
      </c>
      <c r="E23" s="5">
        <v>36</v>
      </c>
    </row>
    <row r="24" spans="1:5" x14ac:dyDescent="0.3">
      <c r="A24" t="s">
        <v>9</v>
      </c>
      <c r="B24" t="s">
        <v>36</v>
      </c>
      <c r="C24" t="s">
        <v>30</v>
      </c>
      <c r="D24" s="4">
        <v>9051</v>
      </c>
      <c r="E24" s="5">
        <v>57</v>
      </c>
    </row>
    <row r="25" spans="1:5" x14ac:dyDescent="0.3">
      <c r="A25" t="s">
        <v>40</v>
      </c>
      <c r="B25" t="s">
        <v>37</v>
      </c>
      <c r="C25" t="s">
        <v>29</v>
      </c>
      <c r="D25" s="4">
        <v>9002</v>
      </c>
      <c r="E25" s="5">
        <v>72</v>
      </c>
    </row>
    <row r="26" spans="1:5" x14ac:dyDescent="0.3">
      <c r="A26" t="s">
        <v>8</v>
      </c>
      <c r="B26" t="s">
        <v>39</v>
      </c>
      <c r="C26" t="s">
        <v>31</v>
      </c>
      <c r="D26" s="4">
        <v>8890</v>
      </c>
      <c r="E26" s="5">
        <v>210</v>
      </c>
    </row>
    <row r="27" spans="1:5" x14ac:dyDescent="0.3">
      <c r="A27" t="s">
        <v>40</v>
      </c>
      <c r="B27" t="s">
        <v>35</v>
      </c>
      <c r="C27" t="s">
        <v>33</v>
      </c>
      <c r="D27" s="4">
        <v>8869</v>
      </c>
      <c r="E27" s="5">
        <v>432</v>
      </c>
    </row>
    <row r="28" spans="1:5" x14ac:dyDescent="0.3">
      <c r="A28" t="s">
        <v>7</v>
      </c>
      <c r="B28" t="s">
        <v>34</v>
      </c>
      <c r="C28" t="s">
        <v>24</v>
      </c>
      <c r="D28" s="4">
        <v>8862</v>
      </c>
      <c r="E28" s="5">
        <v>189</v>
      </c>
    </row>
    <row r="29" spans="1:5" x14ac:dyDescent="0.3">
      <c r="A29" t="s">
        <v>3</v>
      </c>
      <c r="B29" t="s">
        <v>38</v>
      </c>
      <c r="C29" t="s">
        <v>26</v>
      </c>
      <c r="D29" s="4">
        <v>8841</v>
      </c>
      <c r="E29" s="5">
        <v>303</v>
      </c>
    </row>
    <row r="30" spans="1:5" x14ac:dyDescent="0.3">
      <c r="A30" t="s">
        <v>5</v>
      </c>
      <c r="B30" t="s">
        <v>37</v>
      </c>
      <c r="C30" t="s">
        <v>25</v>
      </c>
      <c r="D30" s="4">
        <v>8813</v>
      </c>
      <c r="E30" s="5">
        <v>21</v>
      </c>
    </row>
    <row r="31" spans="1:5" x14ac:dyDescent="0.3">
      <c r="A31" t="s">
        <v>9</v>
      </c>
      <c r="B31" t="s">
        <v>34</v>
      </c>
      <c r="C31" t="s">
        <v>20</v>
      </c>
      <c r="D31" s="4">
        <v>8463</v>
      </c>
      <c r="E31" s="5">
        <v>492</v>
      </c>
    </row>
    <row r="32" spans="1:5" x14ac:dyDescent="0.3">
      <c r="A32" t="s">
        <v>7</v>
      </c>
      <c r="B32" t="s">
        <v>36</v>
      </c>
      <c r="C32" t="s">
        <v>22</v>
      </c>
      <c r="D32" s="4">
        <v>8435</v>
      </c>
      <c r="E32" s="5">
        <v>42</v>
      </c>
    </row>
    <row r="33" spans="1:5" x14ac:dyDescent="0.3">
      <c r="A33" t="s">
        <v>2</v>
      </c>
      <c r="B33" t="s">
        <v>36</v>
      </c>
      <c r="C33" t="s">
        <v>29</v>
      </c>
      <c r="D33" s="4">
        <v>8211</v>
      </c>
      <c r="E33" s="5">
        <v>75</v>
      </c>
    </row>
    <row r="34" spans="1:5" x14ac:dyDescent="0.3">
      <c r="A34" t="s">
        <v>9</v>
      </c>
      <c r="B34" t="s">
        <v>34</v>
      </c>
      <c r="C34" t="s">
        <v>23</v>
      </c>
      <c r="D34" s="4">
        <v>8155</v>
      </c>
      <c r="E34" s="5">
        <v>90</v>
      </c>
    </row>
    <row r="35" spans="1:5" x14ac:dyDescent="0.3">
      <c r="A35" t="s">
        <v>6</v>
      </c>
      <c r="B35" t="s">
        <v>34</v>
      </c>
      <c r="C35" t="s">
        <v>26</v>
      </c>
      <c r="D35" s="4">
        <v>8008</v>
      </c>
      <c r="E35" s="5">
        <v>456</v>
      </c>
    </row>
    <row r="36" spans="1:5" x14ac:dyDescent="0.3">
      <c r="A36" t="s">
        <v>41</v>
      </c>
      <c r="B36" t="s">
        <v>34</v>
      </c>
      <c r="C36" t="s">
        <v>33</v>
      </c>
      <c r="D36" s="4">
        <v>7847</v>
      </c>
      <c r="E36" s="5">
        <v>174</v>
      </c>
    </row>
    <row r="37" spans="1:5" x14ac:dyDescent="0.3">
      <c r="A37" t="s">
        <v>9</v>
      </c>
      <c r="B37" t="s">
        <v>35</v>
      </c>
      <c r="C37" t="s">
        <v>15</v>
      </c>
      <c r="D37" s="4">
        <v>7833</v>
      </c>
      <c r="E37" s="5">
        <v>243</v>
      </c>
    </row>
    <row r="38" spans="1:5" x14ac:dyDescent="0.3">
      <c r="A38" t="s">
        <v>2</v>
      </c>
      <c r="B38" t="s">
        <v>39</v>
      </c>
      <c r="C38" t="s">
        <v>27</v>
      </c>
      <c r="D38" s="4">
        <v>7812</v>
      </c>
      <c r="E38" s="5">
        <v>81</v>
      </c>
    </row>
    <row r="39" spans="1:5" x14ac:dyDescent="0.3">
      <c r="A39" t="s">
        <v>3</v>
      </c>
      <c r="B39" t="s">
        <v>34</v>
      </c>
      <c r="C39" t="s">
        <v>32</v>
      </c>
      <c r="D39" s="4">
        <v>7777</v>
      </c>
      <c r="E39" s="5">
        <v>504</v>
      </c>
    </row>
    <row r="40" spans="1:5" x14ac:dyDescent="0.3">
      <c r="A40" t="s">
        <v>7</v>
      </c>
      <c r="B40" t="s">
        <v>34</v>
      </c>
      <c r="C40" t="s">
        <v>17</v>
      </c>
      <c r="D40" s="4">
        <v>7777</v>
      </c>
      <c r="E40" s="5">
        <v>39</v>
      </c>
    </row>
    <row r="41" spans="1:5" x14ac:dyDescent="0.3">
      <c r="A41" t="s">
        <v>6</v>
      </c>
      <c r="B41" t="s">
        <v>37</v>
      </c>
      <c r="C41" t="s">
        <v>31</v>
      </c>
      <c r="D41" s="4">
        <v>7693</v>
      </c>
      <c r="E41" s="5">
        <v>87</v>
      </c>
    </row>
    <row r="42" spans="1:5" x14ac:dyDescent="0.3">
      <c r="A42" t="s">
        <v>40</v>
      </c>
      <c r="B42" t="s">
        <v>37</v>
      </c>
      <c r="C42" t="s">
        <v>19</v>
      </c>
      <c r="D42" s="4">
        <v>7693</v>
      </c>
      <c r="E42" s="5">
        <v>21</v>
      </c>
    </row>
    <row r="43" spans="1:5" x14ac:dyDescent="0.3">
      <c r="A43" t="s">
        <v>2</v>
      </c>
      <c r="B43" t="s">
        <v>39</v>
      </c>
      <c r="C43" t="s">
        <v>21</v>
      </c>
      <c r="D43" s="4">
        <v>7651</v>
      </c>
      <c r="E43" s="5">
        <v>213</v>
      </c>
    </row>
    <row r="44" spans="1:5" x14ac:dyDescent="0.3">
      <c r="A44" t="s">
        <v>2</v>
      </c>
      <c r="B44" t="s">
        <v>34</v>
      </c>
      <c r="C44" t="s">
        <v>19</v>
      </c>
      <c r="D44" s="4">
        <v>7511</v>
      </c>
      <c r="E44" s="5">
        <v>120</v>
      </c>
    </row>
    <row r="45" spans="1:5" x14ac:dyDescent="0.3">
      <c r="A45" t="s">
        <v>5</v>
      </c>
      <c r="B45" t="s">
        <v>38</v>
      </c>
      <c r="C45" t="s">
        <v>25</v>
      </c>
      <c r="D45" s="4">
        <v>7483</v>
      </c>
      <c r="E45" s="5">
        <v>45</v>
      </c>
    </row>
    <row r="46" spans="1:5" x14ac:dyDescent="0.3">
      <c r="A46" t="s">
        <v>41</v>
      </c>
      <c r="B46" t="s">
        <v>35</v>
      </c>
      <c r="C46" t="s">
        <v>28</v>
      </c>
      <c r="D46" s="4">
        <v>7455</v>
      </c>
      <c r="E46" s="5">
        <v>216</v>
      </c>
    </row>
    <row r="47" spans="1:5" x14ac:dyDescent="0.3">
      <c r="A47" t="s">
        <v>6</v>
      </c>
      <c r="B47" t="s">
        <v>38</v>
      </c>
      <c r="C47" t="s">
        <v>21</v>
      </c>
      <c r="D47" s="4">
        <v>7322</v>
      </c>
      <c r="E47" s="5">
        <v>36</v>
      </c>
    </row>
    <row r="48" spans="1:5" x14ac:dyDescent="0.3">
      <c r="A48" t="s">
        <v>3</v>
      </c>
      <c r="B48" t="s">
        <v>37</v>
      </c>
      <c r="C48" t="s">
        <v>28</v>
      </c>
      <c r="D48" s="4">
        <v>7308</v>
      </c>
      <c r="E48" s="5">
        <v>327</v>
      </c>
    </row>
    <row r="49" spans="1:5" x14ac:dyDescent="0.3">
      <c r="A49" t="s">
        <v>5</v>
      </c>
      <c r="B49" t="s">
        <v>34</v>
      </c>
      <c r="C49" t="s">
        <v>15</v>
      </c>
      <c r="D49" s="4">
        <v>7280</v>
      </c>
      <c r="E49" s="5">
        <v>201</v>
      </c>
    </row>
    <row r="50" spans="1:5" x14ac:dyDescent="0.3">
      <c r="A50" t="s">
        <v>9</v>
      </c>
      <c r="B50" t="s">
        <v>37</v>
      </c>
      <c r="C50" t="s">
        <v>20</v>
      </c>
      <c r="D50" s="4">
        <v>7273</v>
      </c>
      <c r="E50" s="5">
        <v>96</v>
      </c>
    </row>
    <row r="51" spans="1:5" x14ac:dyDescent="0.3">
      <c r="A51" t="s">
        <v>3</v>
      </c>
      <c r="B51" t="s">
        <v>34</v>
      </c>
      <c r="C51" t="s">
        <v>14</v>
      </c>
      <c r="D51" s="4">
        <v>7259</v>
      </c>
      <c r="E51" s="5">
        <v>276</v>
      </c>
    </row>
    <row r="52" spans="1:5" x14ac:dyDescent="0.3">
      <c r="A52" t="s">
        <v>5</v>
      </c>
      <c r="B52" t="s">
        <v>38</v>
      </c>
      <c r="C52" t="s">
        <v>13</v>
      </c>
      <c r="D52" s="4">
        <v>7189</v>
      </c>
      <c r="E52" s="5">
        <v>54</v>
      </c>
    </row>
    <row r="53" spans="1:5" x14ac:dyDescent="0.3">
      <c r="A53" t="s">
        <v>8</v>
      </c>
      <c r="B53" t="s">
        <v>39</v>
      </c>
      <c r="C53" t="s">
        <v>30</v>
      </c>
      <c r="D53" s="4">
        <v>7021</v>
      </c>
      <c r="E53" s="5">
        <v>183</v>
      </c>
    </row>
    <row r="54" spans="1:5" x14ac:dyDescent="0.3">
      <c r="A54" t="s">
        <v>5</v>
      </c>
      <c r="B54" t="s">
        <v>34</v>
      </c>
      <c r="C54" t="s">
        <v>27</v>
      </c>
      <c r="D54" s="4">
        <v>6986</v>
      </c>
      <c r="E54" s="5">
        <v>21</v>
      </c>
    </row>
    <row r="55" spans="1:5" x14ac:dyDescent="0.3">
      <c r="A55" t="s">
        <v>5</v>
      </c>
      <c r="B55" t="s">
        <v>39</v>
      </c>
      <c r="C55" t="s">
        <v>22</v>
      </c>
      <c r="D55" s="4">
        <v>6909</v>
      </c>
      <c r="E55" s="5">
        <v>81</v>
      </c>
    </row>
    <row r="56" spans="1:5" x14ac:dyDescent="0.3">
      <c r="A56" t="s">
        <v>10</v>
      </c>
      <c r="B56" t="s">
        <v>38</v>
      </c>
      <c r="C56" t="s">
        <v>4</v>
      </c>
      <c r="D56" s="4">
        <v>6860</v>
      </c>
      <c r="E56" s="5">
        <v>126</v>
      </c>
    </row>
    <row r="57" spans="1:5" x14ac:dyDescent="0.3">
      <c r="A57" t="s">
        <v>40</v>
      </c>
      <c r="B57" t="s">
        <v>35</v>
      </c>
      <c r="C57" t="s">
        <v>22</v>
      </c>
      <c r="D57" s="4">
        <v>6853</v>
      </c>
      <c r="E57" s="5">
        <v>372</v>
      </c>
    </row>
    <row r="58" spans="1:5" x14ac:dyDescent="0.3">
      <c r="A58" t="s">
        <v>9</v>
      </c>
      <c r="B58" t="s">
        <v>34</v>
      </c>
      <c r="C58" t="s">
        <v>21</v>
      </c>
      <c r="D58" s="4">
        <v>6832</v>
      </c>
      <c r="E58" s="5">
        <v>27</v>
      </c>
    </row>
    <row r="59" spans="1:5" x14ac:dyDescent="0.3">
      <c r="A59" t="s">
        <v>6</v>
      </c>
      <c r="B59" t="s">
        <v>37</v>
      </c>
      <c r="C59" t="s">
        <v>26</v>
      </c>
      <c r="D59" s="4">
        <v>6818</v>
      </c>
      <c r="E59" s="5">
        <v>6</v>
      </c>
    </row>
    <row r="60" spans="1:5" x14ac:dyDescent="0.3">
      <c r="A60" t="s">
        <v>7</v>
      </c>
      <c r="B60" t="s">
        <v>35</v>
      </c>
      <c r="C60" t="s">
        <v>30</v>
      </c>
      <c r="D60" s="4">
        <v>6755</v>
      </c>
      <c r="E60" s="5">
        <v>252</v>
      </c>
    </row>
    <row r="61" spans="1:5" x14ac:dyDescent="0.3">
      <c r="A61" t="s">
        <v>40</v>
      </c>
      <c r="B61" t="s">
        <v>34</v>
      </c>
      <c r="C61" t="s">
        <v>26</v>
      </c>
      <c r="D61" s="4">
        <v>6748</v>
      </c>
      <c r="E61" s="5">
        <v>48</v>
      </c>
    </row>
    <row r="62" spans="1:5" x14ac:dyDescent="0.3">
      <c r="A62" t="s">
        <v>6</v>
      </c>
      <c r="B62" t="s">
        <v>34</v>
      </c>
      <c r="C62" t="s">
        <v>32</v>
      </c>
      <c r="D62" s="4">
        <v>6734</v>
      </c>
      <c r="E62" s="5">
        <v>123</v>
      </c>
    </row>
    <row r="63" spans="1:5" x14ac:dyDescent="0.3">
      <c r="A63" t="s">
        <v>8</v>
      </c>
      <c r="B63" t="s">
        <v>35</v>
      </c>
      <c r="C63" t="s">
        <v>32</v>
      </c>
      <c r="D63" s="4">
        <v>6706</v>
      </c>
      <c r="E63" s="5">
        <v>459</v>
      </c>
    </row>
    <row r="64" spans="1:5" x14ac:dyDescent="0.3">
      <c r="A64" t="s">
        <v>10</v>
      </c>
      <c r="B64" t="s">
        <v>36</v>
      </c>
      <c r="C64" t="s">
        <v>32</v>
      </c>
      <c r="D64" s="4">
        <v>6657</v>
      </c>
      <c r="E64" s="5">
        <v>303</v>
      </c>
    </row>
    <row r="65" spans="1:5" x14ac:dyDescent="0.3">
      <c r="A65" t="s">
        <v>3</v>
      </c>
      <c r="B65" t="s">
        <v>35</v>
      </c>
      <c r="C65" t="s">
        <v>15</v>
      </c>
      <c r="D65" s="4">
        <v>6657</v>
      </c>
      <c r="E65" s="5">
        <v>276</v>
      </c>
    </row>
    <row r="66" spans="1:5" x14ac:dyDescent="0.3">
      <c r="A66" t="s">
        <v>7</v>
      </c>
      <c r="B66" t="s">
        <v>37</v>
      </c>
      <c r="C66" t="s">
        <v>14</v>
      </c>
      <c r="D66" s="4">
        <v>6608</v>
      </c>
      <c r="E66" s="5">
        <v>225</v>
      </c>
    </row>
    <row r="67" spans="1:5" x14ac:dyDescent="0.3">
      <c r="A67" t="s">
        <v>2</v>
      </c>
      <c r="B67" t="s">
        <v>38</v>
      </c>
      <c r="C67" t="s">
        <v>28</v>
      </c>
      <c r="D67" s="4">
        <v>6580</v>
      </c>
      <c r="E67" s="5">
        <v>183</v>
      </c>
    </row>
    <row r="68" spans="1:5" x14ac:dyDescent="0.3">
      <c r="A68" t="s">
        <v>7</v>
      </c>
      <c r="B68" t="s">
        <v>37</v>
      </c>
      <c r="C68" t="s">
        <v>30</v>
      </c>
      <c r="D68" s="4">
        <v>6454</v>
      </c>
      <c r="E68" s="5">
        <v>54</v>
      </c>
    </row>
    <row r="69" spans="1:5" x14ac:dyDescent="0.3">
      <c r="A69" t="s">
        <v>8</v>
      </c>
      <c r="B69" t="s">
        <v>38</v>
      </c>
      <c r="C69" t="s">
        <v>21</v>
      </c>
      <c r="D69" s="4">
        <v>6433</v>
      </c>
      <c r="E69" s="5">
        <v>78</v>
      </c>
    </row>
    <row r="70" spans="1:5" x14ac:dyDescent="0.3">
      <c r="A70" t="s">
        <v>41</v>
      </c>
      <c r="B70" t="s">
        <v>37</v>
      </c>
      <c r="C70" t="s">
        <v>24</v>
      </c>
      <c r="D70" s="4">
        <v>6398</v>
      </c>
      <c r="E70" s="5">
        <v>102</v>
      </c>
    </row>
    <row r="71" spans="1:5" x14ac:dyDescent="0.3">
      <c r="A71" t="s">
        <v>7</v>
      </c>
      <c r="B71" t="s">
        <v>37</v>
      </c>
      <c r="C71" t="s">
        <v>33</v>
      </c>
      <c r="D71" s="4">
        <v>6391</v>
      </c>
      <c r="E71" s="5">
        <v>48</v>
      </c>
    </row>
    <row r="72" spans="1:5" x14ac:dyDescent="0.3">
      <c r="A72" t="s">
        <v>40</v>
      </c>
      <c r="B72" t="s">
        <v>39</v>
      </c>
      <c r="C72" t="s">
        <v>27</v>
      </c>
      <c r="D72" s="4">
        <v>6370</v>
      </c>
      <c r="E72" s="5">
        <v>30</v>
      </c>
    </row>
    <row r="73" spans="1:5" x14ac:dyDescent="0.3">
      <c r="A73" t="s">
        <v>5</v>
      </c>
      <c r="B73" t="s">
        <v>36</v>
      </c>
      <c r="C73" t="s">
        <v>23</v>
      </c>
      <c r="D73" s="4">
        <v>6314</v>
      </c>
      <c r="E73" s="5">
        <v>15</v>
      </c>
    </row>
    <row r="74" spans="1:5" x14ac:dyDescent="0.3">
      <c r="A74" t="s">
        <v>3</v>
      </c>
      <c r="B74" t="s">
        <v>34</v>
      </c>
      <c r="C74" t="s">
        <v>25</v>
      </c>
      <c r="D74" s="4">
        <v>6300</v>
      </c>
      <c r="E74" s="5">
        <v>42</v>
      </c>
    </row>
    <row r="75" spans="1:5" x14ac:dyDescent="0.3">
      <c r="A75" t="s">
        <v>5</v>
      </c>
      <c r="B75" t="s">
        <v>34</v>
      </c>
      <c r="C75" t="s">
        <v>22</v>
      </c>
      <c r="D75" s="4">
        <v>6279</v>
      </c>
      <c r="E75" s="5">
        <v>237</v>
      </c>
    </row>
    <row r="76" spans="1:5" x14ac:dyDescent="0.3">
      <c r="A76" t="s">
        <v>8</v>
      </c>
      <c r="B76" t="s">
        <v>37</v>
      </c>
      <c r="C76" t="s">
        <v>26</v>
      </c>
      <c r="D76" s="4">
        <v>6279</v>
      </c>
      <c r="E76" s="5">
        <v>45</v>
      </c>
    </row>
    <row r="77" spans="1:5" x14ac:dyDescent="0.3">
      <c r="A77" t="s">
        <v>5</v>
      </c>
      <c r="B77" t="s">
        <v>36</v>
      </c>
      <c r="C77" t="s">
        <v>13</v>
      </c>
      <c r="D77" s="4">
        <v>6146</v>
      </c>
      <c r="E77" s="5">
        <v>63</v>
      </c>
    </row>
    <row r="78" spans="1:5" x14ac:dyDescent="0.3">
      <c r="A78" t="s">
        <v>40</v>
      </c>
      <c r="B78" t="s">
        <v>37</v>
      </c>
      <c r="C78" t="s">
        <v>27</v>
      </c>
      <c r="D78" s="4">
        <v>6132</v>
      </c>
      <c r="E78" s="5">
        <v>93</v>
      </c>
    </row>
    <row r="79" spans="1:5" x14ac:dyDescent="0.3">
      <c r="A79" t="s">
        <v>40</v>
      </c>
      <c r="B79" t="s">
        <v>38</v>
      </c>
      <c r="C79" t="s">
        <v>4</v>
      </c>
      <c r="D79" s="4">
        <v>6125</v>
      </c>
      <c r="E79" s="5">
        <v>102</v>
      </c>
    </row>
    <row r="80" spans="1:5" x14ac:dyDescent="0.3">
      <c r="A80" t="s">
        <v>41</v>
      </c>
      <c r="B80" t="s">
        <v>36</v>
      </c>
      <c r="C80" t="s">
        <v>30</v>
      </c>
      <c r="D80" s="4">
        <v>6118</v>
      </c>
      <c r="E80" s="5">
        <v>174</v>
      </c>
    </row>
    <row r="81" spans="1:5" x14ac:dyDescent="0.3">
      <c r="A81" t="s">
        <v>6</v>
      </c>
      <c r="B81" t="s">
        <v>36</v>
      </c>
      <c r="C81" t="s">
        <v>32</v>
      </c>
      <c r="D81" s="4">
        <v>6118</v>
      </c>
      <c r="E81" s="5">
        <v>9</v>
      </c>
    </row>
    <row r="82" spans="1:5" x14ac:dyDescent="0.3">
      <c r="A82" t="s">
        <v>5</v>
      </c>
      <c r="B82" t="s">
        <v>36</v>
      </c>
      <c r="C82" t="s">
        <v>18</v>
      </c>
      <c r="D82" s="4">
        <v>6111</v>
      </c>
      <c r="E82" s="5">
        <v>3</v>
      </c>
    </row>
    <row r="83" spans="1:5" x14ac:dyDescent="0.3">
      <c r="A83" t="s">
        <v>6</v>
      </c>
      <c r="B83" t="s">
        <v>39</v>
      </c>
      <c r="C83" t="s">
        <v>17</v>
      </c>
      <c r="D83" s="4">
        <v>6048</v>
      </c>
      <c r="E83" s="5">
        <v>27</v>
      </c>
    </row>
    <row r="84" spans="1:5" x14ac:dyDescent="0.3">
      <c r="A84" t="s">
        <v>2</v>
      </c>
      <c r="B84" t="s">
        <v>39</v>
      </c>
      <c r="C84" t="s">
        <v>28</v>
      </c>
      <c r="D84" s="4">
        <v>6027</v>
      </c>
      <c r="E84" s="5">
        <v>144</v>
      </c>
    </row>
    <row r="85" spans="1:5" x14ac:dyDescent="0.3">
      <c r="A85" t="s">
        <v>41</v>
      </c>
      <c r="B85" t="s">
        <v>38</v>
      </c>
      <c r="C85" t="s">
        <v>22</v>
      </c>
      <c r="D85" s="4">
        <v>5915</v>
      </c>
      <c r="E85" s="5">
        <v>3</v>
      </c>
    </row>
    <row r="86" spans="1:5" x14ac:dyDescent="0.3">
      <c r="A86" t="s">
        <v>40</v>
      </c>
      <c r="B86" t="s">
        <v>39</v>
      </c>
      <c r="C86" t="s">
        <v>22</v>
      </c>
      <c r="D86" s="4">
        <v>5817</v>
      </c>
      <c r="E86" s="5">
        <v>12</v>
      </c>
    </row>
    <row r="87" spans="1:5" x14ac:dyDescent="0.3">
      <c r="A87" t="s">
        <v>40</v>
      </c>
      <c r="B87" t="s">
        <v>39</v>
      </c>
      <c r="C87" t="s">
        <v>15</v>
      </c>
      <c r="D87" s="4">
        <v>5775</v>
      </c>
      <c r="E87" s="5">
        <v>42</v>
      </c>
    </row>
    <row r="88" spans="1:5" x14ac:dyDescent="0.3">
      <c r="A88" t="s">
        <v>7</v>
      </c>
      <c r="B88" t="s">
        <v>38</v>
      </c>
      <c r="C88" t="s">
        <v>28</v>
      </c>
      <c r="D88" s="4">
        <v>5677</v>
      </c>
      <c r="E88" s="5">
        <v>258</v>
      </c>
    </row>
    <row r="89" spans="1:5" x14ac:dyDescent="0.3">
      <c r="A89" t="s">
        <v>40</v>
      </c>
      <c r="B89" t="s">
        <v>38</v>
      </c>
      <c r="C89" t="s">
        <v>13</v>
      </c>
      <c r="D89" s="4">
        <v>5670</v>
      </c>
      <c r="E89" s="5">
        <v>297</v>
      </c>
    </row>
    <row r="90" spans="1:5" x14ac:dyDescent="0.3">
      <c r="A90" t="s">
        <v>10</v>
      </c>
      <c r="B90" t="s">
        <v>38</v>
      </c>
      <c r="C90" t="s">
        <v>14</v>
      </c>
      <c r="D90" s="4">
        <v>5586</v>
      </c>
      <c r="E90" s="5">
        <v>525</v>
      </c>
    </row>
    <row r="91" spans="1:5" x14ac:dyDescent="0.3">
      <c r="A91" t="s">
        <v>7</v>
      </c>
      <c r="B91" t="s">
        <v>36</v>
      </c>
      <c r="C91" t="s">
        <v>29</v>
      </c>
      <c r="D91" s="4">
        <v>5551</v>
      </c>
      <c r="E91" s="5">
        <v>252</v>
      </c>
    </row>
    <row r="92" spans="1:5" x14ac:dyDescent="0.3">
      <c r="A92" t="s">
        <v>5</v>
      </c>
      <c r="B92" t="s">
        <v>38</v>
      </c>
      <c r="C92" t="s">
        <v>19</v>
      </c>
      <c r="D92" s="4">
        <v>5474</v>
      </c>
      <c r="E92" s="5">
        <v>168</v>
      </c>
    </row>
    <row r="93" spans="1:5" x14ac:dyDescent="0.3">
      <c r="A93" t="s">
        <v>40</v>
      </c>
      <c r="B93" t="s">
        <v>36</v>
      </c>
      <c r="C93" t="s">
        <v>25</v>
      </c>
      <c r="D93" s="4">
        <v>5439</v>
      </c>
      <c r="E93" s="5">
        <v>30</v>
      </c>
    </row>
    <row r="94" spans="1:5" x14ac:dyDescent="0.3">
      <c r="A94" t="s">
        <v>10</v>
      </c>
      <c r="B94" t="s">
        <v>34</v>
      </c>
      <c r="C94" t="s">
        <v>19</v>
      </c>
      <c r="D94" s="4">
        <v>5355</v>
      </c>
      <c r="E94" s="5">
        <v>204</v>
      </c>
    </row>
    <row r="95" spans="1:5" x14ac:dyDescent="0.3">
      <c r="A95" t="s">
        <v>7</v>
      </c>
      <c r="B95" t="s">
        <v>37</v>
      </c>
      <c r="C95" t="s">
        <v>26</v>
      </c>
      <c r="D95" s="4">
        <v>5306</v>
      </c>
      <c r="E95" s="5">
        <v>0</v>
      </c>
    </row>
    <row r="96" spans="1:5" x14ac:dyDescent="0.3">
      <c r="A96" t="s">
        <v>5</v>
      </c>
      <c r="B96" t="s">
        <v>39</v>
      </c>
      <c r="C96" t="s">
        <v>26</v>
      </c>
      <c r="D96" s="4">
        <v>5236</v>
      </c>
      <c r="E96" s="5">
        <v>51</v>
      </c>
    </row>
    <row r="97" spans="1:5" x14ac:dyDescent="0.3">
      <c r="A97" t="s">
        <v>7</v>
      </c>
      <c r="B97" t="s">
        <v>35</v>
      </c>
      <c r="C97" t="s">
        <v>28</v>
      </c>
      <c r="D97" s="4">
        <v>5194</v>
      </c>
      <c r="E97" s="5">
        <v>288</v>
      </c>
    </row>
    <row r="98" spans="1:5" x14ac:dyDescent="0.3">
      <c r="A98" t="s">
        <v>5</v>
      </c>
      <c r="B98" t="s">
        <v>38</v>
      </c>
      <c r="C98" t="s">
        <v>32</v>
      </c>
      <c r="D98" s="4">
        <v>5075</v>
      </c>
      <c r="E98" s="5">
        <v>21</v>
      </c>
    </row>
    <row r="99" spans="1:5" x14ac:dyDescent="0.3">
      <c r="A99" t="s">
        <v>40</v>
      </c>
      <c r="B99" t="s">
        <v>34</v>
      </c>
      <c r="C99" t="s">
        <v>17</v>
      </c>
      <c r="D99" s="4">
        <v>5019</v>
      </c>
      <c r="E99" s="5">
        <v>156</v>
      </c>
    </row>
    <row r="100" spans="1:5" x14ac:dyDescent="0.3">
      <c r="A100" t="s">
        <v>8</v>
      </c>
      <c r="B100" t="s">
        <v>36</v>
      </c>
      <c r="C100" t="s">
        <v>23</v>
      </c>
      <c r="D100" s="4">
        <v>5019</v>
      </c>
      <c r="E100" s="5">
        <v>150</v>
      </c>
    </row>
    <row r="101" spans="1:5" x14ac:dyDescent="0.3">
      <c r="A101" t="s">
        <v>8</v>
      </c>
      <c r="B101" t="s">
        <v>35</v>
      </c>
      <c r="C101" t="s">
        <v>22</v>
      </c>
      <c r="D101" s="4">
        <v>5012</v>
      </c>
      <c r="E101" s="5">
        <v>210</v>
      </c>
    </row>
    <row r="102" spans="1:5" x14ac:dyDescent="0.3">
      <c r="A102" t="s">
        <v>5</v>
      </c>
      <c r="B102" t="s">
        <v>37</v>
      </c>
      <c r="C102" t="s">
        <v>14</v>
      </c>
      <c r="D102" s="4">
        <v>4991</v>
      </c>
      <c r="E102" s="5">
        <v>12</v>
      </c>
    </row>
    <row r="103" spans="1:5" x14ac:dyDescent="0.3">
      <c r="A103" t="s">
        <v>10</v>
      </c>
      <c r="B103" t="s">
        <v>34</v>
      </c>
      <c r="C103" t="s">
        <v>26</v>
      </c>
      <c r="D103" s="4">
        <v>4991</v>
      </c>
      <c r="E103" s="5">
        <v>9</v>
      </c>
    </row>
    <row r="104" spans="1:5" x14ac:dyDescent="0.3">
      <c r="A104" t="s">
        <v>6</v>
      </c>
      <c r="B104" t="s">
        <v>36</v>
      </c>
      <c r="C104" t="s">
        <v>17</v>
      </c>
      <c r="D104" s="4">
        <v>4970</v>
      </c>
      <c r="E104" s="5">
        <v>156</v>
      </c>
    </row>
    <row r="105" spans="1:5" x14ac:dyDescent="0.3">
      <c r="A105" t="s">
        <v>3</v>
      </c>
      <c r="B105" t="s">
        <v>39</v>
      </c>
      <c r="C105" t="s">
        <v>26</v>
      </c>
      <c r="D105" s="4">
        <v>4956</v>
      </c>
      <c r="E105" s="5">
        <v>171</v>
      </c>
    </row>
    <row r="106" spans="1:5" x14ac:dyDescent="0.3">
      <c r="A106" t="s">
        <v>6</v>
      </c>
      <c r="B106" t="s">
        <v>37</v>
      </c>
      <c r="C106" t="s">
        <v>23</v>
      </c>
      <c r="D106" s="4">
        <v>4949</v>
      </c>
      <c r="E106" s="5">
        <v>189</v>
      </c>
    </row>
    <row r="107" spans="1:5" x14ac:dyDescent="0.3">
      <c r="A107" t="s">
        <v>41</v>
      </c>
      <c r="B107" t="s">
        <v>34</v>
      </c>
      <c r="C107" t="s">
        <v>23</v>
      </c>
      <c r="D107" s="4">
        <v>4935</v>
      </c>
      <c r="E107" s="5">
        <v>126</v>
      </c>
    </row>
    <row r="108" spans="1:5" x14ac:dyDescent="0.3">
      <c r="A108" t="s">
        <v>10</v>
      </c>
      <c r="B108" t="s">
        <v>39</v>
      </c>
      <c r="C108" t="s">
        <v>21</v>
      </c>
      <c r="D108" s="4">
        <v>4858</v>
      </c>
      <c r="E108" s="5">
        <v>279</v>
      </c>
    </row>
    <row r="109" spans="1:5" x14ac:dyDescent="0.3">
      <c r="A109" t="s">
        <v>2</v>
      </c>
      <c r="B109" t="s">
        <v>39</v>
      </c>
      <c r="C109" t="s">
        <v>15</v>
      </c>
      <c r="D109" s="4">
        <v>4802</v>
      </c>
      <c r="E109" s="5">
        <v>36</v>
      </c>
    </row>
    <row r="110" spans="1:5" x14ac:dyDescent="0.3">
      <c r="A110" t="s">
        <v>6</v>
      </c>
      <c r="B110" t="s">
        <v>35</v>
      </c>
      <c r="C110" t="s">
        <v>30</v>
      </c>
      <c r="D110" s="4">
        <v>4781</v>
      </c>
      <c r="E110" s="5">
        <v>123</v>
      </c>
    </row>
    <row r="111" spans="1:5" x14ac:dyDescent="0.3">
      <c r="A111" t="s">
        <v>41</v>
      </c>
      <c r="B111" t="s">
        <v>35</v>
      </c>
      <c r="C111" t="s">
        <v>13</v>
      </c>
      <c r="D111" s="4">
        <v>4760</v>
      </c>
      <c r="E111" s="5">
        <v>69</v>
      </c>
    </row>
    <row r="112" spans="1:5" x14ac:dyDescent="0.3">
      <c r="A112" t="s">
        <v>8</v>
      </c>
      <c r="B112" t="s">
        <v>35</v>
      </c>
      <c r="C112" t="s">
        <v>27</v>
      </c>
      <c r="D112" s="4">
        <v>4753</v>
      </c>
      <c r="E112" s="5">
        <v>300</v>
      </c>
    </row>
    <row r="113" spans="1:5" x14ac:dyDescent="0.3">
      <c r="A113" t="s">
        <v>5</v>
      </c>
      <c r="B113" t="s">
        <v>35</v>
      </c>
      <c r="C113" t="s">
        <v>31</v>
      </c>
      <c r="D113" s="4">
        <v>4753</v>
      </c>
      <c r="E113" s="5">
        <v>246</v>
      </c>
    </row>
    <row r="114" spans="1:5" x14ac:dyDescent="0.3">
      <c r="A114" t="s">
        <v>40</v>
      </c>
      <c r="B114" t="s">
        <v>35</v>
      </c>
      <c r="C114" t="s">
        <v>16</v>
      </c>
      <c r="D114" s="4">
        <v>4725</v>
      </c>
      <c r="E114" s="5">
        <v>174</v>
      </c>
    </row>
    <row r="115" spans="1:5" x14ac:dyDescent="0.3">
      <c r="A115" t="s">
        <v>10</v>
      </c>
      <c r="B115" t="s">
        <v>37</v>
      </c>
      <c r="C115" t="s">
        <v>23</v>
      </c>
      <c r="D115" s="4">
        <v>4683</v>
      </c>
      <c r="E115" s="5">
        <v>30</v>
      </c>
    </row>
    <row r="116" spans="1:5" x14ac:dyDescent="0.3">
      <c r="A116" t="s">
        <v>7</v>
      </c>
      <c r="B116" t="s">
        <v>35</v>
      </c>
      <c r="C116" t="s">
        <v>14</v>
      </c>
      <c r="D116" s="4">
        <v>4606</v>
      </c>
      <c r="E116" s="5">
        <v>63</v>
      </c>
    </row>
    <row r="117" spans="1:5" x14ac:dyDescent="0.3">
      <c r="A117" t="s">
        <v>3</v>
      </c>
      <c r="B117" t="s">
        <v>37</v>
      </c>
      <c r="C117" t="s">
        <v>29</v>
      </c>
      <c r="D117" s="4">
        <v>4592</v>
      </c>
      <c r="E117" s="5">
        <v>324</v>
      </c>
    </row>
    <row r="118" spans="1:5" x14ac:dyDescent="0.3">
      <c r="A118" t="s">
        <v>7</v>
      </c>
      <c r="B118" t="s">
        <v>35</v>
      </c>
      <c r="C118" t="s">
        <v>19</v>
      </c>
      <c r="D118" s="4">
        <v>4585</v>
      </c>
      <c r="E118" s="5">
        <v>240</v>
      </c>
    </row>
    <row r="119" spans="1:5" x14ac:dyDescent="0.3">
      <c r="A119" t="s">
        <v>7</v>
      </c>
      <c r="B119" t="s">
        <v>37</v>
      </c>
      <c r="C119" t="s">
        <v>16</v>
      </c>
      <c r="D119" s="4">
        <v>4487</v>
      </c>
      <c r="E119" s="5">
        <v>333</v>
      </c>
    </row>
    <row r="120" spans="1:5" x14ac:dyDescent="0.3">
      <c r="A120" t="s">
        <v>7</v>
      </c>
      <c r="B120" t="s">
        <v>37</v>
      </c>
      <c r="C120" t="s">
        <v>17</v>
      </c>
      <c r="D120" s="4">
        <v>4487</v>
      </c>
      <c r="E120" s="5">
        <v>111</v>
      </c>
    </row>
    <row r="121" spans="1:5" x14ac:dyDescent="0.3">
      <c r="A121" t="s">
        <v>5</v>
      </c>
      <c r="B121" t="s">
        <v>35</v>
      </c>
      <c r="C121" t="s">
        <v>29</v>
      </c>
      <c r="D121" s="4">
        <v>4480</v>
      </c>
      <c r="E121" s="5">
        <v>357</v>
      </c>
    </row>
    <row r="122" spans="1:5" x14ac:dyDescent="0.3">
      <c r="A122" t="s">
        <v>7</v>
      </c>
      <c r="B122" t="s">
        <v>39</v>
      </c>
      <c r="C122" t="s">
        <v>17</v>
      </c>
      <c r="D122" s="4">
        <v>4438</v>
      </c>
      <c r="E122" s="5">
        <v>246</v>
      </c>
    </row>
    <row r="123" spans="1:5" x14ac:dyDescent="0.3">
      <c r="A123" t="s">
        <v>40</v>
      </c>
      <c r="B123" t="s">
        <v>36</v>
      </c>
      <c r="C123" t="s">
        <v>13</v>
      </c>
      <c r="D123" s="4">
        <v>4424</v>
      </c>
      <c r="E123" s="5">
        <v>201</v>
      </c>
    </row>
    <row r="124" spans="1:5" x14ac:dyDescent="0.3">
      <c r="A124" t="s">
        <v>2</v>
      </c>
      <c r="B124" t="s">
        <v>38</v>
      </c>
      <c r="C124" t="s">
        <v>23</v>
      </c>
      <c r="D124" s="4">
        <v>4417</v>
      </c>
      <c r="E124" s="5">
        <v>153</v>
      </c>
    </row>
    <row r="125" spans="1:5" x14ac:dyDescent="0.3">
      <c r="A125" t="s">
        <v>2</v>
      </c>
      <c r="B125" t="s">
        <v>38</v>
      </c>
      <c r="C125" t="s">
        <v>31</v>
      </c>
      <c r="D125" s="4">
        <v>4326</v>
      </c>
      <c r="E125" s="5">
        <v>348</v>
      </c>
    </row>
    <row r="126" spans="1:5" x14ac:dyDescent="0.3">
      <c r="A126" t="s">
        <v>6</v>
      </c>
      <c r="B126" t="s">
        <v>36</v>
      </c>
      <c r="C126" t="s">
        <v>13</v>
      </c>
      <c r="D126" s="4">
        <v>4319</v>
      </c>
      <c r="E126" s="5">
        <v>30</v>
      </c>
    </row>
    <row r="127" spans="1:5" x14ac:dyDescent="0.3">
      <c r="A127" t="s">
        <v>9</v>
      </c>
      <c r="B127" t="s">
        <v>37</v>
      </c>
      <c r="C127" t="s">
        <v>25</v>
      </c>
      <c r="D127" s="4">
        <v>4305</v>
      </c>
      <c r="E127" s="5">
        <v>156</v>
      </c>
    </row>
    <row r="128" spans="1:5" x14ac:dyDescent="0.3">
      <c r="A128" t="s">
        <v>6</v>
      </c>
      <c r="B128" t="s">
        <v>34</v>
      </c>
      <c r="C128" t="s">
        <v>27</v>
      </c>
      <c r="D128" s="4">
        <v>4242</v>
      </c>
      <c r="E128" s="5">
        <v>207</v>
      </c>
    </row>
    <row r="129" spans="1:5" x14ac:dyDescent="0.3">
      <c r="A129" t="s">
        <v>9</v>
      </c>
      <c r="B129" t="s">
        <v>38</v>
      </c>
      <c r="C129" t="s">
        <v>24</v>
      </c>
      <c r="D129" s="4">
        <v>4137</v>
      </c>
      <c r="E129" s="5">
        <v>60</v>
      </c>
    </row>
    <row r="130" spans="1:5" x14ac:dyDescent="0.3">
      <c r="A130" t="s">
        <v>10</v>
      </c>
      <c r="B130" t="s">
        <v>34</v>
      </c>
      <c r="C130" t="s">
        <v>22</v>
      </c>
      <c r="D130" s="4">
        <v>4053</v>
      </c>
      <c r="E130" s="5">
        <v>24</v>
      </c>
    </row>
    <row r="131" spans="1:5" x14ac:dyDescent="0.3">
      <c r="A131" t="s">
        <v>5</v>
      </c>
      <c r="B131" t="s">
        <v>39</v>
      </c>
      <c r="C131" t="s">
        <v>24</v>
      </c>
      <c r="D131" s="4">
        <v>4018</v>
      </c>
      <c r="E131" s="5">
        <v>171</v>
      </c>
    </row>
    <row r="132" spans="1:5" x14ac:dyDescent="0.3">
      <c r="A132" t="s">
        <v>40</v>
      </c>
      <c r="B132" t="s">
        <v>34</v>
      </c>
      <c r="C132" t="s">
        <v>19</v>
      </c>
      <c r="D132" s="4">
        <v>4018</v>
      </c>
      <c r="E132" s="5">
        <v>162</v>
      </c>
    </row>
    <row r="133" spans="1:5" x14ac:dyDescent="0.3">
      <c r="A133" t="s">
        <v>2</v>
      </c>
      <c r="B133" t="s">
        <v>39</v>
      </c>
      <c r="C133" t="s">
        <v>33</v>
      </c>
      <c r="D133" s="4">
        <v>4018</v>
      </c>
      <c r="E133" s="5">
        <v>126</v>
      </c>
    </row>
    <row r="134" spans="1:5" x14ac:dyDescent="0.3">
      <c r="A134" t="s">
        <v>3</v>
      </c>
      <c r="B134" t="s">
        <v>37</v>
      </c>
      <c r="C134" t="s">
        <v>17</v>
      </c>
      <c r="D134" s="4">
        <v>3983</v>
      </c>
      <c r="E134" s="5">
        <v>144</v>
      </c>
    </row>
    <row r="135" spans="1:5" x14ac:dyDescent="0.3">
      <c r="A135" t="s">
        <v>41</v>
      </c>
      <c r="B135" t="s">
        <v>39</v>
      </c>
      <c r="C135" t="s">
        <v>14</v>
      </c>
      <c r="D135" s="4">
        <v>3976</v>
      </c>
      <c r="E135" s="5">
        <v>72</v>
      </c>
    </row>
    <row r="136" spans="1:5" x14ac:dyDescent="0.3">
      <c r="A136" t="s">
        <v>9</v>
      </c>
      <c r="B136" t="s">
        <v>39</v>
      </c>
      <c r="C136" t="s">
        <v>24</v>
      </c>
      <c r="D136" s="4">
        <v>3920</v>
      </c>
      <c r="E136" s="5">
        <v>306</v>
      </c>
    </row>
    <row r="137" spans="1:5" x14ac:dyDescent="0.3">
      <c r="A137" t="s">
        <v>6</v>
      </c>
      <c r="B137" t="s">
        <v>35</v>
      </c>
      <c r="C137" t="s">
        <v>27</v>
      </c>
      <c r="D137" s="4">
        <v>3864</v>
      </c>
      <c r="E137" s="5">
        <v>177</v>
      </c>
    </row>
    <row r="138" spans="1:5" x14ac:dyDescent="0.3">
      <c r="A138" t="s">
        <v>9</v>
      </c>
      <c r="B138" t="s">
        <v>38</v>
      </c>
      <c r="C138" t="s">
        <v>25</v>
      </c>
      <c r="D138" s="4">
        <v>3850</v>
      </c>
      <c r="E138" s="5">
        <v>102</v>
      </c>
    </row>
    <row r="139" spans="1:5" x14ac:dyDescent="0.3">
      <c r="A139" t="s">
        <v>7</v>
      </c>
      <c r="B139" t="s">
        <v>34</v>
      </c>
      <c r="C139" t="s">
        <v>15</v>
      </c>
      <c r="D139" s="4">
        <v>3829</v>
      </c>
      <c r="E139" s="5">
        <v>24</v>
      </c>
    </row>
    <row r="140" spans="1:5" x14ac:dyDescent="0.3">
      <c r="A140" t="s">
        <v>10</v>
      </c>
      <c r="B140" t="s">
        <v>35</v>
      </c>
      <c r="C140" t="s">
        <v>18</v>
      </c>
      <c r="D140" s="4">
        <v>3808</v>
      </c>
      <c r="E140" s="5">
        <v>279</v>
      </c>
    </row>
    <row r="141" spans="1:5" x14ac:dyDescent="0.3">
      <c r="A141" t="s">
        <v>40</v>
      </c>
      <c r="B141" t="s">
        <v>34</v>
      </c>
      <c r="C141" t="s">
        <v>33</v>
      </c>
      <c r="D141" s="4">
        <v>3794</v>
      </c>
      <c r="E141" s="5">
        <v>159</v>
      </c>
    </row>
    <row r="142" spans="1:5" x14ac:dyDescent="0.3">
      <c r="A142" t="s">
        <v>3</v>
      </c>
      <c r="B142" t="s">
        <v>36</v>
      </c>
      <c r="C142" t="s">
        <v>23</v>
      </c>
      <c r="D142" s="4">
        <v>3773</v>
      </c>
      <c r="E142" s="5">
        <v>165</v>
      </c>
    </row>
    <row r="143" spans="1:5" x14ac:dyDescent="0.3">
      <c r="A143" t="s">
        <v>6</v>
      </c>
      <c r="B143" t="s">
        <v>34</v>
      </c>
      <c r="C143" t="s">
        <v>17</v>
      </c>
      <c r="D143" s="4">
        <v>3759</v>
      </c>
      <c r="E143" s="5">
        <v>150</v>
      </c>
    </row>
    <row r="144" spans="1:5" x14ac:dyDescent="0.3">
      <c r="A144" t="s">
        <v>8</v>
      </c>
      <c r="B144" t="s">
        <v>38</v>
      </c>
      <c r="C144" t="s">
        <v>32</v>
      </c>
      <c r="D144" s="4">
        <v>3752</v>
      </c>
      <c r="E144" s="5">
        <v>213</v>
      </c>
    </row>
    <row r="145" spans="1:5" x14ac:dyDescent="0.3">
      <c r="A145" t="s">
        <v>3</v>
      </c>
      <c r="B145" t="s">
        <v>34</v>
      </c>
      <c r="C145" t="s">
        <v>28</v>
      </c>
      <c r="D145" s="4">
        <v>3689</v>
      </c>
      <c r="E145" s="5">
        <v>312</v>
      </c>
    </row>
    <row r="146" spans="1:5" x14ac:dyDescent="0.3">
      <c r="A146" t="s">
        <v>3</v>
      </c>
      <c r="B146" t="s">
        <v>39</v>
      </c>
      <c r="C146" t="s">
        <v>29</v>
      </c>
      <c r="D146" s="4">
        <v>3640</v>
      </c>
      <c r="E146" s="5">
        <v>51</v>
      </c>
    </row>
    <row r="147" spans="1:5" x14ac:dyDescent="0.3">
      <c r="A147" t="s">
        <v>8</v>
      </c>
      <c r="B147" t="s">
        <v>35</v>
      </c>
      <c r="C147" t="s">
        <v>30</v>
      </c>
      <c r="D147" s="4">
        <v>3598</v>
      </c>
      <c r="E147" s="5">
        <v>81</v>
      </c>
    </row>
    <row r="148" spans="1:5" x14ac:dyDescent="0.3">
      <c r="A148" t="s">
        <v>6</v>
      </c>
      <c r="B148" t="s">
        <v>37</v>
      </c>
      <c r="C148" t="s">
        <v>28</v>
      </c>
      <c r="D148" s="4">
        <v>3556</v>
      </c>
      <c r="E148" s="5">
        <v>459</v>
      </c>
    </row>
    <row r="149" spans="1:5" x14ac:dyDescent="0.3">
      <c r="A149" t="s">
        <v>2</v>
      </c>
      <c r="B149" t="s">
        <v>38</v>
      </c>
      <c r="C149" t="s">
        <v>4</v>
      </c>
      <c r="D149" s="4">
        <v>3549</v>
      </c>
      <c r="E149" s="5">
        <v>3</v>
      </c>
    </row>
    <row r="150" spans="1:5" x14ac:dyDescent="0.3">
      <c r="A150" t="s">
        <v>8</v>
      </c>
      <c r="B150" t="s">
        <v>34</v>
      </c>
      <c r="C150" t="s">
        <v>31</v>
      </c>
      <c r="D150" s="4">
        <v>3507</v>
      </c>
      <c r="E150" s="5">
        <v>288</v>
      </c>
    </row>
    <row r="151" spans="1:5" x14ac:dyDescent="0.3">
      <c r="A151" t="s">
        <v>10</v>
      </c>
      <c r="B151" t="s">
        <v>35</v>
      </c>
      <c r="C151" t="s">
        <v>14</v>
      </c>
      <c r="D151" s="4">
        <v>3472</v>
      </c>
      <c r="E151" s="5">
        <v>96</v>
      </c>
    </row>
    <row r="152" spans="1:5" x14ac:dyDescent="0.3">
      <c r="A152" t="s">
        <v>6</v>
      </c>
      <c r="B152" t="s">
        <v>34</v>
      </c>
      <c r="C152" t="s">
        <v>30</v>
      </c>
      <c r="D152" s="4">
        <v>3402</v>
      </c>
      <c r="E152" s="5">
        <v>366</v>
      </c>
    </row>
    <row r="153" spans="1:5" x14ac:dyDescent="0.3">
      <c r="A153" t="s">
        <v>41</v>
      </c>
      <c r="B153" t="s">
        <v>37</v>
      </c>
      <c r="C153" t="s">
        <v>20</v>
      </c>
      <c r="D153" s="4">
        <v>3388</v>
      </c>
      <c r="E153" s="5">
        <v>123</v>
      </c>
    </row>
    <row r="154" spans="1:5" x14ac:dyDescent="0.3">
      <c r="A154" t="s">
        <v>5</v>
      </c>
      <c r="B154" t="s">
        <v>36</v>
      </c>
      <c r="C154" t="s">
        <v>17</v>
      </c>
      <c r="D154" s="4">
        <v>3339</v>
      </c>
      <c r="E154" s="5">
        <v>348</v>
      </c>
    </row>
    <row r="155" spans="1:5" x14ac:dyDescent="0.3">
      <c r="A155" t="s">
        <v>6</v>
      </c>
      <c r="B155" t="s">
        <v>34</v>
      </c>
      <c r="C155" t="s">
        <v>29</v>
      </c>
      <c r="D155" s="4">
        <v>3339</v>
      </c>
      <c r="E155" s="5">
        <v>75</v>
      </c>
    </row>
    <row r="156" spans="1:5" x14ac:dyDescent="0.3">
      <c r="A156" t="s">
        <v>3</v>
      </c>
      <c r="B156" t="s">
        <v>36</v>
      </c>
      <c r="C156" t="s">
        <v>25</v>
      </c>
      <c r="D156" s="4">
        <v>3339</v>
      </c>
      <c r="E156" s="5">
        <v>39</v>
      </c>
    </row>
    <row r="157" spans="1:5" x14ac:dyDescent="0.3">
      <c r="A157" t="s">
        <v>7</v>
      </c>
      <c r="B157" t="s">
        <v>34</v>
      </c>
      <c r="C157" t="s">
        <v>32</v>
      </c>
      <c r="D157" s="4">
        <v>3262</v>
      </c>
      <c r="E157" s="5">
        <v>75</v>
      </c>
    </row>
    <row r="158" spans="1:5" x14ac:dyDescent="0.3">
      <c r="A158" t="s">
        <v>9</v>
      </c>
      <c r="B158" t="s">
        <v>39</v>
      </c>
      <c r="C158" t="s">
        <v>25</v>
      </c>
      <c r="D158" s="4">
        <v>3192</v>
      </c>
      <c r="E158" s="5">
        <v>72</v>
      </c>
    </row>
    <row r="159" spans="1:5" x14ac:dyDescent="0.3">
      <c r="A159" t="s">
        <v>40</v>
      </c>
      <c r="B159" t="s">
        <v>36</v>
      </c>
      <c r="C159" t="s">
        <v>27</v>
      </c>
      <c r="D159" s="4">
        <v>3164</v>
      </c>
      <c r="E159" s="5">
        <v>306</v>
      </c>
    </row>
    <row r="160" spans="1:5" x14ac:dyDescent="0.3">
      <c r="A160" t="s">
        <v>3</v>
      </c>
      <c r="B160" t="s">
        <v>34</v>
      </c>
      <c r="C160" t="s">
        <v>26</v>
      </c>
      <c r="D160" s="4">
        <v>3108</v>
      </c>
      <c r="E160" s="5">
        <v>54</v>
      </c>
    </row>
    <row r="161" spans="1:5" x14ac:dyDescent="0.3">
      <c r="A161" t="s">
        <v>40</v>
      </c>
      <c r="B161" t="s">
        <v>39</v>
      </c>
      <c r="C161" t="s">
        <v>28</v>
      </c>
      <c r="D161" s="4">
        <v>3101</v>
      </c>
      <c r="E161" s="5">
        <v>225</v>
      </c>
    </row>
    <row r="162" spans="1:5" x14ac:dyDescent="0.3">
      <c r="A162" t="s">
        <v>2</v>
      </c>
      <c r="B162" t="s">
        <v>36</v>
      </c>
      <c r="C162" t="s">
        <v>31</v>
      </c>
      <c r="D162" s="4">
        <v>3094</v>
      </c>
      <c r="E162" s="5">
        <v>246</v>
      </c>
    </row>
    <row r="163" spans="1:5" x14ac:dyDescent="0.3">
      <c r="A163" t="s">
        <v>10</v>
      </c>
      <c r="B163" t="s">
        <v>37</v>
      </c>
      <c r="C163" t="s">
        <v>28</v>
      </c>
      <c r="D163" s="4">
        <v>3059</v>
      </c>
      <c r="E163" s="5">
        <v>27</v>
      </c>
    </row>
    <row r="164" spans="1:5" x14ac:dyDescent="0.3">
      <c r="A164" t="s">
        <v>6</v>
      </c>
      <c r="B164" t="s">
        <v>39</v>
      </c>
      <c r="C164" t="s">
        <v>29</v>
      </c>
      <c r="D164" s="4">
        <v>3052</v>
      </c>
      <c r="E164" s="5">
        <v>378</v>
      </c>
    </row>
    <row r="165" spans="1:5" x14ac:dyDescent="0.3">
      <c r="A165" t="s">
        <v>6</v>
      </c>
      <c r="B165" t="s">
        <v>39</v>
      </c>
      <c r="C165" t="s">
        <v>24</v>
      </c>
      <c r="D165" s="4">
        <v>2989</v>
      </c>
      <c r="E165" s="5">
        <v>3</v>
      </c>
    </row>
    <row r="166" spans="1:5" x14ac:dyDescent="0.3">
      <c r="A166" t="s">
        <v>9</v>
      </c>
      <c r="B166" t="s">
        <v>36</v>
      </c>
      <c r="C166" t="s">
        <v>32</v>
      </c>
      <c r="D166" s="4">
        <v>2954</v>
      </c>
      <c r="E166" s="5">
        <v>189</v>
      </c>
    </row>
    <row r="167" spans="1:5" x14ac:dyDescent="0.3">
      <c r="A167" t="s">
        <v>41</v>
      </c>
      <c r="B167" t="s">
        <v>37</v>
      </c>
      <c r="C167" t="s">
        <v>21</v>
      </c>
      <c r="D167" s="4">
        <v>2933</v>
      </c>
      <c r="E167" s="5">
        <v>9</v>
      </c>
    </row>
    <row r="168" spans="1:5" x14ac:dyDescent="0.3">
      <c r="A168" t="s">
        <v>3</v>
      </c>
      <c r="B168" t="s">
        <v>34</v>
      </c>
      <c r="C168" t="s">
        <v>17</v>
      </c>
      <c r="D168" s="4">
        <v>2919</v>
      </c>
      <c r="E168" s="5">
        <v>93</v>
      </c>
    </row>
    <row r="169" spans="1:5" x14ac:dyDescent="0.3">
      <c r="A169" t="s">
        <v>9</v>
      </c>
      <c r="B169" t="s">
        <v>37</v>
      </c>
      <c r="C169" t="s">
        <v>28</v>
      </c>
      <c r="D169" s="4">
        <v>2919</v>
      </c>
      <c r="E169" s="5">
        <v>45</v>
      </c>
    </row>
    <row r="170" spans="1:5" x14ac:dyDescent="0.3">
      <c r="A170" t="s">
        <v>5</v>
      </c>
      <c r="B170" t="s">
        <v>34</v>
      </c>
      <c r="C170" t="s">
        <v>29</v>
      </c>
      <c r="D170" s="4">
        <v>2891</v>
      </c>
      <c r="E170" s="5">
        <v>102</v>
      </c>
    </row>
    <row r="171" spans="1:5" x14ac:dyDescent="0.3">
      <c r="A171" t="s">
        <v>7</v>
      </c>
      <c r="B171" t="s">
        <v>36</v>
      </c>
      <c r="C171" t="s">
        <v>19</v>
      </c>
      <c r="D171" s="4">
        <v>2870</v>
      </c>
      <c r="E171" s="5">
        <v>300</v>
      </c>
    </row>
    <row r="172" spans="1:5" x14ac:dyDescent="0.3">
      <c r="A172" t="s">
        <v>2</v>
      </c>
      <c r="B172" t="s">
        <v>37</v>
      </c>
      <c r="C172" t="s">
        <v>15</v>
      </c>
      <c r="D172" s="4">
        <v>2863</v>
      </c>
      <c r="E172" s="5">
        <v>42</v>
      </c>
    </row>
    <row r="173" spans="1:5" x14ac:dyDescent="0.3">
      <c r="A173" t="s">
        <v>9</v>
      </c>
      <c r="B173" t="s">
        <v>37</v>
      </c>
      <c r="C173" t="s">
        <v>26</v>
      </c>
      <c r="D173" s="4">
        <v>2856</v>
      </c>
      <c r="E173" s="5">
        <v>246</v>
      </c>
    </row>
    <row r="174" spans="1:5" x14ac:dyDescent="0.3">
      <c r="A174" t="s">
        <v>7</v>
      </c>
      <c r="B174" t="s">
        <v>35</v>
      </c>
      <c r="C174" t="s">
        <v>24</v>
      </c>
      <c r="D174" s="4">
        <v>2793</v>
      </c>
      <c r="E174" s="5">
        <v>114</v>
      </c>
    </row>
    <row r="175" spans="1:5" x14ac:dyDescent="0.3">
      <c r="A175" t="s">
        <v>40</v>
      </c>
      <c r="B175" t="s">
        <v>34</v>
      </c>
      <c r="C175" t="s">
        <v>23</v>
      </c>
      <c r="D175" s="4">
        <v>2779</v>
      </c>
      <c r="E175" s="5">
        <v>75</v>
      </c>
    </row>
    <row r="176" spans="1:5" x14ac:dyDescent="0.3">
      <c r="A176" t="s">
        <v>5</v>
      </c>
      <c r="B176" t="s">
        <v>35</v>
      </c>
      <c r="C176" t="s">
        <v>4</v>
      </c>
      <c r="D176" s="4">
        <v>2744</v>
      </c>
      <c r="E176" s="5">
        <v>9</v>
      </c>
    </row>
    <row r="177" spans="1:5" x14ac:dyDescent="0.3">
      <c r="A177" t="s">
        <v>9</v>
      </c>
      <c r="B177" t="s">
        <v>37</v>
      </c>
      <c r="C177" t="s">
        <v>23</v>
      </c>
      <c r="D177" s="4">
        <v>2737</v>
      </c>
      <c r="E177" s="5">
        <v>93</v>
      </c>
    </row>
    <row r="178" spans="1:5" x14ac:dyDescent="0.3">
      <c r="A178" t="s">
        <v>8</v>
      </c>
      <c r="B178" t="s">
        <v>35</v>
      </c>
      <c r="C178" t="s">
        <v>20</v>
      </c>
      <c r="D178" s="4">
        <v>2702</v>
      </c>
      <c r="E178" s="5">
        <v>363</v>
      </c>
    </row>
    <row r="179" spans="1:5" x14ac:dyDescent="0.3">
      <c r="A179" t="s">
        <v>6</v>
      </c>
      <c r="B179" t="s">
        <v>38</v>
      </c>
      <c r="C179" t="s">
        <v>31</v>
      </c>
      <c r="D179" s="4">
        <v>2681</v>
      </c>
      <c r="E179" s="5">
        <v>54</v>
      </c>
    </row>
    <row r="180" spans="1:5" x14ac:dyDescent="0.3">
      <c r="A180" t="s">
        <v>7</v>
      </c>
      <c r="B180" t="s">
        <v>36</v>
      </c>
      <c r="C180" t="s">
        <v>18</v>
      </c>
      <c r="D180" s="4">
        <v>2646</v>
      </c>
      <c r="E180" s="5">
        <v>177</v>
      </c>
    </row>
    <row r="181" spans="1:5" x14ac:dyDescent="0.3">
      <c r="A181" t="s">
        <v>9</v>
      </c>
      <c r="B181" t="s">
        <v>38</v>
      </c>
      <c r="C181" t="s">
        <v>16</v>
      </c>
      <c r="D181" s="4">
        <v>2646</v>
      </c>
      <c r="E181" s="5">
        <v>120</v>
      </c>
    </row>
    <row r="182" spans="1:5" x14ac:dyDescent="0.3">
      <c r="A182" t="s">
        <v>9</v>
      </c>
      <c r="B182" t="s">
        <v>39</v>
      </c>
      <c r="C182" t="s">
        <v>18</v>
      </c>
      <c r="D182" s="4">
        <v>2639</v>
      </c>
      <c r="E182" s="5">
        <v>204</v>
      </c>
    </row>
    <row r="183" spans="1:5" x14ac:dyDescent="0.3">
      <c r="A183" t="s">
        <v>3</v>
      </c>
      <c r="B183" t="s">
        <v>34</v>
      </c>
      <c r="C183" t="s">
        <v>20</v>
      </c>
      <c r="D183" s="4">
        <v>2583</v>
      </c>
      <c r="E183" s="5">
        <v>18</v>
      </c>
    </row>
    <row r="184" spans="1:5" x14ac:dyDescent="0.3">
      <c r="A184" t="s">
        <v>10</v>
      </c>
      <c r="B184" t="s">
        <v>35</v>
      </c>
      <c r="C184" t="s">
        <v>15</v>
      </c>
      <c r="D184" s="4">
        <v>2562</v>
      </c>
      <c r="E184" s="5">
        <v>6</v>
      </c>
    </row>
    <row r="185" spans="1:5" x14ac:dyDescent="0.3">
      <c r="A185" t="s">
        <v>40</v>
      </c>
      <c r="B185" t="s">
        <v>38</v>
      </c>
      <c r="C185" t="s">
        <v>25</v>
      </c>
      <c r="D185" s="4">
        <v>2541</v>
      </c>
      <c r="E185" s="5">
        <v>90</v>
      </c>
    </row>
    <row r="186" spans="1:5" x14ac:dyDescent="0.3">
      <c r="A186" t="s">
        <v>40</v>
      </c>
      <c r="B186" t="s">
        <v>38</v>
      </c>
      <c r="C186" t="s">
        <v>29</v>
      </c>
      <c r="D186" s="4">
        <v>2541</v>
      </c>
      <c r="E186" s="5">
        <v>45</v>
      </c>
    </row>
    <row r="187" spans="1:5" x14ac:dyDescent="0.3">
      <c r="A187" t="s">
        <v>7</v>
      </c>
      <c r="B187" t="s">
        <v>35</v>
      </c>
      <c r="C187" t="s">
        <v>27</v>
      </c>
      <c r="D187" s="4">
        <v>2478</v>
      </c>
      <c r="E187" s="5">
        <v>21</v>
      </c>
    </row>
    <row r="188" spans="1:5" x14ac:dyDescent="0.3">
      <c r="A188" t="s">
        <v>10</v>
      </c>
      <c r="B188" t="s">
        <v>36</v>
      </c>
      <c r="C188" t="s">
        <v>29</v>
      </c>
      <c r="D188" s="4">
        <v>2471</v>
      </c>
      <c r="E188" s="5">
        <v>342</v>
      </c>
    </row>
    <row r="189" spans="1:5" x14ac:dyDescent="0.3">
      <c r="A189" t="s">
        <v>3</v>
      </c>
      <c r="B189" t="s">
        <v>35</v>
      </c>
      <c r="C189" t="s">
        <v>25</v>
      </c>
      <c r="D189" s="4">
        <v>2464</v>
      </c>
      <c r="E189" s="5">
        <v>234</v>
      </c>
    </row>
    <row r="190" spans="1:5" x14ac:dyDescent="0.3">
      <c r="A190" t="s">
        <v>9</v>
      </c>
      <c r="B190" t="s">
        <v>38</v>
      </c>
      <c r="C190" t="s">
        <v>26</v>
      </c>
      <c r="D190" s="4">
        <v>2436</v>
      </c>
      <c r="E190" s="5">
        <v>99</v>
      </c>
    </row>
    <row r="191" spans="1:5" x14ac:dyDescent="0.3">
      <c r="A191" t="s">
        <v>9</v>
      </c>
      <c r="B191" t="s">
        <v>35</v>
      </c>
      <c r="C191" t="s">
        <v>27</v>
      </c>
      <c r="D191" s="4">
        <v>2429</v>
      </c>
      <c r="E191" s="5">
        <v>144</v>
      </c>
    </row>
    <row r="192" spans="1:5" x14ac:dyDescent="0.3">
      <c r="A192" t="s">
        <v>3</v>
      </c>
      <c r="B192" t="s">
        <v>35</v>
      </c>
      <c r="C192" t="s">
        <v>14</v>
      </c>
      <c r="D192" s="4">
        <v>2415</v>
      </c>
      <c r="E192" s="5">
        <v>255</v>
      </c>
    </row>
    <row r="193" spans="1:5" x14ac:dyDescent="0.3">
      <c r="A193" t="s">
        <v>5</v>
      </c>
      <c r="B193" t="s">
        <v>35</v>
      </c>
      <c r="C193" t="s">
        <v>18</v>
      </c>
      <c r="D193" s="4">
        <v>2415</v>
      </c>
      <c r="E193" s="5">
        <v>15</v>
      </c>
    </row>
    <row r="194" spans="1:5" x14ac:dyDescent="0.3">
      <c r="A194" t="s">
        <v>9</v>
      </c>
      <c r="B194" t="s">
        <v>38</v>
      </c>
      <c r="C194" t="s">
        <v>17</v>
      </c>
      <c r="D194" s="4">
        <v>2408</v>
      </c>
      <c r="E194" s="5">
        <v>9</v>
      </c>
    </row>
    <row r="195" spans="1:5" x14ac:dyDescent="0.3">
      <c r="A195" t="s">
        <v>41</v>
      </c>
      <c r="B195" t="s">
        <v>37</v>
      </c>
      <c r="C195" t="s">
        <v>26</v>
      </c>
      <c r="D195" s="4">
        <v>2324</v>
      </c>
      <c r="E195" s="5">
        <v>177</v>
      </c>
    </row>
    <row r="196" spans="1:5" x14ac:dyDescent="0.3">
      <c r="A196" t="s">
        <v>10</v>
      </c>
      <c r="B196" t="s">
        <v>36</v>
      </c>
      <c r="C196" t="s">
        <v>23</v>
      </c>
      <c r="D196" s="4">
        <v>2317</v>
      </c>
      <c r="E196" s="5">
        <v>261</v>
      </c>
    </row>
    <row r="197" spans="1:5" x14ac:dyDescent="0.3">
      <c r="A197" t="s">
        <v>6</v>
      </c>
      <c r="B197" t="s">
        <v>38</v>
      </c>
      <c r="C197" t="s">
        <v>13</v>
      </c>
      <c r="D197" s="4">
        <v>2317</v>
      </c>
      <c r="E197" s="5">
        <v>123</v>
      </c>
    </row>
    <row r="198" spans="1:5" x14ac:dyDescent="0.3">
      <c r="A198" t="s">
        <v>40</v>
      </c>
      <c r="B198" t="s">
        <v>34</v>
      </c>
      <c r="C198" t="s">
        <v>27</v>
      </c>
      <c r="D198" s="4">
        <v>2289</v>
      </c>
      <c r="E198" s="5">
        <v>135</v>
      </c>
    </row>
    <row r="199" spans="1:5" x14ac:dyDescent="0.3">
      <c r="A199" t="s">
        <v>40</v>
      </c>
      <c r="B199" t="s">
        <v>35</v>
      </c>
      <c r="C199" t="s">
        <v>30</v>
      </c>
      <c r="D199" s="4">
        <v>2275</v>
      </c>
      <c r="E199" s="5">
        <v>447</v>
      </c>
    </row>
    <row r="200" spans="1:5" x14ac:dyDescent="0.3">
      <c r="A200" t="s">
        <v>8</v>
      </c>
      <c r="B200" t="s">
        <v>38</v>
      </c>
      <c r="C200" t="s">
        <v>27</v>
      </c>
      <c r="D200" s="4">
        <v>2268</v>
      </c>
      <c r="E200" s="5">
        <v>63</v>
      </c>
    </row>
    <row r="201" spans="1:5" x14ac:dyDescent="0.3">
      <c r="A201" t="s">
        <v>7</v>
      </c>
      <c r="B201" t="s">
        <v>34</v>
      </c>
      <c r="C201" t="s">
        <v>33</v>
      </c>
      <c r="D201" s="4">
        <v>2226</v>
      </c>
      <c r="E201" s="5">
        <v>48</v>
      </c>
    </row>
    <row r="202" spans="1:5" x14ac:dyDescent="0.3">
      <c r="A202" t="s">
        <v>6</v>
      </c>
      <c r="B202" t="s">
        <v>34</v>
      </c>
      <c r="C202" t="s">
        <v>16</v>
      </c>
      <c r="D202" s="4">
        <v>2219</v>
      </c>
      <c r="E202" s="5">
        <v>75</v>
      </c>
    </row>
    <row r="203" spans="1:5" x14ac:dyDescent="0.3">
      <c r="A203" t="s">
        <v>3</v>
      </c>
      <c r="B203" t="s">
        <v>34</v>
      </c>
      <c r="C203" t="s">
        <v>23</v>
      </c>
      <c r="D203" s="4">
        <v>2212</v>
      </c>
      <c r="E203" s="5">
        <v>117</v>
      </c>
    </row>
    <row r="204" spans="1:5" x14ac:dyDescent="0.3">
      <c r="A204" t="s">
        <v>10</v>
      </c>
      <c r="B204" t="s">
        <v>38</v>
      </c>
      <c r="C204" t="s">
        <v>22</v>
      </c>
      <c r="D204" s="4">
        <v>2205</v>
      </c>
      <c r="E204" s="5">
        <v>141</v>
      </c>
    </row>
    <row r="205" spans="1:5" x14ac:dyDescent="0.3">
      <c r="A205" t="s">
        <v>7</v>
      </c>
      <c r="B205" t="s">
        <v>34</v>
      </c>
      <c r="C205" t="s">
        <v>20</v>
      </c>
      <c r="D205" s="4">
        <v>2205</v>
      </c>
      <c r="E205" s="5">
        <v>138</v>
      </c>
    </row>
    <row r="206" spans="1:5" x14ac:dyDescent="0.3">
      <c r="A206" t="s">
        <v>7</v>
      </c>
      <c r="B206" t="s">
        <v>36</v>
      </c>
      <c r="C206" t="s">
        <v>31</v>
      </c>
      <c r="D206" s="4">
        <v>2149</v>
      </c>
      <c r="E206" s="5">
        <v>117</v>
      </c>
    </row>
    <row r="207" spans="1:5" x14ac:dyDescent="0.3">
      <c r="A207" t="s">
        <v>9</v>
      </c>
      <c r="B207" t="s">
        <v>36</v>
      </c>
      <c r="C207" t="s">
        <v>25</v>
      </c>
      <c r="D207" s="4">
        <v>2142</v>
      </c>
      <c r="E207" s="5">
        <v>114</v>
      </c>
    </row>
    <row r="208" spans="1:5" x14ac:dyDescent="0.3">
      <c r="A208" t="s">
        <v>7</v>
      </c>
      <c r="B208" t="s">
        <v>35</v>
      </c>
      <c r="C208" t="s">
        <v>16</v>
      </c>
      <c r="D208" s="4">
        <v>2135</v>
      </c>
      <c r="E208" s="5">
        <v>27</v>
      </c>
    </row>
    <row r="209" spans="1:5" x14ac:dyDescent="0.3">
      <c r="A209" t="s">
        <v>41</v>
      </c>
      <c r="B209" t="s">
        <v>35</v>
      </c>
      <c r="C209" t="s">
        <v>15</v>
      </c>
      <c r="D209" s="4">
        <v>2114</v>
      </c>
      <c r="E209" s="5">
        <v>186</v>
      </c>
    </row>
    <row r="210" spans="1:5" x14ac:dyDescent="0.3">
      <c r="A210" t="s">
        <v>3</v>
      </c>
      <c r="B210" t="s">
        <v>35</v>
      </c>
      <c r="C210" t="s">
        <v>29</v>
      </c>
      <c r="D210" s="4">
        <v>2114</v>
      </c>
      <c r="E210" s="5">
        <v>66</v>
      </c>
    </row>
    <row r="211" spans="1:5" x14ac:dyDescent="0.3">
      <c r="A211" t="s">
        <v>6</v>
      </c>
      <c r="B211" t="s">
        <v>39</v>
      </c>
      <c r="C211" t="s">
        <v>25</v>
      </c>
      <c r="D211" s="4">
        <v>2100</v>
      </c>
      <c r="E211" s="5">
        <v>414</v>
      </c>
    </row>
    <row r="212" spans="1:5" x14ac:dyDescent="0.3">
      <c r="A212" t="s">
        <v>8</v>
      </c>
      <c r="B212" t="s">
        <v>35</v>
      </c>
      <c r="C212" t="s">
        <v>29</v>
      </c>
      <c r="D212" s="4">
        <v>2023</v>
      </c>
      <c r="E212" s="5">
        <v>168</v>
      </c>
    </row>
    <row r="213" spans="1:5" x14ac:dyDescent="0.3">
      <c r="A213" t="s">
        <v>3</v>
      </c>
      <c r="B213" t="s">
        <v>35</v>
      </c>
      <c r="C213" t="s">
        <v>23</v>
      </c>
      <c r="D213" s="4">
        <v>2023</v>
      </c>
      <c r="E213" s="5">
        <v>78</v>
      </c>
    </row>
    <row r="214" spans="1:5" x14ac:dyDescent="0.3">
      <c r="A214" t="s">
        <v>2</v>
      </c>
      <c r="B214" t="s">
        <v>39</v>
      </c>
      <c r="C214" t="s">
        <v>16</v>
      </c>
      <c r="D214" s="4">
        <v>2016</v>
      </c>
      <c r="E214" s="5">
        <v>117</v>
      </c>
    </row>
    <row r="215" spans="1:5" x14ac:dyDescent="0.3">
      <c r="A215" t="s">
        <v>8</v>
      </c>
      <c r="B215" t="s">
        <v>34</v>
      </c>
      <c r="C215" t="s">
        <v>16</v>
      </c>
      <c r="D215" s="4">
        <v>2009</v>
      </c>
      <c r="E215" s="5">
        <v>219</v>
      </c>
    </row>
    <row r="216" spans="1:5" x14ac:dyDescent="0.3">
      <c r="A216" t="s">
        <v>40</v>
      </c>
      <c r="B216" t="s">
        <v>38</v>
      </c>
      <c r="C216" t="s">
        <v>31</v>
      </c>
      <c r="D216" s="4">
        <v>1988</v>
      </c>
      <c r="E216" s="5">
        <v>39</v>
      </c>
    </row>
    <row r="217" spans="1:5" x14ac:dyDescent="0.3">
      <c r="A217" t="s">
        <v>10</v>
      </c>
      <c r="B217" t="s">
        <v>35</v>
      </c>
      <c r="C217" t="s">
        <v>20</v>
      </c>
      <c r="D217" s="4">
        <v>1974</v>
      </c>
      <c r="E217" s="5">
        <v>195</v>
      </c>
    </row>
    <row r="218" spans="1:5" x14ac:dyDescent="0.3">
      <c r="A218" t="s">
        <v>7</v>
      </c>
      <c r="B218" t="s">
        <v>34</v>
      </c>
      <c r="C218" t="s">
        <v>14</v>
      </c>
      <c r="D218" s="4">
        <v>1932</v>
      </c>
      <c r="E218" s="5">
        <v>369</v>
      </c>
    </row>
    <row r="219" spans="1:5" x14ac:dyDescent="0.3">
      <c r="A219" t="s">
        <v>41</v>
      </c>
      <c r="B219" t="s">
        <v>36</v>
      </c>
      <c r="C219" t="s">
        <v>19</v>
      </c>
      <c r="D219" s="4">
        <v>1925</v>
      </c>
      <c r="E219" s="5">
        <v>192</v>
      </c>
    </row>
    <row r="220" spans="1:5" x14ac:dyDescent="0.3">
      <c r="A220" t="s">
        <v>6</v>
      </c>
      <c r="B220" t="s">
        <v>37</v>
      </c>
      <c r="C220" t="s">
        <v>16</v>
      </c>
      <c r="D220" s="4">
        <v>1904</v>
      </c>
      <c r="E220" s="5">
        <v>405</v>
      </c>
    </row>
    <row r="221" spans="1:5" x14ac:dyDescent="0.3">
      <c r="A221" t="s">
        <v>8</v>
      </c>
      <c r="B221" t="s">
        <v>37</v>
      </c>
      <c r="C221" t="s">
        <v>22</v>
      </c>
      <c r="D221" s="4">
        <v>1890</v>
      </c>
      <c r="E221" s="5">
        <v>195</v>
      </c>
    </row>
    <row r="222" spans="1:5" x14ac:dyDescent="0.3">
      <c r="A222" t="s">
        <v>2</v>
      </c>
      <c r="B222" t="s">
        <v>39</v>
      </c>
      <c r="C222" t="s">
        <v>25</v>
      </c>
      <c r="D222" s="4">
        <v>1785</v>
      </c>
      <c r="E222" s="5">
        <v>462</v>
      </c>
    </row>
    <row r="223" spans="1:5" x14ac:dyDescent="0.3">
      <c r="A223" t="s">
        <v>7</v>
      </c>
      <c r="B223" t="s">
        <v>38</v>
      </c>
      <c r="C223" t="s">
        <v>18</v>
      </c>
      <c r="D223" s="4">
        <v>1778</v>
      </c>
      <c r="E223" s="5">
        <v>270</v>
      </c>
    </row>
    <row r="224" spans="1:5" x14ac:dyDescent="0.3">
      <c r="A224" t="s">
        <v>8</v>
      </c>
      <c r="B224" t="s">
        <v>37</v>
      </c>
      <c r="C224" t="s">
        <v>19</v>
      </c>
      <c r="D224" s="4">
        <v>1771</v>
      </c>
      <c r="E224" s="5">
        <v>204</v>
      </c>
    </row>
    <row r="225" spans="1:5" x14ac:dyDescent="0.3">
      <c r="A225" t="s">
        <v>8</v>
      </c>
      <c r="B225" t="s">
        <v>38</v>
      </c>
      <c r="C225" t="s">
        <v>23</v>
      </c>
      <c r="D225" s="4">
        <v>1701</v>
      </c>
      <c r="E225" s="5">
        <v>234</v>
      </c>
    </row>
    <row r="226" spans="1:5" x14ac:dyDescent="0.3">
      <c r="A226" t="s">
        <v>3</v>
      </c>
      <c r="B226" t="s">
        <v>39</v>
      </c>
      <c r="C226" t="s">
        <v>28</v>
      </c>
      <c r="D226" s="4">
        <v>1652</v>
      </c>
      <c r="E226" s="5">
        <v>102</v>
      </c>
    </row>
    <row r="227" spans="1:5" x14ac:dyDescent="0.3">
      <c r="A227" t="s">
        <v>5</v>
      </c>
      <c r="B227" t="s">
        <v>34</v>
      </c>
      <c r="C227" t="s">
        <v>33</v>
      </c>
      <c r="D227" s="4">
        <v>1652</v>
      </c>
      <c r="E227" s="5">
        <v>93</v>
      </c>
    </row>
    <row r="228" spans="1:5" x14ac:dyDescent="0.3">
      <c r="A228" t="s">
        <v>6</v>
      </c>
      <c r="B228" t="s">
        <v>39</v>
      </c>
      <c r="C228" t="s">
        <v>30</v>
      </c>
      <c r="D228" s="4">
        <v>1638</v>
      </c>
      <c r="E228" s="5">
        <v>63</v>
      </c>
    </row>
    <row r="229" spans="1:5" x14ac:dyDescent="0.3">
      <c r="A229" t="s">
        <v>40</v>
      </c>
      <c r="B229" t="s">
        <v>35</v>
      </c>
      <c r="C229" t="s">
        <v>24</v>
      </c>
      <c r="D229" s="4">
        <v>1638</v>
      </c>
      <c r="E229" s="5">
        <v>48</v>
      </c>
    </row>
    <row r="230" spans="1:5" x14ac:dyDescent="0.3">
      <c r="A230" t="s">
        <v>40</v>
      </c>
      <c r="B230" t="s">
        <v>37</v>
      </c>
      <c r="C230" t="s">
        <v>30</v>
      </c>
      <c r="D230" s="4">
        <v>1624</v>
      </c>
      <c r="E230" s="5">
        <v>114</v>
      </c>
    </row>
    <row r="231" spans="1:5" x14ac:dyDescent="0.3">
      <c r="A231" t="s">
        <v>40</v>
      </c>
      <c r="B231" t="s">
        <v>35</v>
      </c>
      <c r="C231" t="s">
        <v>29</v>
      </c>
      <c r="D231" s="4">
        <v>1617</v>
      </c>
      <c r="E231" s="5">
        <v>126</v>
      </c>
    </row>
    <row r="232" spans="1:5" x14ac:dyDescent="0.3">
      <c r="A232" t="s">
        <v>2</v>
      </c>
      <c r="B232" t="s">
        <v>35</v>
      </c>
      <c r="C232" t="s">
        <v>17</v>
      </c>
      <c r="D232" s="4">
        <v>1589</v>
      </c>
      <c r="E232" s="5">
        <v>303</v>
      </c>
    </row>
    <row r="233" spans="1:5" x14ac:dyDescent="0.3">
      <c r="A233" t="s">
        <v>2</v>
      </c>
      <c r="B233" t="s">
        <v>39</v>
      </c>
      <c r="C233" t="s">
        <v>22</v>
      </c>
      <c r="D233" s="4">
        <v>1568</v>
      </c>
      <c r="E233" s="5">
        <v>141</v>
      </c>
    </row>
    <row r="234" spans="1:5" x14ac:dyDescent="0.3">
      <c r="A234" t="s">
        <v>7</v>
      </c>
      <c r="B234" t="s">
        <v>34</v>
      </c>
      <c r="C234" t="s">
        <v>25</v>
      </c>
      <c r="D234" s="4">
        <v>1568</v>
      </c>
      <c r="E234" s="5">
        <v>96</v>
      </c>
    </row>
    <row r="235" spans="1:5" x14ac:dyDescent="0.3">
      <c r="A235" t="s">
        <v>8</v>
      </c>
      <c r="B235" t="s">
        <v>39</v>
      </c>
      <c r="C235" t="s">
        <v>26</v>
      </c>
      <c r="D235" s="4">
        <v>1561</v>
      </c>
      <c r="E235" s="5">
        <v>27</v>
      </c>
    </row>
    <row r="236" spans="1:5" x14ac:dyDescent="0.3">
      <c r="A236" t="s">
        <v>41</v>
      </c>
      <c r="B236" t="s">
        <v>37</v>
      </c>
      <c r="C236" t="s">
        <v>30</v>
      </c>
      <c r="D236" s="4">
        <v>1526</v>
      </c>
      <c r="E236" s="5">
        <v>240</v>
      </c>
    </row>
    <row r="237" spans="1:5" x14ac:dyDescent="0.3">
      <c r="A237" t="s">
        <v>5</v>
      </c>
      <c r="B237" t="s">
        <v>36</v>
      </c>
      <c r="C237" t="s">
        <v>30</v>
      </c>
      <c r="D237" s="4">
        <v>1526</v>
      </c>
      <c r="E237" s="5">
        <v>105</v>
      </c>
    </row>
    <row r="238" spans="1:5" x14ac:dyDescent="0.3">
      <c r="A238" t="s">
        <v>6</v>
      </c>
      <c r="B238" t="s">
        <v>37</v>
      </c>
      <c r="C238" t="s">
        <v>18</v>
      </c>
      <c r="D238" s="4">
        <v>1505</v>
      </c>
      <c r="E238" s="5">
        <v>102</v>
      </c>
    </row>
    <row r="239" spans="1:5" x14ac:dyDescent="0.3">
      <c r="A239" t="s">
        <v>41</v>
      </c>
      <c r="B239" t="s">
        <v>34</v>
      </c>
      <c r="C239" t="s">
        <v>17</v>
      </c>
      <c r="D239" s="4">
        <v>1463</v>
      </c>
      <c r="E239" s="5">
        <v>39</v>
      </c>
    </row>
    <row r="240" spans="1:5" x14ac:dyDescent="0.3">
      <c r="A240" t="s">
        <v>6</v>
      </c>
      <c r="B240" t="s">
        <v>34</v>
      </c>
      <c r="C240" t="s">
        <v>15</v>
      </c>
      <c r="D240" s="4">
        <v>1442</v>
      </c>
      <c r="E240" s="5">
        <v>15</v>
      </c>
    </row>
    <row r="241" spans="1:5" x14ac:dyDescent="0.3">
      <c r="A241" t="s">
        <v>10</v>
      </c>
      <c r="B241" t="s">
        <v>34</v>
      </c>
      <c r="C241" t="s">
        <v>25</v>
      </c>
      <c r="D241" s="4">
        <v>1428</v>
      </c>
      <c r="E241" s="5">
        <v>93</v>
      </c>
    </row>
    <row r="242" spans="1:5" x14ac:dyDescent="0.3">
      <c r="A242" t="s">
        <v>10</v>
      </c>
      <c r="B242" t="s">
        <v>36</v>
      </c>
      <c r="C242" t="s">
        <v>27</v>
      </c>
      <c r="D242" s="4">
        <v>1407</v>
      </c>
      <c r="E242" s="5">
        <v>72</v>
      </c>
    </row>
    <row r="243" spans="1:5" x14ac:dyDescent="0.3">
      <c r="A243" t="s">
        <v>6</v>
      </c>
      <c r="B243" t="s">
        <v>36</v>
      </c>
      <c r="C243" t="s">
        <v>29</v>
      </c>
      <c r="D243" s="4">
        <v>1400</v>
      </c>
      <c r="E243" s="5">
        <v>135</v>
      </c>
    </row>
    <row r="244" spans="1:5" x14ac:dyDescent="0.3">
      <c r="A244" t="s">
        <v>6</v>
      </c>
      <c r="B244" t="s">
        <v>35</v>
      </c>
      <c r="C244" t="s">
        <v>4</v>
      </c>
      <c r="D244" s="4">
        <v>1302</v>
      </c>
      <c r="E244" s="5">
        <v>402</v>
      </c>
    </row>
    <row r="245" spans="1:5" x14ac:dyDescent="0.3">
      <c r="A245" t="s">
        <v>7</v>
      </c>
      <c r="B245" t="s">
        <v>38</v>
      </c>
      <c r="C245" t="s">
        <v>14</v>
      </c>
      <c r="D245" s="4">
        <v>1281</v>
      </c>
      <c r="E245" s="5">
        <v>75</v>
      </c>
    </row>
    <row r="246" spans="1:5" x14ac:dyDescent="0.3">
      <c r="A246" t="s">
        <v>3</v>
      </c>
      <c r="B246" t="s">
        <v>36</v>
      </c>
      <c r="C246" t="s">
        <v>19</v>
      </c>
      <c r="D246" s="4">
        <v>1281</v>
      </c>
      <c r="E246" s="5">
        <v>18</v>
      </c>
    </row>
    <row r="247" spans="1:5" x14ac:dyDescent="0.3">
      <c r="A247" t="s">
        <v>41</v>
      </c>
      <c r="B247" t="s">
        <v>34</v>
      </c>
      <c r="C247" t="s">
        <v>16</v>
      </c>
      <c r="D247" s="4">
        <v>1274</v>
      </c>
      <c r="E247" s="5">
        <v>225</v>
      </c>
    </row>
    <row r="248" spans="1:5" x14ac:dyDescent="0.3">
      <c r="A248" t="s">
        <v>6</v>
      </c>
      <c r="B248" t="s">
        <v>38</v>
      </c>
      <c r="C248" t="s">
        <v>27</v>
      </c>
      <c r="D248" s="4">
        <v>1134</v>
      </c>
      <c r="E248" s="5">
        <v>282</v>
      </c>
    </row>
    <row r="249" spans="1:5" x14ac:dyDescent="0.3">
      <c r="A249" t="s">
        <v>9</v>
      </c>
      <c r="B249" t="s">
        <v>37</v>
      </c>
      <c r="C249" t="s">
        <v>29</v>
      </c>
      <c r="D249" s="4">
        <v>1085</v>
      </c>
      <c r="E249" s="5">
        <v>273</v>
      </c>
    </row>
    <row r="250" spans="1:5" x14ac:dyDescent="0.3">
      <c r="A250" t="s">
        <v>6</v>
      </c>
      <c r="B250" t="s">
        <v>35</v>
      </c>
      <c r="C250" t="s">
        <v>20</v>
      </c>
      <c r="D250" s="4">
        <v>1071</v>
      </c>
      <c r="E250" s="5">
        <v>270</v>
      </c>
    </row>
    <row r="251" spans="1:5" x14ac:dyDescent="0.3">
      <c r="A251" t="s">
        <v>2</v>
      </c>
      <c r="B251" t="s">
        <v>37</v>
      </c>
      <c r="C251" t="s">
        <v>14</v>
      </c>
      <c r="D251" s="4">
        <v>1057</v>
      </c>
      <c r="E251" s="5">
        <v>54</v>
      </c>
    </row>
    <row r="252" spans="1:5" x14ac:dyDescent="0.3">
      <c r="A252" t="s">
        <v>3</v>
      </c>
      <c r="B252" t="s">
        <v>36</v>
      </c>
      <c r="C252" t="s">
        <v>28</v>
      </c>
      <c r="D252" s="4">
        <v>973</v>
      </c>
      <c r="E252" s="5">
        <v>162</v>
      </c>
    </row>
    <row r="253" spans="1:5" x14ac:dyDescent="0.3">
      <c r="A253" t="s">
        <v>7</v>
      </c>
      <c r="B253" t="s">
        <v>39</v>
      </c>
      <c r="C253" t="s">
        <v>27</v>
      </c>
      <c r="D253" s="4">
        <v>966</v>
      </c>
      <c r="E253" s="5">
        <v>198</v>
      </c>
    </row>
    <row r="254" spans="1:5" x14ac:dyDescent="0.3">
      <c r="A254" t="s">
        <v>9</v>
      </c>
      <c r="B254" t="s">
        <v>35</v>
      </c>
      <c r="C254" t="s">
        <v>4</v>
      </c>
      <c r="D254" s="4">
        <v>959</v>
      </c>
      <c r="E254" s="5">
        <v>147</v>
      </c>
    </row>
    <row r="255" spans="1:5" x14ac:dyDescent="0.3">
      <c r="A255" t="s">
        <v>6</v>
      </c>
      <c r="B255" t="s">
        <v>38</v>
      </c>
      <c r="C255" t="s">
        <v>33</v>
      </c>
      <c r="D255" s="4">
        <v>959</v>
      </c>
      <c r="E255" s="5">
        <v>135</v>
      </c>
    </row>
    <row r="256" spans="1:5" x14ac:dyDescent="0.3">
      <c r="A256" t="s">
        <v>10</v>
      </c>
      <c r="B256" t="s">
        <v>36</v>
      </c>
      <c r="C256" t="s">
        <v>13</v>
      </c>
      <c r="D256" s="4">
        <v>945</v>
      </c>
      <c r="E256" s="5">
        <v>75</v>
      </c>
    </row>
    <row r="257" spans="1:5" x14ac:dyDescent="0.3">
      <c r="A257" t="s">
        <v>3</v>
      </c>
      <c r="B257" t="s">
        <v>37</v>
      </c>
      <c r="C257" t="s">
        <v>4</v>
      </c>
      <c r="D257" s="4">
        <v>938</v>
      </c>
      <c r="E257" s="5">
        <v>366</v>
      </c>
    </row>
    <row r="258" spans="1:5" x14ac:dyDescent="0.3">
      <c r="A258" t="s">
        <v>9</v>
      </c>
      <c r="B258" t="s">
        <v>34</v>
      </c>
      <c r="C258" t="s">
        <v>16</v>
      </c>
      <c r="D258" s="4">
        <v>938</v>
      </c>
      <c r="E258" s="5">
        <v>189</v>
      </c>
    </row>
    <row r="259" spans="1:5" x14ac:dyDescent="0.3">
      <c r="A259" t="s">
        <v>6</v>
      </c>
      <c r="B259" t="s">
        <v>38</v>
      </c>
      <c r="C259" t="s">
        <v>16</v>
      </c>
      <c r="D259" s="4">
        <v>938</v>
      </c>
      <c r="E259" s="5">
        <v>6</v>
      </c>
    </row>
    <row r="260" spans="1:5" x14ac:dyDescent="0.3">
      <c r="A260" t="s">
        <v>5</v>
      </c>
      <c r="B260" t="s">
        <v>34</v>
      </c>
      <c r="C260" t="s">
        <v>19</v>
      </c>
      <c r="D260" s="4">
        <v>861</v>
      </c>
      <c r="E260" s="5">
        <v>195</v>
      </c>
    </row>
    <row r="261" spans="1:5" x14ac:dyDescent="0.3">
      <c r="A261" t="s">
        <v>41</v>
      </c>
      <c r="B261" t="s">
        <v>36</v>
      </c>
      <c r="C261" t="s">
        <v>28</v>
      </c>
      <c r="D261" s="4">
        <v>854</v>
      </c>
      <c r="E261" s="5">
        <v>309</v>
      </c>
    </row>
    <row r="262" spans="1:5" x14ac:dyDescent="0.3">
      <c r="A262" t="s">
        <v>41</v>
      </c>
      <c r="B262" t="s">
        <v>35</v>
      </c>
      <c r="C262" t="s">
        <v>27</v>
      </c>
      <c r="D262" s="4">
        <v>847</v>
      </c>
      <c r="E262" s="5">
        <v>129</v>
      </c>
    </row>
    <row r="263" spans="1:5" x14ac:dyDescent="0.3">
      <c r="A263" t="s">
        <v>8</v>
      </c>
      <c r="B263" t="s">
        <v>38</v>
      </c>
      <c r="C263" t="s">
        <v>13</v>
      </c>
      <c r="D263" s="4">
        <v>819</v>
      </c>
      <c r="E263" s="5">
        <v>510</v>
      </c>
    </row>
    <row r="264" spans="1:5" x14ac:dyDescent="0.3">
      <c r="A264" t="s">
        <v>3</v>
      </c>
      <c r="B264" t="s">
        <v>35</v>
      </c>
      <c r="C264" t="s">
        <v>33</v>
      </c>
      <c r="D264" s="4">
        <v>819</v>
      </c>
      <c r="E264" s="5">
        <v>306</v>
      </c>
    </row>
    <row r="265" spans="1:5" x14ac:dyDescent="0.3">
      <c r="A265" t="s">
        <v>2</v>
      </c>
      <c r="B265" t="s">
        <v>36</v>
      </c>
      <c r="C265" t="s">
        <v>27</v>
      </c>
      <c r="D265" s="4">
        <v>798</v>
      </c>
      <c r="E265" s="5">
        <v>519</v>
      </c>
    </row>
    <row r="266" spans="1:5" x14ac:dyDescent="0.3">
      <c r="A266" t="s">
        <v>41</v>
      </c>
      <c r="B266" t="s">
        <v>37</v>
      </c>
      <c r="C266" t="s">
        <v>15</v>
      </c>
      <c r="D266" s="4">
        <v>714</v>
      </c>
      <c r="E266" s="5">
        <v>231</v>
      </c>
    </row>
    <row r="267" spans="1:5" x14ac:dyDescent="0.3">
      <c r="A267" t="s">
        <v>9</v>
      </c>
      <c r="B267" t="s">
        <v>34</v>
      </c>
      <c r="C267" t="s">
        <v>17</v>
      </c>
      <c r="D267" s="4">
        <v>707</v>
      </c>
      <c r="E267" s="5">
        <v>174</v>
      </c>
    </row>
    <row r="268" spans="1:5" x14ac:dyDescent="0.3">
      <c r="A268" t="s">
        <v>10</v>
      </c>
      <c r="B268" t="s">
        <v>34</v>
      </c>
      <c r="C268" t="s">
        <v>17</v>
      </c>
      <c r="D268" s="4">
        <v>700</v>
      </c>
      <c r="E268" s="5">
        <v>87</v>
      </c>
    </row>
    <row r="269" spans="1:5" x14ac:dyDescent="0.3">
      <c r="A269" t="s">
        <v>2</v>
      </c>
      <c r="B269" t="s">
        <v>39</v>
      </c>
      <c r="C269" t="s">
        <v>23</v>
      </c>
      <c r="D269" s="4">
        <v>630</v>
      </c>
      <c r="E269" s="5">
        <v>36</v>
      </c>
    </row>
    <row r="270" spans="1:5" x14ac:dyDescent="0.3">
      <c r="A270" t="s">
        <v>40</v>
      </c>
      <c r="B270" t="s">
        <v>38</v>
      </c>
      <c r="C270" t="s">
        <v>24</v>
      </c>
      <c r="D270" s="4">
        <v>623</v>
      </c>
      <c r="E270" s="5">
        <v>51</v>
      </c>
    </row>
    <row r="271" spans="1:5" x14ac:dyDescent="0.3">
      <c r="A271" t="s">
        <v>41</v>
      </c>
      <c r="B271" t="s">
        <v>35</v>
      </c>
      <c r="C271" t="s">
        <v>19</v>
      </c>
      <c r="D271" s="4">
        <v>609</v>
      </c>
      <c r="E271" s="5">
        <v>99</v>
      </c>
    </row>
    <row r="272" spans="1:5" x14ac:dyDescent="0.3">
      <c r="A272" t="s">
        <v>40</v>
      </c>
      <c r="B272" t="s">
        <v>38</v>
      </c>
      <c r="C272" t="s">
        <v>26</v>
      </c>
      <c r="D272" s="4">
        <v>609</v>
      </c>
      <c r="E272" s="5">
        <v>87</v>
      </c>
    </row>
    <row r="273" spans="1:5" x14ac:dyDescent="0.3">
      <c r="A273" t="s">
        <v>10</v>
      </c>
      <c r="B273" t="s">
        <v>35</v>
      </c>
      <c r="C273" t="s">
        <v>21</v>
      </c>
      <c r="D273" s="4">
        <v>567</v>
      </c>
      <c r="E273" s="5">
        <v>228</v>
      </c>
    </row>
    <row r="274" spans="1:5" x14ac:dyDescent="0.3">
      <c r="A274" t="s">
        <v>6</v>
      </c>
      <c r="B274" t="s">
        <v>37</v>
      </c>
      <c r="C274" t="s">
        <v>30</v>
      </c>
      <c r="D274" s="4">
        <v>560</v>
      </c>
      <c r="E274" s="5">
        <v>81</v>
      </c>
    </row>
    <row r="275" spans="1:5" x14ac:dyDescent="0.3">
      <c r="A275" t="s">
        <v>2</v>
      </c>
      <c r="B275" t="s">
        <v>35</v>
      </c>
      <c r="C275" t="s">
        <v>19</v>
      </c>
      <c r="D275" s="4">
        <v>553</v>
      </c>
      <c r="E275" s="5">
        <v>15</v>
      </c>
    </row>
    <row r="276" spans="1:5" x14ac:dyDescent="0.3">
      <c r="A276" t="s">
        <v>6</v>
      </c>
      <c r="B276" t="s">
        <v>34</v>
      </c>
      <c r="C276" t="s">
        <v>4</v>
      </c>
      <c r="D276" s="4">
        <v>525</v>
      </c>
      <c r="E276" s="5">
        <v>48</v>
      </c>
    </row>
    <row r="277" spans="1:5" x14ac:dyDescent="0.3">
      <c r="A277" t="s">
        <v>5</v>
      </c>
      <c r="B277" t="s">
        <v>37</v>
      </c>
      <c r="C277" t="s">
        <v>22</v>
      </c>
      <c r="D277" s="4">
        <v>518</v>
      </c>
      <c r="E277" s="5">
        <v>75</v>
      </c>
    </row>
    <row r="278" spans="1:5" x14ac:dyDescent="0.3">
      <c r="A278" t="s">
        <v>6</v>
      </c>
      <c r="B278" t="s">
        <v>36</v>
      </c>
      <c r="C278" t="s">
        <v>21</v>
      </c>
      <c r="D278" s="4">
        <v>497</v>
      </c>
      <c r="E278" s="5">
        <v>63</v>
      </c>
    </row>
    <row r="279" spans="1:5" x14ac:dyDescent="0.3">
      <c r="A279" t="s">
        <v>5</v>
      </c>
      <c r="B279" t="s">
        <v>35</v>
      </c>
      <c r="C279" t="s">
        <v>22</v>
      </c>
      <c r="D279" s="4">
        <v>490</v>
      </c>
      <c r="E279" s="5">
        <v>84</v>
      </c>
    </row>
    <row r="280" spans="1:5" x14ac:dyDescent="0.3">
      <c r="A280" t="s">
        <v>6</v>
      </c>
      <c r="B280" t="s">
        <v>38</v>
      </c>
      <c r="C280" t="s">
        <v>25</v>
      </c>
      <c r="D280" s="4">
        <v>469</v>
      </c>
      <c r="E280" s="5">
        <v>75</v>
      </c>
    </row>
    <row r="281" spans="1:5" x14ac:dyDescent="0.3">
      <c r="A281" t="s">
        <v>8</v>
      </c>
      <c r="B281" t="s">
        <v>37</v>
      </c>
      <c r="C281" t="s">
        <v>21</v>
      </c>
      <c r="D281" s="4">
        <v>434</v>
      </c>
      <c r="E281" s="5">
        <v>87</v>
      </c>
    </row>
    <row r="282" spans="1:5" x14ac:dyDescent="0.3">
      <c r="A282" t="s">
        <v>5</v>
      </c>
      <c r="B282" t="s">
        <v>39</v>
      </c>
      <c r="C282" t="s">
        <v>18</v>
      </c>
      <c r="D282" s="4">
        <v>385</v>
      </c>
      <c r="E282" s="5">
        <v>249</v>
      </c>
    </row>
    <row r="283" spans="1:5" x14ac:dyDescent="0.3">
      <c r="A283" t="s">
        <v>8</v>
      </c>
      <c r="B283" t="s">
        <v>35</v>
      </c>
      <c r="C283" t="s">
        <v>33</v>
      </c>
      <c r="D283" s="4">
        <v>357</v>
      </c>
      <c r="E283" s="5">
        <v>126</v>
      </c>
    </row>
    <row r="284" spans="1:5" x14ac:dyDescent="0.3">
      <c r="A284" t="s">
        <v>41</v>
      </c>
      <c r="B284" t="s">
        <v>34</v>
      </c>
      <c r="C284" t="s">
        <v>22</v>
      </c>
      <c r="D284" s="4">
        <v>336</v>
      </c>
      <c r="E284" s="5">
        <v>144</v>
      </c>
    </row>
    <row r="285" spans="1:5" x14ac:dyDescent="0.3">
      <c r="A285" t="s">
        <v>7</v>
      </c>
      <c r="B285" t="s">
        <v>36</v>
      </c>
      <c r="C285" t="s">
        <v>32</v>
      </c>
      <c r="D285" s="4">
        <v>280</v>
      </c>
      <c r="E285" s="5">
        <v>87</v>
      </c>
    </row>
    <row r="286" spans="1:5" x14ac:dyDescent="0.3">
      <c r="A286" t="s">
        <v>9</v>
      </c>
      <c r="B286" t="s">
        <v>37</v>
      </c>
      <c r="C286" t="s">
        <v>4</v>
      </c>
      <c r="D286" s="4">
        <v>259</v>
      </c>
      <c r="E286" s="5">
        <v>207</v>
      </c>
    </row>
    <row r="287" spans="1:5" x14ac:dyDescent="0.3">
      <c r="A287" t="s">
        <v>2</v>
      </c>
      <c r="B287" t="s">
        <v>34</v>
      </c>
      <c r="C287" t="s">
        <v>13</v>
      </c>
      <c r="D287" s="4">
        <v>252</v>
      </c>
      <c r="E287" s="5">
        <v>54</v>
      </c>
    </row>
    <row r="288" spans="1:5" x14ac:dyDescent="0.3">
      <c r="A288" t="s">
        <v>10</v>
      </c>
      <c r="B288" t="s">
        <v>37</v>
      </c>
      <c r="C288" t="s">
        <v>21</v>
      </c>
      <c r="D288" s="4">
        <v>245</v>
      </c>
      <c r="E288" s="5">
        <v>288</v>
      </c>
    </row>
    <row r="289" spans="1:5" x14ac:dyDescent="0.3">
      <c r="A289" t="s">
        <v>2</v>
      </c>
      <c r="B289" t="s">
        <v>37</v>
      </c>
      <c r="C289" t="s">
        <v>19</v>
      </c>
      <c r="D289" s="4">
        <v>238</v>
      </c>
      <c r="E289" s="5">
        <v>18</v>
      </c>
    </row>
    <row r="290" spans="1:5" x14ac:dyDescent="0.3">
      <c r="A290" t="s">
        <v>40</v>
      </c>
      <c r="B290" t="s">
        <v>36</v>
      </c>
      <c r="C290" t="s">
        <v>4</v>
      </c>
      <c r="D290" s="4">
        <v>217</v>
      </c>
      <c r="E290" s="5">
        <v>36</v>
      </c>
    </row>
    <row r="291" spans="1:5" x14ac:dyDescent="0.3">
      <c r="A291" t="s">
        <v>2</v>
      </c>
      <c r="B291" t="s">
        <v>36</v>
      </c>
      <c r="C291" t="s">
        <v>17</v>
      </c>
      <c r="D291" s="4">
        <v>189</v>
      </c>
      <c r="E291" s="5">
        <v>48</v>
      </c>
    </row>
    <row r="292" spans="1:5" x14ac:dyDescent="0.3">
      <c r="A292" t="s">
        <v>5</v>
      </c>
      <c r="B292" t="s">
        <v>37</v>
      </c>
      <c r="C292" t="s">
        <v>31</v>
      </c>
      <c r="D292" s="4">
        <v>182</v>
      </c>
      <c r="E292" s="5">
        <v>48</v>
      </c>
    </row>
    <row r="293" spans="1:5" x14ac:dyDescent="0.3">
      <c r="A293" t="s">
        <v>8</v>
      </c>
      <c r="B293" t="s">
        <v>38</v>
      </c>
      <c r="C293" t="s">
        <v>22</v>
      </c>
      <c r="D293" s="4">
        <v>168</v>
      </c>
      <c r="E293" s="5">
        <v>84</v>
      </c>
    </row>
    <row r="294" spans="1:5" x14ac:dyDescent="0.3">
      <c r="A294" t="s">
        <v>41</v>
      </c>
      <c r="B294" t="s">
        <v>38</v>
      </c>
      <c r="C294" t="s">
        <v>25</v>
      </c>
      <c r="D294" s="4">
        <v>154</v>
      </c>
      <c r="E294" s="5">
        <v>21</v>
      </c>
    </row>
    <row r="295" spans="1:5" x14ac:dyDescent="0.3">
      <c r="A295" t="s">
        <v>41</v>
      </c>
      <c r="B295" t="s">
        <v>36</v>
      </c>
      <c r="C295" t="s">
        <v>26</v>
      </c>
      <c r="D295" s="4">
        <v>98</v>
      </c>
      <c r="E295" s="5">
        <v>204</v>
      </c>
    </row>
    <row r="296" spans="1:5" x14ac:dyDescent="0.3">
      <c r="A296" t="s">
        <v>9</v>
      </c>
      <c r="B296" t="s">
        <v>35</v>
      </c>
      <c r="C296" t="s">
        <v>26</v>
      </c>
      <c r="D296" s="4">
        <v>98</v>
      </c>
      <c r="E296" s="5">
        <v>159</v>
      </c>
    </row>
    <row r="297" spans="1:5" x14ac:dyDescent="0.3">
      <c r="A297" t="s">
        <v>10</v>
      </c>
      <c r="B297" t="s">
        <v>38</v>
      </c>
      <c r="C297" t="s">
        <v>13</v>
      </c>
      <c r="D297" s="4">
        <v>63</v>
      </c>
      <c r="E297" s="5">
        <v>123</v>
      </c>
    </row>
    <row r="298" spans="1:5" x14ac:dyDescent="0.3">
      <c r="A298" t="s">
        <v>2</v>
      </c>
      <c r="B298" t="s">
        <v>38</v>
      </c>
      <c r="C298" t="s">
        <v>13</v>
      </c>
      <c r="D298" s="4">
        <v>56</v>
      </c>
      <c r="E298" s="5">
        <v>51</v>
      </c>
    </row>
    <row r="299" spans="1:5" x14ac:dyDescent="0.3">
      <c r="A299" t="s">
        <v>8</v>
      </c>
      <c r="B299" t="s">
        <v>37</v>
      </c>
      <c r="C299" t="s">
        <v>30</v>
      </c>
      <c r="D299" s="4">
        <v>42</v>
      </c>
      <c r="E299" s="5">
        <v>150</v>
      </c>
    </row>
    <row r="300" spans="1:5" x14ac:dyDescent="0.3">
      <c r="A300" t="s">
        <v>3</v>
      </c>
      <c r="B300" t="s">
        <v>39</v>
      </c>
      <c r="C300" t="s">
        <v>16</v>
      </c>
      <c r="D300" s="4">
        <v>21</v>
      </c>
      <c r="E300" s="5">
        <v>168</v>
      </c>
    </row>
    <row r="301" spans="1:5" x14ac:dyDescent="0.3">
      <c r="A301" t="s">
        <v>40</v>
      </c>
      <c r="B301" t="s">
        <v>39</v>
      </c>
      <c r="C301" t="s">
        <v>29</v>
      </c>
      <c r="D301" s="4">
        <v>0</v>
      </c>
      <c r="E301" s="5">
        <v>135</v>
      </c>
    </row>
  </sheetData>
  <conditionalFormatting sqref="E11">
    <cfRule type="duplicateValues" dxfId="13" priority="4"/>
  </conditionalFormatting>
  <conditionalFormatting sqref="E1:E1048576">
    <cfRule type="duplicateValues" dxfId="12" priority="1"/>
    <cfRule type="duplicateValues" dxfId="11" priority="3"/>
  </conditionalFormatting>
  <conditionalFormatting sqref="D1:D1048576">
    <cfRule type="dataBar" priority="2">
      <dataBar>
        <cfvo type="min"/>
        <cfvo type="max"/>
        <color rgb="FF638EC6"/>
      </dataBar>
      <extLst>
        <ext xmlns:x14="http://schemas.microsoft.com/office/spreadsheetml/2009/9/main" uri="{B025F937-C7B1-47D3-B67F-A62EFF666E3E}">
          <x14:id>{636BF663-101F-4A3B-AC35-441FB76F5B75}</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36BF663-101F-4A3B-AC35-441FB76F5B75}">
            <x14:dataBar minLength="0" maxLength="100" gradient="0">
              <x14:cfvo type="autoMin"/>
              <x14:cfvo type="autoMax"/>
              <x14:negativeFillColor rgb="FFFF0000"/>
              <x14:axisColor rgb="FF000000"/>
            </x14:dataBar>
          </x14:cfRule>
          <xm:sqref>D1:D1048576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3534C-E4DE-4B02-BDDD-5151CC48D798}">
  <dimension ref="A1:E11"/>
  <sheetViews>
    <sheetView showGridLines="0" workbookViewId="0">
      <selection activeCell="I3" sqref="I3"/>
    </sheetView>
  </sheetViews>
  <sheetFormatPr defaultRowHeight="16.5" x14ac:dyDescent="0.3"/>
  <cols>
    <col min="2" max="2" width="9" customWidth="1"/>
  </cols>
  <sheetData>
    <row r="1" spans="1:5" ht="33.75" x14ac:dyDescent="0.5">
      <c r="A1" t="s">
        <v>66</v>
      </c>
    </row>
    <row r="2" spans="1:5" ht="25.5" customHeight="1" x14ac:dyDescent="0.3"/>
    <row r="3" spans="1:5" s="17" customFormat="1" x14ac:dyDescent="0.3">
      <c r="A3" s="17" t="s">
        <v>65</v>
      </c>
    </row>
    <row r="4" spans="1:5" s="18" customFormat="1" x14ac:dyDescent="0.3"/>
    <row r="5" spans="1:5" x14ac:dyDescent="0.3">
      <c r="B5" s="14" t="s">
        <v>64</v>
      </c>
      <c r="C5" s="14" t="s">
        <v>1</v>
      </c>
      <c r="D5" s="15"/>
      <c r="E5" s="14" t="s">
        <v>50</v>
      </c>
    </row>
    <row r="6" spans="1:5" x14ac:dyDescent="0.3">
      <c r="B6" t="s">
        <v>34</v>
      </c>
      <c r="C6">
        <f>SUMIFS(data[Amount],data[Geography],B6)</f>
        <v>252469</v>
      </c>
      <c r="D6">
        <f>C6</f>
        <v>252469</v>
      </c>
      <c r="E6" s="16">
        <f>SUMIFS(data[Units],data[Geography],B6)</f>
        <v>8760</v>
      </c>
    </row>
    <row r="7" spans="1:5" x14ac:dyDescent="0.3">
      <c r="B7" t="s">
        <v>36</v>
      </c>
      <c r="C7">
        <f>SUMIFS(data[Amount],data[Geography],B7)</f>
        <v>237944</v>
      </c>
      <c r="D7">
        <f t="shared" ref="D7:D11" si="0">C7</f>
        <v>237944</v>
      </c>
      <c r="E7" s="16">
        <f>SUMIFS(data[Units],data[Geography],B7)</f>
        <v>7302</v>
      </c>
    </row>
    <row r="8" spans="1:5" x14ac:dyDescent="0.3">
      <c r="B8" t="s">
        <v>37</v>
      </c>
      <c r="C8">
        <f>SUMIFS(data[Amount],data[Geography],B8)</f>
        <v>218813</v>
      </c>
      <c r="D8">
        <f t="shared" si="0"/>
        <v>218813</v>
      </c>
      <c r="E8" s="16">
        <f>SUMIFS(data[Units],data[Geography],B8)</f>
        <v>7431</v>
      </c>
    </row>
    <row r="9" spans="1:5" x14ac:dyDescent="0.3">
      <c r="B9" t="s">
        <v>35</v>
      </c>
      <c r="C9">
        <f>SUMIFS(data[Amount],data[Geography],B9)</f>
        <v>189434</v>
      </c>
      <c r="D9">
        <f t="shared" si="0"/>
        <v>189434</v>
      </c>
      <c r="E9" s="16">
        <f>SUMIFS(data[Units],data[Geography],B9)</f>
        <v>10158</v>
      </c>
    </row>
    <row r="10" spans="1:5" x14ac:dyDescent="0.3">
      <c r="B10" t="s">
        <v>39</v>
      </c>
      <c r="C10">
        <f>SUMIFS(data[Amount],data[Geography],B10)</f>
        <v>173530</v>
      </c>
      <c r="D10">
        <f t="shared" si="0"/>
        <v>173530</v>
      </c>
      <c r="E10" s="16">
        <f>SUMIFS(data[Units],data[Geography],B10)</f>
        <v>5745</v>
      </c>
    </row>
    <row r="11" spans="1:5" x14ac:dyDescent="0.3">
      <c r="B11" t="s">
        <v>38</v>
      </c>
      <c r="C11">
        <f>SUMIFS(data[Amount],data[Geography],B11)</f>
        <v>168679</v>
      </c>
      <c r="D11">
        <f t="shared" si="0"/>
        <v>168679</v>
      </c>
      <c r="E11" s="16">
        <f>SUMIFS(data[Units],data[Geography],B11)</f>
        <v>6264</v>
      </c>
    </row>
  </sheetData>
  <conditionalFormatting sqref="D6:D11">
    <cfRule type="dataBar" priority="1">
      <dataBar showValue="0">
        <cfvo type="min"/>
        <cfvo type="max"/>
        <color rgb="FF638EC6"/>
      </dataBar>
      <extLst>
        <ext xmlns:x14="http://schemas.microsoft.com/office/spreadsheetml/2009/9/main" uri="{B025F937-C7B1-47D3-B67F-A62EFF666E3E}">
          <x14:id>{CA3AC8E7-FABB-4D24-A598-CE38707C81C8}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A3AC8E7-FABB-4D24-A598-CE38707C81C8}">
            <x14:dataBar minLength="0" maxLength="100" border="1" negativeBarBorderColorSameAsPositive="0">
              <x14:cfvo type="autoMin"/>
              <x14:cfvo type="autoMax"/>
              <x14:borderColor rgb="FF638EC6"/>
              <x14:negativeFillColor rgb="FFFF0000"/>
              <x14:negativeBorderColor rgb="FFFF0000"/>
              <x14:axisColor rgb="FF000000"/>
            </x14:dataBar>
          </x14:cfRule>
          <xm:sqref>D6:D11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05BD-E01B-46E7-8F48-39DAF82F6896}">
  <dimension ref="A1:E301"/>
  <sheetViews>
    <sheetView showGridLines="0" showRowColHeaders="0" workbookViewId="0">
      <selection activeCell="N1" sqref="N1"/>
    </sheetView>
  </sheetViews>
  <sheetFormatPr defaultRowHeight="16.5" x14ac:dyDescent="0.3"/>
  <cols>
    <col min="4" max="4" width="10.875" bestFit="1" customWidth="1"/>
  </cols>
  <sheetData>
    <row r="1" spans="1:5" x14ac:dyDescent="0.3">
      <c r="A1" t="s">
        <v>11</v>
      </c>
      <c r="B1" t="s">
        <v>12</v>
      </c>
      <c r="C1" t="s">
        <v>0</v>
      </c>
      <c r="D1" t="s">
        <v>1</v>
      </c>
      <c r="E1" t="s">
        <v>50</v>
      </c>
    </row>
    <row r="2" spans="1:5" x14ac:dyDescent="0.3">
      <c r="A2" s="13" t="s">
        <v>40</v>
      </c>
      <c r="B2" s="13" t="s">
        <v>37</v>
      </c>
      <c r="C2" s="13" t="s">
        <v>30</v>
      </c>
      <c r="D2" s="19">
        <v>1624</v>
      </c>
      <c r="E2">
        <v>114</v>
      </c>
    </row>
    <row r="3" spans="1:5" x14ac:dyDescent="0.3">
      <c r="A3" s="13" t="s">
        <v>8</v>
      </c>
      <c r="B3" s="13" t="s">
        <v>35</v>
      </c>
      <c r="C3" s="13" t="s">
        <v>32</v>
      </c>
      <c r="D3" s="19">
        <v>6706</v>
      </c>
      <c r="E3">
        <v>459</v>
      </c>
    </row>
    <row r="4" spans="1:5" x14ac:dyDescent="0.3">
      <c r="A4" s="13" t="s">
        <v>9</v>
      </c>
      <c r="B4" s="13" t="s">
        <v>35</v>
      </c>
      <c r="C4" s="13" t="s">
        <v>4</v>
      </c>
      <c r="D4" s="19">
        <v>959</v>
      </c>
      <c r="E4">
        <v>147</v>
      </c>
    </row>
    <row r="5" spans="1:5" x14ac:dyDescent="0.3">
      <c r="A5" s="13" t="s">
        <v>41</v>
      </c>
      <c r="B5" s="13" t="s">
        <v>36</v>
      </c>
      <c r="C5" s="13" t="s">
        <v>18</v>
      </c>
      <c r="D5" s="19">
        <v>9632</v>
      </c>
      <c r="E5">
        <v>288</v>
      </c>
    </row>
    <row r="6" spans="1:5" x14ac:dyDescent="0.3">
      <c r="A6" s="13" t="s">
        <v>6</v>
      </c>
      <c r="B6" s="13" t="s">
        <v>39</v>
      </c>
      <c r="C6" s="13" t="s">
        <v>25</v>
      </c>
      <c r="D6" s="19">
        <v>2100</v>
      </c>
      <c r="E6">
        <v>414</v>
      </c>
    </row>
    <row r="7" spans="1:5" x14ac:dyDescent="0.3">
      <c r="A7" s="13" t="s">
        <v>40</v>
      </c>
      <c r="B7" s="13" t="s">
        <v>35</v>
      </c>
      <c r="C7" s="13" t="s">
        <v>33</v>
      </c>
      <c r="D7" s="19">
        <v>8869</v>
      </c>
      <c r="E7">
        <v>432</v>
      </c>
    </row>
    <row r="8" spans="1:5" x14ac:dyDescent="0.3">
      <c r="A8" s="13" t="s">
        <v>6</v>
      </c>
      <c r="B8" s="13" t="s">
        <v>38</v>
      </c>
      <c r="C8" s="13" t="s">
        <v>31</v>
      </c>
      <c r="D8" s="19">
        <v>2681</v>
      </c>
      <c r="E8">
        <v>54</v>
      </c>
    </row>
    <row r="9" spans="1:5" x14ac:dyDescent="0.3">
      <c r="A9" s="13" t="s">
        <v>8</v>
      </c>
      <c r="B9" s="13" t="s">
        <v>35</v>
      </c>
      <c r="C9" s="13" t="s">
        <v>22</v>
      </c>
      <c r="D9" s="19">
        <v>5012</v>
      </c>
      <c r="E9">
        <v>210</v>
      </c>
    </row>
    <row r="10" spans="1:5" x14ac:dyDescent="0.3">
      <c r="A10" s="13" t="s">
        <v>7</v>
      </c>
      <c r="B10" s="13" t="s">
        <v>38</v>
      </c>
      <c r="C10" s="13" t="s">
        <v>14</v>
      </c>
      <c r="D10" s="19">
        <v>1281</v>
      </c>
      <c r="E10">
        <v>75</v>
      </c>
    </row>
    <row r="11" spans="1:5" x14ac:dyDescent="0.3">
      <c r="A11" s="13" t="s">
        <v>5</v>
      </c>
      <c r="B11" s="13" t="s">
        <v>37</v>
      </c>
      <c r="C11" s="13" t="s">
        <v>14</v>
      </c>
      <c r="D11" s="19">
        <v>4991</v>
      </c>
      <c r="E11">
        <v>12</v>
      </c>
    </row>
    <row r="12" spans="1:5" x14ac:dyDescent="0.3">
      <c r="A12" s="13" t="s">
        <v>2</v>
      </c>
      <c r="B12" s="13" t="s">
        <v>39</v>
      </c>
      <c r="C12" s="13" t="s">
        <v>25</v>
      </c>
      <c r="D12" s="19">
        <v>1785</v>
      </c>
      <c r="E12">
        <v>462</v>
      </c>
    </row>
    <row r="13" spans="1:5" x14ac:dyDescent="0.3">
      <c r="A13" s="13" t="s">
        <v>3</v>
      </c>
      <c r="B13" s="13" t="s">
        <v>37</v>
      </c>
      <c r="C13" s="13" t="s">
        <v>17</v>
      </c>
      <c r="D13" s="19">
        <v>3983</v>
      </c>
      <c r="E13">
        <v>144</v>
      </c>
    </row>
    <row r="14" spans="1:5" x14ac:dyDescent="0.3">
      <c r="A14" s="13" t="s">
        <v>9</v>
      </c>
      <c r="B14" s="13" t="s">
        <v>38</v>
      </c>
      <c r="C14" s="13" t="s">
        <v>16</v>
      </c>
      <c r="D14" s="19">
        <v>2646</v>
      </c>
      <c r="E14">
        <v>120</v>
      </c>
    </row>
    <row r="15" spans="1:5" x14ac:dyDescent="0.3">
      <c r="A15" s="13" t="s">
        <v>2</v>
      </c>
      <c r="B15" s="13" t="s">
        <v>34</v>
      </c>
      <c r="C15" s="13" t="s">
        <v>13</v>
      </c>
      <c r="D15" s="19">
        <v>252</v>
      </c>
      <c r="E15">
        <v>54</v>
      </c>
    </row>
    <row r="16" spans="1:5" x14ac:dyDescent="0.3">
      <c r="A16" s="13" t="s">
        <v>3</v>
      </c>
      <c r="B16" s="13" t="s">
        <v>35</v>
      </c>
      <c r="C16" s="13" t="s">
        <v>25</v>
      </c>
      <c r="D16" s="19">
        <v>2464</v>
      </c>
      <c r="E16">
        <v>234</v>
      </c>
    </row>
    <row r="17" spans="1:5" x14ac:dyDescent="0.3">
      <c r="A17" s="13" t="s">
        <v>3</v>
      </c>
      <c r="B17" s="13" t="s">
        <v>35</v>
      </c>
      <c r="C17" s="13" t="s">
        <v>29</v>
      </c>
      <c r="D17" s="19">
        <v>2114</v>
      </c>
      <c r="E17">
        <v>66</v>
      </c>
    </row>
    <row r="18" spans="1:5" x14ac:dyDescent="0.3">
      <c r="A18" s="13" t="s">
        <v>6</v>
      </c>
      <c r="B18" s="13" t="s">
        <v>37</v>
      </c>
      <c r="C18" s="13" t="s">
        <v>31</v>
      </c>
      <c r="D18" s="19">
        <v>7693</v>
      </c>
      <c r="E18">
        <v>87</v>
      </c>
    </row>
    <row r="19" spans="1:5" x14ac:dyDescent="0.3">
      <c r="A19" s="13" t="s">
        <v>5</v>
      </c>
      <c r="B19" s="13" t="s">
        <v>34</v>
      </c>
      <c r="C19" s="13" t="s">
        <v>20</v>
      </c>
      <c r="D19" s="19">
        <v>15610</v>
      </c>
      <c r="E19">
        <v>339</v>
      </c>
    </row>
    <row r="20" spans="1:5" x14ac:dyDescent="0.3">
      <c r="A20" s="13" t="s">
        <v>41</v>
      </c>
      <c r="B20" s="13" t="s">
        <v>34</v>
      </c>
      <c r="C20" s="13" t="s">
        <v>22</v>
      </c>
      <c r="D20" s="19">
        <v>336</v>
      </c>
      <c r="E20">
        <v>144</v>
      </c>
    </row>
    <row r="21" spans="1:5" x14ac:dyDescent="0.3">
      <c r="A21" s="13" t="s">
        <v>2</v>
      </c>
      <c r="B21" s="13" t="s">
        <v>39</v>
      </c>
      <c r="C21" s="13" t="s">
        <v>20</v>
      </c>
      <c r="D21" s="19">
        <v>9443</v>
      </c>
      <c r="E21">
        <v>162</v>
      </c>
    </row>
    <row r="22" spans="1:5" x14ac:dyDescent="0.3">
      <c r="A22" s="13" t="s">
        <v>9</v>
      </c>
      <c r="B22" s="13" t="s">
        <v>34</v>
      </c>
      <c r="C22" s="13" t="s">
        <v>23</v>
      </c>
      <c r="D22" s="19">
        <v>8155</v>
      </c>
      <c r="E22">
        <v>90</v>
      </c>
    </row>
    <row r="23" spans="1:5" x14ac:dyDescent="0.3">
      <c r="A23" s="13" t="s">
        <v>8</v>
      </c>
      <c r="B23" s="13" t="s">
        <v>38</v>
      </c>
      <c r="C23" s="13" t="s">
        <v>23</v>
      </c>
      <c r="D23" s="19">
        <v>1701</v>
      </c>
      <c r="E23">
        <v>234</v>
      </c>
    </row>
    <row r="24" spans="1:5" x14ac:dyDescent="0.3">
      <c r="A24" s="13" t="s">
        <v>10</v>
      </c>
      <c r="B24" s="13" t="s">
        <v>38</v>
      </c>
      <c r="C24" s="13" t="s">
        <v>22</v>
      </c>
      <c r="D24" s="19">
        <v>2205</v>
      </c>
      <c r="E24">
        <v>141</v>
      </c>
    </row>
    <row r="25" spans="1:5" x14ac:dyDescent="0.3">
      <c r="A25" s="13" t="s">
        <v>8</v>
      </c>
      <c r="B25" s="13" t="s">
        <v>37</v>
      </c>
      <c r="C25" s="13" t="s">
        <v>19</v>
      </c>
      <c r="D25" s="19">
        <v>1771</v>
      </c>
      <c r="E25">
        <v>204</v>
      </c>
    </row>
    <row r="26" spans="1:5" x14ac:dyDescent="0.3">
      <c r="A26" s="13" t="s">
        <v>41</v>
      </c>
      <c r="B26" s="13" t="s">
        <v>35</v>
      </c>
      <c r="C26" s="13" t="s">
        <v>15</v>
      </c>
      <c r="D26" s="19">
        <v>2114</v>
      </c>
      <c r="E26">
        <v>186</v>
      </c>
    </row>
    <row r="27" spans="1:5" x14ac:dyDescent="0.3">
      <c r="A27" s="13" t="s">
        <v>41</v>
      </c>
      <c r="B27" s="13" t="s">
        <v>36</v>
      </c>
      <c r="C27" s="13" t="s">
        <v>13</v>
      </c>
      <c r="D27" s="19">
        <v>10311</v>
      </c>
      <c r="E27">
        <v>231</v>
      </c>
    </row>
    <row r="28" spans="1:5" x14ac:dyDescent="0.3">
      <c r="A28" s="13" t="s">
        <v>3</v>
      </c>
      <c r="B28" s="13" t="s">
        <v>39</v>
      </c>
      <c r="C28" s="13" t="s">
        <v>16</v>
      </c>
      <c r="D28" s="19">
        <v>21</v>
      </c>
      <c r="E28">
        <v>168</v>
      </c>
    </row>
    <row r="29" spans="1:5" x14ac:dyDescent="0.3">
      <c r="A29" s="13" t="s">
        <v>10</v>
      </c>
      <c r="B29" s="13" t="s">
        <v>35</v>
      </c>
      <c r="C29" s="13" t="s">
        <v>20</v>
      </c>
      <c r="D29" s="19">
        <v>1974</v>
      </c>
      <c r="E29">
        <v>195</v>
      </c>
    </row>
    <row r="30" spans="1:5" x14ac:dyDescent="0.3">
      <c r="A30" s="13" t="s">
        <v>5</v>
      </c>
      <c r="B30" s="13" t="s">
        <v>36</v>
      </c>
      <c r="C30" s="13" t="s">
        <v>23</v>
      </c>
      <c r="D30" s="19">
        <v>6314</v>
      </c>
      <c r="E30">
        <v>15</v>
      </c>
    </row>
    <row r="31" spans="1:5" x14ac:dyDescent="0.3">
      <c r="A31" s="13" t="s">
        <v>10</v>
      </c>
      <c r="B31" s="13" t="s">
        <v>37</v>
      </c>
      <c r="C31" s="13" t="s">
        <v>23</v>
      </c>
      <c r="D31" s="19">
        <v>4683</v>
      </c>
      <c r="E31">
        <v>30</v>
      </c>
    </row>
    <row r="32" spans="1:5" x14ac:dyDescent="0.3">
      <c r="A32" s="13" t="s">
        <v>41</v>
      </c>
      <c r="B32" s="13" t="s">
        <v>37</v>
      </c>
      <c r="C32" s="13" t="s">
        <v>24</v>
      </c>
      <c r="D32" s="19">
        <v>6398</v>
      </c>
      <c r="E32">
        <v>102</v>
      </c>
    </row>
    <row r="33" spans="1:5" x14ac:dyDescent="0.3">
      <c r="A33" s="13" t="s">
        <v>2</v>
      </c>
      <c r="B33" s="13" t="s">
        <v>35</v>
      </c>
      <c r="C33" s="13" t="s">
        <v>19</v>
      </c>
      <c r="D33" s="19">
        <v>553</v>
      </c>
      <c r="E33">
        <v>15</v>
      </c>
    </row>
    <row r="34" spans="1:5" x14ac:dyDescent="0.3">
      <c r="A34" s="13" t="s">
        <v>8</v>
      </c>
      <c r="B34" s="13" t="s">
        <v>39</v>
      </c>
      <c r="C34" s="13" t="s">
        <v>30</v>
      </c>
      <c r="D34" s="19">
        <v>7021</v>
      </c>
      <c r="E34">
        <v>183</v>
      </c>
    </row>
    <row r="35" spans="1:5" x14ac:dyDescent="0.3">
      <c r="A35" s="13" t="s">
        <v>40</v>
      </c>
      <c r="B35" s="13" t="s">
        <v>39</v>
      </c>
      <c r="C35" s="13" t="s">
        <v>22</v>
      </c>
      <c r="D35" s="19">
        <v>5817</v>
      </c>
      <c r="E35">
        <v>12</v>
      </c>
    </row>
    <row r="36" spans="1:5" x14ac:dyDescent="0.3">
      <c r="A36" s="13" t="s">
        <v>41</v>
      </c>
      <c r="B36" s="13" t="s">
        <v>39</v>
      </c>
      <c r="C36" s="13" t="s">
        <v>14</v>
      </c>
      <c r="D36" s="19">
        <v>3976</v>
      </c>
      <c r="E36">
        <v>72</v>
      </c>
    </row>
    <row r="37" spans="1:5" x14ac:dyDescent="0.3">
      <c r="A37" s="13" t="s">
        <v>6</v>
      </c>
      <c r="B37" s="13" t="s">
        <v>38</v>
      </c>
      <c r="C37" s="13" t="s">
        <v>27</v>
      </c>
      <c r="D37" s="19">
        <v>1134</v>
      </c>
      <c r="E37">
        <v>282</v>
      </c>
    </row>
    <row r="38" spans="1:5" x14ac:dyDescent="0.3">
      <c r="A38" s="13" t="s">
        <v>2</v>
      </c>
      <c r="B38" s="13" t="s">
        <v>39</v>
      </c>
      <c r="C38" s="13" t="s">
        <v>28</v>
      </c>
      <c r="D38" s="19">
        <v>6027</v>
      </c>
      <c r="E38">
        <v>144</v>
      </c>
    </row>
    <row r="39" spans="1:5" x14ac:dyDescent="0.3">
      <c r="A39" s="13" t="s">
        <v>6</v>
      </c>
      <c r="B39" s="13" t="s">
        <v>37</v>
      </c>
      <c r="C39" s="13" t="s">
        <v>16</v>
      </c>
      <c r="D39" s="19">
        <v>1904</v>
      </c>
      <c r="E39">
        <v>405</v>
      </c>
    </row>
    <row r="40" spans="1:5" x14ac:dyDescent="0.3">
      <c r="A40" s="13" t="s">
        <v>7</v>
      </c>
      <c r="B40" s="13" t="s">
        <v>34</v>
      </c>
      <c r="C40" s="13" t="s">
        <v>32</v>
      </c>
      <c r="D40" s="19">
        <v>3262</v>
      </c>
      <c r="E40">
        <v>75</v>
      </c>
    </row>
    <row r="41" spans="1:5" x14ac:dyDescent="0.3">
      <c r="A41" s="13" t="s">
        <v>40</v>
      </c>
      <c r="B41" s="13" t="s">
        <v>34</v>
      </c>
      <c r="C41" s="13" t="s">
        <v>27</v>
      </c>
      <c r="D41" s="19">
        <v>2289</v>
      </c>
      <c r="E41">
        <v>135</v>
      </c>
    </row>
    <row r="42" spans="1:5" x14ac:dyDescent="0.3">
      <c r="A42" s="13" t="s">
        <v>5</v>
      </c>
      <c r="B42" s="13" t="s">
        <v>34</v>
      </c>
      <c r="C42" s="13" t="s">
        <v>27</v>
      </c>
      <c r="D42" s="19">
        <v>6986</v>
      </c>
      <c r="E42">
        <v>21</v>
      </c>
    </row>
    <row r="43" spans="1:5" x14ac:dyDescent="0.3">
      <c r="A43" s="13" t="s">
        <v>2</v>
      </c>
      <c r="B43" s="13" t="s">
        <v>38</v>
      </c>
      <c r="C43" s="13" t="s">
        <v>23</v>
      </c>
      <c r="D43" s="19">
        <v>4417</v>
      </c>
      <c r="E43">
        <v>153</v>
      </c>
    </row>
    <row r="44" spans="1:5" x14ac:dyDescent="0.3">
      <c r="A44" s="13" t="s">
        <v>6</v>
      </c>
      <c r="B44" s="13" t="s">
        <v>34</v>
      </c>
      <c r="C44" s="13" t="s">
        <v>15</v>
      </c>
      <c r="D44" s="19">
        <v>1442</v>
      </c>
      <c r="E44">
        <v>15</v>
      </c>
    </row>
    <row r="45" spans="1:5" x14ac:dyDescent="0.3">
      <c r="A45" s="13" t="s">
        <v>3</v>
      </c>
      <c r="B45" s="13" t="s">
        <v>35</v>
      </c>
      <c r="C45" s="13" t="s">
        <v>14</v>
      </c>
      <c r="D45" s="19">
        <v>2415</v>
      </c>
      <c r="E45">
        <v>255</v>
      </c>
    </row>
    <row r="46" spans="1:5" x14ac:dyDescent="0.3">
      <c r="A46" s="13" t="s">
        <v>2</v>
      </c>
      <c r="B46" s="13" t="s">
        <v>37</v>
      </c>
      <c r="C46" s="13" t="s">
        <v>19</v>
      </c>
      <c r="D46" s="19">
        <v>238</v>
      </c>
      <c r="E46">
        <v>18</v>
      </c>
    </row>
    <row r="47" spans="1:5" x14ac:dyDescent="0.3">
      <c r="A47" s="13" t="s">
        <v>6</v>
      </c>
      <c r="B47" s="13" t="s">
        <v>37</v>
      </c>
      <c r="C47" s="13" t="s">
        <v>23</v>
      </c>
      <c r="D47" s="19">
        <v>4949</v>
      </c>
      <c r="E47">
        <v>189</v>
      </c>
    </row>
    <row r="48" spans="1:5" x14ac:dyDescent="0.3">
      <c r="A48" s="13" t="s">
        <v>5</v>
      </c>
      <c r="B48" s="13" t="s">
        <v>38</v>
      </c>
      <c r="C48" s="13" t="s">
        <v>32</v>
      </c>
      <c r="D48" s="19">
        <v>5075</v>
      </c>
      <c r="E48">
        <v>21</v>
      </c>
    </row>
    <row r="49" spans="1:5" x14ac:dyDescent="0.3">
      <c r="A49" s="13" t="s">
        <v>3</v>
      </c>
      <c r="B49" s="13" t="s">
        <v>36</v>
      </c>
      <c r="C49" s="13" t="s">
        <v>16</v>
      </c>
      <c r="D49" s="19">
        <v>9198</v>
      </c>
      <c r="E49">
        <v>36</v>
      </c>
    </row>
    <row r="50" spans="1:5" x14ac:dyDescent="0.3">
      <c r="A50" s="13" t="s">
        <v>6</v>
      </c>
      <c r="B50" s="13" t="s">
        <v>34</v>
      </c>
      <c r="C50" s="13" t="s">
        <v>29</v>
      </c>
      <c r="D50" s="19">
        <v>3339</v>
      </c>
      <c r="E50">
        <v>75</v>
      </c>
    </row>
    <row r="51" spans="1:5" x14ac:dyDescent="0.3">
      <c r="A51" s="13" t="s">
        <v>40</v>
      </c>
      <c r="B51" s="13" t="s">
        <v>34</v>
      </c>
      <c r="C51" s="13" t="s">
        <v>17</v>
      </c>
      <c r="D51" s="19">
        <v>5019</v>
      </c>
      <c r="E51">
        <v>156</v>
      </c>
    </row>
    <row r="52" spans="1:5" x14ac:dyDescent="0.3">
      <c r="A52" s="13" t="s">
        <v>5</v>
      </c>
      <c r="B52" s="13" t="s">
        <v>36</v>
      </c>
      <c r="C52" s="13" t="s">
        <v>16</v>
      </c>
      <c r="D52" s="19">
        <v>16184</v>
      </c>
      <c r="E52">
        <v>39</v>
      </c>
    </row>
    <row r="53" spans="1:5" x14ac:dyDescent="0.3">
      <c r="A53" s="13" t="s">
        <v>6</v>
      </c>
      <c r="B53" s="13" t="s">
        <v>36</v>
      </c>
      <c r="C53" s="13" t="s">
        <v>21</v>
      </c>
      <c r="D53" s="19">
        <v>497</v>
      </c>
      <c r="E53">
        <v>63</v>
      </c>
    </row>
    <row r="54" spans="1:5" x14ac:dyDescent="0.3">
      <c r="A54" s="13" t="s">
        <v>2</v>
      </c>
      <c r="B54" s="13" t="s">
        <v>36</v>
      </c>
      <c r="C54" s="13" t="s">
        <v>29</v>
      </c>
      <c r="D54" s="19">
        <v>8211</v>
      </c>
      <c r="E54">
        <v>75</v>
      </c>
    </row>
    <row r="55" spans="1:5" x14ac:dyDescent="0.3">
      <c r="A55" s="13" t="s">
        <v>2</v>
      </c>
      <c r="B55" s="13" t="s">
        <v>38</v>
      </c>
      <c r="C55" s="13" t="s">
        <v>28</v>
      </c>
      <c r="D55" s="19">
        <v>6580</v>
      </c>
      <c r="E55">
        <v>183</v>
      </c>
    </row>
    <row r="56" spans="1:5" x14ac:dyDescent="0.3">
      <c r="A56" s="13" t="s">
        <v>41</v>
      </c>
      <c r="B56" s="13" t="s">
        <v>35</v>
      </c>
      <c r="C56" s="13" t="s">
        <v>13</v>
      </c>
      <c r="D56" s="19">
        <v>4760</v>
      </c>
      <c r="E56">
        <v>69</v>
      </c>
    </row>
    <row r="57" spans="1:5" x14ac:dyDescent="0.3">
      <c r="A57" s="13" t="s">
        <v>40</v>
      </c>
      <c r="B57" s="13" t="s">
        <v>36</v>
      </c>
      <c r="C57" s="13" t="s">
        <v>25</v>
      </c>
      <c r="D57" s="19">
        <v>5439</v>
      </c>
      <c r="E57">
        <v>30</v>
      </c>
    </row>
    <row r="58" spans="1:5" x14ac:dyDescent="0.3">
      <c r="A58" s="13" t="s">
        <v>41</v>
      </c>
      <c r="B58" s="13" t="s">
        <v>34</v>
      </c>
      <c r="C58" s="13" t="s">
        <v>17</v>
      </c>
      <c r="D58" s="19">
        <v>1463</v>
      </c>
      <c r="E58">
        <v>39</v>
      </c>
    </row>
    <row r="59" spans="1:5" x14ac:dyDescent="0.3">
      <c r="A59" s="13" t="s">
        <v>3</v>
      </c>
      <c r="B59" s="13" t="s">
        <v>34</v>
      </c>
      <c r="C59" s="13" t="s">
        <v>32</v>
      </c>
      <c r="D59" s="19">
        <v>7777</v>
      </c>
      <c r="E59">
        <v>504</v>
      </c>
    </row>
    <row r="60" spans="1:5" x14ac:dyDescent="0.3">
      <c r="A60" s="13" t="s">
        <v>9</v>
      </c>
      <c r="B60" s="13" t="s">
        <v>37</v>
      </c>
      <c r="C60" s="13" t="s">
        <v>29</v>
      </c>
      <c r="D60" s="19">
        <v>1085</v>
      </c>
      <c r="E60">
        <v>273</v>
      </c>
    </row>
    <row r="61" spans="1:5" x14ac:dyDescent="0.3">
      <c r="A61" s="13" t="s">
        <v>5</v>
      </c>
      <c r="B61" s="13" t="s">
        <v>37</v>
      </c>
      <c r="C61" s="13" t="s">
        <v>31</v>
      </c>
      <c r="D61" s="19">
        <v>182</v>
      </c>
      <c r="E61">
        <v>48</v>
      </c>
    </row>
    <row r="62" spans="1:5" x14ac:dyDescent="0.3">
      <c r="A62" s="13" t="s">
        <v>6</v>
      </c>
      <c r="B62" s="13" t="s">
        <v>34</v>
      </c>
      <c r="C62" s="13" t="s">
        <v>27</v>
      </c>
      <c r="D62" s="19">
        <v>4242</v>
      </c>
      <c r="E62">
        <v>207</v>
      </c>
    </row>
    <row r="63" spans="1:5" x14ac:dyDescent="0.3">
      <c r="A63" s="13" t="s">
        <v>6</v>
      </c>
      <c r="B63" s="13" t="s">
        <v>36</v>
      </c>
      <c r="C63" s="13" t="s">
        <v>32</v>
      </c>
      <c r="D63" s="19">
        <v>6118</v>
      </c>
      <c r="E63">
        <v>9</v>
      </c>
    </row>
    <row r="64" spans="1:5" x14ac:dyDescent="0.3">
      <c r="A64" s="13" t="s">
        <v>10</v>
      </c>
      <c r="B64" s="13" t="s">
        <v>36</v>
      </c>
      <c r="C64" s="13" t="s">
        <v>23</v>
      </c>
      <c r="D64" s="19">
        <v>2317</v>
      </c>
      <c r="E64">
        <v>261</v>
      </c>
    </row>
    <row r="65" spans="1:5" x14ac:dyDescent="0.3">
      <c r="A65" s="13" t="s">
        <v>6</v>
      </c>
      <c r="B65" s="13" t="s">
        <v>38</v>
      </c>
      <c r="C65" s="13" t="s">
        <v>16</v>
      </c>
      <c r="D65" s="19">
        <v>938</v>
      </c>
      <c r="E65">
        <v>6</v>
      </c>
    </row>
    <row r="66" spans="1:5" x14ac:dyDescent="0.3">
      <c r="A66" s="13" t="s">
        <v>8</v>
      </c>
      <c r="B66" s="13" t="s">
        <v>37</v>
      </c>
      <c r="C66" s="13" t="s">
        <v>15</v>
      </c>
      <c r="D66" s="19">
        <v>9709</v>
      </c>
      <c r="E66">
        <v>30</v>
      </c>
    </row>
    <row r="67" spans="1:5" x14ac:dyDescent="0.3">
      <c r="A67" s="13" t="s">
        <v>7</v>
      </c>
      <c r="B67" s="13" t="s">
        <v>34</v>
      </c>
      <c r="C67" s="13" t="s">
        <v>20</v>
      </c>
      <c r="D67" s="19">
        <v>2205</v>
      </c>
      <c r="E67">
        <v>138</v>
      </c>
    </row>
    <row r="68" spans="1:5" x14ac:dyDescent="0.3">
      <c r="A68" s="13" t="s">
        <v>7</v>
      </c>
      <c r="B68" s="13" t="s">
        <v>37</v>
      </c>
      <c r="C68" s="13" t="s">
        <v>17</v>
      </c>
      <c r="D68" s="19">
        <v>4487</v>
      </c>
      <c r="E68">
        <v>111</v>
      </c>
    </row>
    <row r="69" spans="1:5" x14ac:dyDescent="0.3">
      <c r="A69" s="13" t="s">
        <v>5</v>
      </c>
      <c r="B69" s="13" t="s">
        <v>35</v>
      </c>
      <c r="C69" s="13" t="s">
        <v>18</v>
      </c>
      <c r="D69" s="19">
        <v>2415</v>
      </c>
      <c r="E69">
        <v>15</v>
      </c>
    </row>
    <row r="70" spans="1:5" x14ac:dyDescent="0.3">
      <c r="A70" s="13" t="s">
        <v>40</v>
      </c>
      <c r="B70" s="13" t="s">
        <v>34</v>
      </c>
      <c r="C70" s="13" t="s">
        <v>19</v>
      </c>
      <c r="D70" s="19">
        <v>4018</v>
      </c>
      <c r="E70">
        <v>162</v>
      </c>
    </row>
    <row r="71" spans="1:5" x14ac:dyDescent="0.3">
      <c r="A71" s="13" t="s">
        <v>5</v>
      </c>
      <c r="B71" s="13" t="s">
        <v>34</v>
      </c>
      <c r="C71" s="13" t="s">
        <v>19</v>
      </c>
      <c r="D71" s="19">
        <v>861</v>
      </c>
      <c r="E71">
        <v>195</v>
      </c>
    </row>
    <row r="72" spans="1:5" x14ac:dyDescent="0.3">
      <c r="A72" s="13" t="s">
        <v>10</v>
      </c>
      <c r="B72" s="13" t="s">
        <v>38</v>
      </c>
      <c r="C72" s="13" t="s">
        <v>14</v>
      </c>
      <c r="D72" s="19">
        <v>5586</v>
      </c>
      <c r="E72">
        <v>525</v>
      </c>
    </row>
    <row r="73" spans="1:5" x14ac:dyDescent="0.3">
      <c r="A73" s="13" t="s">
        <v>7</v>
      </c>
      <c r="B73" s="13" t="s">
        <v>34</v>
      </c>
      <c r="C73" s="13" t="s">
        <v>33</v>
      </c>
      <c r="D73" s="19">
        <v>2226</v>
      </c>
      <c r="E73">
        <v>48</v>
      </c>
    </row>
    <row r="74" spans="1:5" x14ac:dyDescent="0.3">
      <c r="A74" s="13" t="s">
        <v>9</v>
      </c>
      <c r="B74" s="13" t="s">
        <v>34</v>
      </c>
      <c r="C74" s="13" t="s">
        <v>28</v>
      </c>
      <c r="D74" s="19">
        <v>14329</v>
      </c>
      <c r="E74">
        <v>150</v>
      </c>
    </row>
    <row r="75" spans="1:5" x14ac:dyDescent="0.3">
      <c r="A75" s="13" t="s">
        <v>9</v>
      </c>
      <c r="B75" s="13" t="s">
        <v>34</v>
      </c>
      <c r="C75" s="13" t="s">
        <v>20</v>
      </c>
      <c r="D75" s="19">
        <v>8463</v>
      </c>
      <c r="E75">
        <v>492</v>
      </c>
    </row>
    <row r="76" spans="1:5" x14ac:dyDescent="0.3">
      <c r="A76" s="13" t="s">
        <v>5</v>
      </c>
      <c r="B76" s="13" t="s">
        <v>34</v>
      </c>
      <c r="C76" s="13" t="s">
        <v>29</v>
      </c>
      <c r="D76" s="19">
        <v>2891</v>
      </c>
      <c r="E76">
        <v>102</v>
      </c>
    </row>
    <row r="77" spans="1:5" x14ac:dyDescent="0.3">
      <c r="A77" s="13" t="s">
        <v>3</v>
      </c>
      <c r="B77" s="13" t="s">
        <v>36</v>
      </c>
      <c r="C77" s="13" t="s">
        <v>23</v>
      </c>
      <c r="D77" s="19">
        <v>3773</v>
      </c>
      <c r="E77">
        <v>165</v>
      </c>
    </row>
    <row r="78" spans="1:5" x14ac:dyDescent="0.3">
      <c r="A78" s="13" t="s">
        <v>41</v>
      </c>
      <c r="B78" s="13" t="s">
        <v>36</v>
      </c>
      <c r="C78" s="13" t="s">
        <v>28</v>
      </c>
      <c r="D78" s="19">
        <v>854</v>
      </c>
      <c r="E78">
        <v>309</v>
      </c>
    </row>
    <row r="79" spans="1:5" x14ac:dyDescent="0.3">
      <c r="A79" s="13" t="s">
        <v>6</v>
      </c>
      <c r="B79" s="13" t="s">
        <v>36</v>
      </c>
      <c r="C79" s="13" t="s">
        <v>17</v>
      </c>
      <c r="D79" s="19">
        <v>4970</v>
      </c>
      <c r="E79">
        <v>156</v>
      </c>
    </row>
    <row r="80" spans="1:5" x14ac:dyDescent="0.3">
      <c r="A80" s="13" t="s">
        <v>9</v>
      </c>
      <c r="B80" s="13" t="s">
        <v>35</v>
      </c>
      <c r="C80" s="13" t="s">
        <v>26</v>
      </c>
      <c r="D80" s="19">
        <v>98</v>
      </c>
      <c r="E80">
        <v>159</v>
      </c>
    </row>
    <row r="81" spans="1:5" x14ac:dyDescent="0.3">
      <c r="A81" s="13" t="s">
        <v>5</v>
      </c>
      <c r="B81" s="13" t="s">
        <v>35</v>
      </c>
      <c r="C81" s="13" t="s">
        <v>15</v>
      </c>
      <c r="D81" s="19">
        <v>13391</v>
      </c>
      <c r="E81">
        <v>201</v>
      </c>
    </row>
    <row r="82" spans="1:5" x14ac:dyDescent="0.3">
      <c r="A82" s="13" t="s">
        <v>8</v>
      </c>
      <c r="B82" s="13" t="s">
        <v>39</v>
      </c>
      <c r="C82" s="13" t="s">
        <v>31</v>
      </c>
      <c r="D82" s="19">
        <v>8890</v>
      </c>
      <c r="E82">
        <v>210</v>
      </c>
    </row>
    <row r="83" spans="1:5" x14ac:dyDescent="0.3">
      <c r="A83" s="13" t="s">
        <v>2</v>
      </c>
      <c r="B83" s="13" t="s">
        <v>38</v>
      </c>
      <c r="C83" s="13" t="s">
        <v>13</v>
      </c>
      <c r="D83" s="19">
        <v>56</v>
      </c>
      <c r="E83">
        <v>51</v>
      </c>
    </row>
    <row r="84" spans="1:5" x14ac:dyDescent="0.3">
      <c r="A84" s="13" t="s">
        <v>3</v>
      </c>
      <c r="B84" s="13" t="s">
        <v>36</v>
      </c>
      <c r="C84" s="13" t="s">
        <v>25</v>
      </c>
      <c r="D84" s="19">
        <v>3339</v>
      </c>
      <c r="E84">
        <v>39</v>
      </c>
    </row>
    <row r="85" spans="1:5" x14ac:dyDescent="0.3">
      <c r="A85" s="13" t="s">
        <v>10</v>
      </c>
      <c r="B85" s="13" t="s">
        <v>35</v>
      </c>
      <c r="C85" s="13" t="s">
        <v>18</v>
      </c>
      <c r="D85" s="19">
        <v>3808</v>
      </c>
      <c r="E85">
        <v>279</v>
      </c>
    </row>
    <row r="86" spans="1:5" x14ac:dyDescent="0.3">
      <c r="A86" s="13" t="s">
        <v>10</v>
      </c>
      <c r="B86" s="13" t="s">
        <v>38</v>
      </c>
      <c r="C86" s="13" t="s">
        <v>13</v>
      </c>
      <c r="D86" s="19">
        <v>63</v>
      </c>
      <c r="E86">
        <v>123</v>
      </c>
    </row>
    <row r="87" spans="1:5" x14ac:dyDescent="0.3">
      <c r="A87" s="13" t="s">
        <v>2</v>
      </c>
      <c r="B87" s="13" t="s">
        <v>39</v>
      </c>
      <c r="C87" s="13" t="s">
        <v>27</v>
      </c>
      <c r="D87" s="19">
        <v>7812</v>
      </c>
      <c r="E87">
        <v>81</v>
      </c>
    </row>
    <row r="88" spans="1:5" x14ac:dyDescent="0.3">
      <c r="A88" s="13" t="s">
        <v>40</v>
      </c>
      <c r="B88" s="13" t="s">
        <v>37</v>
      </c>
      <c r="C88" s="13" t="s">
        <v>19</v>
      </c>
      <c r="D88" s="19">
        <v>7693</v>
      </c>
      <c r="E88">
        <v>21</v>
      </c>
    </row>
    <row r="89" spans="1:5" x14ac:dyDescent="0.3">
      <c r="A89" s="13" t="s">
        <v>3</v>
      </c>
      <c r="B89" s="13" t="s">
        <v>36</v>
      </c>
      <c r="C89" s="13" t="s">
        <v>28</v>
      </c>
      <c r="D89" s="19">
        <v>973</v>
      </c>
      <c r="E89">
        <v>162</v>
      </c>
    </row>
    <row r="90" spans="1:5" x14ac:dyDescent="0.3">
      <c r="A90" s="13" t="s">
        <v>10</v>
      </c>
      <c r="B90" s="13" t="s">
        <v>35</v>
      </c>
      <c r="C90" s="13" t="s">
        <v>21</v>
      </c>
      <c r="D90" s="19">
        <v>567</v>
      </c>
      <c r="E90">
        <v>228</v>
      </c>
    </row>
    <row r="91" spans="1:5" x14ac:dyDescent="0.3">
      <c r="A91" s="13" t="s">
        <v>10</v>
      </c>
      <c r="B91" s="13" t="s">
        <v>36</v>
      </c>
      <c r="C91" s="13" t="s">
        <v>29</v>
      </c>
      <c r="D91" s="19">
        <v>2471</v>
      </c>
      <c r="E91">
        <v>342</v>
      </c>
    </row>
    <row r="92" spans="1:5" x14ac:dyDescent="0.3">
      <c r="A92" s="13" t="s">
        <v>5</v>
      </c>
      <c r="B92" s="13" t="s">
        <v>38</v>
      </c>
      <c r="C92" s="13" t="s">
        <v>13</v>
      </c>
      <c r="D92" s="19">
        <v>7189</v>
      </c>
      <c r="E92">
        <v>54</v>
      </c>
    </row>
    <row r="93" spans="1:5" x14ac:dyDescent="0.3">
      <c r="A93" s="13" t="s">
        <v>41</v>
      </c>
      <c r="B93" s="13" t="s">
        <v>35</v>
      </c>
      <c r="C93" s="13" t="s">
        <v>28</v>
      </c>
      <c r="D93" s="19">
        <v>7455</v>
      </c>
      <c r="E93">
        <v>216</v>
      </c>
    </row>
    <row r="94" spans="1:5" x14ac:dyDescent="0.3">
      <c r="A94" s="13" t="s">
        <v>3</v>
      </c>
      <c r="B94" s="13" t="s">
        <v>34</v>
      </c>
      <c r="C94" s="13" t="s">
        <v>26</v>
      </c>
      <c r="D94" s="19">
        <v>3108</v>
      </c>
      <c r="E94">
        <v>54</v>
      </c>
    </row>
    <row r="95" spans="1:5" x14ac:dyDescent="0.3">
      <c r="A95" s="13" t="s">
        <v>6</v>
      </c>
      <c r="B95" s="13" t="s">
        <v>38</v>
      </c>
      <c r="C95" s="13" t="s">
        <v>25</v>
      </c>
      <c r="D95" s="19">
        <v>469</v>
      </c>
      <c r="E95">
        <v>75</v>
      </c>
    </row>
    <row r="96" spans="1:5" x14ac:dyDescent="0.3">
      <c r="A96" s="13" t="s">
        <v>9</v>
      </c>
      <c r="B96" s="13" t="s">
        <v>37</v>
      </c>
      <c r="C96" s="13" t="s">
        <v>23</v>
      </c>
      <c r="D96" s="19">
        <v>2737</v>
      </c>
      <c r="E96">
        <v>93</v>
      </c>
    </row>
    <row r="97" spans="1:5" x14ac:dyDescent="0.3">
      <c r="A97" s="13" t="s">
        <v>9</v>
      </c>
      <c r="B97" s="13" t="s">
        <v>37</v>
      </c>
      <c r="C97" s="13" t="s">
        <v>25</v>
      </c>
      <c r="D97" s="19">
        <v>4305</v>
      </c>
      <c r="E97">
        <v>156</v>
      </c>
    </row>
    <row r="98" spans="1:5" x14ac:dyDescent="0.3">
      <c r="A98" s="13" t="s">
        <v>9</v>
      </c>
      <c r="B98" s="13" t="s">
        <v>38</v>
      </c>
      <c r="C98" s="13" t="s">
        <v>17</v>
      </c>
      <c r="D98" s="19">
        <v>2408</v>
      </c>
      <c r="E98">
        <v>9</v>
      </c>
    </row>
    <row r="99" spans="1:5" x14ac:dyDescent="0.3">
      <c r="A99" s="13" t="s">
        <v>3</v>
      </c>
      <c r="B99" s="13" t="s">
        <v>36</v>
      </c>
      <c r="C99" s="13" t="s">
        <v>19</v>
      </c>
      <c r="D99" s="19">
        <v>1281</v>
      </c>
      <c r="E99">
        <v>18</v>
      </c>
    </row>
    <row r="100" spans="1:5" x14ac:dyDescent="0.3">
      <c r="A100" s="13" t="s">
        <v>40</v>
      </c>
      <c r="B100" s="13" t="s">
        <v>35</v>
      </c>
      <c r="C100" s="13" t="s">
        <v>32</v>
      </c>
      <c r="D100" s="19">
        <v>12348</v>
      </c>
      <c r="E100">
        <v>234</v>
      </c>
    </row>
    <row r="101" spans="1:5" x14ac:dyDescent="0.3">
      <c r="A101" s="13" t="s">
        <v>3</v>
      </c>
      <c r="B101" s="13" t="s">
        <v>34</v>
      </c>
      <c r="C101" s="13" t="s">
        <v>28</v>
      </c>
      <c r="D101" s="19">
        <v>3689</v>
      </c>
      <c r="E101">
        <v>312</v>
      </c>
    </row>
    <row r="102" spans="1:5" x14ac:dyDescent="0.3">
      <c r="A102" s="13" t="s">
        <v>7</v>
      </c>
      <c r="B102" s="13" t="s">
        <v>36</v>
      </c>
      <c r="C102" s="13" t="s">
        <v>19</v>
      </c>
      <c r="D102" s="19">
        <v>2870</v>
      </c>
      <c r="E102">
        <v>300</v>
      </c>
    </row>
    <row r="103" spans="1:5" x14ac:dyDescent="0.3">
      <c r="A103" s="13" t="s">
        <v>2</v>
      </c>
      <c r="B103" s="13" t="s">
        <v>36</v>
      </c>
      <c r="C103" s="13" t="s">
        <v>27</v>
      </c>
      <c r="D103" s="19">
        <v>798</v>
      </c>
      <c r="E103">
        <v>519</v>
      </c>
    </row>
    <row r="104" spans="1:5" x14ac:dyDescent="0.3">
      <c r="A104" s="13" t="s">
        <v>41</v>
      </c>
      <c r="B104" s="13" t="s">
        <v>37</v>
      </c>
      <c r="C104" s="13" t="s">
        <v>21</v>
      </c>
      <c r="D104" s="19">
        <v>2933</v>
      </c>
      <c r="E104">
        <v>9</v>
      </c>
    </row>
    <row r="105" spans="1:5" x14ac:dyDescent="0.3">
      <c r="A105" s="13" t="s">
        <v>5</v>
      </c>
      <c r="B105" s="13" t="s">
        <v>35</v>
      </c>
      <c r="C105" s="13" t="s">
        <v>4</v>
      </c>
      <c r="D105" s="19">
        <v>2744</v>
      </c>
      <c r="E105">
        <v>9</v>
      </c>
    </row>
    <row r="106" spans="1:5" x14ac:dyDescent="0.3">
      <c r="A106" s="13" t="s">
        <v>40</v>
      </c>
      <c r="B106" s="13" t="s">
        <v>36</v>
      </c>
      <c r="C106" s="13" t="s">
        <v>33</v>
      </c>
      <c r="D106" s="19">
        <v>9772</v>
      </c>
      <c r="E106">
        <v>90</v>
      </c>
    </row>
    <row r="107" spans="1:5" x14ac:dyDescent="0.3">
      <c r="A107" s="13" t="s">
        <v>7</v>
      </c>
      <c r="B107" s="13" t="s">
        <v>34</v>
      </c>
      <c r="C107" s="13" t="s">
        <v>25</v>
      </c>
      <c r="D107" s="19">
        <v>1568</v>
      </c>
      <c r="E107">
        <v>96</v>
      </c>
    </row>
    <row r="108" spans="1:5" x14ac:dyDescent="0.3">
      <c r="A108" s="13" t="s">
        <v>2</v>
      </c>
      <c r="B108" s="13" t="s">
        <v>36</v>
      </c>
      <c r="C108" s="13" t="s">
        <v>16</v>
      </c>
      <c r="D108" s="19">
        <v>11417</v>
      </c>
      <c r="E108">
        <v>21</v>
      </c>
    </row>
    <row r="109" spans="1:5" x14ac:dyDescent="0.3">
      <c r="A109" s="13" t="s">
        <v>40</v>
      </c>
      <c r="B109" s="13" t="s">
        <v>34</v>
      </c>
      <c r="C109" s="13" t="s">
        <v>26</v>
      </c>
      <c r="D109" s="19">
        <v>6748</v>
      </c>
      <c r="E109">
        <v>48</v>
      </c>
    </row>
    <row r="110" spans="1:5" x14ac:dyDescent="0.3">
      <c r="A110" s="13" t="s">
        <v>10</v>
      </c>
      <c r="B110" s="13" t="s">
        <v>36</v>
      </c>
      <c r="C110" s="13" t="s">
        <v>27</v>
      </c>
      <c r="D110" s="19">
        <v>1407</v>
      </c>
      <c r="E110">
        <v>72</v>
      </c>
    </row>
    <row r="111" spans="1:5" x14ac:dyDescent="0.3">
      <c r="A111" s="13" t="s">
        <v>8</v>
      </c>
      <c r="B111" s="13" t="s">
        <v>35</v>
      </c>
      <c r="C111" s="13" t="s">
        <v>29</v>
      </c>
      <c r="D111" s="19">
        <v>2023</v>
      </c>
      <c r="E111">
        <v>168</v>
      </c>
    </row>
    <row r="112" spans="1:5" x14ac:dyDescent="0.3">
      <c r="A112" s="13" t="s">
        <v>5</v>
      </c>
      <c r="B112" s="13" t="s">
        <v>39</v>
      </c>
      <c r="C112" s="13" t="s">
        <v>26</v>
      </c>
      <c r="D112" s="19">
        <v>5236</v>
      </c>
      <c r="E112">
        <v>51</v>
      </c>
    </row>
    <row r="113" spans="1:5" x14ac:dyDescent="0.3">
      <c r="A113" s="13" t="s">
        <v>41</v>
      </c>
      <c r="B113" s="13" t="s">
        <v>36</v>
      </c>
      <c r="C113" s="13" t="s">
        <v>19</v>
      </c>
      <c r="D113" s="19">
        <v>1925</v>
      </c>
      <c r="E113">
        <v>192</v>
      </c>
    </row>
    <row r="114" spans="1:5" x14ac:dyDescent="0.3">
      <c r="A114" s="13" t="s">
        <v>7</v>
      </c>
      <c r="B114" s="13" t="s">
        <v>37</v>
      </c>
      <c r="C114" s="13" t="s">
        <v>14</v>
      </c>
      <c r="D114" s="19">
        <v>6608</v>
      </c>
      <c r="E114">
        <v>225</v>
      </c>
    </row>
    <row r="115" spans="1:5" x14ac:dyDescent="0.3">
      <c r="A115" s="13" t="s">
        <v>6</v>
      </c>
      <c r="B115" s="13" t="s">
        <v>34</v>
      </c>
      <c r="C115" s="13" t="s">
        <v>26</v>
      </c>
      <c r="D115" s="19">
        <v>8008</v>
      </c>
      <c r="E115">
        <v>456</v>
      </c>
    </row>
    <row r="116" spans="1:5" x14ac:dyDescent="0.3">
      <c r="A116" s="13" t="s">
        <v>10</v>
      </c>
      <c r="B116" s="13" t="s">
        <v>34</v>
      </c>
      <c r="C116" s="13" t="s">
        <v>25</v>
      </c>
      <c r="D116" s="19">
        <v>1428</v>
      </c>
      <c r="E116">
        <v>93</v>
      </c>
    </row>
    <row r="117" spans="1:5" x14ac:dyDescent="0.3">
      <c r="A117" s="13" t="s">
        <v>6</v>
      </c>
      <c r="B117" s="13" t="s">
        <v>34</v>
      </c>
      <c r="C117" s="13" t="s">
        <v>4</v>
      </c>
      <c r="D117" s="19">
        <v>525</v>
      </c>
      <c r="E117">
        <v>48</v>
      </c>
    </row>
    <row r="118" spans="1:5" x14ac:dyDescent="0.3">
      <c r="A118" s="13" t="s">
        <v>6</v>
      </c>
      <c r="B118" s="13" t="s">
        <v>37</v>
      </c>
      <c r="C118" s="13" t="s">
        <v>18</v>
      </c>
      <c r="D118" s="19">
        <v>1505</v>
      </c>
      <c r="E118">
        <v>102</v>
      </c>
    </row>
    <row r="119" spans="1:5" x14ac:dyDescent="0.3">
      <c r="A119" s="13" t="s">
        <v>7</v>
      </c>
      <c r="B119" s="13" t="s">
        <v>35</v>
      </c>
      <c r="C119" s="13" t="s">
        <v>30</v>
      </c>
      <c r="D119" s="19">
        <v>6755</v>
      </c>
      <c r="E119">
        <v>252</v>
      </c>
    </row>
    <row r="120" spans="1:5" x14ac:dyDescent="0.3">
      <c r="A120" s="13" t="s">
        <v>2</v>
      </c>
      <c r="B120" s="13" t="s">
        <v>37</v>
      </c>
      <c r="C120" s="13" t="s">
        <v>18</v>
      </c>
      <c r="D120" s="19">
        <v>11571</v>
      </c>
      <c r="E120">
        <v>138</v>
      </c>
    </row>
    <row r="121" spans="1:5" x14ac:dyDescent="0.3">
      <c r="A121" s="13" t="s">
        <v>40</v>
      </c>
      <c r="B121" s="13" t="s">
        <v>38</v>
      </c>
      <c r="C121" s="13" t="s">
        <v>25</v>
      </c>
      <c r="D121" s="19">
        <v>2541</v>
      </c>
      <c r="E121">
        <v>90</v>
      </c>
    </row>
    <row r="122" spans="1:5" x14ac:dyDescent="0.3">
      <c r="A122" s="13" t="s">
        <v>41</v>
      </c>
      <c r="B122" s="13" t="s">
        <v>37</v>
      </c>
      <c r="C122" s="13" t="s">
        <v>30</v>
      </c>
      <c r="D122" s="19">
        <v>1526</v>
      </c>
      <c r="E122">
        <v>240</v>
      </c>
    </row>
    <row r="123" spans="1:5" x14ac:dyDescent="0.3">
      <c r="A123" s="13" t="s">
        <v>40</v>
      </c>
      <c r="B123" s="13" t="s">
        <v>38</v>
      </c>
      <c r="C123" s="13" t="s">
        <v>4</v>
      </c>
      <c r="D123" s="19">
        <v>6125</v>
      </c>
      <c r="E123">
        <v>102</v>
      </c>
    </row>
    <row r="124" spans="1:5" x14ac:dyDescent="0.3">
      <c r="A124" s="13" t="s">
        <v>41</v>
      </c>
      <c r="B124" s="13" t="s">
        <v>35</v>
      </c>
      <c r="C124" s="13" t="s">
        <v>27</v>
      </c>
      <c r="D124" s="19">
        <v>847</v>
      </c>
      <c r="E124">
        <v>129</v>
      </c>
    </row>
    <row r="125" spans="1:5" x14ac:dyDescent="0.3">
      <c r="A125" s="13" t="s">
        <v>8</v>
      </c>
      <c r="B125" s="13" t="s">
        <v>35</v>
      </c>
      <c r="C125" s="13" t="s">
        <v>27</v>
      </c>
      <c r="D125" s="19">
        <v>4753</v>
      </c>
      <c r="E125">
        <v>300</v>
      </c>
    </row>
    <row r="126" spans="1:5" x14ac:dyDescent="0.3">
      <c r="A126" s="13" t="s">
        <v>6</v>
      </c>
      <c r="B126" s="13" t="s">
        <v>38</v>
      </c>
      <c r="C126" s="13" t="s">
        <v>33</v>
      </c>
      <c r="D126" s="19">
        <v>959</v>
      </c>
      <c r="E126">
        <v>135</v>
      </c>
    </row>
    <row r="127" spans="1:5" x14ac:dyDescent="0.3">
      <c r="A127" s="13" t="s">
        <v>7</v>
      </c>
      <c r="B127" s="13" t="s">
        <v>35</v>
      </c>
      <c r="C127" s="13" t="s">
        <v>24</v>
      </c>
      <c r="D127" s="19">
        <v>2793</v>
      </c>
      <c r="E127">
        <v>114</v>
      </c>
    </row>
    <row r="128" spans="1:5" x14ac:dyDescent="0.3">
      <c r="A128" s="13" t="s">
        <v>7</v>
      </c>
      <c r="B128" s="13" t="s">
        <v>35</v>
      </c>
      <c r="C128" s="13" t="s">
        <v>14</v>
      </c>
      <c r="D128" s="19">
        <v>4606</v>
      </c>
      <c r="E128">
        <v>63</v>
      </c>
    </row>
    <row r="129" spans="1:5" x14ac:dyDescent="0.3">
      <c r="A129" s="13" t="s">
        <v>7</v>
      </c>
      <c r="B129" s="13" t="s">
        <v>36</v>
      </c>
      <c r="C129" s="13" t="s">
        <v>29</v>
      </c>
      <c r="D129" s="19">
        <v>5551</v>
      </c>
      <c r="E129">
        <v>252</v>
      </c>
    </row>
    <row r="130" spans="1:5" x14ac:dyDescent="0.3">
      <c r="A130" s="13" t="s">
        <v>10</v>
      </c>
      <c r="B130" s="13" t="s">
        <v>36</v>
      </c>
      <c r="C130" s="13" t="s">
        <v>32</v>
      </c>
      <c r="D130" s="19">
        <v>6657</v>
      </c>
      <c r="E130">
        <v>303</v>
      </c>
    </row>
    <row r="131" spans="1:5" x14ac:dyDescent="0.3">
      <c r="A131" s="13" t="s">
        <v>7</v>
      </c>
      <c r="B131" s="13" t="s">
        <v>39</v>
      </c>
      <c r="C131" s="13" t="s">
        <v>17</v>
      </c>
      <c r="D131" s="19">
        <v>4438</v>
      </c>
      <c r="E131">
        <v>246</v>
      </c>
    </row>
    <row r="132" spans="1:5" x14ac:dyDescent="0.3">
      <c r="A132" s="13" t="s">
        <v>8</v>
      </c>
      <c r="B132" s="13" t="s">
        <v>38</v>
      </c>
      <c r="C132" s="13" t="s">
        <v>22</v>
      </c>
      <c r="D132" s="19">
        <v>168</v>
      </c>
      <c r="E132">
        <v>84</v>
      </c>
    </row>
    <row r="133" spans="1:5" x14ac:dyDescent="0.3">
      <c r="A133" s="13" t="s">
        <v>7</v>
      </c>
      <c r="B133" s="13" t="s">
        <v>34</v>
      </c>
      <c r="C133" s="13" t="s">
        <v>17</v>
      </c>
      <c r="D133" s="19">
        <v>7777</v>
      </c>
      <c r="E133">
        <v>39</v>
      </c>
    </row>
    <row r="134" spans="1:5" x14ac:dyDescent="0.3">
      <c r="A134" s="13" t="s">
        <v>5</v>
      </c>
      <c r="B134" s="13" t="s">
        <v>36</v>
      </c>
      <c r="C134" s="13" t="s">
        <v>17</v>
      </c>
      <c r="D134" s="19">
        <v>3339</v>
      </c>
      <c r="E134">
        <v>348</v>
      </c>
    </row>
    <row r="135" spans="1:5" x14ac:dyDescent="0.3">
      <c r="A135" s="13" t="s">
        <v>7</v>
      </c>
      <c r="B135" s="13" t="s">
        <v>37</v>
      </c>
      <c r="C135" s="13" t="s">
        <v>33</v>
      </c>
      <c r="D135" s="19">
        <v>6391</v>
      </c>
      <c r="E135">
        <v>48</v>
      </c>
    </row>
    <row r="136" spans="1:5" x14ac:dyDescent="0.3">
      <c r="A136" s="13" t="s">
        <v>5</v>
      </c>
      <c r="B136" s="13" t="s">
        <v>37</v>
      </c>
      <c r="C136" s="13" t="s">
        <v>22</v>
      </c>
      <c r="D136" s="19">
        <v>518</v>
      </c>
      <c r="E136">
        <v>75</v>
      </c>
    </row>
    <row r="137" spans="1:5" x14ac:dyDescent="0.3">
      <c r="A137" s="13" t="s">
        <v>7</v>
      </c>
      <c r="B137" s="13" t="s">
        <v>38</v>
      </c>
      <c r="C137" s="13" t="s">
        <v>28</v>
      </c>
      <c r="D137" s="19">
        <v>5677</v>
      </c>
      <c r="E137">
        <v>258</v>
      </c>
    </row>
    <row r="138" spans="1:5" x14ac:dyDescent="0.3">
      <c r="A138" s="13" t="s">
        <v>6</v>
      </c>
      <c r="B138" s="13" t="s">
        <v>39</v>
      </c>
      <c r="C138" s="13" t="s">
        <v>17</v>
      </c>
      <c r="D138" s="19">
        <v>6048</v>
      </c>
      <c r="E138">
        <v>27</v>
      </c>
    </row>
    <row r="139" spans="1:5" x14ac:dyDescent="0.3">
      <c r="A139" s="13" t="s">
        <v>8</v>
      </c>
      <c r="B139" s="13" t="s">
        <v>38</v>
      </c>
      <c r="C139" s="13" t="s">
        <v>32</v>
      </c>
      <c r="D139" s="19">
        <v>3752</v>
      </c>
      <c r="E139">
        <v>213</v>
      </c>
    </row>
    <row r="140" spans="1:5" x14ac:dyDescent="0.3">
      <c r="A140" s="13" t="s">
        <v>5</v>
      </c>
      <c r="B140" s="13" t="s">
        <v>35</v>
      </c>
      <c r="C140" s="13" t="s">
        <v>29</v>
      </c>
      <c r="D140" s="19">
        <v>4480</v>
      </c>
      <c r="E140">
        <v>357</v>
      </c>
    </row>
    <row r="141" spans="1:5" x14ac:dyDescent="0.3">
      <c r="A141" s="13" t="s">
        <v>9</v>
      </c>
      <c r="B141" s="13" t="s">
        <v>37</v>
      </c>
      <c r="C141" s="13" t="s">
        <v>4</v>
      </c>
      <c r="D141" s="19">
        <v>259</v>
      </c>
      <c r="E141">
        <v>207</v>
      </c>
    </row>
    <row r="142" spans="1:5" x14ac:dyDescent="0.3">
      <c r="A142" s="13" t="s">
        <v>8</v>
      </c>
      <c r="B142" s="13" t="s">
        <v>37</v>
      </c>
      <c r="C142" s="13" t="s">
        <v>30</v>
      </c>
      <c r="D142" s="19">
        <v>42</v>
      </c>
      <c r="E142">
        <v>150</v>
      </c>
    </row>
    <row r="143" spans="1:5" x14ac:dyDescent="0.3">
      <c r="A143" s="13" t="s">
        <v>41</v>
      </c>
      <c r="B143" s="13" t="s">
        <v>36</v>
      </c>
      <c r="C143" s="13" t="s">
        <v>26</v>
      </c>
      <c r="D143" s="19">
        <v>98</v>
      </c>
      <c r="E143">
        <v>204</v>
      </c>
    </row>
    <row r="144" spans="1:5" x14ac:dyDescent="0.3">
      <c r="A144" s="13" t="s">
        <v>7</v>
      </c>
      <c r="B144" s="13" t="s">
        <v>35</v>
      </c>
      <c r="C144" s="13" t="s">
        <v>27</v>
      </c>
      <c r="D144" s="19">
        <v>2478</v>
      </c>
      <c r="E144">
        <v>21</v>
      </c>
    </row>
    <row r="145" spans="1:5" x14ac:dyDescent="0.3">
      <c r="A145" s="13" t="s">
        <v>41</v>
      </c>
      <c r="B145" s="13" t="s">
        <v>34</v>
      </c>
      <c r="C145" s="13" t="s">
        <v>33</v>
      </c>
      <c r="D145" s="19">
        <v>7847</v>
      </c>
      <c r="E145">
        <v>174</v>
      </c>
    </row>
    <row r="146" spans="1:5" x14ac:dyDescent="0.3">
      <c r="A146" s="13" t="s">
        <v>2</v>
      </c>
      <c r="B146" s="13" t="s">
        <v>37</v>
      </c>
      <c r="C146" s="13" t="s">
        <v>17</v>
      </c>
      <c r="D146" s="19">
        <v>9926</v>
      </c>
      <c r="E146">
        <v>201</v>
      </c>
    </row>
    <row r="147" spans="1:5" x14ac:dyDescent="0.3">
      <c r="A147" s="13" t="s">
        <v>8</v>
      </c>
      <c r="B147" s="13" t="s">
        <v>38</v>
      </c>
      <c r="C147" s="13" t="s">
        <v>13</v>
      </c>
      <c r="D147" s="19">
        <v>819</v>
      </c>
      <c r="E147">
        <v>510</v>
      </c>
    </row>
    <row r="148" spans="1:5" x14ac:dyDescent="0.3">
      <c r="A148" s="13" t="s">
        <v>6</v>
      </c>
      <c r="B148" s="13" t="s">
        <v>39</v>
      </c>
      <c r="C148" s="13" t="s">
        <v>29</v>
      </c>
      <c r="D148" s="19">
        <v>3052</v>
      </c>
      <c r="E148">
        <v>378</v>
      </c>
    </row>
    <row r="149" spans="1:5" x14ac:dyDescent="0.3">
      <c r="A149" s="13" t="s">
        <v>9</v>
      </c>
      <c r="B149" s="13" t="s">
        <v>34</v>
      </c>
      <c r="C149" s="13" t="s">
        <v>21</v>
      </c>
      <c r="D149" s="19">
        <v>6832</v>
      </c>
      <c r="E149">
        <v>27</v>
      </c>
    </row>
    <row r="150" spans="1:5" x14ac:dyDescent="0.3">
      <c r="A150" s="13" t="s">
        <v>2</v>
      </c>
      <c r="B150" s="13" t="s">
        <v>39</v>
      </c>
      <c r="C150" s="13" t="s">
        <v>16</v>
      </c>
      <c r="D150" s="19">
        <v>2016</v>
      </c>
      <c r="E150">
        <v>117</v>
      </c>
    </row>
    <row r="151" spans="1:5" x14ac:dyDescent="0.3">
      <c r="A151" s="13" t="s">
        <v>6</v>
      </c>
      <c r="B151" s="13" t="s">
        <v>38</v>
      </c>
      <c r="C151" s="13" t="s">
        <v>21</v>
      </c>
      <c r="D151" s="19">
        <v>7322</v>
      </c>
      <c r="E151">
        <v>36</v>
      </c>
    </row>
    <row r="152" spans="1:5" x14ac:dyDescent="0.3">
      <c r="A152" s="13" t="s">
        <v>8</v>
      </c>
      <c r="B152" s="13" t="s">
        <v>35</v>
      </c>
      <c r="C152" s="13" t="s">
        <v>33</v>
      </c>
      <c r="D152" s="19">
        <v>357</v>
      </c>
      <c r="E152">
        <v>126</v>
      </c>
    </row>
    <row r="153" spans="1:5" x14ac:dyDescent="0.3">
      <c r="A153" s="13" t="s">
        <v>9</v>
      </c>
      <c r="B153" s="13" t="s">
        <v>39</v>
      </c>
      <c r="C153" s="13" t="s">
        <v>25</v>
      </c>
      <c r="D153" s="19">
        <v>3192</v>
      </c>
      <c r="E153">
        <v>72</v>
      </c>
    </row>
    <row r="154" spans="1:5" x14ac:dyDescent="0.3">
      <c r="A154" s="13" t="s">
        <v>7</v>
      </c>
      <c r="B154" s="13" t="s">
        <v>36</v>
      </c>
      <c r="C154" s="13" t="s">
        <v>22</v>
      </c>
      <c r="D154" s="19">
        <v>8435</v>
      </c>
      <c r="E154">
        <v>42</v>
      </c>
    </row>
    <row r="155" spans="1:5" x14ac:dyDescent="0.3">
      <c r="A155" s="13" t="s">
        <v>40</v>
      </c>
      <c r="B155" s="13" t="s">
        <v>39</v>
      </c>
      <c r="C155" s="13" t="s">
        <v>29</v>
      </c>
      <c r="D155" s="19">
        <v>0</v>
      </c>
      <c r="E155">
        <v>135</v>
      </c>
    </row>
    <row r="156" spans="1:5" x14ac:dyDescent="0.3">
      <c r="A156" s="13" t="s">
        <v>7</v>
      </c>
      <c r="B156" s="13" t="s">
        <v>34</v>
      </c>
      <c r="C156" s="13" t="s">
        <v>24</v>
      </c>
      <c r="D156" s="19">
        <v>8862</v>
      </c>
      <c r="E156">
        <v>189</v>
      </c>
    </row>
    <row r="157" spans="1:5" x14ac:dyDescent="0.3">
      <c r="A157" s="13" t="s">
        <v>6</v>
      </c>
      <c r="B157" s="13" t="s">
        <v>37</v>
      </c>
      <c r="C157" s="13" t="s">
        <v>28</v>
      </c>
      <c r="D157" s="19">
        <v>3556</v>
      </c>
      <c r="E157">
        <v>459</v>
      </c>
    </row>
    <row r="158" spans="1:5" x14ac:dyDescent="0.3">
      <c r="A158" s="13" t="s">
        <v>5</v>
      </c>
      <c r="B158" s="13" t="s">
        <v>34</v>
      </c>
      <c r="C158" s="13" t="s">
        <v>15</v>
      </c>
      <c r="D158" s="19">
        <v>7280</v>
      </c>
      <c r="E158">
        <v>201</v>
      </c>
    </row>
    <row r="159" spans="1:5" x14ac:dyDescent="0.3">
      <c r="A159" s="13" t="s">
        <v>6</v>
      </c>
      <c r="B159" s="13" t="s">
        <v>34</v>
      </c>
      <c r="C159" s="13" t="s">
        <v>30</v>
      </c>
      <c r="D159" s="19">
        <v>3402</v>
      </c>
      <c r="E159">
        <v>366</v>
      </c>
    </row>
    <row r="160" spans="1:5" x14ac:dyDescent="0.3">
      <c r="A160" s="13" t="s">
        <v>3</v>
      </c>
      <c r="B160" s="13" t="s">
        <v>37</v>
      </c>
      <c r="C160" s="13" t="s">
        <v>29</v>
      </c>
      <c r="D160" s="19">
        <v>4592</v>
      </c>
      <c r="E160">
        <v>324</v>
      </c>
    </row>
    <row r="161" spans="1:5" x14ac:dyDescent="0.3">
      <c r="A161" s="13" t="s">
        <v>9</v>
      </c>
      <c r="B161" s="13" t="s">
        <v>35</v>
      </c>
      <c r="C161" s="13" t="s">
        <v>15</v>
      </c>
      <c r="D161" s="19">
        <v>7833</v>
      </c>
      <c r="E161">
        <v>243</v>
      </c>
    </row>
    <row r="162" spans="1:5" x14ac:dyDescent="0.3">
      <c r="A162" s="13" t="s">
        <v>2</v>
      </c>
      <c r="B162" s="13" t="s">
        <v>39</v>
      </c>
      <c r="C162" s="13" t="s">
        <v>21</v>
      </c>
      <c r="D162" s="19">
        <v>7651</v>
      </c>
      <c r="E162">
        <v>213</v>
      </c>
    </row>
    <row r="163" spans="1:5" x14ac:dyDescent="0.3">
      <c r="A163" s="13" t="s">
        <v>40</v>
      </c>
      <c r="B163" s="13" t="s">
        <v>35</v>
      </c>
      <c r="C163" s="13" t="s">
        <v>30</v>
      </c>
      <c r="D163" s="19">
        <v>2275</v>
      </c>
      <c r="E163">
        <v>447</v>
      </c>
    </row>
    <row r="164" spans="1:5" x14ac:dyDescent="0.3">
      <c r="A164" s="13" t="s">
        <v>40</v>
      </c>
      <c r="B164" s="13" t="s">
        <v>38</v>
      </c>
      <c r="C164" s="13" t="s">
        <v>13</v>
      </c>
      <c r="D164" s="19">
        <v>5670</v>
      </c>
      <c r="E164">
        <v>297</v>
      </c>
    </row>
    <row r="165" spans="1:5" x14ac:dyDescent="0.3">
      <c r="A165" s="13" t="s">
        <v>7</v>
      </c>
      <c r="B165" s="13" t="s">
        <v>35</v>
      </c>
      <c r="C165" s="13" t="s">
        <v>16</v>
      </c>
      <c r="D165" s="19">
        <v>2135</v>
      </c>
      <c r="E165">
        <v>27</v>
      </c>
    </row>
    <row r="166" spans="1:5" x14ac:dyDescent="0.3">
      <c r="A166" s="13" t="s">
        <v>40</v>
      </c>
      <c r="B166" s="13" t="s">
        <v>34</v>
      </c>
      <c r="C166" s="13" t="s">
        <v>23</v>
      </c>
      <c r="D166" s="19">
        <v>2779</v>
      </c>
      <c r="E166">
        <v>75</v>
      </c>
    </row>
    <row r="167" spans="1:5" x14ac:dyDescent="0.3">
      <c r="A167" s="13" t="s">
        <v>10</v>
      </c>
      <c r="B167" s="13" t="s">
        <v>39</v>
      </c>
      <c r="C167" s="13" t="s">
        <v>33</v>
      </c>
      <c r="D167" s="19">
        <v>12950</v>
      </c>
      <c r="E167">
        <v>30</v>
      </c>
    </row>
    <row r="168" spans="1:5" x14ac:dyDescent="0.3">
      <c r="A168" s="13" t="s">
        <v>7</v>
      </c>
      <c r="B168" s="13" t="s">
        <v>36</v>
      </c>
      <c r="C168" s="13" t="s">
        <v>18</v>
      </c>
      <c r="D168" s="19">
        <v>2646</v>
      </c>
      <c r="E168">
        <v>177</v>
      </c>
    </row>
    <row r="169" spans="1:5" x14ac:dyDescent="0.3">
      <c r="A169" s="13" t="s">
        <v>40</v>
      </c>
      <c r="B169" s="13" t="s">
        <v>34</v>
      </c>
      <c r="C169" s="13" t="s">
        <v>33</v>
      </c>
      <c r="D169" s="19">
        <v>3794</v>
      </c>
      <c r="E169">
        <v>159</v>
      </c>
    </row>
    <row r="170" spans="1:5" x14ac:dyDescent="0.3">
      <c r="A170" s="13" t="s">
        <v>3</v>
      </c>
      <c r="B170" s="13" t="s">
        <v>35</v>
      </c>
      <c r="C170" s="13" t="s">
        <v>33</v>
      </c>
      <c r="D170" s="19">
        <v>819</v>
      </c>
      <c r="E170">
        <v>306</v>
      </c>
    </row>
    <row r="171" spans="1:5" x14ac:dyDescent="0.3">
      <c r="A171" s="13" t="s">
        <v>3</v>
      </c>
      <c r="B171" s="13" t="s">
        <v>34</v>
      </c>
      <c r="C171" s="13" t="s">
        <v>20</v>
      </c>
      <c r="D171" s="19">
        <v>2583</v>
      </c>
      <c r="E171">
        <v>18</v>
      </c>
    </row>
    <row r="172" spans="1:5" x14ac:dyDescent="0.3">
      <c r="A172" s="13" t="s">
        <v>7</v>
      </c>
      <c r="B172" s="13" t="s">
        <v>35</v>
      </c>
      <c r="C172" s="13" t="s">
        <v>19</v>
      </c>
      <c r="D172" s="19">
        <v>4585</v>
      </c>
      <c r="E172">
        <v>240</v>
      </c>
    </row>
    <row r="173" spans="1:5" x14ac:dyDescent="0.3">
      <c r="A173" s="13" t="s">
        <v>5</v>
      </c>
      <c r="B173" s="13" t="s">
        <v>34</v>
      </c>
      <c r="C173" s="13" t="s">
        <v>33</v>
      </c>
      <c r="D173" s="19">
        <v>1652</v>
      </c>
      <c r="E173">
        <v>93</v>
      </c>
    </row>
    <row r="174" spans="1:5" x14ac:dyDescent="0.3">
      <c r="A174" s="13" t="s">
        <v>10</v>
      </c>
      <c r="B174" s="13" t="s">
        <v>34</v>
      </c>
      <c r="C174" s="13" t="s">
        <v>26</v>
      </c>
      <c r="D174" s="19">
        <v>4991</v>
      </c>
      <c r="E174">
        <v>9</v>
      </c>
    </row>
    <row r="175" spans="1:5" x14ac:dyDescent="0.3">
      <c r="A175" s="13" t="s">
        <v>8</v>
      </c>
      <c r="B175" s="13" t="s">
        <v>34</v>
      </c>
      <c r="C175" s="13" t="s">
        <v>16</v>
      </c>
      <c r="D175" s="19">
        <v>2009</v>
      </c>
      <c r="E175">
        <v>219</v>
      </c>
    </row>
    <row r="176" spans="1:5" x14ac:dyDescent="0.3">
      <c r="A176" s="13" t="s">
        <v>2</v>
      </c>
      <c r="B176" s="13" t="s">
        <v>39</v>
      </c>
      <c r="C176" s="13" t="s">
        <v>22</v>
      </c>
      <c r="D176" s="19">
        <v>1568</v>
      </c>
      <c r="E176">
        <v>141</v>
      </c>
    </row>
    <row r="177" spans="1:5" x14ac:dyDescent="0.3">
      <c r="A177" s="13" t="s">
        <v>41</v>
      </c>
      <c r="B177" s="13" t="s">
        <v>37</v>
      </c>
      <c r="C177" s="13" t="s">
        <v>20</v>
      </c>
      <c r="D177" s="19">
        <v>3388</v>
      </c>
      <c r="E177">
        <v>123</v>
      </c>
    </row>
    <row r="178" spans="1:5" x14ac:dyDescent="0.3">
      <c r="A178" s="13" t="s">
        <v>40</v>
      </c>
      <c r="B178" s="13" t="s">
        <v>38</v>
      </c>
      <c r="C178" s="13" t="s">
        <v>24</v>
      </c>
      <c r="D178" s="19">
        <v>623</v>
      </c>
      <c r="E178">
        <v>51</v>
      </c>
    </row>
    <row r="179" spans="1:5" x14ac:dyDescent="0.3">
      <c r="A179" s="13" t="s">
        <v>6</v>
      </c>
      <c r="B179" s="13" t="s">
        <v>36</v>
      </c>
      <c r="C179" s="13" t="s">
        <v>4</v>
      </c>
      <c r="D179" s="19">
        <v>10073</v>
      </c>
      <c r="E179">
        <v>120</v>
      </c>
    </row>
    <row r="180" spans="1:5" x14ac:dyDescent="0.3">
      <c r="A180" s="13" t="s">
        <v>8</v>
      </c>
      <c r="B180" s="13" t="s">
        <v>39</v>
      </c>
      <c r="C180" s="13" t="s">
        <v>26</v>
      </c>
      <c r="D180" s="19">
        <v>1561</v>
      </c>
      <c r="E180">
        <v>27</v>
      </c>
    </row>
    <row r="181" spans="1:5" x14ac:dyDescent="0.3">
      <c r="A181" s="13" t="s">
        <v>9</v>
      </c>
      <c r="B181" s="13" t="s">
        <v>36</v>
      </c>
      <c r="C181" s="13" t="s">
        <v>27</v>
      </c>
      <c r="D181" s="19">
        <v>11522</v>
      </c>
      <c r="E181">
        <v>204</v>
      </c>
    </row>
    <row r="182" spans="1:5" x14ac:dyDescent="0.3">
      <c r="A182" s="13" t="s">
        <v>6</v>
      </c>
      <c r="B182" s="13" t="s">
        <v>38</v>
      </c>
      <c r="C182" s="13" t="s">
        <v>13</v>
      </c>
      <c r="D182" s="19">
        <v>2317</v>
      </c>
      <c r="E182">
        <v>123</v>
      </c>
    </row>
    <row r="183" spans="1:5" x14ac:dyDescent="0.3">
      <c r="A183" s="13" t="s">
        <v>10</v>
      </c>
      <c r="B183" s="13" t="s">
        <v>37</v>
      </c>
      <c r="C183" s="13" t="s">
        <v>28</v>
      </c>
      <c r="D183" s="19">
        <v>3059</v>
      </c>
      <c r="E183">
        <v>27</v>
      </c>
    </row>
    <row r="184" spans="1:5" x14ac:dyDescent="0.3">
      <c r="A184" s="13" t="s">
        <v>41</v>
      </c>
      <c r="B184" s="13" t="s">
        <v>37</v>
      </c>
      <c r="C184" s="13" t="s">
        <v>26</v>
      </c>
      <c r="D184" s="19">
        <v>2324</v>
      </c>
      <c r="E184">
        <v>177</v>
      </c>
    </row>
    <row r="185" spans="1:5" x14ac:dyDescent="0.3">
      <c r="A185" s="13" t="s">
        <v>3</v>
      </c>
      <c r="B185" s="13" t="s">
        <v>39</v>
      </c>
      <c r="C185" s="13" t="s">
        <v>26</v>
      </c>
      <c r="D185" s="19">
        <v>4956</v>
      </c>
      <c r="E185">
        <v>171</v>
      </c>
    </row>
    <row r="186" spans="1:5" x14ac:dyDescent="0.3">
      <c r="A186" s="13" t="s">
        <v>10</v>
      </c>
      <c r="B186" s="13" t="s">
        <v>34</v>
      </c>
      <c r="C186" s="13" t="s">
        <v>19</v>
      </c>
      <c r="D186" s="19">
        <v>5355</v>
      </c>
      <c r="E186">
        <v>204</v>
      </c>
    </row>
    <row r="187" spans="1:5" x14ac:dyDescent="0.3">
      <c r="A187" s="13" t="s">
        <v>3</v>
      </c>
      <c r="B187" s="13" t="s">
        <v>34</v>
      </c>
      <c r="C187" s="13" t="s">
        <v>14</v>
      </c>
      <c r="D187" s="19">
        <v>7259</v>
      </c>
      <c r="E187">
        <v>276</v>
      </c>
    </row>
    <row r="188" spans="1:5" x14ac:dyDescent="0.3">
      <c r="A188" s="13" t="s">
        <v>8</v>
      </c>
      <c r="B188" s="13" t="s">
        <v>37</v>
      </c>
      <c r="C188" s="13" t="s">
        <v>26</v>
      </c>
      <c r="D188" s="19">
        <v>6279</v>
      </c>
      <c r="E188">
        <v>45</v>
      </c>
    </row>
    <row r="189" spans="1:5" x14ac:dyDescent="0.3">
      <c r="A189" s="13" t="s">
        <v>40</v>
      </c>
      <c r="B189" s="13" t="s">
        <v>38</v>
      </c>
      <c r="C189" s="13" t="s">
        <v>29</v>
      </c>
      <c r="D189" s="19">
        <v>2541</v>
      </c>
      <c r="E189">
        <v>45</v>
      </c>
    </row>
    <row r="190" spans="1:5" x14ac:dyDescent="0.3">
      <c r="A190" s="13" t="s">
        <v>6</v>
      </c>
      <c r="B190" s="13" t="s">
        <v>35</v>
      </c>
      <c r="C190" s="13" t="s">
        <v>27</v>
      </c>
      <c r="D190" s="19">
        <v>3864</v>
      </c>
      <c r="E190">
        <v>177</v>
      </c>
    </row>
    <row r="191" spans="1:5" x14ac:dyDescent="0.3">
      <c r="A191" s="13" t="s">
        <v>5</v>
      </c>
      <c r="B191" s="13" t="s">
        <v>36</v>
      </c>
      <c r="C191" s="13" t="s">
        <v>13</v>
      </c>
      <c r="D191" s="19">
        <v>6146</v>
      </c>
      <c r="E191">
        <v>63</v>
      </c>
    </row>
    <row r="192" spans="1:5" x14ac:dyDescent="0.3">
      <c r="A192" s="13" t="s">
        <v>9</v>
      </c>
      <c r="B192" s="13" t="s">
        <v>39</v>
      </c>
      <c r="C192" s="13" t="s">
        <v>18</v>
      </c>
      <c r="D192" s="19">
        <v>2639</v>
      </c>
      <c r="E192">
        <v>204</v>
      </c>
    </row>
    <row r="193" spans="1:5" x14ac:dyDescent="0.3">
      <c r="A193" s="13" t="s">
        <v>8</v>
      </c>
      <c r="B193" s="13" t="s">
        <v>37</v>
      </c>
      <c r="C193" s="13" t="s">
        <v>22</v>
      </c>
      <c r="D193" s="19">
        <v>1890</v>
      </c>
      <c r="E193">
        <v>195</v>
      </c>
    </row>
    <row r="194" spans="1:5" x14ac:dyDescent="0.3">
      <c r="A194" s="13" t="s">
        <v>7</v>
      </c>
      <c r="B194" s="13" t="s">
        <v>34</v>
      </c>
      <c r="C194" s="13" t="s">
        <v>14</v>
      </c>
      <c r="D194" s="19">
        <v>1932</v>
      </c>
      <c r="E194">
        <v>369</v>
      </c>
    </row>
    <row r="195" spans="1:5" x14ac:dyDescent="0.3">
      <c r="A195" s="13" t="s">
        <v>3</v>
      </c>
      <c r="B195" s="13" t="s">
        <v>34</v>
      </c>
      <c r="C195" s="13" t="s">
        <v>25</v>
      </c>
      <c r="D195" s="19">
        <v>6300</v>
      </c>
      <c r="E195">
        <v>42</v>
      </c>
    </row>
    <row r="196" spans="1:5" x14ac:dyDescent="0.3">
      <c r="A196" s="13" t="s">
        <v>6</v>
      </c>
      <c r="B196" s="13" t="s">
        <v>37</v>
      </c>
      <c r="C196" s="13" t="s">
        <v>30</v>
      </c>
      <c r="D196" s="19">
        <v>560</v>
      </c>
      <c r="E196">
        <v>81</v>
      </c>
    </row>
    <row r="197" spans="1:5" x14ac:dyDescent="0.3">
      <c r="A197" s="13" t="s">
        <v>9</v>
      </c>
      <c r="B197" s="13" t="s">
        <v>37</v>
      </c>
      <c r="C197" s="13" t="s">
        <v>26</v>
      </c>
      <c r="D197" s="19">
        <v>2856</v>
      </c>
      <c r="E197">
        <v>246</v>
      </c>
    </row>
    <row r="198" spans="1:5" x14ac:dyDescent="0.3">
      <c r="A198" s="13" t="s">
        <v>9</v>
      </c>
      <c r="B198" s="13" t="s">
        <v>34</v>
      </c>
      <c r="C198" s="13" t="s">
        <v>17</v>
      </c>
      <c r="D198" s="19">
        <v>707</v>
      </c>
      <c r="E198">
        <v>174</v>
      </c>
    </row>
    <row r="199" spans="1:5" x14ac:dyDescent="0.3">
      <c r="A199" s="13" t="s">
        <v>8</v>
      </c>
      <c r="B199" s="13" t="s">
        <v>35</v>
      </c>
      <c r="C199" s="13" t="s">
        <v>30</v>
      </c>
      <c r="D199" s="19">
        <v>3598</v>
      </c>
      <c r="E199">
        <v>81</v>
      </c>
    </row>
    <row r="200" spans="1:5" x14ac:dyDescent="0.3">
      <c r="A200" s="13" t="s">
        <v>40</v>
      </c>
      <c r="B200" s="13" t="s">
        <v>35</v>
      </c>
      <c r="C200" s="13" t="s">
        <v>22</v>
      </c>
      <c r="D200" s="19">
        <v>6853</v>
      </c>
      <c r="E200">
        <v>372</v>
      </c>
    </row>
    <row r="201" spans="1:5" x14ac:dyDescent="0.3">
      <c r="A201" s="13" t="s">
        <v>40</v>
      </c>
      <c r="B201" s="13" t="s">
        <v>35</v>
      </c>
      <c r="C201" s="13" t="s">
        <v>16</v>
      </c>
      <c r="D201" s="19">
        <v>4725</v>
      </c>
      <c r="E201">
        <v>174</v>
      </c>
    </row>
    <row r="202" spans="1:5" x14ac:dyDescent="0.3">
      <c r="A202" s="13" t="s">
        <v>41</v>
      </c>
      <c r="B202" s="13" t="s">
        <v>36</v>
      </c>
      <c r="C202" s="13" t="s">
        <v>32</v>
      </c>
      <c r="D202" s="19">
        <v>10304</v>
      </c>
      <c r="E202">
        <v>84</v>
      </c>
    </row>
    <row r="203" spans="1:5" x14ac:dyDescent="0.3">
      <c r="A203" s="13" t="s">
        <v>41</v>
      </c>
      <c r="B203" s="13" t="s">
        <v>34</v>
      </c>
      <c r="C203" s="13" t="s">
        <v>16</v>
      </c>
      <c r="D203" s="19">
        <v>1274</v>
      </c>
      <c r="E203">
        <v>225</v>
      </c>
    </row>
    <row r="204" spans="1:5" x14ac:dyDescent="0.3">
      <c r="A204" s="13" t="s">
        <v>5</v>
      </c>
      <c r="B204" s="13" t="s">
        <v>36</v>
      </c>
      <c r="C204" s="13" t="s">
        <v>30</v>
      </c>
      <c r="D204" s="19">
        <v>1526</v>
      </c>
      <c r="E204">
        <v>105</v>
      </c>
    </row>
    <row r="205" spans="1:5" x14ac:dyDescent="0.3">
      <c r="A205" s="13" t="s">
        <v>40</v>
      </c>
      <c r="B205" s="13" t="s">
        <v>39</v>
      </c>
      <c r="C205" s="13" t="s">
        <v>28</v>
      </c>
      <c r="D205" s="19">
        <v>3101</v>
      </c>
      <c r="E205">
        <v>225</v>
      </c>
    </row>
    <row r="206" spans="1:5" x14ac:dyDescent="0.3">
      <c r="A206" s="13" t="s">
        <v>2</v>
      </c>
      <c r="B206" s="13" t="s">
        <v>37</v>
      </c>
      <c r="C206" s="13" t="s">
        <v>14</v>
      </c>
      <c r="D206" s="19">
        <v>1057</v>
      </c>
      <c r="E206">
        <v>54</v>
      </c>
    </row>
    <row r="207" spans="1:5" x14ac:dyDescent="0.3">
      <c r="A207" s="13" t="s">
        <v>7</v>
      </c>
      <c r="B207" s="13" t="s">
        <v>37</v>
      </c>
      <c r="C207" s="13" t="s">
        <v>26</v>
      </c>
      <c r="D207" s="19">
        <v>5306</v>
      </c>
      <c r="E207">
        <v>0</v>
      </c>
    </row>
    <row r="208" spans="1:5" x14ac:dyDescent="0.3">
      <c r="A208" s="13" t="s">
        <v>5</v>
      </c>
      <c r="B208" s="13" t="s">
        <v>39</v>
      </c>
      <c r="C208" s="13" t="s">
        <v>24</v>
      </c>
      <c r="D208" s="19">
        <v>4018</v>
      </c>
      <c r="E208">
        <v>171</v>
      </c>
    </row>
    <row r="209" spans="1:5" x14ac:dyDescent="0.3">
      <c r="A209" s="13" t="s">
        <v>9</v>
      </c>
      <c r="B209" s="13" t="s">
        <v>34</v>
      </c>
      <c r="C209" s="13" t="s">
        <v>16</v>
      </c>
      <c r="D209" s="19">
        <v>938</v>
      </c>
      <c r="E209">
        <v>189</v>
      </c>
    </row>
    <row r="210" spans="1:5" x14ac:dyDescent="0.3">
      <c r="A210" s="13" t="s">
        <v>7</v>
      </c>
      <c r="B210" s="13" t="s">
        <v>38</v>
      </c>
      <c r="C210" s="13" t="s">
        <v>18</v>
      </c>
      <c r="D210" s="19">
        <v>1778</v>
      </c>
      <c r="E210">
        <v>270</v>
      </c>
    </row>
    <row r="211" spans="1:5" x14ac:dyDescent="0.3">
      <c r="A211" s="13" t="s">
        <v>6</v>
      </c>
      <c r="B211" s="13" t="s">
        <v>39</v>
      </c>
      <c r="C211" s="13" t="s">
        <v>30</v>
      </c>
      <c r="D211" s="19">
        <v>1638</v>
      </c>
      <c r="E211">
        <v>63</v>
      </c>
    </row>
    <row r="212" spans="1:5" x14ac:dyDescent="0.3">
      <c r="A212" s="13" t="s">
        <v>41</v>
      </c>
      <c r="B212" s="13" t="s">
        <v>38</v>
      </c>
      <c r="C212" s="13" t="s">
        <v>25</v>
      </c>
      <c r="D212" s="19">
        <v>154</v>
      </c>
      <c r="E212">
        <v>21</v>
      </c>
    </row>
    <row r="213" spans="1:5" x14ac:dyDescent="0.3">
      <c r="A213" s="13" t="s">
        <v>7</v>
      </c>
      <c r="B213" s="13" t="s">
        <v>37</v>
      </c>
      <c r="C213" s="13" t="s">
        <v>22</v>
      </c>
      <c r="D213" s="19">
        <v>9835</v>
      </c>
      <c r="E213">
        <v>207</v>
      </c>
    </row>
    <row r="214" spans="1:5" x14ac:dyDescent="0.3">
      <c r="A214" s="13" t="s">
        <v>9</v>
      </c>
      <c r="B214" s="13" t="s">
        <v>37</v>
      </c>
      <c r="C214" s="13" t="s">
        <v>20</v>
      </c>
      <c r="D214" s="19">
        <v>7273</v>
      </c>
      <c r="E214">
        <v>96</v>
      </c>
    </row>
    <row r="215" spans="1:5" x14ac:dyDescent="0.3">
      <c r="A215" s="13" t="s">
        <v>5</v>
      </c>
      <c r="B215" s="13" t="s">
        <v>39</v>
      </c>
      <c r="C215" s="13" t="s">
        <v>22</v>
      </c>
      <c r="D215" s="19">
        <v>6909</v>
      </c>
      <c r="E215">
        <v>81</v>
      </c>
    </row>
    <row r="216" spans="1:5" x14ac:dyDescent="0.3">
      <c r="A216" s="13" t="s">
        <v>9</v>
      </c>
      <c r="B216" s="13" t="s">
        <v>39</v>
      </c>
      <c r="C216" s="13" t="s">
        <v>24</v>
      </c>
      <c r="D216" s="19">
        <v>3920</v>
      </c>
      <c r="E216">
        <v>306</v>
      </c>
    </row>
    <row r="217" spans="1:5" x14ac:dyDescent="0.3">
      <c r="A217" s="13" t="s">
        <v>10</v>
      </c>
      <c r="B217" s="13" t="s">
        <v>39</v>
      </c>
      <c r="C217" s="13" t="s">
        <v>21</v>
      </c>
      <c r="D217" s="19">
        <v>4858</v>
      </c>
      <c r="E217">
        <v>279</v>
      </c>
    </row>
    <row r="218" spans="1:5" x14ac:dyDescent="0.3">
      <c r="A218" s="13" t="s">
        <v>2</v>
      </c>
      <c r="B218" s="13" t="s">
        <v>38</v>
      </c>
      <c r="C218" s="13" t="s">
        <v>4</v>
      </c>
      <c r="D218" s="19">
        <v>3549</v>
      </c>
      <c r="E218">
        <v>3</v>
      </c>
    </row>
    <row r="219" spans="1:5" x14ac:dyDescent="0.3">
      <c r="A219" s="13" t="s">
        <v>7</v>
      </c>
      <c r="B219" s="13" t="s">
        <v>39</v>
      </c>
      <c r="C219" s="13" t="s">
        <v>27</v>
      </c>
      <c r="D219" s="19">
        <v>966</v>
      </c>
      <c r="E219">
        <v>198</v>
      </c>
    </row>
    <row r="220" spans="1:5" x14ac:dyDescent="0.3">
      <c r="A220" s="13" t="s">
        <v>5</v>
      </c>
      <c r="B220" s="13" t="s">
        <v>39</v>
      </c>
      <c r="C220" s="13" t="s">
        <v>18</v>
      </c>
      <c r="D220" s="19">
        <v>385</v>
      </c>
      <c r="E220">
        <v>249</v>
      </c>
    </row>
    <row r="221" spans="1:5" x14ac:dyDescent="0.3">
      <c r="A221" s="13" t="s">
        <v>6</v>
      </c>
      <c r="B221" s="13" t="s">
        <v>34</v>
      </c>
      <c r="C221" s="13" t="s">
        <v>16</v>
      </c>
      <c r="D221" s="19">
        <v>2219</v>
      </c>
      <c r="E221">
        <v>75</v>
      </c>
    </row>
    <row r="222" spans="1:5" x14ac:dyDescent="0.3">
      <c r="A222" s="13" t="s">
        <v>9</v>
      </c>
      <c r="B222" s="13" t="s">
        <v>36</v>
      </c>
      <c r="C222" s="13" t="s">
        <v>32</v>
      </c>
      <c r="D222" s="19">
        <v>2954</v>
      </c>
      <c r="E222">
        <v>189</v>
      </c>
    </row>
    <row r="223" spans="1:5" x14ac:dyDescent="0.3">
      <c r="A223" s="13" t="s">
        <v>7</v>
      </c>
      <c r="B223" s="13" t="s">
        <v>36</v>
      </c>
      <c r="C223" s="13" t="s">
        <v>32</v>
      </c>
      <c r="D223" s="19">
        <v>280</v>
      </c>
      <c r="E223">
        <v>87</v>
      </c>
    </row>
    <row r="224" spans="1:5" x14ac:dyDescent="0.3">
      <c r="A224" s="13" t="s">
        <v>41</v>
      </c>
      <c r="B224" s="13" t="s">
        <v>36</v>
      </c>
      <c r="C224" s="13" t="s">
        <v>30</v>
      </c>
      <c r="D224" s="19">
        <v>6118</v>
      </c>
      <c r="E224">
        <v>174</v>
      </c>
    </row>
    <row r="225" spans="1:5" x14ac:dyDescent="0.3">
      <c r="A225" s="13" t="s">
        <v>2</v>
      </c>
      <c r="B225" s="13" t="s">
        <v>39</v>
      </c>
      <c r="C225" s="13" t="s">
        <v>15</v>
      </c>
      <c r="D225" s="19">
        <v>4802</v>
      </c>
      <c r="E225">
        <v>36</v>
      </c>
    </row>
    <row r="226" spans="1:5" x14ac:dyDescent="0.3">
      <c r="A226" s="13" t="s">
        <v>9</v>
      </c>
      <c r="B226" s="13" t="s">
        <v>38</v>
      </c>
      <c r="C226" s="13" t="s">
        <v>24</v>
      </c>
      <c r="D226" s="19">
        <v>4137</v>
      </c>
      <c r="E226">
        <v>60</v>
      </c>
    </row>
    <row r="227" spans="1:5" x14ac:dyDescent="0.3">
      <c r="A227" s="13" t="s">
        <v>3</v>
      </c>
      <c r="B227" s="13" t="s">
        <v>35</v>
      </c>
      <c r="C227" s="13" t="s">
        <v>23</v>
      </c>
      <c r="D227" s="19">
        <v>2023</v>
      </c>
      <c r="E227">
        <v>78</v>
      </c>
    </row>
    <row r="228" spans="1:5" x14ac:dyDescent="0.3">
      <c r="A228" s="13" t="s">
        <v>9</v>
      </c>
      <c r="B228" s="13" t="s">
        <v>36</v>
      </c>
      <c r="C228" s="13" t="s">
        <v>30</v>
      </c>
      <c r="D228" s="19">
        <v>9051</v>
      </c>
      <c r="E228">
        <v>57</v>
      </c>
    </row>
    <row r="229" spans="1:5" x14ac:dyDescent="0.3">
      <c r="A229" s="13" t="s">
        <v>9</v>
      </c>
      <c r="B229" s="13" t="s">
        <v>37</v>
      </c>
      <c r="C229" s="13" t="s">
        <v>28</v>
      </c>
      <c r="D229" s="19">
        <v>2919</v>
      </c>
      <c r="E229">
        <v>45</v>
      </c>
    </row>
    <row r="230" spans="1:5" x14ac:dyDescent="0.3">
      <c r="A230" s="13" t="s">
        <v>41</v>
      </c>
      <c r="B230" s="13" t="s">
        <v>38</v>
      </c>
      <c r="C230" s="13" t="s">
        <v>22</v>
      </c>
      <c r="D230" s="19">
        <v>5915</v>
      </c>
      <c r="E230">
        <v>3</v>
      </c>
    </row>
    <row r="231" spans="1:5" x14ac:dyDescent="0.3">
      <c r="A231" s="13" t="s">
        <v>10</v>
      </c>
      <c r="B231" s="13" t="s">
        <v>35</v>
      </c>
      <c r="C231" s="13" t="s">
        <v>15</v>
      </c>
      <c r="D231" s="19">
        <v>2562</v>
      </c>
      <c r="E231">
        <v>6</v>
      </c>
    </row>
    <row r="232" spans="1:5" x14ac:dyDescent="0.3">
      <c r="A232" s="13" t="s">
        <v>5</v>
      </c>
      <c r="B232" s="13" t="s">
        <v>37</v>
      </c>
      <c r="C232" s="13" t="s">
        <v>25</v>
      </c>
      <c r="D232" s="19">
        <v>8813</v>
      </c>
      <c r="E232">
        <v>21</v>
      </c>
    </row>
    <row r="233" spans="1:5" x14ac:dyDescent="0.3">
      <c r="A233" s="13" t="s">
        <v>5</v>
      </c>
      <c r="B233" s="13" t="s">
        <v>36</v>
      </c>
      <c r="C233" s="13" t="s">
        <v>18</v>
      </c>
      <c r="D233" s="19">
        <v>6111</v>
      </c>
      <c r="E233">
        <v>3</v>
      </c>
    </row>
    <row r="234" spans="1:5" x14ac:dyDescent="0.3">
      <c r="A234" s="13" t="s">
        <v>8</v>
      </c>
      <c r="B234" s="13" t="s">
        <v>34</v>
      </c>
      <c r="C234" s="13" t="s">
        <v>31</v>
      </c>
      <c r="D234" s="19">
        <v>3507</v>
      </c>
      <c r="E234">
        <v>288</v>
      </c>
    </row>
    <row r="235" spans="1:5" x14ac:dyDescent="0.3">
      <c r="A235" s="13" t="s">
        <v>6</v>
      </c>
      <c r="B235" s="13" t="s">
        <v>36</v>
      </c>
      <c r="C235" s="13" t="s">
        <v>13</v>
      </c>
      <c r="D235" s="19">
        <v>4319</v>
      </c>
      <c r="E235">
        <v>30</v>
      </c>
    </row>
    <row r="236" spans="1:5" x14ac:dyDescent="0.3">
      <c r="A236" s="13" t="s">
        <v>40</v>
      </c>
      <c r="B236" s="13" t="s">
        <v>38</v>
      </c>
      <c r="C236" s="13" t="s">
        <v>26</v>
      </c>
      <c r="D236" s="19">
        <v>609</v>
      </c>
      <c r="E236">
        <v>87</v>
      </c>
    </row>
    <row r="237" spans="1:5" x14ac:dyDescent="0.3">
      <c r="A237" s="13" t="s">
        <v>40</v>
      </c>
      <c r="B237" s="13" t="s">
        <v>39</v>
      </c>
      <c r="C237" s="13" t="s">
        <v>27</v>
      </c>
      <c r="D237" s="19">
        <v>6370</v>
      </c>
      <c r="E237">
        <v>30</v>
      </c>
    </row>
    <row r="238" spans="1:5" x14ac:dyDescent="0.3">
      <c r="A238" s="13" t="s">
        <v>5</v>
      </c>
      <c r="B238" s="13" t="s">
        <v>38</v>
      </c>
      <c r="C238" s="13" t="s">
        <v>19</v>
      </c>
      <c r="D238" s="19">
        <v>5474</v>
      </c>
      <c r="E238">
        <v>168</v>
      </c>
    </row>
    <row r="239" spans="1:5" x14ac:dyDescent="0.3">
      <c r="A239" s="13" t="s">
        <v>40</v>
      </c>
      <c r="B239" s="13" t="s">
        <v>36</v>
      </c>
      <c r="C239" s="13" t="s">
        <v>27</v>
      </c>
      <c r="D239" s="19">
        <v>3164</v>
      </c>
      <c r="E239">
        <v>306</v>
      </c>
    </row>
    <row r="240" spans="1:5" x14ac:dyDescent="0.3">
      <c r="A240" s="13" t="s">
        <v>6</v>
      </c>
      <c r="B240" s="13" t="s">
        <v>35</v>
      </c>
      <c r="C240" s="13" t="s">
        <v>4</v>
      </c>
      <c r="D240" s="19">
        <v>1302</v>
      </c>
      <c r="E240">
        <v>402</v>
      </c>
    </row>
    <row r="241" spans="1:5" x14ac:dyDescent="0.3">
      <c r="A241" s="13" t="s">
        <v>3</v>
      </c>
      <c r="B241" s="13" t="s">
        <v>37</v>
      </c>
      <c r="C241" s="13" t="s">
        <v>28</v>
      </c>
      <c r="D241" s="19">
        <v>7308</v>
      </c>
      <c r="E241">
        <v>327</v>
      </c>
    </row>
    <row r="242" spans="1:5" x14ac:dyDescent="0.3">
      <c r="A242" s="13" t="s">
        <v>40</v>
      </c>
      <c r="B242" s="13" t="s">
        <v>37</v>
      </c>
      <c r="C242" s="13" t="s">
        <v>27</v>
      </c>
      <c r="D242" s="19">
        <v>6132</v>
      </c>
      <c r="E242">
        <v>93</v>
      </c>
    </row>
    <row r="243" spans="1:5" x14ac:dyDescent="0.3">
      <c r="A243" s="13" t="s">
        <v>10</v>
      </c>
      <c r="B243" s="13" t="s">
        <v>35</v>
      </c>
      <c r="C243" s="13" t="s">
        <v>14</v>
      </c>
      <c r="D243" s="19">
        <v>3472</v>
      </c>
      <c r="E243">
        <v>96</v>
      </c>
    </row>
    <row r="244" spans="1:5" x14ac:dyDescent="0.3">
      <c r="A244" s="13" t="s">
        <v>8</v>
      </c>
      <c r="B244" s="13" t="s">
        <v>39</v>
      </c>
      <c r="C244" s="13" t="s">
        <v>18</v>
      </c>
      <c r="D244" s="19">
        <v>9660</v>
      </c>
      <c r="E244">
        <v>27</v>
      </c>
    </row>
    <row r="245" spans="1:5" x14ac:dyDescent="0.3">
      <c r="A245" s="13" t="s">
        <v>9</v>
      </c>
      <c r="B245" s="13" t="s">
        <v>38</v>
      </c>
      <c r="C245" s="13" t="s">
        <v>26</v>
      </c>
      <c r="D245" s="19">
        <v>2436</v>
      </c>
      <c r="E245">
        <v>99</v>
      </c>
    </row>
    <row r="246" spans="1:5" x14ac:dyDescent="0.3">
      <c r="A246" s="13" t="s">
        <v>9</v>
      </c>
      <c r="B246" s="13" t="s">
        <v>38</v>
      </c>
      <c r="C246" s="13" t="s">
        <v>33</v>
      </c>
      <c r="D246" s="19">
        <v>9506</v>
      </c>
      <c r="E246">
        <v>87</v>
      </c>
    </row>
    <row r="247" spans="1:5" x14ac:dyDescent="0.3">
      <c r="A247" s="13" t="s">
        <v>10</v>
      </c>
      <c r="B247" s="13" t="s">
        <v>37</v>
      </c>
      <c r="C247" s="13" t="s">
        <v>21</v>
      </c>
      <c r="D247" s="19">
        <v>245</v>
      </c>
      <c r="E247">
        <v>288</v>
      </c>
    </row>
    <row r="248" spans="1:5" x14ac:dyDescent="0.3">
      <c r="A248" s="13" t="s">
        <v>8</v>
      </c>
      <c r="B248" s="13" t="s">
        <v>35</v>
      </c>
      <c r="C248" s="13" t="s">
        <v>20</v>
      </c>
      <c r="D248" s="19">
        <v>2702</v>
      </c>
      <c r="E248">
        <v>363</v>
      </c>
    </row>
    <row r="249" spans="1:5" x14ac:dyDescent="0.3">
      <c r="A249" s="13" t="s">
        <v>10</v>
      </c>
      <c r="B249" s="13" t="s">
        <v>34</v>
      </c>
      <c r="C249" s="13" t="s">
        <v>17</v>
      </c>
      <c r="D249" s="19">
        <v>700</v>
      </c>
      <c r="E249">
        <v>87</v>
      </c>
    </row>
    <row r="250" spans="1:5" x14ac:dyDescent="0.3">
      <c r="A250" s="13" t="s">
        <v>6</v>
      </c>
      <c r="B250" s="13" t="s">
        <v>34</v>
      </c>
      <c r="C250" s="13" t="s">
        <v>17</v>
      </c>
      <c r="D250" s="19">
        <v>3759</v>
      </c>
      <c r="E250">
        <v>150</v>
      </c>
    </row>
    <row r="251" spans="1:5" x14ac:dyDescent="0.3">
      <c r="A251" s="13" t="s">
        <v>2</v>
      </c>
      <c r="B251" s="13" t="s">
        <v>35</v>
      </c>
      <c r="C251" s="13" t="s">
        <v>17</v>
      </c>
      <c r="D251" s="19">
        <v>1589</v>
      </c>
      <c r="E251">
        <v>303</v>
      </c>
    </row>
    <row r="252" spans="1:5" x14ac:dyDescent="0.3">
      <c r="A252" s="13" t="s">
        <v>7</v>
      </c>
      <c r="B252" s="13" t="s">
        <v>35</v>
      </c>
      <c r="C252" s="13" t="s">
        <v>28</v>
      </c>
      <c r="D252" s="19">
        <v>5194</v>
      </c>
      <c r="E252">
        <v>288</v>
      </c>
    </row>
    <row r="253" spans="1:5" x14ac:dyDescent="0.3">
      <c r="A253" s="13" t="s">
        <v>10</v>
      </c>
      <c r="B253" s="13" t="s">
        <v>36</v>
      </c>
      <c r="C253" s="13" t="s">
        <v>13</v>
      </c>
      <c r="D253" s="19">
        <v>945</v>
      </c>
      <c r="E253">
        <v>75</v>
      </c>
    </row>
    <row r="254" spans="1:5" x14ac:dyDescent="0.3">
      <c r="A254" s="13" t="s">
        <v>40</v>
      </c>
      <c r="B254" s="13" t="s">
        <v>38</v>
      </c>
      <c r="C254" s="13" t="s">
        <v>31</v>
      </c>
      <c r="D254" s="19">
        <v>1988</v>
      </c>
      <c r="E254">
        <v>39</v>
      </c>
    </row>
    <row r="255" spans="1:5" x14ac:dyDescent="0.3">
      <c r="A255" s="13" t="s">
        <v>6</v>
      </c>
      <c r="B255" s="13" t="s">
        <v>34</v>
      </c>
      <c r="C255" s="13" t="s">
        <v>32</v>
      </c>
      <c r="D255" s="19">
        <v>6734</v>
      </c>
      <c r="E255">
        <v>123</v>
      </c>
    </row>
    <row r="256" spans="1:5" x14ac:dyDescent="0.3">
      <c r="A256" s="13" t="s">
        <v>40</v>
      </c>
      <c r="B256" s="13" t="s">
        <v>36</v>
      </c>
      <c r="C256" s="13" t="s">
        <v>4</v>
      </c>
      <c r="D256" s="19">
        <v>217</v>
      </c>
      <c r="E256">
        <v>36</v>
      </c>
    </row>
    <row r="257" spans="1:5" x14ac:dyDescent="0.3">
      <c r="A257" s="13" t="s">
        <v>5</v>
      </c>
      <c r="B257" s="13" t="s">
        <v>34</v>
      </c>
      <c r="C257" s="13" t="s">
        <v>22</v>
      </c>
      <c r="D257" s="19">
        <v>6279</v>
      </c>
      <c r="E257">
        <v>237</v>
      </c>
    </row>
    <row r="258" spans="1:5" x14ac:dyDescent="0.3">
      <c r="A258" s="13" t="s">
        <v>40</v>
      </c>
      <c r="B258" s="13" t="s">
        <v>36</v>
      </c>
      <c r="C258" s="13" t="s">
        <v>13</v>
      </c>
      <c r="D258" s="19">
        <v>4424</v>
      </c>
      <c r="E258">
        <v>201</v>
      </c>
    </row>
    <row r="259" spans="1:5" x14ac:dyDescent="0.3">
      <c r="A259" s="13" t="s">
        <v>2</v>
      </c>
      <c r="B259" s="13" t="s">
        <v>36</v>
      </c>
      <c r="C259" s="13" t="s">
        <v>17</v>
      </c>
      <c r="D259" s="19">
        <v>189</v>
      </c>
      <c r="E259">
        <v>48</v>
      </c>
    </row>
    <row r="260" spans="1:5" x14ac:dyDescent="0.3">
      <c r="A260" s="13" t="s">
        <v>5</v>
      </c>
      <c r="B260" s="13" t="s">
        <v>35</v>
      </c>
      <c r="C260" s="13" t="s">
        <v>22</v>
      </c>
      <c r="D260" s="19">
        <v>490</v>
      </c>
      <c r="E260">
        <v>84</v>
      </c>
    </row>
    <row r="261" spans="1:5" x14ac:dyDescent="0.3">
      <c r="A261" s="13" t="s">
        <v>8</v>
      </c>
      <c r="B261" s="13" t="s">
        <v>37</v>
      </c>
      <c r="C261" s="13" t="s">
        <v>21</v>
      </c>
      <c r="D261" s="19">
        <v>434</v>
      </c>
      <c r="E261">
        <v>87</v>
      </c>
    </row>
    <row r="262" spans="1:5" x14ac:dyDescent="0.3">
      <c r="A262" s="13" t="s">
        <v>7</v>
      </c>
      <c r="B262" s="13" t="s">
        <v>38</v>
      </c>
      <c r="C262" s="13" t="s">
        <v>30</v>
      </c>
      <c r="D262" s="19">
        <v>10129</v>
      </c>
      <c r="E262">
        <v>312</v>
      </c>
    </row>
    <row r="263" spans="1:5" x14ac:dyDescent="0.3">
      <c r="A263" s="13" t="s">
        <v>3</v>
      </c>
      <c r="B263" s="13" t="s">
        <v>39</v>
      </c>
      <c r="C263" s="13" t="s">
        <v>28</v>
      </c>
      <c r="D263" s="19">
        <v>1652</v>
      </c>
      <c r="E263">
        <v>102</v>
      </c>
    </row>
    <row r="264" spans="1:5" x14ac:dyDescent="0.3">
      <c r="A264" s="13" t="s">
        <v>8</v>
      </c>
      <c r="B264" s="13" t="s">
        <v>38</v>
      </c>
      <c r="C264" s="13" t="s">
        <v>21</v>
      </c>
      <c r="D264" s="19">
        <v>6433</v>
      </c>
      <c r="E264">
        <v>78</v>
      </c>
    </row>
    <row r="265" spans="1:5" x14ac:dyDescent="0.3">
      <c r="A265" s="13" t="s">
        <v>3</v>
      </c>
      <c r="B265" s="13" t="s">
        <v>34</v>
      </c>
      <c r="C265" s="13" t="s">
        <v>23</v>
      </c>
      <c r="D265" s="19">
        <v>2212</v>
      </c>
      <c r="E265">
        <v>117</v>
      </c>
    </row>
    <row r="266" spans="1:5" x14ac:dyDescent="0.3">
      <c r="A266" s="13" t="s">
        <v>41</v>
      </c>
      <c r="B266" s="13" t="s">
        <v>35</v>
      </c>
      <c r="C266" s="13" t="s">
        <v>19</v>
      </c>
      <c r="D266" s="19">
        <v>609</v>
      </c>
      <c r="E266">
        <v>99</v>
      </c>
    </row>
    <row r="267" spans="1:5" x14ac:dyDescent="0.3">
      <c r="A267" s="13" t="s">
        <v>40</v>
      </c>
      <c r="B267" s="13" t="s">
        <v>35</v>
      </c>
      <c r="C267" s="13" t="s">
        <v>24</v>
      </c>
      <c r="D267" s="19">
        <v>1638</v>
      </c>
      <c r="E267">
        <v>48</v>
      </c>
    </row>
    <row r="268" spans="1:5" x14ac:dyDescent="0.3">
      <c r="A268" s="13" t="s">
        <v>7</v>
      </c>
      <c r="B268" s="13" t="s">
        <v>34</v>
      </c>
      <c r="C268" s="13" t="s">
        <v>15</v>
      </c>
      <c r="D268" s="19">
        <v>3829</v>
      </c>
      <c r="E268">
        <v>24</v>
      </c>
    </row>
    <row r="269" spans="1:5" x14ac:dyDescent="0.3">
      <c r="A269" s="13" t="s">
        <v>40</v>
      </c>
      <c r="B269" s="13" t="s">
        <v>39</v>
      </c>
      <c r="C269" s="13" t="s">
        <v>15</v>
      </c>
      <c r="D269" s="19">
        <v>5775</v>
      </c>
      <c r="E269">
        <v>42</v>
      </c>
    </row>
    <row r="270" spans="1:5" x14ac:dyDescent="0.3">
      <c r="A270" s="13" t="s">
        <v>6</v>
      </c>
      <c r="B270" s="13" t="s">
        <v>35</v>
      </c>
      <c r="C270" s="13" t="s">
        <v>20</v>
      </c>
      <c r="D270" s="19">
        <v>1071</v>
      </c>
      <c r="E270">
        <v>270</v>
      </c>
    </row>
    <row r="271" spans="1:5" x14ac:dyDescent="0.3">
      <c r="A271" s="13" t="s">
        <v>8</v>
      </c>
      <c r="B271" s="13" t="s">
        <v>36</v>
      </c>
      <c r="C271" s="13" t="s">
        <v>23</v>
      </c>
      <c r="D271" s="19">
        <v>5019</v>
      </c>
      <c r="E271">
        <v>150</v>
      </c>
    </row>
    <row r="272" spans="1:5" x14ac:dyDescent="0.3">
      <c r="A272" s="13" t="s">
        <v>2</v>
      </c>
      <c r="B272" s="13" t="s">
        <v>37</v>
      </c>
      <c r="C272" s="13" t="s">
        <v>15</v>
      </c>
      <c r="D272" s="19">
        <v>2863</v>
      </c>
      <c r="E272">
        <v>42</v>
      </c>
    </row>
    <row r="273" spans="1:5" x14ac:dyDescent="0.3">
      <c r="A273" s="13" t="s">
        <v>40</v>
      </c>
      <c r="B273" s="13" t="s">
        <v>35</v>
      </c>
      <c r="C273" s="13" t="s">
        <v>29</v>
      </c>
      <c r="D273" s="19">
        <v>1617</v>
      </c>
      <c r="E273">
        <v>126</v>
      </c>
    </row>
    <row r="274" spans="1:5" x14ac:dyDescent="0.3">
      <c r="A274" s="13" t="s">
        <v>6</v>
      </c>
      <c r="B274" s="13" t="s">
        <v>37</v>
      </c>
      <c r="C274" s="13" t="s">
        <v>26</v>
      </c>
      <c r="D274" s="19">
        <v>6818</v>
      </c>
      <c r="E274">
        <v>6</v>
      </c>
    </row>
    <row r="275" spans="1:5" x14ac:dyDescent="0.3">
      <c r="A275" s="13" t="s">
        <v>3</v>
      </c>
      <c r="B275" s="13" t="s">
        <v>35</v>
      </c>
      <c r="C275" s="13" t="s">
        <v>15</v>
      </c>
      <c r="D275" s="19">
        <v>6657</v>
      </c>
      <c r="E275">
        <v>276</v>
      </c>
    </row>
    <row r="276" spans="1:5" x14ac:dyDescent="0.3">
      <c r="A276" s="13" t="s">
        <v>3</v>
      </c>
      <c r="B276" s="13" t="s">
        <v>34</v>
      </c>
      <c r="C276" s="13" t="s">
        <v>17</v>
      </c>
      <c r="D276" s="19">
        <v>2919</v>
      </c>
      <c r="E276">
        <v>93</v>
      </c>
    </row>
    <row r="277" spans="1:5" x14ac:dyDescent="0.3">
      <c r="A277" s="13" t="s">
        <v>2</v>
      </c>
      <c r="B277" s="13" t="s">
        <v>36</v>
      </c>
      <c r="C277" s="13" t="s">
        <v>31</v>
      </c>
      <c r="D277" s="19">
        <v>3094</v>
      </c>
      <c r="E277">
        <v>246</v>
      </c>
    </row>
    <row r="278" spans="1:5" x14ac:dyDescent="0.3">
      <c r="A278" s="13" t="s">
        <v>6</v>
      </c>
      <c r="B278" s="13" t="s">
        <v>39</v>
      </c>
      <c r="C278" s="13" t="s">
        <v>24</v>
      </c>
      <c r="D278" s="19">
        <v>2989</v>
      </c>
      <c r="E278">
        <v>3</v>
      </c>
    </row>
    <row r="279" spans="1:5" x14ac:dyDescent="0.3">
      <c r="A279" s="13" t="s">
        <v>8</v>
      </c>
      <c r="B279" s="13" t="s">
        <v>38</v>
      </c>
      <c r="C279" s="13" t="s">
        <v>27</v>
      </c>
      <c r="D279" s="19">
        <v>2268</v>
      </c>
      <c r="E279">
        <v>63</v>
      </c>
    </row>
    <row r="280" spans="1:5" x14ac:dyDescent="0.3">
      <c r="A280" s="13" t="s">
        <v>5</v>
      </c>
      <c r="B280" s="13" t="s">
        <v>35</v>
      </c>
      <c r="C280" s="13" t="s">
        <v>31</v>
      </c>
      <c r="D280" s="19">
        <v>4753</v>
      </c>
      <c r="E280">
        <v>246</v>
      </c>
    </row>
    <row r="281" spans="1:5" x14ac:dyDescent="0.3">
      <c r="A281" s="13" t="s">
        <v>2</v>
      </c>
      <c r="B281" s="13" t="s">
        <v>34</v>
      </c>
      <c r="C281" s="13" t="s">
        <v>19</v>
      </c>
      <c r="D281" s="19">
        <v>7511</v>
      </c>
      <c r="E281">
        <v>120</v>
      </c>
    </row>
    <row r="282" spans="1:5" x14ac:dyDescent="0.3">
      <c r="A282" s="13" t="s">
        <v>2</v>
      </c>
      <c r="B282" s="13" t="s">
        <v>38</v>
      </c>
      <c r="C282" s="13" t="s">
        <v>31</v>
      </c>
      <c r="D282" s="19">
        <v>4326</v>
      </c>
      <c r="E282">
        <v>348</v>
      </c>
    </row>
    <row r="283" spans="1:5" x14ac:dyDescent="0.3">
      <c r="A283" s="13" t="s">
        <v>41</v>
      </c>
      <c r="B283" s="13" t="s">
        <v>34</v>
      </c>
      <c r="C283" s="13" t="s">
        <v>23</v>
      </c>
      <c r="D283" s="19">
        <v>4935</v>
      </c>
      <c r="E283">
        <v>126</v>
      </c>
    </row>
    <row r="284" spans="1:5" x14ac:dyDescent="0.3">
      <c r="A284" s="13" t="s">
        <v>6</v>
      </c>
      <c r="B284" s="13" t="s">
        <v>35</v>
      </c>
      <c r="C284" s="13" t="s">
        <v>30</v>
      </c>
      <c r="D284" s="19">
        <v>4781</v>
      </c>
      <c r="E284">
        <v>123</v>
      </c>
    </row>
    <row r="285" spans="1:5" x14ac:dyDescent="0.3">
      <c r="A285" s="13" t="s">
        <v>5</v>
      </c>
      <c r="B285" s="13" t="s">
        <v>38</v>
      </c>
      <c r="C285" s="13" t="s">
        <v>25</v>
      </c>
      <c r="D285" s="19">
        <v>7483</v>
      </c>
      <c r="E285">
        <v>45</v>
      </c>
    </row>
    <row r="286" spans="1:5" x14ac:dyDescent="0.3">
      <c r="A286" s="13" t="s">
        <v>10</v>
      </c>
      <c r="B286" s="13" t="s">
        <v>38</v>
      </c>
      <c r="C286" s="13" t="s">
        <v>4</v>
      </c>
      <c r="D286" s="19">
        <v>6860</v>
      </c>
      <c r="E286">
        <v>126</v>
      </c>
    </row>
    <row r="287" spans="1:5" x14ac:dyDescent="0.3">
      <c r="A287" s="13" t="s">
        <v>40</v>
      </c>
      <c r="B287" s="13" t="s">
        <v>37</v>
      </c>
      <c r="C287" s="13" t="s">
        <v>29</v>
      </c>
      <c r="D287" s="19">
        <v>9002</v>
      </c>
      <c r="E287">
        <v>72</v>
      </c>
    </row>
    <row r="288" spans="1:5" x14ac:dyDescent="0.3">
      <c r="A288" s="13" t="s">
        <v>6</v>
      </c>
      <c r="B288" s="13" t="s">
        <v>36</v>
      </c>
      <c r="C288" s="13" t="s">
        <v>29</v>
      </c>
      <c r="D288" s="19">
        <v>1400</v>
      </c>
      <c r="E288">
        <v>135</v>
      </c>
    </row>
    <row r="289" spans="1:5" x14ac:dyDescent="0.3">
      <c r="A289" s="13" t="s">
        <v>10</v>
      </c>
      <c r="B289" s="13" t="s">
        <v>34</v>
      </c>
      <c r="C289" s="13" t="s">
        <v>22</v>
      </c>
      <c r="D289" s="19">
        <v>4053</v>
      </c>
      <c r="E289">
        <v>24</v>
      </c>
    </row>
    <row r="290" spans="1:5" x14ac:dyDescent="0.3">
      <c r="A290" s="13" t="s">
        <v>7</v>
      </c>
      <c r="B290" s="13" t="s">
        <v>36</v>
      </c>
      <c r="C290" s="13" t="s">
        <v>31</v>
      </c>
      <c r="D290" s="19">
        <v>2149</v>
      </c>
      <c r="E290">
        <v>117</v>
      </c>
    </row>
    <row r="291" spans="1:5" x14ac:dyDescent="0.3">
      <c r="A291" s="13" t="s">
        <v>3</v>
      </c>
      <c r="B291" s="13" t="s">
        <v>39</v>
      </c>
      <c r="C291" s="13" t="s">
        <v>29</v>
      </c>
      <c r="D291" s="19">
        <v>3640</v>
      </c>
      <c r="E291">
        <v>51</v>
      </c>
    </row>
    <row r="292" spans="1:5" x14ac:dyDescent="0.3">
      <c r="A292" s="13" t="s">
        <v>2</v>
      </c>
      <c r="B292" s="13" t="s">
        <v>39</v>
      </c>
      <c r="C292" s="13" t="s">
        <v>23</v>
      </c>
      <c r="D292" s="19">
        <v>630</v>
      </c>
      <c r="E292">
        <v>36</v>
      </c>
    </row>
    <row r="293" spans="1:5" x14ac:dyDescent="0.3">
      <c r="A293" s="13" t="s">
        <v>9</v>
      </c>
      <c r="B293" s="13" t="s">
        <v>35</v>
      </c>
      <c r="C293" s="13" t="s">
        <v>27</v>
      </c>
      <c r="D293" s="19">
        <v>2429</v>
      </c>
      <c r="E293">
        <v>144</v>
      </c>
    </row>
    <row r="294" spans="1:5" x14ac:dyDescent="0.3">
      <c r="A294" s="13" t="s">
        <v>9</v>
      </c>
      <c r="B294" s="13" t="s">
        <v>36</v>
      </c>
      <c r="C294" s="13" t="s">
        <v>25</v>
      </c>
      <c r="D294" s="19">
        <v>2142</v>
      </c>
      <c r="E294">
        <v>114</v>
      </c>
    </row>
    <row r="295" spans="1:5" x14ac:dyDescent="0.3">
      <c r="A295" s="13" t="s">
        <v>7</v>
      </c>
      <c r="B295" s="13" t="s">
        <v>37</v>
      </c>
      <c r="C295" s="13" t="s">
        <v>30</v>
      </c>
      <c r="D295" s="19">
        <v>6454</v>
      </c>
      <c r="E295">
        <v>54</v>
      </c>
    </row>
    <row r="296" spans="1:5" x14ac:dyDescent="0.3">
      <c r="A296" s="13" t="s">
        <v>7</v>
      </c>
      <c r="B296" s="13" t="s">
        <v>37</v>
      </c>
      <c r="C296" s="13" t="s">
        <v>16</v>
      </c>
      <c r="D296" s="19">
        <v>4487</v>
      </c>
      <c r="E296">
        <v>333</v>
      </c>
    </row>
    <row r="297" spans="1:5" x14ac:dyDescent="0.3">
      <c r="A297" s="13" t="s">
        <v>3</v>
      </c>
      <c r="B297" s="13" t="s">
        <v>37</v>
      </c>
      <c r="C297" s="13" t="s">
        <v>4</v>
      </c>
      <c r="D297" s="19">
        <v>938</v>
      </c>
      <c r="E297">
        <v>366</v>
      </c>
    </row>
    <row r="298" spans="1:5" x14ac:dyDescent="0.3">
      <c r="A298" s="13" t="s">
        <v>3</v>
      </c>
      <c r="B298" s="13" t="s">
        <v>38</v>
      </c>
      <c r="C298" s="13" t="s">
        <v>26</v>
      </c>
      <c r="D298" s="19">
        <v>8841</v>
      </c>
      <c r="E298">
        <v>303</v>
      </c>
    </row>
    <row r="299" spans="1:5" x14ac:dyDescent="0.3">
      <c r="A299" s="13" t="s">
        <v>2</v>
      </c>
      <c r="B299" s="13" t="s">
        <v>39</v>
      </c>
      <c r="C299" s="13" t="s">
        <v>33</v>
      </c>
      <c r="D299" s="19">
        <v>4018</v>
      </c>
      <c r="E299">
        <v>126</v>
      </c>
    </row>
    <row r="300" spans="1:5" x14ac:dyDescent="0.3">
      <c r="A300" s="13" t="s">
        <v>41</v>
      </c>
      <c r="B300" s="13" t="s">
        <v>37</v>
      </c>
      <c r="C300" s="13" t="s">
        <v>15</v>
      </c>
      <c r="D300" s="19">
        <v>714</v>
      </c>
      <c r="E300">
        <v>231</v>
      </c>
    </row>
    <row r="301" spans="1:5" x14ac:dyDescent="0.3">
      <c r="A301" s="13" t="s">
        <v>9</v>
      </c>
      <c r="B301" s="13" t="s">
        <v>38</v>
      </c>
      <c r="C301" s="13" t="s">
        <v>25</v>
      </c>
      <c r="D301" s="19">
        <v>3850</v>
      </c>
      <c r="E301">
        <v>102</v>
      </c>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DA480-A22C-4F64-A34B-53E36D7D51F0}">
  <dimension ref="A1:E301"/>
  <sheetViews>
    <sheetView showGridLines="0" showRowColHeaders="0" topLeftCell="D1" workbookViewId="0">
      <selection activeCell="N26" sqref="N26"/>
    </sheetView>
  </sheetViews>
  <sheetFormatPr defaultRowHeight="16.5" x14ac:dyDescent="0.3"/>
  <sheetData>
    <row r="1" spans="1:5" x14ac:dyDescent="0.3">
      <c r="A1" t="s">
        <v>11</v>
      </c>
      <c r="B1" t="s">
        <v>12</v>
      </c>
      <c r="C1" t="s">
        <v>0</v>
      </c>
      <c r="D1" t="s">
        <v>1</v>
      </c>
      <c r="E1" t="s">
        <v>50</v>
      </c>
    </row>
    <row r="2" spans="1:5" x14ac:dyDescent="0.3">
      <c r="A2" s="13" t="s">
        <v>40</v>
      </c>
      <c r="B2" s="13" t="s">
        <v>37</v>
      </c>
      <c r="C2" s="13" t="s">
        <v>30</v>
      </c>
      <c r="D2">
        <v>1624</v>
      </c>
      <c r="E2">
        <v>114</v>
      </c>
    </row>
    <row r="3" spans="1:5" x14ac:dyDescent="0.3">
      <c r="A3" s="13" t="s">
        <v>8</v>
      </c>
      <c r="B3" s="13" t="s">
        <v>35</v>
      </c>
      <c r="C3" s="13" t="s">
        <v>32</v>
      </c>
      <c r="D3">
        <v>6706</v>
      </c>
      <c r="E3">
        <v>459</v>
      </c>
    </row>
    <row r="4" spans="1:5" x14ac:dyDescent="0.3">
      <c r="A4" s="13" t="s">
        <v>9</v>
      </c>
      <c r="B4" s="13" t="s">
        <v>35</v>
      </c>
      <c r="C4" s="13" t="s">
        <v>4</v>
      </c>
      <c r="D4">
        <v>959</v>
      </c>
      <c r="E4">
        <v>147</v>
      </c>
    </row>
    <row r="5" spans="1:5" x14ac:dyDescent="0.3">
      <c r="A5" s="13" t="s">
        <v>41</v>
      </c>
      <c r="B5" s="13" t="s">
        <v>36</v>
      </c>
      <c r="C5" s="13" t="s">
        <v>18</v>
      </c>
      <c r="D5">
        <v>9632</v>
      </c>
      <c r="E5">
        <v>288</v>
      </c>
    </row>
    <row r="6" spans="1:5" x14ac:dyDescent="0.3">
      <c r="A6" s="13" t="s">
        <v>6</v>
      </c>
      <c r="B6" s="13" t="s">
        <v>39</v>
      </c>
      <c r="C6" s="13" t="s">
        <v>25</v>
      </c>
      <c r="D6">
        <v>2100</v>
      </c>
      <c r="E6">
        <v>414</v>
      </c>
    </row>
    <row r="7" spans="1:5" x14ac:dyDescent="0.3">
      <c r="A7" s="13" t="s">
        <v>40</v>
      </c>
      <c r="B7" s="13" t="s">
        <v>35</v>
      </c>
      <c r="C7" s="13" t="s">
        <v>33</v>
      </c>
      <c r="D7">
        <v>8869</v>
      </c>
      <c r="E7">
        <v>432</v>
      </c>
    </row>
    <row r="8" spans="1:5" x14ac:dyDescent="0.3">
      <c r="A8" s="13" t="s">
        <v>6</v>
      </c>
      <c r="B8" s="13" t="s">
        <v>38</v>
      </c>
      <c r="C8" s="13" t="s">
        <v>31</v>
      </c>
      <c r="D8">
        <v>2681</v>
      </c>
      <c r="E8">
        <v>54</v>
      </c>
    </row>
    <row r="9" spans="1:5" x14ac:dyDescent="0.3">
      <c r="A9" s="13" t="s">
        <v>8</v>
      </c>
      <c r="B9" s="13" t="s">
        <v>35</v>
      </c>
      <c r="C9" s="13" t="s">
        <v>22</v>
      </c>
      <c r="D9">
        <v>5012</v>
      </c>
      <c r="E9">
        <v>210</v>
      </c>
    </row>
    <row r="10" spans="1:5" x14ac:dyDescent="0.3">
      <c r="A10" s="13" t="s">
        <v>7</v>
      </c>
      <c r="B10" s="13" t="s">
        <v>38</v>
      </c>
      <c r="C10" s="13" t="s">
        <v>14</v>
      </c>
      <c r="D10">
        <v>1281</v>
      </c>
      <c r="E10">
        <v>75</v>
      </c>
    </row>
    <row r="11" spans="1:5" x14ac:dyDescent="0.3">
      <c r="A11" s="13" t="s">
        <v>5</v>
      </c>
      <c r="B11" s="13" t="s">
        <v>37</v>
      </c>
      <c r="C11" s="13" t="s">
        <v>14</v>
      </c>
      <c r="D11">
        <v>4991</v>
      </c>
      <c r="E11">
        <v>12</v>
      </c>
    </row>
    <row r="12" spans="1:5" x14ac:dyDescent="0.3">
      <c r="A12" s="13" t="s">
        <v>2</v>
      </c>
      <c r="B12" s="13" t="s">
        <v>39</v>
      </c>
      <c r="C12" s="13" t="s">
        <v>25</v>
      </c>
      <c r="D12">
        <v>1785</v>
      </c>
      <c r="E12">
        <v>462</v>
      </c>
    </row>
    <row r="13" spans="1:5" x14ac:dyDescent="0.3">
      <c r="A13" s="13" t="s">
        <v>3</v>
      </c>
      <c r="B13" s="13" t="s">
        <v>37</v>
      </c>
      <c r="C13" s="13" t="s">
        <v>17</v>
      </c>
      <c r="D13">
        <v>3983</v>
      </c>
      <c r="E13">
        <v>144</v>
      </c>
    </row>
    <row r="14" spans="1:5" x14ac:dyDescent="0.3">
      <c r="A14" s="13" t="s">
        <v>9</v>
      </c>
      <c r="B14" s="13" t="s">
        <v>38</v>
      </c>
      <c r="C14" s="13" t="s">
        <v>16</v>
      </c>
      <c r="D14">
        <v>2646</v>
      </c>
      <c r="E14">
        <v>120</v>
      </c>
    </row>
    <row r="15" spans="1:5" x14ac:dyDescent="0.3">
      <c r="A15" s="13" t="s">
        <v>2</v>
      </c>
      <c r="B15" s="13" t="s">
        <v>34</v>
      </c>
      <c r="C15" s="13" t="s">
        <v>13</v>
      </c>
      <c r="D15">
        <v>252</v>
      </c>
      <c r="E15">
        <v>54</v>
      </c>
    </row>
    <row r="16" spans="1:5" x14ac:dyDescent="0.3">
      <c r="A16" s="13" t="s">
        <v>3</v>
      </c>
      <c r="B16" s="13" t="s">
        <v>35</v>
      </c>
      <c r="C16" s="13" t="s">
        <v>25</v>
      </c>
      <c r="D16">
        <v>2464</v>
      </c>
      <c r="E16">
        <v>234</v>
      </c>
    </row>
    <row r="17" spans="1:5" x14ac:dyDescent="0.3">
      <c r="A17" s="13" t="s">
        <v>3</v>
      </c>
      <c r="B17" s="13" t="s">
        <v>35</v>
      </c>
      <c r="C17" s="13" t="s">
        <v>29</v>
      </c>
      <c r="D17">
        <v>2114</v>
      </c>
      <c r="E17">
        <v>66</v>
      </c>
    </row>
    <row r="18" spans="1:5" x14ac:dyDescent="0.3">
      <c r="A18" s="13" t="s">
        <v>6</v>
      </c>
      <c r="B18" s="13" t="s">
        <v>37</v>
      </c>
      <c r="C18" s="13" t="s">
        <v>31</v>
      </c>
      <c r="D18">
        <v>7693</v>
      </c>
      <c r="E18">
        <v>87</v>
      </c>
    </row>
    <row r="19" spans="1:5" x14ac:dyDescent="0.3">
      <c r="A19" s="13" t="s">
        <v>5</v>
      </c>
      <c r="B19" s="13" t="s">
        <v>34</v>
      </c>
      <c r="C19" s="13" t="s">
        <v>20</v>
      </c>
      <c r="D19">
        <v>15610</v>
      </c>
      <c r="E19">
        <v>339</v>
      </c>
    </row>
    <row r="20" spans="1:5" x14ac:dyDescent="0.3">
      <c r="A20" s="13" t="s">
        <v>41</v>
      </c>
      <c r="B20" s="13" t="s">
        <v>34</v>
      </c>
      <c r="C20" s="13" t="s">
        <v>22</v>
      </c>
      <c r="D20">
        <v>336</v>
      </c>
      <c r="E20">
        <v>144</v>
      </c>
    </row>
    <row r="21" spans="1:5" x14ac:dyDescent="0.3">
      <c r="A21" s="13" t="s">
        <v>2</v>
      </c>
      <c r="B21" s="13" t="s">
        <v>39</v>
      </c>
      <c r="C21" s="13" t="s">
        <v>20</v>
      </c>
      <c r="D21">
        <v>9443</v>
      </c>
      <c r="E21">
        <v>162</v>
      </c>
    </row>
    <row r="22" spans="1:5" x14ac:dyDescent="0.3">
      <c r="A22" s="13" t="s">
        <v>9</v>
      </c>
      <c r="B22" s="13" t="s">
        <v>34</v>
      </c>
      <c r="C22" s="13" t="s">
        <v>23</v>
      </c>
      <c r="D22">
        <v>8155</v>
      </c>
      <c r="E22">
        <v>90</v>
      </c>
    </row>
    <row r="23" spans="1:5" x14ac:dyDescent="0.3">
      <c r="A23" s="13" t="s">
        <v>8</v>
      </c>
      <c r="B23" s="13" t="s">
        <v>38</v>
      </c>
      <c r="C23" s="13" t="s">
        <v>23</v>
      </c>
      <c r="D23">
        <v>1701</v>
      </c>
      <c r="E23">
        <v>234</v>
      </c>
    </row>
    <row r="24" spans="1:5" x14ac:dyDescent="0.3">
      <c r="A24" s="13" t="s">
        <v>10</v>
      </c>
      <c r="B24" s="13" t="s">
        <v>38</v>
      </c>
      <c r="C24" s="13" t="s">
        <v>22</v>
      </c>
      <c r="D24">
        <v>2205</v>
      </c>
      <c r="E24">
        <v>141</v>
      </c>
    </row>
    <row r="25" spans="1:5" x14ac:dyDescent="0.3">
      <c r="A25" s="13" t="s">
        <v>8</v>
      </c>
      <c r="B25" s="13" t="s">
        <v>37</v>
      </c>
      <c r="C25" s="13" t="s">
        <v>19</v>
      </c>
      <c r="D25">
        <v>1771</v>
      </c>
      <c r="E25">
        <v>204</v>
      </c>
    </row>
    <row r="26" spans="1:5" x14ac:dyDescent="0.3">
      <c r="A26" s="13" t="s">
        <v>41</v>
      </c>
      <c r="B26" s="13" t="s">
        <v>35</v>
      </c>
      <c r="C26" s="13" t="s">
        <v>15</v>
      </c>
      <c r="D26">
        <v>2114</v>
      </c>
      <c r="E26">
        <v>186</v>
      </c>
    </row>
    <row r="27" spans="1:5" x14ac:dyDescent="0.3">
      <c r="A27" s="13" t="s">
        <v>41</v>
      </c>
      <c r="B27" s="13" t="s">
        <v>36</v>
      </c>
      <c r="C27" s="13" t="s">
        <v>13</v>
      </c>
      <c r="D27">
        <v>10311</v>
      </c>
      <c r="E27">
        <v>231</v>
      </c>
    </row>
    <row r="28" spans="1:5" x14ac:dyDescent="0.3">
      <c r="A28" s="13" t="s">
        <v>3</v>
      </c>
      <c r="B28" s="13" t="s">
        <v>39</v>
      </c>
      <c r="C28" s="13" t="s">
        <v>16</v>
      </c>
      <c r="D28">
        <v>21</v>
      </c>
      <c r="E28">
        <v>168</v>
      </c>
    </row>
    <row r="29" spans="1:5" x14ac:dyDescent="0.3">
      <c r="A29" s="13" t="s">
        <v>10</v>
      </c>
      <c r="B29" s="13" t="s">
        <v>35</v>
      </c>
      <c r="C29" s="13" t="s">
        <v>20</v>
      </c>
      <c r="D29">
        <v>1974</v>
      </c>
      <c r="E29">
        <v>195</v>
      </c>
    </row>
    <row r="30" spans="1:5" x14ac:dyDescent="0.3">
      <c r="A30" s="13" t="s">
        <v>5</v>
      </c>
      <c r="B30" s="13" t="s">
        <v>36</v>
      </c>
      <c r="C30" s="13" t="s">
        <v>23</v>
      </c>
      <c r="D30">
        <v>6314</v>
      </c>
      <c r="E30">
        <v>15</v>
      </c>
    </row>
    <row r="31" spans="1:5" x14ac:dyDescent="0.3">
      <c r="A31" s="13" t="s">
        <v>10</v>
      </c>
      <c r="B31" s="13" t="s">
        <v>37</v>
      </c>
      <c r="C31" s="13" t="s">
        <v>23</v>
      </c>
      <c r="D31">
        <v>4683</v>
      </c>
      <c r="E31">
        <v>30</v>
      </c>
    </row>
    <row r="32" spans="1:5" x14ac:dyDescent="0.3">
      <c r="A32" s="13" t="s">
        <v>41</v>
      </c>
      <c r="B32" s="13" t="s">
        <v>37</v>
      </c>
      <c r="C32" s="13" t="s">
        <v>24</v>
      </c>
      <c r="D32">
        <v>6398</v>
      </c>
      <c r="E32">
        <v>102</v>
      </c>
    </row>
    <row r="33" spans="1:5" x14ac:dyDescent="0.3">
      <c r="A33" s="13" t="s">
        <v>2</v>
      </c>
      <c r="B33" s="13" t="s">
        <v>35</v>
      </c>
      <c r="C33" s="13" t="s">
        <v>19</v>
      </c>
      <c r="D33">
        <v>553</v>
      </c>
      <c r="E33">
        <v>15</v>
      </c>
    </row>
    <row r="34" spans="1:5" x14ac:dyDescent="0.3">
      <c r="A34" s="13" t="s">
        <v>8</v>
      </c>
      <c r="B34" s="13" t="s">
        <v>39</v>
      </c>
      <c r="C34" s="13" t="s">
        <v>30</v>
      </c>
      <c r="D34">
        <v>7021</v>
      </c>
      <c r="E34">
        <v>183</v>
      </c>
    </row>
    <row r="35" spans="1:5" x14ac:dyDescent="0.3">
      <c r="A35" s="13" t="s">
        <v>40</v>
      </c>
      <c r="B35" s="13" t="s">
        <v>39</v>
      </c>
      <c r="C35" s="13" t="s">
        <v>22</v>
      </c>
      <c r="D35">
        <v>5817</v>
      </c>
      <c r="E35">
        <v>12</v>
      </c>
    </row>
    <row r="36" spans="1:5" x14ac:dyDescent="0.3">
      <c r="A36" s="13" t="s">
        <v>41</v>
      </c>
      <c r="B36" s="13" t="s">
        <v>39</v>
      </c>
      <c r="C36" s="13" t="s">
        <v>14</v>
      </c>
      <c r="D36">
        <v>3976</v>
      </c>
      <c r="E36">
        <v>72</v>
      </c>
    </row>
    <row r="37" spans="1:5" x14ac:dyDescent="0.3">
      <c r="A37" s="13" t="s">
        <v>6</v>
      </c>
      <c r="B37" s="13" t="s">
        <v>38</v>
      </c>
      <c r="C37" s="13" t="s">
        <v>27</v>
      </c>
      <c r="D37">
        <v>1134</v>
      </c>
      <c r="E37">
        <v>282</v>
      </c>
    </row>
    <row r="38" spans="1:5" x14ac:dyDescent="0.3">
      <c r="A38" s="13" t="s">
        <v>2</v>
      </c>
      <c r="B38" s="13" t="s">
        <v>39</v>
      </c>
      <c r="C38" s="13" t="s">
        <v>28</v>
      </c>
      <c r="D38">
        <v>6027</v>
      </c>
      <c r="E38">
        <v>144</v>
      </c>
    </row>
    <row r="39" spans="1:5" x14ac:dyDescent="0.3">
      <c r="A39" s="13" t="s">
        <v>6</v>
      </c>
      <c r="B39" s="13" t="s">
        <v>37</v>
      </c>
      <c r="C39" s="13" t="s">
        <v>16</v>
      </c>
      <c r="D39">
        <v>1904</v>
      </c>
      <c r="E39">
        <v>405</v>
      </c>
    </row>
    <row r="40" spans="1:5" x14ac:dyDescent="0.3">
      <c r="A40" s="13" t="s">
        <v>7</v>
      </c>
      <c r="B40" s="13" t="s">
        <v>34</v>
      </c>
      <c r="C40" s="13" t="s">
        <v>32</v>
      </c>
      <c r="D40">
        <v>3262</v>
      </c>
      <c r="E40">
        <v>75</v>
      </c>
    </row>
    <row r="41" spans="1:5" x14ac:dyDescent="0.3">
      <c r="A41" s="13" t="s">
        <v>40</v>
      </c>
      <c r="B41" s="13" t="s">
        <v>34</v>
      </c>
      <c r="C41" s="13" t="s">
        <v>27</v>
      </c>
      <c r="D41">
        <v>2289</v>
      </c>
      <c r="E41">
        <v>135</v>
      </c>
    </row>
    <row r="42" spans="1:5" x14ac:dyDescent="0.3">
      <c r="A42" s="13" t="s">
        <v>5</v>
      </c>
      <c r="B42" s="13" t="s">
        <v>34</v>
      </c>
      <c r="C42" s="13" t="s">
        <v>27</v>
      </c>
      <c r="D42">
        <v>6986</v>
      </c>
      <c r="E42">
        <v>21</v>
      </c>
    </row>
    <row r="43" spans="1:5" x14ac:dyDescent="0.3">
      <c r="A43" s="13" t="s">
        <v>2</v>
      </c>
      <c r="B43" s="13" t="s">
        <v>38</v>
      </c>
      <c r="C43" s="13" t="s">
        <v>23</v>
      </c>
      <c r="D43">
        <v>4417</v>
      </c>
      <c r="E43">
        <v>153</v>
      </c>
    </row>
    <row r="44" spans="1:5" x14ac:dyDescent="0.3">
      <c r="A44" s="13" t="s">
        <v>6</v>
      </c>
      <c r="B44" s="13" t="s">
        <v>34</v>
      </c>
      <c r="C44" s="13" t="s">
        <v>15</v>
      </c>
      <c r="D44">
        <v>1442</v>
      </c>
      <c r="E44">
        <v>15</v>
      </c>
    </row>
    <row r="45" spans="1:5" x14ac:dyDescent="0.3">
      <c r="A45" s="13" t="s">
        <v>3</v>
      </c>
      <c r="B45" s="13" t="s">
        <v>35</v>
      </c>
      <c r="C45" s="13" t="s">
        <v>14</v>
      </c>
      <c r="D45">
        <v>2415</v>
      </c>
      <c r="E45">
        <v>255</v>
      </c>
    </row>
    <row r="46" spans="1:5" x14ac:dyDescent="0.3">
      <c r="A46" s="13" t="s">
        <v>2</v>
      </c>
      <c r="B46" s="13" t="s">
        <v>37</v>
      </c>
      <c r="C46" s="13" t="s">
        <v>19</v>
      </c>
      <c r="D46">
        <v>238</v>
      </c>
      <c r="E46">
        <v>18</v>
      </c>
    </row>
    <row r="47" spans="1:5" x14ac:dyDescent="0.3">
      <c r="A47" s="13" t="s">
        <v>6</v>
      </c>
      <c r="B47" s="13" t="s">
        <v>37</v>
      </c>
      <c r="C47" s="13" t="s">
        <v>23</v>
      </c>
      <c r="D47">
        <v>4949</v>
      </c>
      <c r="E47">
        <v>189</v>
      </c>
    </row>
    <row r="48" spans="1:5" x14ac:dyDescent="0.3">
      <c r="A48" s="13" t="s">
        <v>5</v>
      </c>
      <c r="B48" s="13" t="s">
        <v>38</v>
      </c>
      <c r="C48" s="13" t="s">
        <v>32</v>
      </c>
      <c r="D48">
        <v>5075</v>
      </c>
      <c r="E48">
        <v>21</v>
      </c>
    </row>
    <row r="49" spans="1:5" x14ac:dyDescent="0.3">
      <c r="A49" s="13" t="s">
        <v>3</v>
      </c>
      <c r="B49" s="13" t="s">
        <v>36</v>
      </c>
      <c r="C49" s="13" t="s">
        <v>16</v>
      </c>
      <c r="D49">
        <v>9198</v>
      </c>
      <c r="E49">
        <v>36</v>
      </c>
    </row>
    <row r="50" spans="1:5" x14ac:dyDescent="0.3">
      <c r="A50" s="13" t="s">
        <v>6</v>
      </c>
      <c r="B50" s="13" t="s">
        <v>34</v>
      </c>
      <c r="C50" s="13" t="s">
        <v>29</v>
      </c>
      <c r="D50">
        <v>3339</v>
      </c>
      <c r="E50">
        <v>75</v>
      </c>
    </row>
    <row r="51" spans="1:5" x14ac:dyDescent="0.3">
      <c r="A51" s="13" t="s">
        <v>40</v>
      </c>
      <c r="B51" s="13" t="s">
        <v>34</v>
      </c>
      <c r="C51" s="13" t="s">
        <v>17</v>
      </c>
      <c r="D51">
        <v>5019</v>
      </c>
      <c r="E51">
        <v>156</v>
      </c>
    </row>
    <row r="52" spans="1:5" x14ac:dyDescent="0.3">
      <c r="A52" s="13" t="s">
        <v>5</v>
      </c>
      <c r="B52" s="13" t="s">
        <v>36</v>
      </c>
      <c r="C52" s="13" t="s">
        <v>16</v>
      </c>
      <c r="D52">
        <v>16184</v>
      </c>
      <c r="E52">
        <v>39</v>
      </c>
    </row>
    <row r="53" spans="1:5" x14ac:dyDescent="0.3">
      <c r="A53" s="13" t="s">
        <v>6</v>
      </c>
      <c r="B53" s="13" t="s">
        <v>36</v>
      </c>
      <c r="C53" s="13" t="s">
        <v>21</v>
      </c>
      <c r="D53">
        <v>497</v>
      </c>
      <c r="E53">
        <v>63</v>
      </c>
    </row>
    <row r="54" spans="1:5" x14ac:dyDescent="0.3">
      <c r="A54" s="13" t="s">
        <v>2</v>
      </c>
      <c r="B54" s="13" t="s">
        <v>36</v>
      </c>
      <c r="C54" s="13" t="s">
        <v>29</v>
      </c>
      <c r="D54">
        <v>8211</v>
      </c>
      <c r="E54">
        <v>75</v>
      </c>
    </row>
    <row r="55" spans="1:5" x14ac:dyDescent="0.3">
      <c r="A55" s="13" t="s">
        <v>2</v>
      </c>
      <c r="B55" s="13" t="s">
        <v>38</v>
      </c>
      <c r="C55" s="13" t="s">
        <v>28</v>
      </c>
      <c r="D55">
        <v>6580</v>
      </c>
      <c r="E55">
        <v>183</v>
      </c>
    </row>
    <row r="56" spans="1:5" x14ac:dyDescent="0.3">
      <c r="A56" s="13" t="s">
        <v>41</v>
      </c>
      <c r="B56" s="13" t="s">
        <v>35</v>
      </c>
      <c r="C56" s="13" t="s">
        <v>13</v>
      </c>
      <c r="D56">
        <v>4760</v>
      </c>
      <c r="E56">
        <v>69</v>
      </c>
    </row>
    <row r="57" spans="1:5" x14ac:dyDescent="0.3">
      <c r="A57" s="13" t="s">
        <v>40</v>
      </c>
      <c r="B57" s="13" t="s">
        <v>36</v>
      </c>
      <c r="C57" s="13" t="s">
        <v>25</v>
      </c>
      <c r="D57">
        <v>5439</v>
      </c>
      <c r="E57">
        <v>30</v>
      </c>
    </row>
    <row r="58" spans="1:5" x14ac:dyDescent="0.3">
      <c r="A58" s="13" t="s">
        <v>41</v>
      </c>
      <c r="B58" s="13" t="s">
        <v>34</v>
      </c>
      <c r="C58" s="13" t="s">
        <v>17</v>
      </c>
      <c r="D58">
        <v>1463</v>
      </c>
      <c r="E58">
        <v>39</v>
      </c>
    </row>
    <row r="59" spans="1:5" x14ac:dyDescent="0.3">
      <c r="A59" s="13" t="s">
        <v>3</v>
      </c>
      <c r="B59" s="13" t="s">
        <v>34</v>
      </c>
      <c r="C59" s="13" t="s">
        <v>32</v>
      </c>
      <c r="D59">
        <v>7777</v>
      </c>
      <c r="E59">
        <v>504</v>
      </c>
    </row>
    <row r="60" spans="1:5" x14ac:dyDescent="0.3">
      <c r="A60" s="13" t="s">
        <v>9</v>
      </c>
      <c r="B60" s="13" t="s">
        <v>37</v>
      </c>
      <c r="C60" s="13" t="s">
        <v>29</v>
      </c>
      <c r="D60">
        <v>1085</v>
      </c>
      <c r="E60">
        <v>273</v>
      </c>
    </row>
    <row r="61" spans="1:5" x14ac:dyDescent="0.3">
      <c r="A61" s="13" t="s">
        <v>5</v>
      </c>
      <c r="B61" s="13" t="s">
        <v>37</v>
      </c>
      <c r="C61" s="13" t="s">
        <v>31</v>
      </c>
      <c r="D61">
        <v>182</v>
      </c>
      <c r="E61">
        <v>48</v>
      </c>
    </row>
    <row r="62" spans="1:5" x14ac:dyDescent="0.3">
      <c r="A62" s="13" t="s">
        <v>6</v>
      </c>
      <c r="B62" s="13" t="s">
        <v>34</v>
      </c>
      <c r="C62" s="13" t="s">
        <v>27</v>
      </c>
      <c r="D62">
        <v>4242</v>
      </c>
      <c r="E62">
        <v>207</v>
      </c>
    </row>
    <row r="63" spans="1:5" x14ac:dyDescent="0.3">
      <c r="A63" s="13" t="s">
        <v>6</v>
      </c>
      <c r="B63" s="13" t="s">
        <v>36</v>
      </c>
      <c r="C63" s="13" t="s">
        <v>32</v>
      </c>
      <c r="D63">
        <v>6118</v>
      </c>
      <c r="E63">
        <v>9</v>
      </c>
    </row>
    <row r="64" spans="1:5" x14ac:dyDescent="0.3">
      <c r="A64" s="13" t="s">
        <v>10</v>
      </c>
      <c r="B64" s="13" t="s">
        <v>36</v>
      </c>
      <c r="C64" s="13" t="s">
        <v>23</v>
      </c>
      <c r="D64">
        <v>2317</v>
      </c>
      <c r="E64">
        <v>261</v>
      </c>
    </row>
    <row r="65" spans="1:5" x14ac:dyDescent="0.3">
      <c r="A65" s="13" t="s">
        <v>6</v>
      </c>
      <c r="B65" s="13" t="s">
        <v>38</v>
      </c>
      <c r="C65" s="13" t="s">
        <v>16</v>
      </c>
      <c r="D65">
        <v>938</v>
      </c>
      <c r="E65">
        <v>6</v>
      </c>
    </row>
    <row r="66" spans="1:5" x14ac:dyDescent="0.3">
      <c r="A66" s="13" t="s">
        <v>8</v>
      </c>
      <c r="B66" s="13" t="s">
        <v>37</v>
      </c>
      <c r="C66" s="13" t="s">
        <v>15</v>
      </c>
      <c r="D66">
        <v>9709</v>
      </c>
      <c r="E66">
        <v>30</v>
      </c>
    </row>
    <row r="67" spans="1:5" x14ac:dyDescent="0.3">
      <c r="A67" s="13" t="s">
        <v>7</v>
      </c>
      <c r="B67" s="13" t="s">
        <v>34</v>
      </c>
      <c r="C67" s="13" t="s">
        <v>20</v>
      </c>
      <c r="D67">
        <v>2205</v>
      </c>
      <c r="E67">
        <v>138</v>
      </c>
    </row>
    <row r="68" spans="1:5" x14ac:dyDescent="0.3">
      <c r="A68" s="13" t="s">
        <v>7</v>
      </c>
      <c r="B68" s="13" t="s">
        <v>37</v>
      </c>
      <c r="C68" s="13" t="s">
        <v>17</v>
      </c>
      <c r="D68">
        <v>4487</v>
      </c>
      <c r="E68">
        <v>111</v>
      </c>
    </row>
    <row r="69" spans="1:5" x14ac:dyDescent="0.3">
      <c r="A69" s="13" t="s">
        <v>5</v>
      </c>
      <c r="B69" s="13" t="s">
        <v>35</v>
      </c>
      <c r="C69" s="13" t="s">
        <v>18</v>
      </c>
      <c r="D69">
        <v>2415</v>
      </c>
      <c r="E69">
        <v>15</v>
      </c>
    </row>
    <row r="70" spans="1:5" x14ac:dyDescent="0.3">
      <c r="A70" s="13" t="s">
        <v>40</v>
      </c>
      <c r="B70" s="13" t="s">
        <v>34</v>
      </c>
      <c r="C70" s="13" t="s">
        <v>19</v>
      </c>
      <c r="D70">
        <v>4018</v>
      </c>
      <c r="E70">
        <v>162</v>
      </c>
    </row>
    <row r="71" spans="1:5" x14ac:dyDescent="0.3">
      <c r="A71" s="13" t="s">
        <v>5</v>
      </c>
      <c r="B71" s="13" t="s">
        <v>34</v>
      </c>
      <c r="C71" s="13" t="s">
        <v>19</v>
      </c>
      <c r="D71">
        <v>861</v>
      </c>
      <c r="E71">
        <v>195</v>
      </c>
    </row>
    <row r="72" spans="1:5" x14ac:dyDescent="0.3">
      <c r="A72" s="13" t="s">
        <v>10</v>
      </c>
      <c r="B72" s="13" t="s">
        <v>38</v>
      </c>
      <c r="C72" s="13" t="s">
        <v>14</v>
      </c>
      <c r="D72">
        <v>5586</v>
      </c>
      <c r="E72">
        <v>525</v>
      </c>
    </row>
    <row r="73" spans="1:5" x14ac:dyDescent="0.3">
      <c r="A73" s="13" t="s">
        <v>7</v>
      </c>
      <c r="B73" s="13" t="s">
        <v>34</v>
      </c>
      <c r="C73" s="13" t="s">
        <v>33</v>
      </c>
      <c r="D73">
        <v>2226</v>
      </c>
      <c r="E73">
        <v>48</v>
      </c>
    </row>
    <row r="74" spans="1:5" x14ac:dyDescent="0.3">
      <c r="A74" s="13" t="s">
        <v>9</v>
      </c>
      <c r="B74" s="13" t="s">
        <v>34</v>
      </c>
      <c r="C74" s="13" t="s">
        <v>28</v>
      </c>
      <c r="D74">
        <v>14329</v>
      </c>
      <c r="E74">
        <v>150</v>
      </c>
    </row>
    <row r="75" spans="1:5" x14ac:dyDescent="0.3">
      <c r="A75" s="13" t="s">
        <v>9</v>
      </c>
      <c r="B75" s="13" t="s">
        <v>34</v>
      </c>
      <c r="C75" s="13" t="s">
        <v>20</v>
      </c>
      <c r="D75">
        <v>8463</v>
      </c>
      <c r="E75">
        <v>492</v>
      </c>
    </row>
    <row r="76" spans="1:5" x14ac:dyDescent="0.3">
      <c r="A76" s="13" t="s">
        <v>5</v>
      </c>
      <c r="B76" s="13" t="s">
        <v>34</v>
      </c>
      <c r="C76" s="13" t="s">
        <v>29</v>
      </c>
      <c r="D76">
        <v>2891</v>
      </c>
      <c r="E76">
        <v>102</v>
      </c>
    </row>
    <row r="77" spans="1:5" x14ac:dyDescent="0.3">
      <c r="A77" s="13" t="s">
        <v>3</v>
      </c>
      <c r="B77" s="13" t="s">
        <v>36</v>
      </c>
      <c r="C77" s="13" t="s">
        <v>23</v>
      </c>
      <c r="D77">
        <v>3773</v>
      </c>
      <c r="E77">
        <v>165</v>
      </c>
    </row>
    <row r="78" spans="1:5" x14ac:dyDescent="0.3">
      <c r="A78" s="13" t="s">
        <v>41</v>
      </c>
      <c r="B78" s="13" t="s">
        <v>36</v>
      </c>
      <c r="C78" s="13" t="s">
        <v>28</v>
      </c>
      <c r="D78">
        <v>854</v>
      </c>
      <c r="E78">
        <v>309</v>
      </c>
    </row>
    <row r="79" spans="1:5" x14ac:dyDescent="0.3">
      <c r="A79" s="13" t="s">
        <v>6</v>
      </c>
      <c r="B79" s="13" t="s">
        <v>36</v>
      </c>
      <c r="C79" s="13" t="s">
        <v>17</v>
      </c>
      <c r="D79">
        <v>4970</v>
      </c>
      <c r="E79">
        <v>156</v>
      </c>
    </row>
    <row r="80" spans="1:5" x14ac:dyDescent="0.3">
      <c r="A80" s="13" t="s">
        <v>9</v>
      </c>
      <c r="B80" s="13" t="s">
        <v>35</v>
      </c>
      <c r="C80" s="13" t="s">
        <v>26</v>
      </c>
      <c r="D80">
        <v>98</v>
      </c>
      <c r="E80">
        <v>159</v>
      </c>
    </row>
    <row r="81" spans="1:5" x14ac:dyDescent="0.3">
      <c r="A81" s="13" t="s">
        <v>5</v>
      </c>
      <c r="B81" s="13" t="s">
        <v>35</v>
      </c>
      <c r="C81" s="13" t="s">
        <v>15</v>
      </c>
      <c r="D81">
        <v>13391</v>
      </c>
      <c r="E81">
        <v>201</v>
      </c>
    </row>
    <row r="82" spans="1:5" x14ac:dyDescent="0.3">
      <c r="A82" s="13" t="s">
        <v>8</v>
      </c>
      <c r="B82" s="13" t="s">
        <v>39</v>
      </c>
      <c r="C82" s="13" t="s">
        <v>31</v>
      </c>
      <c r="D82">
        <v>8890</v>
      </c>
      <c r="E82">
        <v>210</v>
      </c>
    </row>
    <row r="83" spans="1:5" x14ac:dyDescent="0.3">
      <c r="A83" s="13" t="s">
        <v>2</v>
      </c>
      <c r="B83" s="13" t="s">
        <v>38</v>
      </c>
      <c r="C83" s="13" t="s">
        <v>13</v>
      </c>
      <c r="D83">
        <v>56</v>
      </c>
      <c r="E83">
        <v>51</v>
      </c>
    </row>
    <row r="84" spans="1:5" x14ac:dyDescent="0.3">
      <c r="A84" s="13" t="s">
        <v>3</v>
      </c>
      <c r="B84" s="13" t="s">
        <v>36</v>
      </c>
      <c r="C84" s="13" t="s">
        <v>25</v>
      </c>
      <c r="D84">
        <v>3339</v>
      </c>
      <c r="E84">
        <v>39</v>
      </c>
    </row>
    <row r="85" spans="1:5" x14ac:dyDescent="0.3">
      <c r="A85" s="13" t="s">
        <v>10</v>
      </c>
      <c r="B85" s="13" t="s">
        <v>35</v>
      </c>
      <c r="C85" s="13" t="s">
        <v>18</v>
      </c>
      <c r="D85">
        <v>3808</v>
      </c>
      <c r="E85">
        <v>279</v>
      </c>
    </row>
    <row r="86" spans="1:5" x14ac:dyDescent="0.3">
      <c r="A86" s="13" t="s">
        <v>10</v>
      </c>
      <c r="B86" s="13" t="s">
        <v>38</v>
      </c>
      <c r="C86" s="13" t="s">
        <v>13</v>
      </c>
      <c r="D86">
        <v>63</v>
      </c>
      <c r="E86">
        <v>123</v>
      </c>
    </row>
    <row r="87" spans="1:5" x14ac:dyDescent="0.3">
      <c r="A87" s="13" t="s">
        <v>2</v>
      </c>
      <c r="B87" s="13" t="s">
        <v>39</v>
      </c>
      <c r="C87" s="13" t="s">
        <v>27</v>
      </c>
      <c r="D87">
        <v>7812</v>
      </c>
      <c r="E87">
        <v>81</v>
      </c>
    </row>
    <row r="88" spans="1:5" x14ac:dyDescent="0.3">
      <c r="A88" s="13" t="s">
        <v>40</v>
      </c>
      <c r="B88" s="13" t="s">
        <v>37</v>
      </c>
      <c r="C88" s="13" t="s">
        <v>19</v>
      </c>
      <c r="D88">
        <v>7693</v>
      </c>
      <c r="E88">
        <v>21</v>
      </c>
    </row>
    <row r="89" spans="1:5" x14ac:dyDescent="0.3">
      <c r="A89" s="13" t="s">
        <v>3</v>
      </c>
      <c r="B89" s="13" t="s">
        <v>36</v>
      </c>
      <c r="C89" s="13" t="s">
        <v>28</v>
      </c>
      <c r="D89">
        <v>973</v>
      </c>
      <c r="E89">
        <v>162</v>
      </c>
    </row>
    <row r="90" spans="1:5" x14ac:dyDescent="0.3">
      <c r="A90" s="13" t="s">
        <v>10</v>
      </c>
      <c r="B90" s="13" t="s">
        <v>35</v>
      </c>
      <c r="C90" s="13" t="s">
        <v>21</v>
      </c>
      <c r="D90">
        <v>567</v>
      </c>
      <c r="E90">
        <v>228</v>
      </c>
    </row>
    <row r="91" spans="1:5" x14ac:dyDescent="0.3">
      <c r="A91" s="13" t="s">
        <v>10</v>
      </c>
      <c r="B91" s="13" t="s">
        <v>36</v>
      </c>
      <c r="C91" s="13" t="s">
        <v>29</v>
      </c>
      <c r="D91">
        <v>2471</v>
      </c>
      <c r="E91">
        <v>342</v>
      </c>
    </row>
    <row r="92" spans="1:5" x14ac:dyDescent="0.3">
      <c r="A92" s="13" t="s">
        <v>5</v>
      </c>
      <c r="B92" s="13" t="s">
        <v>38</v>
      </c>
      <c r="C92" s="13" t="s">
        <v>13</v>
      </c>
      <c r="D92">
        <v>7189</v>
      </c>
      <c r="E92">
        <v>54</v>
      </c>
    </row>
    <row r="93" spans="1:5" x14ac:dyDescent="0.3">
      <c r="A93" s="13" t="s">
        <v>41</v>
      </c>
      <c r="B93" s="13" t="s">
        <v>35</v>
      </c>
      <c r="C93" s="13" t="s">
        <v>28</v>
      </c>
      <c r="D93">
        <v>7455</v>
      </c>
      <c r="E93">
        <v>216</v>
      </c>
    </row>
    <row r="94" spans="1:5" x14ac:dyDescent="0.3">
      <c r="A94" s="13" t="s">
        <v>3</v>
      </c>
      <c r="B94" s="13" t="s">
        <v>34</v>
      </c>
      <c r="C94" s="13" t="s">
        <v>26</v>
      </c>
      <c r="D94">
        <v>3108</v>
      </c>
      <c r="E94">
        <v>54</v>
      </c>
    </row>
    <row r="95" spans="1:5" x14ac:dyDescent="0.3">
      <c r="A95" s="13" t="s">
        <v>6</v>
      </c>
      <c r="B95" s="13" t="s">
        <v>38</v>
      </c>
      <c r="C95" s="13" t="s">
        <v>25</v>
      </c>
      <c r="D95">
        <v>469</v>
      </c>
      <c r="E95">
        <v>75</v>
      </c>
    </row>
    <row r="96" spans="1:5" x14ac:dyDescent="0.3">
      <c r="A96" s="13" t="s">
        <v>9</v>
      </c>
      <c r="B96" s="13" t="s">
        <v>37</v>
      </c>
      <c r="C96" s="13" t="s">
        <v>23</v>
      </c>
      <c r="D96">
        <v>2737</v>
      </c>
      <c r="E96">
        <v>93</v>
      </c>
    </row>
    <row r="97" spans="1:5" x14ac:dyDescent="0.3">
      <c r="A97" s="13" t="s">
        <v>9</v>
      </c>
      <c r="B97" s="13" t="s">
        <v>37</v>
      </c>
      <c r="C97" s="13" t="s">
        <v>25</v>
      </c>
      <c r="D97">
        <v>4305</v>
      </c>
      <c r="E97">
        <v>156</v>
      </c>
    </row>
    <row r="98" spans="1:5" x14ac:dyDescent="0.3">
      <c r="A98" s="13" t="s">
        <v>9</v>
      </c>
      <c r="B98" s="13" t="s">
        <v>38</v>
      </c>
      <c r="C98" s="13" t="s">
        <v>17</v>
      </c>
      <c r="D98">
        <v>2408</v>
      </c>
      <c r="E98">
        <v>9</v>
      </c>
    </row>
    <row r="99" spans="1:5" x14ac:dyDescent="0.3">
      <c r="A99" s="13" t="s">
        <v>3</v>
      </c>
      <c r="B99" s="13" t="s">
        <v>36</v>
      </c>
      <c r="C99" s="13" t="s">
        <v>19</v>
      </c>
      <c r="D99">
        <v>1281</v>
      </c>
      <c r="E99">
        <v>18</v>
      </c>
    </row>
    <row r="100" spans="1:5" x14ac:dyDescent="0.3">
      <c r="A100" s="13" t="s">
        <v>40</v>
      </c>
      <c r="B100" s="13" t="s">
        <v>35</v>
      </c>
      <c r="C100" s="13" t="s">
        <v>32</v>
      </c>
      <c r="D100">
        <v>12348</v>
      </c>
      <c r="E100">
        <v>234</v>
      </c>
    </row>
    <row r="101" spans="1:5" x14ac:dyDescent="0.3">
      <c r="A101" s="13" t="s">
        <v>3</v>
      </c>
      <c r="B101" s="13" t="s">
        <v>34</v>
      </c>
      <c r="C101" s="13" t="s">
        <v>28</v>
      </c>
      <c r="D101">
        <v>3689</v>
      </c>
      <c r="E101">
        <v>312</v>
      </c>
    </row>
    <row r="102" spans="1:5" x14ac:dyDescent="0.3">
      <c r="A102" s="13" t="s">
        <v>7</v>
      </c>
      <c r="B102" s="13" t="s">
        <v>36</v>
      </c>
      <c r="C102" s="13" t="s">
        <v>19</v>
      </c>
      <c r="D102">
        <v>2870</v>
      </c>
      <c r="E102">
        <v>300</v>
      </c>
    </row>
    <row r="103" spans="1:5" x14ac:dyDescent="0.3">
      <c r="A103" s="13" t="s">
        <v>2</v>
      </c>
      <c r="B103" s="13" t="s">
        <v>36</v>
      </c>
      <c r="C103" s="13" t="s">
        <v>27</v>
      </c>
      <c r="D103">
        <v>798</v>
      </c>
      <c r="E103">
        <v>519</v>
      </c>
    </row>
    <row r="104" spans="1:5" x14ac:dyDescent="0.3">
      <c r="A104" s="13" t="s">
        <v>41</v>
      </c>
      <c r="B104" s="13" t="s">
        <v>37</v>
      </c>
      <c r="C104" s="13" t="s">
        <v>21</v>
      </c>
      <c r="D104">
        <v>2933</v>
      </c>
      <c r="E104">
        <v>9</v>
      </c>
    </row>
    <row r="105" spans="1:5" x14ac:dyDescent="0.3">
      <c r="A105" s="13" t="s">
        <v>5</v>
      </c>
      <c r="B105" s="13" t="s">
        <v>35</v>
      </c>
      <c r="C105" s="13" t="s">
        <v>4</v>
      </c>
      <c r="D105">
        <v>2744</v>
      </c>
      <c r="E105">
        <v>9</v>
      </c>
    </row>
    <row r="106" spans="1:5" x14ac:dyDescent="0.3">
      <c r="A106" s="13" t="s">
        <v>40</v>
      </c>
      <c r="B106" s="13" t="s">
        <v>36</v>
      </c>
      <c r="C106" s="13" t="s">
        <v>33</v>
      </c>
      <c r="D106">
        <v>9772</v>
      </c>
      <c r="E106">
        <v>90</v>
      </c>
    </row>
    <row r="107" spans="1:5" x14ac:dyDescent="0.3">
      <c r="A107" s="13" t="s">
        <v>7</v>
      </c>
      <c r="B107" s="13" t="s">
        <v>34</v>
      </c>
      <c r="C107" s="13" t="s">
        <v>25</v>
      </c>
      <c r="D107">
        <v>1568</v>
      </c>
      <c r="E107">
        <v>96</v>
      </c>
    </row>
    <row r="108" spans="1:5" x14ac:dyDescent="0.3">
      <c r="A108" s="13" t="s">
        <v>2</v>
      </c>
      <c r="B108" s="13" t="s">
        <v>36</v>
      </c>
      <c r="C108" s="13" t="s">
        <v>16</v>
      </c>
      <c r="D108">
        <v>11417</v>
      </c>
      <c r="E108">
        <v>21</v>
      </c>
    </row>
    <row r="109" spans="1:5" x14ac:dyDescent="0.3">
      <c r="A109" s="13" t="s">
        <v>40</v>
      </c>
      <c r="B109" s="13" t="s">
        <v>34</v>
      </c>
      <c r="C109" s="13" t="s">
        <v>26</v>
      </c>
      <c r="D109">
        <v>6748</v>
      </c>
      <c r="E109">
        <v>48</v>
      </c>
    </row>
    <row r="110" spans="1:5" x14ac:dyDescent="0.3">
      <c r="A110" s="13" t="s">
        <v>10</v>
      </c>
      <c r="B110" s="13" t="s">
        <v>36</v>
      </c>
      <c r="C110" s="13" t="s">
        <v>27</v>
      </c>
      <c r="D110">
        <v>1407</v>
      </c>
      <c r="E110">
        <v>72</v>
      </c>
    </row>
    <row r="111" spans="1:5" x14ac:dyDescent="0.3">
      <c r="A111" s="13" t="s">
        <v>8</v>
      </c>
      <c r="B111" s="13" t="s">
        <v>35</v>
      </c>
      <c r="C111" s="13" t="s">
        <v>29</v>
      </c>
      <c r="D111">
        <v>2023</v>
      </c>
      <c r="E111">
        <v>168</v>
      </c>
    </row>
    <row r="112" spans="1:5" x14ac:dyDescent="0.3">
      <c r="A112" s="13" t="s">
        <v>5</v>
      </c>
      <c r="B112" s="13" t="s">
        <v>39</v>
      </c>
      <c r="C112" s="13" t="s">
        <v>26</v>
      </c>
      <c r="D112">
        <v>5236</v>
      </c>
      <c r="E112">
        <v>51</v>
      </c>
    </row>
    <row r="113" spans="1:5" x14ac:dyDescent="0.3">
      <c r="A113" s="13" t="s">
        <v>41</v>
      </c>
      <c r="B113" s="13" t="s">
        <v>36</v>
      </c>
      <c r="C113" s="13" t="s">
        <v>19</v>
      </c>
      <c r="D113">
        <v>1925</v>
      </c>
      <c r="E113">
        <v>192</v>
      </c>
    </row>
    <row r="114" spans="1:5" x14ac:dyDescent="0.3">
      <c r="A114" s="13" t="s">
        <v>7</v>
      </c>
      <c r="B114" s="13" t="s">
        <v>37</v>
      </c>
      <c r="C114" s="13" t="s">
        <v>14</v>
      </c>
      <c r="D114">
        <v>6608</v>
      </c>
      <c r="E114">
        <v>225</v>
      </c>
    </row>
    <row r="115" spans="1:5" x14ac:dyDescent="0.3">
      <c r="A115" s="13" t="s">
        <v>6</v>
      </c>
      <c r="B115" s="13" t="s">
        <v>34</v>
      </c>
      <c r="C115" s="13" t="s">
        <v>26</v>
      </c>
      <c r="D115">
        <v>8008</v>
      </c>
      <c r="E115">
        <v>456</v>
      </c>
    </row>
    <row r="116" spans="1:5" x14ac:dyDescent="0.3">
      <c r="A116" s="13" t="s">
        <v>10</v>
      </c>
      <c r="B116" s="13" t="s">
        <v>34</v>
      </c>
      <c r="C116" s="13" t="s">
        <v>25</v>
      </c>
      <c r="D116">
        <v>1428</v>
      </c>
      <c r="E116">
        <v>93</v>
      </c>
    </row>
    <row r="117" spans="1:5" x14ac:dyDescent="0.3">
      <c r="A117" s="13" t="s">
        <v>6</v>
      </c>
      <c r="B117" s="13" t="s">
        <v>34</v>
      </c>
      <c r="C117" s="13" t="s">
        <v>4</v>
      </c>
      <c r="D117">
        <v>525</v>
      </c>
      <c r="E117">
        <v>48</v>
      </c>
    </row>
    <row r="118" spans="1:5" x14ac:dyDescent="0.3">
      <c r="A118" s="13" t="s">
        <v>6</v>
      </c>
      <c r="B118" s="13" t="s">
        <v>37</v>
      </c>
      <c r="C118" s="13" t="s">
        <v>18</v>
      </c>
      <c r="D118">
        <v>1505</v>
      </c>
      <c r="E118">
        <v>102</v>
      </c>
    </row>
    <row r="119" spans="1:5" x14ac:dyDescent="0.3">
      <c r="A119" s="13" t="s">
        <v>7</v>
      </c>
      <c r="B119" s="13" t="s">
        <v>35</v>
      </c>
      <c r="C119" s="13" t="s">
        <v>30</v>
      </c>
      <c r="D119">
        <v>6755</v>
      </c>
      <c r="E119">
        <v>252</v>
      </c>
    </row>
    <row r="120" spans="1:5" x14ac:dyDescent="0.3">
      <c r="A120" s="13" t="s">
        <v>2</v>
      </c>
      <c r="B120" s="13" t="s">
        <v>37</v>
      </c>
      <c r="C120" s="13" t="s">
        <v>18</v>
      </c>
      <c r="D120">
        <v>11571</v>
      </c>
      <c r="E120">
        <v>138</v>
      </c>
    </row>
    <row r="121" spans="1:5" x14ac:dyDescent="0.3">
      <c r="A121" s="13" t="s">
        <v>40</v>
      </c>
      <c r="B121" s="13" t="s">
        <v>38</v>
      </c>
      <c r="C121" s="13" t="s">
        <v>25</v>
      </c>
      <c r="D121">
        <v>2541</v>
      </c>
      <c r="E121">
        <v>90</v>
      </c>
    </row>
    <row r="122" spans="1:5" x14ac:dyDescent="0.3">
      <c r="A122" s="13" t="s">
        <v>41</v>
      </c>
      <c r="B122" s="13" t="s">
        <v>37</v>
      </c>
      <c r="C122" s="13" t="s">
        <v>30</v>
      </c>
      <c r="D122">
        <v>1526</v>
      </c>
      <c r="E122">
        <v>240</v>
      </c>
    </row>
    <row r="123" spans="1:5" x14ac:dyDescent="0.3">
      <c r="A123" s="13" t="s">
        <v>40</v>
      </c>
      <c r="B123" s="13" t="s">
        <v>38</v>
      </c>
      <c r="C123" s="13" t="s">
        <v>4</v>
      </c>
      <c r="D123">
        <v>6125</v>
      </c>
      <c r="E123">
        <v>102</v>
      </c>
    </row>
    <row r="124" spans="1:5" x14ac:dyDescent="0.3">
      <c r="A124" s="13" t="s">
        <v>41</v>
      </c>
      <c r="B124" s="13" t="s">
        <v>35</v>
      </c>
      <c r="C124" s="13" t="s">
        <v>27</v>
      </c>
      <c r="D124">
        <v>847</v>
      </c>
      <c r="E124">
        <v>129</v>
      </c>
    </row>
    <row r="125" spans="1:5" x14ac:dyDescent="0.3">
      <c r="A125" s="13" t="s">
        <v>8</v>
      </c>
      <c r="B125" s="13" t="s">
        <v>35</v>
      </c>
      <c r="C125" s="13" t="s">
        <v>27</v>
      </c>
      <c r="D125">
        <v>4753</v>
      </c>
      <c r="E125">
        <v>300</v>
      </c>
    </row>
    <row r="126" spans="1:5" x14ac:dyDescent="0.3">
      <c r="A126" s="13" t="s">
        <v>6</v>
      </c>
      <c r="B126" s="13" t="s">
        <v>38</v>
      </c>
      <c r="C126" s="13" t="s">
        <v>33</v>
      </c>
      <c r="D126">
        <v>959</v>
      </c>
      <c r="E126">
        <v>135</v>
      </c>
    </row>
    <row r="127" spans="1:5" x14ac:dyDescent="0.3">
      <c r="A127" s="13" t="s">
        <v>7</v>
      </c>
      <c r="B127" s="13" t="s">
        <v>35</v>
      </c>
      <c r="C127" s="13" t="s">
        <v>24</v>
      </c>
      <c r="D127">
        <v>2793</v>
      </c>
      <c r="E127">
        <v>114</v>
      </c>
    </row>
    <row r="128" spans="1:5" x14ac:dyDescent="0.3">
      <c r="A128" s="13" t="s">
        <v>7</v>
      </c>
      <c r="B128" s="13" t="s">
        <v>35</v>
      </c>
      <c r="C128" s="13" t="s">
        <v>14</v>
      </c>
      <c r="D128">
        <v>4606</v>
      </c>
      <c r="E128">
        <v>63</v>
      </c>
    </row>
    <row r="129" spans="1:5" x14ac:dyDescent="0.3">
      <c r="A129" s="13" t="s">
        <v>7</v>
      </c>
      <c r="B129" s="13" t="s">
        <v>36</v>
      </c>
      <c r="C129" s="13" t="s">
        <v>29</v>
      </c>
      <c r="D129">
        <v>5551</v>
      </c>
      <c r="E129">
        <v>252</v>
      </c>
    </row>
    <row r="130" spans="1:5" x14ac:dyDescent="0.3">
      <c r="A130" s="13" t="s">
        <v>10</v>
      </c>
      <c r="B130" s="13" t="s">
        <v>36</v>
      </c>
      <c r="C130" s="13" t="s">
        <v>32</v>
      </c>
      <c r="D130">
        <v>6657</v>
      </c>
      <c r="E130">
        <v>303</v>
      </c>
    </row>
    <row r="131" spans="1:5" x14ac:dyDescent="0.3">
      <c r="A131" s="13" t="s">
        <v>7</v>
      </c>
      <c r="B131" s="13" t="s">
        <v>39</v>
      </c>
      <c r="C131" s="13" t="s">
        <v>17</v>
      </c>
      <c r="D131">
        <v>4438</v>
      </c>
      <c r="E131">
        <v>246</v>
      </c>
    </row>
    <row r="132" spans="1:5" x14ac:dyDescent="0.3">
      <c r="A132" s="13" t="s">
        <v>8</v>
      </c>
      <c r="B132" s="13" t="s">
        <v>38</v>
      </c>
      <c r="C132" s="13" t="s">
        <v>22</v>
      </c>
      <c r="D132">
        <v>168</v>
      </c>
      <c r="E132">
        <v>84</v>
      </c>
    </row>
    <row r="133" spans="1:5" x14ac:dyDescent="0.3">
      <c r="A133" s="13" t="s">
        <v>7</v>
      </c>
      <c r="B133" s="13" t="s">
        <v>34</v>
      </c>
      <c r="C133" s="13" t="s">
        <v>17</v>
      </c>
      <c r="D133">
        <v>7777</v>
      </c>
      <c r="E133">
        <v>39</v>
      </c>
    </row>
    <row r="134" spans="1:5" x14ac:dyDescent="0.3">
      <c r="A134" s="13" t="s">
        <v>5</v>
      </c>
      <c r="B134" s="13" t="s">
        <v>36</v>
      </c>
      <c r="C134" s="13" t="s">
        <v>17</v>
      </c>
      <c r="D134">
        <v>3339</v>
      </c>
      <c r="E134">
        <v>348</v>
      </c>
    </row>
    <row r="135" spans="1:5" x14ac:dyDescent="0.3">
      <c r="A135" s="13" t="s">
        <v>7</v>
      </c>
      <c r="B135" s="13" t="s">
        <v>37</v>
      </c>
      <c r="C135" s="13" t="s">
        <v>33</v>
      </c>
      <c r="D135">
        <v>6391</v>
      </c>
      <c r="E135">
        <v>48</v>
      </c>
    </row>
    <row r="136" spans="1:5" x14ac:dyDescent="0.3">
      <c r="A136" s="13" t="s">
        <v>5</v>
      </c>
      <c r="B136" s="13" t="s">
        <v>37</v>
      </c>
      <c r="C136" s="13" t="s">
        <v>22</v>
      </c>
      <c r="D136">
        <v>518</v>
      </c>
      <c r="E136">
        <v>75</v>
      </c>
    </row>
    <row r="137" spans="1:5" x14ac:dyDescent="0.3">
      <c r="A137" s="13" t="s">
        <v>7</v>
      </c>
      <c r="B137" s="13" t="s">
        <v>38</v>
      </c>
      <c r="C137" s="13" t="s">
        <v>28</v>
      </c>
      <c r="D137">
        <v>5677</v>
      </c>
      <c r="E137">
        <v>258</v>
      </c>
    </row>
    <row r="138" spans="1:5" x14ac:dyDescent="0.3">
      <c r="A138" s="13" t="s">
        <v>6</v>
      </c>
      <c r="B138" s="13" t="s">
        <v>39</v>
      </c>
      <c r="C138" s="13" t="s">
        <v>17</v>
      </c>
      <c r="D138">
        <v>6048</v>
      </c>
      <c r="E138">
        <v>27</v>
      </c>
    </row>
    <row r="139" spans="1:5" x14ac:dyDescent="0.3">
      <c r="A139" s="13" t="s">
        <v>8</v>
      </c>
      <c r="B139" s="13" t="s">
        <v>38</v>
      </c>
      <c r="C139" s="13" t="s">
        <v>32</v>
      </c>
      <c r="D139">
        <v>3752</v>
      </c>
      <c r="E139">
        <v>213</v>
      </c>
    </row>
    <row r="140" spans="1:5" x14ac:dyDescent="0.3">
      <c r="A140" s="13" t="s">
        <v>5</v>
      </c>
      <c r="B140" s="13" t="s">
        <v>35</v>
      </c>
      <c r="C140" s="13" t="s">
        <v>29</v>
      </c>
      <c r="D140">
        <v>4480</v>
      </c>
      <c r="E140">
        <v>357</v>
      </c>
    </row>
    <row r="141" spans="1:5" x14ac:dyDescent="0.3">
      <c r="A141" s="13" t="s">
        <v>9</v>
      </c>
      <c r="B141" s="13" t="s">
        <v>37</v>
      </c>
      <c r="C141" s="13" t="s">
        <v>4</v>
      </c>
      <c r="D141">
        <v>259</v>
      </c>
      <c r="E141">
        <v>207</v>
      </c>
    </row>
    <row r="142" spans="1:5" x14ac:dyDescent="0.3">
      <c r="A142" s="13" t="s">
        <v>8</v>
      </c>
      <c r="B142" s="13" t="s">
        <v>37</v>
      </c>
      <c r="C142" s="13" t="s">
        <v>30</v>
      </c>
      <c r="D142">
        <v>42</v>
      </c>
      <c r="E142">
        <v>150</v>
      </c>
    </row>
    <row r="143" spans="1:5" x14ac:dyDescent="0.3">
      <c r="A143" s="13" t="s">
        <v>41</v>
      </c>
      <c r="B143" s="13" t="s">
        <v>36</v>
      </c>
      <c r="C143" s="13" t="s">
        <v>26</v>
      </c>
      <c r="D143">
        <v>98</v>
      </c>
      <c r="E143">
        <v>204</v>
      </c>
    </row>
    <row r="144" spans="1:5" x14ac:dyDescent="0.3">
      <c r="A144" s="13" t="s">
        <v>7</v>
      </c>
      <c r="B144" s="13" t="s">
        <v>35</v>
      </c>
      <c r="C144" s="13" t="s">
        <v>27</v>
      </c>
      <c r="D144">
        <v>2478</v>
      </c>
      <c r="E144">
        <v>21</v>
      </c>
    </row>
    <row r="145" spans="1:5" x14ac:dyDescent="0.3">
      <c r="A145" s="13" t="s">
        <v>41</v>
      </c>
      <c r="B145" s="13" t="s">
        <v>34</v>
      </c>
      <c r="C145" s="13" t="s">
        <v>33</v>
      </c>
      <c r="D145">
        <v>7847</v>
      </c>
      <c r="E145">
        <v>174</v>
      </c>
    </row>
    <row r="146" spans="1:5" x14ac:dyDescent="0.3">
      <c r="A146" s="13" t="s">
        <v>2</v>
      </c>
      <c r="B146" s="13" t="s">
        <v>37</v>
      </c>
      <c r="C146" s="13" t="s">
        <v>17</v>
      </c>
      <c r="D146">
        <v>9926</v>
      </c>
      <c r="E146">
        <v>201</v>
      </c>
    </row>
    <row r="147" spans="1:5" x14ac:dyDescent="0.3">
      <c r="A147" s="13" t="s">
        <v>8</v>
      </c>
      <c r="B147" s="13" t="s">
        <v>38</v>
      </c>
      <c r="C147" s="13" t="s">
        <v>13</v>
      </c>
      <c r="D147">
        <v>819</v>
      </c>
      <c r="E147">
        <v>510</v>
      </c>
    </row>
    <row r="148" spans="1:5" x14ac:dyDescent="0.3">
      <c r="A148" s="13" t="s">
        <v>6</v>
      </c>
      <c r="B148" s="13" t="s">
        <v>39</v>
      </c>
      <c r="C148" s="13" t="s">
        <v>29</v>
      </c>
      <c r="D148">
        <v>3052</v>
      </c>
      <c r="E148">
        <v>378</v>
      </c>
    </row>
    <row r="149" spans="1:5" x14ac:dyDescent="0.3">
      <c r="A149" s="13" t="s">
        <v>9</v>
      </c>
      <c r="B149" s="13" t="s">
        <v>34</v>
      </c>
      <c r="C149" s="13" t="s">
        <v>21</v>
      </c>
      <c r="D149">
        <v>6832</v>
      </c>
      <c r="E149">
        <v>27</v>
      </c>
    </row>
    <row r="150" spans="1:5" x14ac:dyDescent="0.3">
      <c r="A150" s="13" t="s">
        <v>2</v>
      </c>
      <c r="B150" s="13" t="s">
        <v>39</v>
      </c>
      <c r="C150" s="13" t="s">
        <v>16</v>
      </c>
      <c r="D150">
        <v>2016</v>
      </c>
      <c r="E150">
        <v>117</v>
      </c>
    </row>
    <row r="151" spans="1:5" x14ac:dyDescent="0.3">
      <c r="A151" s="13" t="s">
        <v>6</v>
      </c>
      <c r="B151" s="13" t="s">
        <v>38</v>
      </c>
      <c r="C151" s="13" t="s">
        <v>21</v>
      </c>
      <c r="D151">
        <v>7322</v>
      </c>
      <c r="E151">
        <v>36</v>
      </c>
    </row>
    <row r="152" spans="1:5" x14ac:dyDescent="0.3">
      <c r="A152" s="13" t="s">
        <v>8</v>
      </c>
      <c r="B152" s="13" t="s">
        <v>35</v>
      </c>
      <c r="C152" s="13" t="s">
        <v>33</v>
      </c>
      <c r="D152">
        <v>357</v>
      </c>
      <c r="E152">
        <v>126</v>
      </c>
    </row>
    <row r="153" spans="1:5" x14ac:dyDescent="0.3">
      <c r="A153" s="13" t="s">
        <v>9</v>
      </c>
      <c r="B153" s="13" t="s">
        <v>39</v>
      </c>
      <c r="C153" s="13" t="s">
        <v>25</v>
      </c>
      <c r="D153">
        <v>3192</v>
      </c>
      <c r="E153">
        <v>72</v>
      </c>
    </row>
    <row r="154" spans="1:5" x14ac:dyDescent="0.3">
      <c r="A154" s="13" t="s">
        <v>7</v>
      </c>
      <c r="B154" s="13" t="s">
        <v>36</v>
      </c>
      <c r="C154" s="13" t="s">
        <v>22</v>
      </c>
      <c r="D154">
        <v>8435</v>
      </c>
      <c r="E154">
        <v>42</v>
      </c>
    </row>
    <row r="155" spans="1:5" x14ac:dyDescent="0.3">
      <c r="A155" s="13" t="s">
        <v>40</v>
      </c>
      <c r="B155" s="13" t="s">
        <v>39</v>
      </c>
      <c r="C155" s="13" t="s">
        <v>29</v>
      </c>
      <c r="D155">
        <v>0</v>
      </c>
      <c r="E155">
        <v>135</v>
      </c>
    </row>
    <row r="156" spans="1:5" x14ac:dyDescent="0.3">
      <c r="A156" s="13" t="s">
        <v>7</v>
      </c>
      <c r="B156" s="13" t="s">
        <v>34</v>
      </c>
      <c r="C156" s="13" t="s">
        <v>24</v>
      </c>
      <c r="D156">
        <v>8862</v>
      </c>
      <c r="E156">
        <v>189</v>
      </c>
    </row>
    <row r="157" spans="1:5" x14ac:dyDescent="0.3">
      <c r="A157" s="13" t="s">
        <v>6</v>
      </c>
      <c r="B157" s="13" t="s">
        <v>37</v>
      </c>
      <c r="C157" s="13" t="s">
        <v>28</v>
      </c>
      <c r="D157">
        <v>3556</v>
      </c>
      <c r="E157">
        <v>459</v>
      </c>
    </row>
    <row r="158" spans="1:5" x14ac:dyDescent="0.3">
      <c r="A158" s="13" t="s">
        <v>5</v>
      </c>
      <c r="B158" s="13" t="s">
        <v>34</v>
      </c>
      <c r="C158" s="13" t="s">
        <v>15</v>
      </c>
      <c r="D158">
        <v>7280</v>
      </c>
      <c r="E158">
        <v>201</v>
      </c>
    </row>
    <row r="159" spans="1:5" x14ac:dyDescent="0.3">
      <c r="A159" s="13" t="s">
        <v>6</v>
      </c>
      <c r="B159" s="13" t="s">
        <v>34</v>
      </c>
      <c r="C159" s="13" t="s">
        <v>30</v>
      </c>
      <c r="D159">
        <v>3402</v>
      </c>
      <c r="E159">
        <v>366</v>
      </c>
    </row>
    <row r="160" spans="1:5" x14ac:dyDescent="0.3">
      <c r="A160" s="13" t="s">
        <v>3</v>
      </c>
      <c r="B160" s="13" t="s">
        <v>37</v>
      </c>
      <c r="C160" s="13" t="s">
        <v>29</v>
      </c>
      <c r="D160">
        <v>4592</v>
      </c>
      <c r="E160">
        <v>324</v>
      </c>
    </row>
    <row r="161" spans="1:5" x14ac:dyDescent="0.3">
      <c r="A161" s="13" t="s">
        <v>9</v>
      </c>
      <c r="B161" s="13" t="s">
        <v>35</v>
      </c>
      <c r="C161" s="13" t="s">
        <v>15</v>
      </c>
      <c r="D161">
        <v>7833</v>
      </c>
      <c r="E161">
        <v>243</v>
      </c>
    </row>
    <row r="162" spans="1:5" x14ac:dyDescent="0.3">
      <c r="A162" s="13" t="s">
        <v>2</v>
      </c>
      <c r="B162" s="13" t="s">
        <v>39</v>
      </c>
      <c r="C162" s="13" t="s">
        <v>21</v>
      </c>
      <c r="D162">
        <v>7651</v>
      </c>
      <c r="E162">
        <v>213</v>
      </c>
    </row>
    <row r="163" spans="1:5" x14ac:dyDescent="0.3">
      <c r="A163" s="13" t="s">
        <v>40</v>
      </c>
      <c r="B163" s="13" t="s">
        <v>35</v>
      </c>
      <c r="C163" s="13" t="s">
        <v>30</v>
      </c>
      <c r="D163">
        <v>2275</v>
      </c>
      <c r="E163">
        <v>447</v>
      </c>
    </row>
    <row r="164" spans="1:5" x14ac:dyDescent="0.3">
      <c r="A164" s="13" t="s">
        <v>40</v>
      </c>
      <c r="B164" s="13" t="s">
        <v>38</v>
      </c>
      <c r="C164" s="13" t="s">
        <v>13</v>
      </c>
      <c r="D164">
        <v>5670</v>
      </c>
      <c r="E164">
        <v>297</v>
      </c>
    </row>
    <row r="165" spans="1:5" x14ac:dyDescent="0.3">
      <c r="A165" s="13" t="s">
        <v>7</v>
      </c>
      <c r="B165" s="13" t="s">
        <v>35</v>
      </c>
      <c r="C165" s="13" t="s">
        <v>16</v>
      </c>
      <c r="D165">
        <v>2135</v>
      </c>
      <c r="E165">
        <v>27</v>
      </c>
    </row>
    <row r="166" spans="1:5" x14ac:dyDescent="0.3">
      <c r="A166" s="13" t="s">
        <v>40</v>
      </c>
      <c r="B166" s="13" t="s">
        <v>34</v>
      </c>
      <c r="C166" s="13" t="s">
        <v>23</v>
      </c>
      <c r="D166">
        <v>2779</v>
      </c>
      <c r="E166">
        <v>75</v>
      </c>
    </row>
    <row r="167" spans="1:5" x14ac:dyDescent="0.3">
      <c r="A167" s="13" t="s">
        <v>10</v>
      </c>
      <c r="B167" s="13" t="s">
        <v>39</v>
      </c>
      <c r="C167" s="13" t="s">
        <v>33</v>
      </c>
      <c r="D167">
        <v>12950</v>
      </c>
      <c r="E167">
        <v>30</v>
      </c>
    </row>
    <row r="168" spans="1:5" x14ac:dyDescent="0.3">
      <c r="A168" s="13" t="s">
        <v>7</v>
      </c>
      <c r="B168" s="13" t="s">
        <v>36</v>
      </c>
      <c r="C168" s="13" t="s">
        <v>18</v>
      </c>
      <c r="D168">
        <v>2646</v>
      </c>
      <c r="E168">
        <v>177</v>
      </c>
    </row>
    <row r="169" spans="1:5" x14ac:dyDescent="0.3">
      <c r="A169" s="13" t="s">
        <v>40</v>
      </c>
      <c r="B169" s="13" t="s">
        <v>34</v>
      </c>
      <c r="C169" s="13" t="s">
        <v>33</v>
      </c>
      <c r="D169">
        <v>3794</v>
      </c>
      <c r="E169">
        <v>159</v>
      </c>
    </row>
    <row r="170" spans="1:5" x14ac:dyDescent="0.3">
      <c r="A170" s="13" t="s">
        <v>3</v>
      </c>
      <c r="B170" s="13" t="s">
        <v>35</v>
      </c>
      <c r="C170" s="13" t="s">
        <v>33</v>
      </c>
      <c r="D170">
        <v>819</v>
      </c>
      <c r="E170">
        <v>306</v>
      </c>
    </row>
    <row r="171" spans="1:5" x14ac:dyDescent="0.3">
      <c r="A171" s="13" t="s">
        <v>3</v>
      </c>
      <c r="B171" s="13" t="s">
        <v>34</v>
      </c>
      <c r="C171" s="13" t="s">
        <v>20</v>
      </c>
      <c r="D171">
        <v>2583</v>
      </c>
      <c r="E171">
        <v>18</v>
      </c>
    </row>
    <row r="172" spans="1:5" x14ac:dyDescent="0.3">
      <c r="A172" s="13" t="s">
        <v>7</v>
      </c>
      <c r="B172" s="13" t="s">
        <v>35</v>
      </c>
      <c r="C172" s="13" t="s">
        <v>19</v>
      </c>
      <c r="D172">
        <v>4585</v>
      </c>
      <c r="E172">
        <v>240</v>
      </c>
    </row>
    <row r="173" spans="1:5" x14ac:dyDescent="0.3">
      <c r="A173" s="13" t="s">
        <v>5</v>
      </c>
      <c r="B173" s="13" t="s">
        <v>34</v>
      </c>
      <c r="C173" s="13" t="s">
        <v>33</v>
      </c>
      <c r="D173">
        <v>1652</v>
      </c>
      <c r="E173">
        <v>93</v>
      </c>
    </row>
    <row r="174" spans="1:5" x14ac:dyDescent="0.3">
      <c r="A174" s="13" t="s">
        <v>10</v>
      </c>
      <c r="B174" s="13" t="s">
        <v>34</v>
      </c>
      <c r="C174" s="13" t="s">
        <v>26</v>
      </c>
      <c r="D174">
        <v>4991</v>
      </c>
      <c r="E174">
        <v>9</v>
      </c>
    </row>
    <row r="175" spans="1:5" x14ac:dyDescent="0.3">
      <c r="A175" s="13" t="s">
        <v>8</v>
      </c>
      <c r="B175" s="13" t="s">
        <v>34</v>
      </c>
      <c r="C175" s="13" t="s">
        <v>16</v>
      </c>
      <c r="D175">
        <v>2009</v>
      </c>
      <c r="E175">
        <v>219</v>
      </c>
    </row>
    <row r="176" spans="1:5" x14ac:dyDescent="0.3">
      <c r="A176" s="13" t="s">
        <v>2</v>
      </c>
      <c r="B176" s="13" t="s">
        <v>39</v>
      </c>
      <c r="C176" s="13" t="s">
        <v>22</v>
      </c>
      <c r="D176">
        <v>1568</v>
      </c>
      <c r="E176">
        <v>141</v>
      </c>
    </row>
    <row r="177" spans="1:5" x14ac:dyDescent="0.3">
      <c r="A177" s="13" t="s">
        <v>41</v>
      </c>
      <c r="B177" s="13" t="s">
        <v>37</v>
      </c>
      <c r="C177" s="13" t="s">
        <v>20</v>
      </c>
      <c r="D177">
        <v>3388</v>
      </c>
      <c r="E177">
        <v>123</v>
      </c>
    </row>
    <row r="178" spans="1:5" x14ac:dyDescent="0.3">
      <c r="A178" s="13" t="s">
        <v>40</v>
      </c>
      <c r="B178" s="13" t="s">
        <v>38</v>
      </c>
      <c r="C178" s="13" t="s">
        <v>24</v>
      </c>
      <c r="D178">
        <v>623</v>
      </c>
      <c r="E178">
        <v>51</v>
      </c>
    </row>
    <row r="179" spans="1:5" x14ac:dyDescent="0.3">
      <c r="A179" s="13" t="s">
        <v>6</v>
      </c>
      <c r="B179" s="13" t="s">
        <v>36</v>
      </c>
      <c r="C179" s="13" t="s">
        <v>4</v>
      </c>
      <c r="D179">
        <v>10073</v>
      </c>
      <c r="E179">
        <v>120</v>
      </c>
    </row>
    <row r="180" spans="1:5" x14ac:dyDescent="0.3">
      <c r="A180" s="13" t="s">
        <v>8</v>
      </c>
      <c r="B180" s="13" t="s">
        <v>39</v>
      </c>
      <c r="C180" s="13" t="s">
        <v>26</v>
      </c>
      <c r="D180">
        <v>1561</v>
      </c>
      <c r="E180">
        <v>27</v>
      </c>
    </row>
    <row r="181" spans="1:5" x14ac:dyDescent="0.3">
      <c r="A181" s="13" t="s">
        <v>9</v>
      </c>
      <c r="B181" s="13" t="s">
        <v>36</v>
      </c>
      <c r="C181" s="13" t="s">
        <v>27</v>
      </c>
      <c r="D181">
        <v>11522</v>
      </c>
      <c r="E181">
        <v>204</v>
      </c>
    </row>
    <row r="182" spans="1:5" x14ac:dyDescent="0.3">
      <c r="A182" s="13" t="s">
        <v>6</v>
      </c>
      <c r="B182" s="13" t="s">
        <v>38</v>
      </c>
      <c r="C182" s="13" t="s">
        <v>13</v>
      </c>
      <c r="D182">
        <v>2317</v>
      </c>
      <c r="E182">
        <v>123</v>
      </c>
    </row>
    <row r="183" spans="1:5" x14ac:dyDescent="0.3">
      <c r="A183" s="13" t="s">
        <v>10</v>
      </c>
      <c r="B183" s="13" t="s">
        <v>37</v>
      </c>
      <c r="C183" s="13" t="s">
        <v>28</v>
      </c>
      <c r="D183">
        <v>3059</v>
      </c>
      <c r="E183">
        <v>27</v>
      </c>
    </row>
    <row r="184" spans="1:5" x14ac:dyDescent="0.3">
      <c r="A184" s="13" t="s">
        <v>41</v>
      </c>
      <c r="B184" s="13" t="s">
        <v>37</v>
      </c>
      <c r="C184" s="13" t="s">
        <v>26</v>
      </c>
      <c r="D184">
        <v>2324</v>
      </c>
      <c r="E184">
        <v>177</v>
      </c>
    </row>
    <row r="185" spans="1:5" x14ac:dyDescent="0.3">
      <c r="A185" s="13" t="s">
        <v>3</v>
      </c>
      <c r="B185" s="13" t="s">
        <v>39</v>
      </c>
      <c r="C185" s="13" t="s">
        <v>26</v>
      </c>
      <c r="D185">
        <v>4956</v>
      </c>
      <c r="E185">
        <v>171</v>
      </c>
    </row>
    <row r="186" spans="1:5" x14ac:dyDescent="0.3">
      <c r="A186" s="13" t="s">
        <v>10</v>
      </c>
      <c r="B186" s="13" t="s">
        <v>34</v>
      </c>
      <c r="C186" s="13" t="s">
        <v>19</v>
      </c>
      <c r="D186">
        <v>5355</v>
      </c>
      <c r="E186">
        <v>204</v>
      </c>
    </row>
    <row r="187" spans="1:5" x14ac:dyDescent="0.3">
      <c r="A187" s="13" t="s">
        <v>3</v>
      </c>
      <c r="B187" s="13" t="s">
        <v>34</v>
      </c>
      <c r="C187" s="13" t="s">
        <v>14</v>
      </c>
      <c r="D187">
        <v>7259</v>
      </c>
      <c r="E187">
        <v>276</v>
      </c>
    </row>
    <row r="188" spans="1:5" x14ac:dyDescent="0.3">
      <c r="A188" s="13" t="s">
        <v>8</v>
      </c>
      <c r="B188" s="13" t="s">
        <v>37</v>
      </c>
      <c r="C188" s="13" t="s">
        <v>26</v>
      </c>
      <c r="D188">
        <v>6279</v>
      </c>
      <c r="E188">
        <v>45</v>
      </c>
    </row>
    <row r="189" spans="1:5" x14ac:dyDescent="0.3">
      <c r="A189" s="13" t="s">
        <v>40</v>
      </c>
      <c r="B189" s="13" t="s">
        <v>38</v>
      </c>
      <c r="C189" s="13" t="s">
        <v>29</v>
      </c>
      <c r="D189">
        <v>2541</v>
      </c>
      <c r="E189">
        <v>45</v>
      </c>
    </row>
    <row r="190" spans="1:5" x14ac:dyDescent="0.3">
      <c r="A190" s="13" t="s">
        <v>6</v>
      </c>
      <c r="B190" s="13" t="s">
        <v>35</v>
      </c>
      <c r="C190" s="13" t="s">
        <v>27</v>
      </c>
      <c r="D190">
        <v>3864</v>
      </c>
      <c r="E190">
        <v>177</v>
      </c>
    </row>
    <row r="191" spans="1:5" x14ac:dyDescent="0.3">
      <c r="A191" s="13" t="s">
        <v>5</v>
      </c>
      <c r="B191" s="13" t="s">
        <v>36</v>
      </c>
      <c r="C191" s="13" t="s">
        <v>13</v>
      </c>
      <c r="D191">
        <v>6146</v>
      </c>
      <c r="E191">
        <v>63</v>
      </c>
    </row>
    <row r="192" spans="1:5" x14ac:dyDescent="0.3">
      <c r="A192" s="13" t="s">
        <v>9</v>
      </c>
      <c r="B192" s="13" t="s">
        <v>39</v>
      </c>
      <c r="C192" s="13" t="s">
        <v>18</v>
      </c>
      <c r="D192">
        <v>2639</v>
      </c>
      <c r="E192">
        <v>204</v>
      </c>
    </row>
    <row r="193" spans="1:5" x14ac:dyDescent="0.3">
      <c r="A193" s="13" t="s">
        <v>8</v>
      </c>
      <c r="B193" s="13" t="s">
        <v>37</v>
      </c>
      <c r="C193" s="13" t="s">
        <v>22</v>
      </c>
      <c r="D193">
        <v>1890</v>
      </c>
      <c r="E193">
        <v>195</v>
      </c>
    </row>
    <row r="194" spans="1:5" x14ac:dyDescent="0.3">
      <c r="A194" s="13" t="s">
        <v>7</v>
      </c>
      <c r="B194" s="13" t="s">
        <v>34</v>
      </c>
      <c r="C194" s="13" t="s">
        <v>14</v>
      </c>
      <c r="D194">
        <v>1932</v>
      </c>
      <c r="E194">
        <v>369</v>
      </c>
    </row>
    <row r="195" spans="1:5" x14ac:dyDescent="0.3">
      <c r="A195" s="13" t="s">
        <v>3</v>
      </c>
      <c r="B195" s="13" t="s">
        <v>34</v>
      </c>
      <c r="C195" s="13" t="s">
        <v>25</v>
      </c>
      <c r="D195">
        <v>6300</v>
      </c>
      <c r="E195">
        <v>42</v>
      </c>
    </row>
    <row r="196" spans="1:5" x14ac:dyDescent="0.3">
      <c r="A196" s="13" t="s">
        <v>6</v>
      </c>
      <c r="B196" s="13" t="s">
        <v>37</v>
      </c>
      <c r="C196" s="13" t="s">
        <v>30</v>
      </c>
      <c r="D196">
        <v>560</v>
      </c>
      <c r="E196">
        <v>81</v>
      </c>
    </row>
    <row r="197" spans="1:5" x14ac:dyDescent="0.3">
      <c r="A197" s="13" t="s">
        <v>9</v>
      </c>
      <c r="B197" s="13" t="s">
        <v>37</v>
      </c>
      <c r="C197" s="13" t="s">
        <v>26</v>
      </c>
      <c r="D197">
        <v>2856</v>
      </c>
      <c r="E197">
        <v>246</v>
      </c>
    </row>
    <row r="198" spans="1:5" x14ac:dyDescent="0.3">
      <c r="A198" s="13" t="s">
        <v>9</v>
      </c>
      <c r="B198" s="13" t="s">
        <v>34</v>
      </c>
      <c r="C198" s="13" t="s">
        <v>17</v>
      </c>
      <c r="D198">
        <v>707</v>
      </c>
      <c r="E198">
        <v>174</v>
      </c>
    </row>
    <row r="199" spans="1:5" x14ac:dyDescent="0.3">
      <c r="A199" s="13" t="s">
        <v>8</v>
      </c>
      <c r="B199" s="13" t="s">
        <v>35</v>
      </c>
      <c r="C199" s="13" t="s">
        <v>30</v>
      </c>
      <c r="D199">
        <v>3598</v>
      </c>
      <c r="E199">
        <v>81</v>
      </c>
    </row>
    <row r="200" spans="1:5" x14ac:dyDescent="0.3">
      <c r="A200" s="13" t="s">
        <v>40</v>
      </c>
      <c r="B200" s="13" t="s">
        <v>35</v>
      </c>
      <c r="C200" s="13" t="s">
        <v>22</v>
      </c>
      <c r="D200">
        <v>6853</v>
      </c>
      <c r="E200">
        <v>372</v>
      </c>
    </row>
    <row r="201" spans="1:5" x14ac:dyDescent="0.3">
      <c r="A201" s="13" t="s">
        <v>40</v>
      </c>
      <c r="B201" s="13" t="s">
        <v>35</v>
      </c>
      <c r="C201" s="13" t="s">
        <v>16</v>
      </c>
      <c r="D201">
        <v>4725</v>
      </c>
      <c r="E201">
        <v>174</v>
      </c>
    </row>
    <row r="202" spans="1:5" x14ac:dyDescent="0.3">
      <c r="A202" s="13" t="s">
        <v>41</v>
      </c>
      <c r="B202" s="13" t="s">
        <v>36</v>
      </c>
      <c r="C202" s="13" t="s">
        <v>32</v>
      </c>
      <c r="D202">
        <v>10304</v>
      </c>
      <c r="E202">
        <v>84</v>
      </c>
    </row>
    <row r="203" spans="1:5" x14ac:dyDescent="0.3">
      <c r="A203" s="13" t="s">
        <v>41</v>
      </c>
      <c r="B203" s="13" t="s">
        <v>34</v>
      </c>
      <c r="C203" s="13" t="s">
        <v>16</v>
      </c>
      <c r="D203">
        <v>1274</v>
      </c>
      <c r="E203">
        <v>225</v>
      </c>
    </row>
    <row r="204" spans="1:5" x14ac:dyDescent="0.3">
      <c r="A204" s="13" t="s">
        <v>5</v>
      </c>
      <c r="B204" s="13" t="s">
        <v>36</v>
      </c>
      <c r="C204" s="13" t="s">
        <v>30</v>
      </c>
      <c r="D204">
        <v>1526</v>
      </c>
      <c r="E204">
        <v>105</v>
      </c>
    </row>
    <row r="205" spans="1:5" x14ac:dyDescent="0.3">
      <c r="A205" s="13" t="s">
        <v>40</v>
      </c>
      <c r="B205" s="13" t="s">
        <v>39</v>
      </c>
      <c r="C205" s="13" t="s">
        <v>28</v>
      </c>
      <c r="D205">
        <v>3101</v>
      </c>
      <c r="E205">
        <v>225</v>
      </c>
    </row>
    <row r="206" spans="1:5" x14ac:dyDescent="0.3">
      <c r="A206" s="13" t="s">
        <v>2</v>
      </c>
      <c r="B206" s="13" t="s">
        <v>37</v>
      </c>
      <c r="C206" s="13" t="s">
        <v>14</v>
      </c>
      <c r="D206">
        <v>1057</v>
      </c>
      <c r="E206">
        <v>54</v>
      </c>
    </row>
    <row r="207" spans="1:5" x14ac:dyDescent="0.3">
      <c r="A207" s="13" t="s">
        <v>7</v>
      </c>
      <c r="B207" s="13" t="s">
        <v>37</v>
      </c>
      <c r="C207" s="13" t="s">
        <v>26</v>
      </c>
      <c r="D207">
        <v>5306</v>
      </c>
      <c r="E207">
        <v>0</v>
      </c>
    </row>
    <row r="208" spans="1:5" x14ac:dyDescent="0.3">
      <c r="A208" s="13" t="s">
        <v>5</v>
      </c>
      <c r="B208" s="13" t="s">
        <v>39</v>
      </c>
      <c r="C208" s="13" t="s">
        <v>24</v>
      </c>
      <c r="D208">
        <v>4018</v>
      </c>
      <c r="E208">
        <v>171</v>
      </c>
    </row>
    <row r="209" spans="1:5" x14ac:dyDescent="0.3">
      <c r="A209" s="13" t="s">
        <v>9</v>
      </c>
      <c r="B209" s="13" t="s">
        <v>34</v>
      </c>
      <c r="C209" s="13" t="s">
        <v>16</v>
      </c>
      <c r="D209">
        <v>938</v>
      </c>
      <c r="E209">
        <v>189</v>
      </c>
    </row>
    <row r="210" spans="1:5" x14ac:dyDescent="0.3">
      <c r="A210" s="13" t="s">
        <v>7</v>
      </c>
      <c r="B210" s="13" t="s">
        <v>38</v>
      </c>
      <c r="C210" s="13" t="s">
        <v>18</v>
      </c>
      <c r="D210">
        <v>1778</v>
      </c>
      <c r="E210">
        <v>270</v>
      </c>
    </row>
    <row r="211" spans="1:5" x14ac:dyDescent="0.3">
      <c r="A211" s="13" t="s">
        <v>6</v>
      </c>
      <c r="B211" s="13" t="s">
        <v>39</v>
      </c>
      <c r="C211" s="13" t="s">
        <v>30</v>
      </c>
      <c r="D211">
        <v>1638</v>
      </c>
      <c r="E211">
        <v>63</v>
      </c>
    </row>
    <row r="212" spans="1:5" x14ac:dyDescent="0.3">
      <c r="A212" s="13" t="s">
        <v>41</v>
      </c>
      <c r="B212" s="13" t="s">
        <v>38</v>
      </c>
      <c r="C212" s="13" t="s">
        <v>25</v>
      </c>
      <c r="D212">
        <v>154</v>
      </c>
      <c r="E212">
        <v>21</v>
      </c>
    </row>
    <row r="213" spans="1:5" x14ac:dyDescent="0.3">
      <c r="A213" s="13" t="s">
        <v>7</v>
      </c>
      <c r="B213" s="13" t="s">
        <v>37</v>
      </c>
      <c r="C213" s="13" t="s">
        <v>22</v>
      </c>
      <c r="D213">
        <v>9835</v>
      </c>
      <c r="E213">
        <v>207</v>
      </c>
    </row>
    <row r="214" spans="1:5" x14ac:dyDescent="0.3">
      <c r="A214" s="13" t="s">
        <v>9</v>
      </c>
      <c r="B214" s="13" t="s">
        <v>37</v>
      </c>
      <c r="C214" s="13" t="s">
        <v>20</v>
      </c>
      <c r="D214">
        <v>7273</v>
      </c>
      <c r="E214">
        <v>96</v>
      </c>
    </row>
    <row r="215" spans="1:5" x14ac:dyDescent="0.3">
      <c r="A215" s="13" t="s">
        <v>5</v>
      </c>
      <c r="B215" s="13" t="s">
        <v>39</v>
      </c>
      <c r="C215" s="13" t="s">
        <v>22</v>
      </c>
      <c r="D215">
        <v>6909</v>
      </c>
      <c r="E215">
        <v>81</v>
      </c>
    </row>
    <row r="216" spans="1:5" x14ac:dyDescent="0.3">
      <c r="A216" s="13" t="s">
        <v>9</v>
      </c>
      <c r="B216" s="13" t="s">
        <v>39</v>
      </c>
      <c r="C216" s="13" t="s">
        <v>24</v>
      </c>
      <c r="D216">
        <v>3920</v>
      </c>
      <c r="E216">
        <v>306</v>
      </c>
    </row>
    <row r="217" spans="1:5" x14ac:dyDescent="0.3">
      <c r="A217" s="13" t="s">
        <v>10</v>
      </c>
      <c r="B217" s="13" t="s">
        <v>39</v>
      </c>
      <c r="C217" s="13" t="s">
        <v>21</v>
      </c>
      <c r="D217">
        <v>4858</v>
      </c>
      <c r="E217">
        <v>279</v>
      </c>
    </row>
    <row r="218" spans="1:5" x14ac:dyDescent="0.3">
      <c r="A218" s="13" t="s">
        <v>2</v>
      </c>
      <c r="B218" s="13" t="s">
        <v>38</v>
      </c>
      <c r="C218" s="13" t="s">
        <v>4</v>
      </c>
      <c r="D218">
        <v>3549</v>
      </c>
      <c r="E218">
        <v>3</v>
      </c>
    </row>
    <row r="219" spans="1:5" x14ac:dyDescent="0.3">
      <c r="A219" s="13" t="s">
        <v>7</v>
      </c>
      <c r="B219" s="13" t="s">
        <v>39</v>
      </c>
      <c r="C219" s="13" t="s">
        <v>27</v>
      </c>
      <c r="D219">
        <v>966</v>
      </c>
      <c r="E219">
        <v>198</v>
      </c>
    </row>
    <row r="220" spans="1:5" x14ac:dyDescent="0.3">
      <c r="A220" s="13" t="s">
        <v>5</v>
      </c>
      <c r="B220" s="13" t="s">
        <v>39</v>
      </c>
      <c r="C220" s="13" t="s">
        <v>18</v>
      </c>
      <c r="D220">
        <v>385</v>
      </c>
      <c r="E220">
        <v>249</v>
      </c>
    </row>
    <row r="221" spans="1:5" x14ac:dyDescent="0.3">
      <c r="A221" s="13" t="s">
        <v>6</v>
      </c>
      <c r="B221" s="13" t="s">
        <v>34</v>
      </c>
      <c r="C221" s="13" t="s">
        <v>16</v>
      </c>
      <c r="D221">
        <v>2219</v>
      </c>
      <c r="E221">
        <v>75</v>
      </c>
    </row>
    <row r="222" spans="1:5" x14ac:dyDescent="0.3">
      <c r="A222" s="13" t="s">
        <v>9</v>
      </c>
      <c r="B222" s="13" t="s">
        <v>36</v>
      </c>
      <c r="C222" s="13" t="s">
        <v>32</v>
      </c>
      <c r="D222">
        <v>2954</v>
      </c>
      <c r="E222">
        <v>189</v>
      </c>
    </row>
    <row r="223" spans="1:5" x14ac:dyDescent="0.3">
      <c r="A223" s="13" t="s">
        <v>7</v>
      </c>
      <c r="B223" s="13" t="s">
        <v>36</v>
      </c>
      <c r="C223" s="13" t="s">
        <v>32</v>
      </c>
      <c r="D223">
        <v>280</v>
      </c>
      <c r="E223">
        <v>87</v>
      </c>
    </row>
    <row r="224" spans="1:5" x14ac:dyDescent="0.3">
      <c r="A224" s="13" t="s">
        <v>41</v>
      </c>
      <c r="B224" s="13" t="s">
        <v>36</v>
      </c>
      <c r="C224" s="13" t="s">
        <v>30</v>
      </c>
      <c r="D224">
        <v>6118</v>
      </c>
      <c r="E224">
        <v>174</v>
      </c>
    </row>
    <row r="225" spans="1:5" x14ac:dyDescent="0.3">
      <c r="A225" s="13" t="s">
        <v>2</v>
      </c>
      <c r="B225" s="13" t="s">
        <v>39</v>
      </c>
      <c r="C225" s="13" t="s">
        <v>15</v>
      </c>
      <c r="D225">
        <v>4802</v>
      </c>
      <c r="E225">
        <v>36</v>
      </c>
    </row>
    <row r="226" spans="1:5" x14ac:dyDescent="0.3">
      <c r="A226" s="13" t="s">
        <v>9</v>
      </c>
      <c r="B226" s="13" t="s">
        <v>38</v>
      </c>
      <c r="C226" s="13" t="s">
        <v>24</v>
      </c>
      <c r="D226">
        <v>4137</v>
      </c>
      <c r="E226">
        <v>60</v>
      </c>
    </row>
    <row r="227" spans="1:5" x14ac:dyDescent="0.3">
      <c r="A227" s="13" t="s">
        <v>3</v>
      </c>
      <c r="B227" s="13" t="s">
        <v>35</v>
      </c>
      <c r="C227" s="13" t="s">
        <v>23</v>
      </c>
      <c r="D227">
        <v>2023</v>
      </c>
      <c r="E227">
        <v>78</v>
      </c>
    </row>
    <row r="228" spans="1:5" x14ac:dyDescent="0.3">
      <c r="A228" s="13" t="s">
        <v>9</v>
      </c>
      <c r="B228" s="13" t="s">
        <v>36</v>
      </c>
      <c r="C228" s="13" t="s">
        <v>30</v>
      </c>
      <c r="D228">
        <v>9051</v>
      </c>
      <c r="E228">
        <v>57</v>
      </c>
    </row>
    <row r="229" spans="1:5" x14ac:dyDescent="0.3">
      <c r="A229" s="13" t="s">
        <v>9</v>
      </c>
      <c r="B229" s="13" t="s">
        <v>37</v>
      </c>
      <c r="C229" s="13" t="s">
        <v>28</v>
      </c>
      <c r="D229">
        <v>2919</v>
      </c>
      <c r="E229">
        <v>45</v>
      </c>
    </row>
    <row r="230" spans="1:5" x14ac:dyDescent="0.3">
      <c r="A230" s="13" t="s">
        <v>41</v>
      </c>
      <c r="B230" s="13" t="s">
        <v>38</v>
      </c>
      <c r="C230" s="13" t="s">
        <v>22</v>
      </c>
      <c r="D230">
        <v>5915</v>
      </c>
      <c r="E230">
        <v>3</v>
      </c>
    </row>
    <row r="231" spans="1:5" x14ac:dyDescent="0.3">
      <c r="A231" s="13" t="s">
        <v>10</v>
      </c>
      <c r="B231" s="13" t="s">
        <v>35</v>
      </c>
      <c r="C231" s="13" t="s">
        <v>15</v>
      </c>
      <c r="D231">
        <v>2562</v>
      </c>
      <c r="E231">
        <v>6</v>
      </c>
    </row>
    <row r="232" spans="1:5" x14ac:dyDescent="0.3">
      <c r="A232" s="13" t="s">
        <v>5</v>
      </c>
      <c r="B232" s="13" t="s">
        <v>37</v>
      </c>
      <c r="C232" s="13" t="s">
        <v>25</v>
      </c>
      <c r="D232">
        <v>8813</v>
      </c>
      <c r="E232">
        <v>21</v>
      </c>
    </row>
    <row r="233" spans="1:5" x14ac:dyDescent="0.3">
      <c r="A233" s="13" t="s">
        <v>5</v>
      </c>
      <c r="B233" s="13" t="s">
        <v>36</v>
      </c>
      <c r="C233" s="13" t="s">
        <v>18</v>
      </c>
      <c r="D233">
        <v>6111</v>
      </c>
      <c r="E233">
        <v>3</v>
      </c>
    </row>
    <row r="234" spans="1:5" x14ac:dyDescent="0.3">
      <c r="A234" s="13" t="s">
        <v>8</v>
      </c>
      <c r="B234" s="13" t="s">
        <v>34</v>
      </c>
      <c r="C234" s="13" t="s">
        <v>31</v>
      </c>
      <c r="D234">
        <v>3507</v>
      </c>
      <c r="E234">
        <v>288</v>
      </c>
    </row>
    <row r="235" spans="1:5" x14ac:dyDescent="0.3">
      <c r="A235" s="13" t="s">
        <v>6</v>
      </c>
      <c r="B235" s="13" t="s">
        <v>36</v>
      </c>
      <c r="C235" s="13" t="s">
        <v>13</v>
      </c>
      <c r="D235">
        <v>4319</v>
      </c>
      <c r="E235">
        <v>30</v>
      </c>
    </row>
    <row r="236" spans="1:5" x14ac:dyDescent="0.3">
      <c r="A236" s="13" t="s">
        <v>40</v>
      </c>
      <c r="B236" s="13" t="s">
        <v>38</v>
      </c>
      <c r="C236" s="13" t="s">
        <v>26</v>
      </c>
      <c r="D236">
        <v>609</v>
      </c>
      <c r="E236">
        <v>87</v>
      </c>
    </row>
    <row r="237" spans="1:5" x14ac:dyDescent="0.3">
      <c r="A237" s="13" t="s">
        <v>40</v>
      </c>
      <c r="B237" s="13" t="s">
        <v>39</v>
      </c>
      <c r="C237" s="13" t="s">
        <v>27</v>
      </c>
      <c r="D237">
        <v>6370</v>
      </c>
      <c r="E237">
        <v>30</v>
      </c>
    </row>
    <row r="238" spans="1:5" x14ac:dyDescent="0.3">
      <c r="A238" s="13" t="s">
        <v>5</v>
      </c>
      <c r="B238" s="13" t="s">
        <v>38</v>
      </c>
      <c r="C238" s="13" t="s">
        <v>19</v>
      </c>
      <c r="D238">
        <v>5474</v>
      </c>
      <c r="E238">
        <v>168</v>
      </c>
    </row>
    <row r="239" spans="1:5" x14ac:dyDescent="0.3">
      <c r="A239" s="13" t="s">
        <v>40</v>
      </c>
      <c r="B239" s="13" t="s">
        <v>36</v>
      </c>
      <c r="C239" s="13" t="s">
        <v>27</v>
      </c>
      <c r="D239">
        <v>3164</v>
      </c>
      <c r="E239">
        <v>306</v>
      </c>
    </row>
    <row r="240" spans="1:5" x14ac:dyDescent="0.3">
      <c r="A240" s="13" t="s">
        <v>6</v>
      </c>
      <c r="B240" s="13" t="s">
        <v>35</v>
      </c>
      <c r="C240" s="13" t="s">
        <v>4</v>
      </c>
      <c r="D240">
        <v>1302</v>
      </c>
      <c r="E240">
        <v>402</v>
      </c>
    </row>
    <row r="241" spans="1:5" x14ac:dyDescent="0.3">
      <c r="A241" s="13" t="s">
        <v>3</v>
      </c>
      <c r="B241" s="13" t="s">
        <v>37</v>
      </c>
      <c r="C241" s="13" t="s">
        <v>28</v>
      </c>
      <c r="D241">
        <v>7308</v>
      </c>
      <c r="E241">
        <v>327</v>
      </c>
    </row>
    <row r="242" spans="1:5" x14ac:dyDescent="0.3">
      <c r="A242" s="13" t="s">
        <v>40</v>
      </c>
      <c r="B242" s="13" t="s">
        <v>37</v>
      </c>
      <c r="C242" s="13" t="s">
        <v>27</v>
      </c>
      <c r="D242">
        <v>6132</v>
      </c>
      <c r="E242">
        <v>93</v>
      </c>
    </row>
    <row r="243" spans="1:5" x14ac:dyDescent="0.3">
      <c r="A243" s="13" t="s">
        <v>10</v>
      </c>
      <c r="B243" s="13" t="s">
        <v>35</v>
      </c>
      <c r="C243" s="13" t="s">
        <v>14</v>
      </c>
      <c r="D243">
        <v>3472</v>
      </c>
      <c r="E243">
        <v>96</v>
      </c>
    </row>
    <row r="244" spans="1:5" x14ac:dyDescent="0.3">
      <c r="A244" s="13" t="s">
        <v>8</v>
      </c>
      <c r="B244" s="13" t="s">
        <v>39</v>
      </c>
      <c r="C244" s="13" t="s">
        <v>18</v>
      </c>
      <c r="D244">
        <v>9660</v>
      </c>
      <c r="E244">
        <v>27</v>
      </c>
    </row>
    <row r="245" spans="1:5" x14ac:dyDescent="0.3">
      <c r="A245" s="13" t="s">
        <v>9</v>
      </c>
      <c r="B245" s="13" t="s">
        <v>38</v>
      </c>
      <c r="C245" s="13" t="s">
        <v>26</v>
      </c>
      <c r="D245">
        <v>2436</v>
      </c>
      <c r="E245">
        <v>99</v>
      </c>
    </row>
    <row r="246" spans="1:5" x14ac:dyDescent="0.3">
      <c r="A246" s="13" t="s">
        <v>9</v>
      </c>
      <c r="B246" s="13" t="s">
        <v>38</v>
      </c>
      <c r="C246" s="13" t="s">
        <v>33</v>
      </c>
      <c r="D246">
        <v>9506</v>
      </c>
      <c r="E246">
        <v>87</v>
      </c>
    </row>
    <row r="247" spans="1:5" x14ac:dyDescent="0.3">
      <c r="A247" s="13" t="s">
        <v>10</v>
      </c>
      <c r="B247" s="13" t="s">
        <v>37</v>
      </c>
      <c r="C247" s="13" t="s">
        <v>21</v>
      </c>
      <c r="D247">
        <v>245</v>
      </c>
      <c r="E247">
        <v>288</v>
      </c>
    </row>
    <row r="248" spans="1:5" x14ac:dyDescent="0.3">
      <c r="A248" s="13" t="s">
        <v>8</v>
      </c>
      <c r="B248" s="13" t="s">
        <v>35</v>
      </c>
      <c r="C248" s="13" t="s">
        <v>20</v>
      </c>
      <c r="D248">
        <v>2702</v>
      </c>
      <c r="E248">
        <v>363</v>
      </c>
    </row>
    <row r="249" spans="1:5" x14ac:dyDescent="0.3">
      <c r="A249" s="13" t="s">
        <v>10</v>
      </c>
      <c r="B249" s="13" t="s">
        <v>34</v>
      </c>
      <c r="C249" s="13" t="s">
        <v>17</v>
      </c>
      <c r="D249">
        <v>700</v>
      </c>
      <c r="E249">
        <v>87</v>
      </c>
    </row>
    <row r="250" spans="1:5" x14ac:dyDescent="0.3">
      <c r="A250" s="13" t="s">
        <v>6</v>
      </c>
      <c r="B250" s="13" t="s">
        <v>34</v>
      </c>
      <c r="C250" s="13" t="s">
        <v>17</v>
      </c>
      <c r="D250">
        <v>3759</v>
      </c>
      <c r="E250">
        <v>150</v>
      </c>
    </row>
    <row r="251" spans="1:5" x14ac:dyDescent="0.3">
      <c r="A251" s="13" t="s">
        <v>2</v>
      </c>
      <c r="B251" s="13" t="s">
        <v>35</v>
      </c>
      <c r="C251" s="13" t="s">
        <v>17</v>
      </c>
      <c r="D251">
        <v>1589</v>
      </c>
      <c r="E251">
        <v>303</v>
      </c>
    </row>
    <row r="252" spans="1:5" x14ac:dyDescent="0.3">
      <c r="A252" s="13" t="s">
        <v>7</v>
      </c>
      <c r="B252" s="13" t="s">
        <v>35</v>
      </c>
      <c r="C252" s="13" t="s">
        <v>28</v>
      </c>
      <c r="D252">
        <v>5194</v>
      </c>
      <c r="E252">
        <v>288</v>
      </c>
    </row>
    <row r="253" spans="1:5" x14ac:dyDescent="0.3">
      <c r="A253" s="13" t="s">
        <v>10</v>
      </c>
      <c r="B253" s="13" t="s">
        <v>36</v>
      </c>
      <c r="C253" s="13" t="s">
        <v>13</v>
      </c>
      <c r="D253">
        <v>945</v>
      </c>
      <c r="E253">
        <v>75</v>
      </c>
    </row>
    <row r="254" spans="1:5" x14ac:dyDescent="0.3">
      <c r="A254" s="13" t="s">
        <v>40</v>
      </c>
      <c r="B254" s="13" t="s">
        <v>38</v>
      </c>
      <c r="C254" s="13" t="s">
        <v>31</v>
      </c>
      <c r="D254">
        <v>1988</v>
      </c>
      <c r="E254">
        <v>39</v>
      </c>
    </row>
    <row r="255" spans="1:5" x14ac:dyDescent="0.3">
      <c r="A255" s="13" t="s">
        <v>6</v>
      </c>
      <c r="B255" s="13" t="s">
        <v>34</v>
      </c>
      <c r="C255" s="13" t="s">
        <v>32</v>
      </c>
      <c r="D255">
        <v>6734</v>
      </c>
      <c r="E255">
        <v>123</v>
      </c>
    </row>
    <row r="256" spans="1:5" x14ac:dyDescent="0.3">
      <c r="A256" s="13" t="s">
        <v>40</v>
      </c>
      <c r="B256" s="13" t="s">
        <v>36</v>
      </c>
      <c r="C256" s="13" t="s">
        <v>4</v>
      </c>
      <c r="D256">
        <v>217</v>
      </c>
      <c r="E256">
        <v>36</v>
      </c>
    </row>
    <row r="257" spans="1:5" x14ac:dyDescent="0.3">
      <c r="A257" s="13" t="s">
        <v>5</v>
      </c>
      <c r="B257" s="13" t="s">
        <v>34</v>
      </c>
      <c r="C257" s="13" t="s">
        <v>22</v>
      </c>
      <c r="D257">
        <v>6279</v>
      </c>
      <c r="E257">
        <v>237</v>
      </c>
    </row>
    <row r="258" spans="1:5" x14ac:dyDescent="0.3">
      <c r="A258" s="13" t="s">
        <v>40</v>
      </c>
      <c r="B258" s="13" t="s">
        <v>36</v>
      </c>
      <c r="C258" s="13" t="s">
        <v>13</v>
      </c>
      <c r="D258">
        <v>4424</v>
      </c>
      <c r="E258">
        <v>201</v>
      </c>
    </row>
    <row r="259" spans="1:5" x14ac:dyDescent="0.3">
      <c r="A259" s="13" t="s">
        <v>2</v>
      </c>
      <c r="B259" s="13" t="s">
        <v>36</v>
      </c>
      <c r="C259" s="13" t="s">
        <v>17</v>
      </c>
      <c r="D259">
        <v>189</v>
      </c>
      <c r="E259">
        <v>48</v>
      </c>
    </row>
    <row r="260" spans="1:5" x14ac:dyDescent="0.3">
      <c r="A260" s="13" t="s">
        <v>5</v>
      </c>
      <c r="B260" s="13" t="s">
        <v>35</v>
      </c>
      <c r="C260" s="13" t="s">
        <v>22</v>
      </c>
      <c r="D260">
        <v>490</v>
      </c>
      <c r="E260">
        <v>84</v>
      </c>
    </row>
    <row r="261" spans="1:5" x14ac:dyDescent="0.3">
      <c r="A261" s="13" t="s">
        <v>8</v>
      </c>
      <c r="B261" s="13" t="s">
        <v>37</v>
      </c>
      <c r="C261" s="13" t="s">
        <v>21</v>
      </c>
      <c r="D261">
        <v>434</v>
      </c>
      <c r="E261">
        <v>87</v>
      </c>
    </row>
    <row r="262" spans="1:5" x14ac:dyDescent="0.3">
      <c r="A262" s="13" t="s">
        <v>7</v>
      </c>
      <c r="B262" s="13" t="s">
        <v>38</v>
      </c>
      <c r="C262" s="13" t="s">
        <v>30</v>
      </c>
      <c r="D262">
        <v>10129</v>
      </c>
      <c r="E262">
        <v>312</v>
      </c>
    </row>
    <row r="263" spans="1:5" x14ac:dyDescent="0.3">
      <c r="A263" s="13" t="s">
        <v>3</v>
      </c>
      <c r="B263" s="13" t="s">
        <v>39</v>
      </c>
      <c r="C263" s="13" t="s">
        <v>28</v>
      </c>
      <c r="D263">
        <v>1652</v>
      </c>
      <c r="E263">
        <v>102</v>
      </c>
    </row>
    <row r="264" spans="1:5" x14ac:dyDescent="0.3">
      <c r="A264" s="13" t="s">
        <v>8</v>
      </c>
      <c r="B264" s="13" t="s">
        <v>38</v>
      </c>
      <c r="C264" s="13" t="s">
        <v>21</v>
      </c>
      <c r="D264">
        <v>6433</v>
      </c>
      <c r="E264">
        <v>78</v>
      </c>
    </row>
    <row r="265" spans="1:5" x14ac:dyDescent="0.3">
      <c r="A265" s="13" t="s">
        <v>3</v>
      </c>
      <c r="B265" s="13" t="s">
        <v>34</v>
      </c>
      <c r="C265" s="13" t="s">
        <v>23</v>
      </c>
      <c r="D265">
        <v>2212</v>
      </c>
      <c r="E265">
        <v>117</v>
      </c>
    </row>
    <row r="266" spans="1:5" x14ac:dyDescent="0.3">
      <c r="A266" s="13" t="s">
        <v>41</v>
      </c>
      <c r="B266" s="13" t="s">
        <v>35</v>
      </c>
      <c r="C266" s="13" t="s">
        <v>19</v>
      </c>
      <c r="D266">
        <v>609</v>
      </c>
      <c r="E266">
        <v>99</v>
      </c>
    </row>
    <row r="267" spans="1:5" x14ac:dyDescent="0.3">
      <c r="A267" s="13" t="s">
        <v>40</v>
      </c>
      <c r="B267" s="13" t="s">
        <v>35</v>
      </c>
      <c r="C267" s="13" t="s">
        <v>24</v>
      </c>
      <c r="D267">
        <v>1638</v>
      </c>
      <c r="E267">
        <v>48</v>
      </c>
    </row>
    <row r="268" spans="1:5" x14ac:dyDescent="0.3">
      <c r="A268" s="13" t="s">
        <v>7</v>
      </c>
      <c r="B268" s="13" t="s">
        <v>34</v>
      </c>
      <c r="C268" s="13" t="s">
        <v>15</v>
      </c>
      <c r="D268">
        <v>3829</v>
      </c>
      <c r="E268">
        <v>24</v>
      </c>
    </row>
    <row r="269" spans="1:5" x14ac:dyDescent="0.3">
      <c r="A269" s="13" t="s">
        <v>40</v>
      </c>
      <c r="B269" s="13" t="s">
        <v>39</v>
      </c>
      <c r="C269" s="13" t="s">
        <v>15</v>
      </c>
      <c r="D269">
        <v>5775</v>
      </c>
      <c r="E269">
        <v>42</v>
      </c>
    </row>
    <row r="270" spans="1:5" x14ac:dyDescent="0.3">
      <c r="A270" s="13" t="s">
        <v>6</v>
      </c>
      <c r="B270" s="13" t="s">
        <v>35</v>
      </c>
      <c r="C270" s="13" t="s">
        <v>20</v>
      </c>
      <c r="D270">
        <v>1071</v>
      </c>
      <c r="E270">
        <v>270</v>
      </c>
    </row>
    <row r="271" spans="1:5" x14ac:dyDescent="0.3">
      <c r="A271" s="13" t="s">
        <v>8</v>
      </c>
      <c r="B271" s="13" t="s">
        <v>36</v>
      </c>
      <c r="C271" s="13" t="s">
        <v>23</v>
      </c>
      <c r="D271">
        <v>5019</v>
      </c>
      <c r="E271">
        <v>150</v>
      </c>
    </row>
    <row r="272" spans="1:5" x14ac:dyDescent="0.3">
      <c r="A272" s="13" t="s">
        <v>2</v>
      </c>
      <c r="B272" s="13" t="s">
        <v>37</v>
      </c>
      <c r="C272" s="13" t="s">
        <v>15</v>
      </c>
      <c r="D272">
        <v>2863</v>
      </c>
      <c r="E272">
        <v>42</v>
      </c>
    </row>
    <row r="273" spans="1:5" x14ac:dyDescent="0.3">
      <c r="A273" s="13" t="s">
        <v>40</v>
      </c>
      <c r="B273" s="13" t="s">
        <v>35</v>
      </c>
      <c r="C273" s="13" t="s">
        <v>29</v>
      </c>
      <c r="D273">
        <v>1617</v>
      </c>
      <c r="E273">
        <v>126</v>
      </c>
    </row>
    <row r="274" spans="1:5" x14ac:dyDescent="0.3">
      <c r="A274" s="13" t="s">
        <v>6</v>
      </c>
      <c r="B274" s="13" t="s">
        <v>37</v>
      </c>
      <c r="C274" s="13" t="s">
        <v>26</v>
      </c>
      <c r="D274">
        <v>6818</v>
      </c>
      <c r="E274">
        <v>6</v>
      </c>
    </row>
    <row r="275" spans="1:5" x14ac:dyDescent="0.3">
      <c r="A275" s="13" t="s">
        <v>3</v>
      </c>
      <c r="B275" s="13" t="s">
        <v>35</v>
      </c>
      <c r="C275" s="13" t="s">
        <v>15</v>
      </c>
      <c r="D275">
        <v>6657</v>
      </c>
      <c r="E275">
        <v>276</v>
      </c>
    </row>
    <row r="276" spans="1:5" x14ac:dyDescent="0.3">
      <c r="A276" s="13" t="s">
        <v>3</v>
      </c>
      <c r="B276" s="13" t="s">
        <v>34</v>
      </c>
      <c r="C276" s="13" t="s">
        <v>17</v>
      </c>
      <c r="D276">
        <v>2919</v>
      </c>
      <c r="E276">
        <v>93</v>
      </c>
    </row>
    <row r="277" spans="1:5" x14ac:dyDescent="0.3">
      <c r="A277" s="13" t="s">
        <v>2</v>
      </c>
      <c r="B277" s="13" t="s">
        <v>36</v>
      </c>
      <c r="C277" s="13" t="s">
        <v>31</v>
      </c>
      <c r="D277">
        <v>3094</v>
      </c>
      <c r="E277">
        <v>246</v>
      </c>
    </row>
    <row r="278" spans="1:5" x14ac:dyDescent="0.3">
      <c r="A278" s="13" t="s">
        <v>6</v>
      </c>
      <c r="B278" s="13" t="s">
        <v>39</v>
      </c>
      <c r="C278" s="13" t="s">
        <v>24</v>
      </c>
      <c r="D278">
        <v>2989</v>
      </c>
      <c r="E278">
        <v>3</v>
      </c>
    </row>
    <row r="279" spans="1:5" x14ac:dyDescent="0.3">
      <c r="A279" s="13" t="s">
        <v>8</v>
      </c>
      <c r="B279" s="13" t="s">
        <v>38</v>
      </c>
      <c r="C279" s="13" t="s">
        <v>27</v>
      </c>
      <c r="D279">
        <v>2268</v>
      </c>
      <c r="E279">
        <v>63</v>
      </c>
    </row>
    <row r="280" spans="1:5" x14ac:dyDescent="0.3">
      <c r="A280" s="13" t="s">
        <v>5</v>
      </c>
      <c r="B280" s="13" t="s">
        <v>35</v>
      </c>
      <c r="C280" s="13" t="s">
        <v>31</v>
      </c>
      <c r="D280">
        <v>4753</v>
      </c>
      <c r="E280">
        <v>246</v>
      </c>
    </row>
    <row r="281" spans="1:5" x14ac:dyDescent="0.3">
      <c r="A281" s="13" t="s">
        <v>2</v>
      </c>
      <c r="B281" s="13" t="s">
        <v>34</v>
      </c>
      <c r="C281" s="13" t="s">
        <v>19</v>
      </c>
      <c r="D281">
        <v>7511</v>
      </c>
      <c r="E281">
        <v>120</v>
      </c>
    </row>
    <row r="282" spans="1:5" x14ac:dyDescent="0.3">
      <c r="A282" s="13" t="s">
        <v>2</v>
      </c>
      <c r="B282" s="13" t="s">
        <v>38</v>
      </c>
      <c r="C282" s="13" t="s">
        <v>31</v>
      </c>
      <c r="D282">
        <v>4326</v>
      </c>
      <c r="E282">
        <v>348</v>
      </c>
    </row>
    <row r="283" spans="1:5" x14ac:dyDescent="0.3">
      <c r="A283" s="13" t="s">
        <v>41</v>
      </c>
      <c r="B283" s="13" t="s">
        <v>34</v>
      </c>
      <c r="C283" s="13" t="s">
        <v>23</v>
      </c>
      <c r="D283">
        <v>4935</v>
      </c>
      <c r="E283">
        <v>126</v>
      </c>
    </row>
    <row r="284" spans="1:5" x14ac:dyDescent="0.3">
      <c r="A284" s="13" t="s">
        <v>6</v>
      </c>
      <c r="B284" s="13" t="s">
        <v>35</v>
      </c>
      <c r="C284" s="13" t="s">
        <v>30</v>
      </c>
      <c r="D284">
        <v>4781</v>
      </c>
      <c r="E284">
        <v>123</v>
      </c>
    </row>
    <row r="285" spans="1:5" x14ac:dyDescent="0.3">
      <c r="A285" s="13" t="s">
        <v>5</v>
      </c>
      <c r="B285" s="13" t="s">
        <v>38</v>
      </c>
      <c r="C285" s="13" t="s">
        <v>25</v>
      </c>
      <c r="D285">
        <v>7483</v>
      </c>
      <c r="E285">
        <v>45</v>
      </c>
    </row>
    <row r="286" spans="1:5" x14ac:dyDescent="0.3">
      <c r="A286" s="13" t="s">
        <v>10</v>
      </c>
      <c r="B286" s="13" t="s">
        <v>38</v>
      </c>
      <c r="C286" s="13" t="s">
        <v>4</v>
      </c>
      <c r="D286">
        <v>6860</v>
      </c>
      <c r="E286">
        <v>126</v>
      </c>
    </row>
    <row r="287" spans="1:5" x14ac:dyDescent="0.3">
      <c r="A287" s="13" t="s">
        <v>40</v>
      </c>
      <c r="B287" s="13" t="s">
        <v>37</v>
      </c>
      <c r="C287" s="13" t="s">
        <v>29</v>
      </c>
      <c r="D287">
        <v>9002</v>
      </c>
      <c r="E287">
        <v>72</v>
      </c>
    </row>
    <row r="288" spans="1:5" x14ac:dyDescent="0.3">
      <c r="A288" s="13" t="s">
        <v>6</v>
      </c>
      <c r="B288" s="13" t="s">
        <v>36</v>
      </c>
      <c r="C288" s="13" t="s">
        <v>29</v>
      </c>
      <c r="D288">
        <v>1400</v>
      </c>
      <c r="E288">
        <v>135</v>
      </c>
    </row>
    <row r="289" spans="1:5" x14ac:dyDescent="0.3">
      <c r="A289" s="13" t="s">
        <v>10</v>
      </c>
      <c r="B289" s="13" t="s">
        <v>34</v>
      </c>
      <c r="C289" s="13" t="s">
        <v>22</v>
      </c>
      <c r="D289">
        <v>4053</v>
      </c>
      <c r="E289">
        <v>24</v>
      </c>
    </row>
    <row r="290" spans="1:5" x14ac:dyDescent="0.3">
      <c r="A290" s="13" t="s">
        <v>7</v>
      </c>
      <c r="B290" s="13" t="s">
        <v>36</v>
      </c>
      <c r="C290" s="13" t="s">
        <v>31</v>
      </c>
      <c r="D290">
        <v>2149</v>
      </c>
      <c r="E290">
        <v>117</v>
      </c>
    </row>
    <row r="291" spans="1:5" x14ac:dyDescent="0.3">
      <c r="A291" s="13" t="s">
        <v>3</v>
      </c>
      <c r="B291" s="13" t="s">
        <v>39</v>
      </c>
      <c r="C291" s="13" t="s">
        <v>29</v>
      </c>
      <c r="D291">
        <v>3640</v>
      </c>
      <c r="E291">
        <v>51</v>
      </c>
    </row>
    <row r="292" spans="1:5" x14ac:dyDescent="0.3">
      <c r="A292" s="13" t="s">
        <v>2</v>
      </c>
      <c r="B292" s="13" t="s">
        <v>39</v>
      </c>
      <c r="C292" s="13" t="s">
        <v>23</v>
      </c>
      <c r="D292">
        <v>630</v>
      </c>
      <c r="E292">
        <v>36</v>
      </c>
    </row>
    <row r="293" spans="1:5" x14ac:dyDescent="0.3">
      <c r="A293" s="13" t="s">
        <v>9</v>
      </c>
      <c r="B293" s="13" t="s">
        <v>35</v>
      </c>
      <c r="C293" s="13" t="s">
        <v>27</v>
      </c>
      <c r="D293">
        <v>2429</v>
      </c>
      <c r="E293">
        <v>144</v>
      </c>
    </row>
    <row r="294" spans="1:5" x14ac:dyDescent="0.3">
      <c r="A294" s="13" t="s">
        <v>9</v>
      </c>
      <c r="B294" s="13" t="s">
        <v>36</v>
      </c>
      <c r="C294" s="13" t="s">
        <v>25</v>
      </c>
      <c r="D294">
        <v>2142</v>
      </c>
      <c r="E294">
        <v>114</v>
      </c>
    </row>
    <row r="295" spans="1:5" x14ac:dyDescent="0.3">
      <c r="A295" s="13" t="s">
        <v>7</v>
      </c>
      <c r="B295" s="13" t="s">
        <v>37</v>
      </c>
      <c r="C295" s="13" t="s">
        <v>30</v>
      </c>
      <c r="D295">
        <v>6454</v>
      </c>
      <c r="E295">
        <v>54</v>
      </c>
    </row>
    <row r="296" spans="1:5" x14ac:dyDescent="0.3">
      <c r="A296" s="13" t="s">
        <v>7</v>
      </c>
      <c r="B296" s="13" t="s">
        <v>37</v>
      </c>
      <c r="C296" s="13" t="s">
        <v>16</v>
      </c>
      <c r="D296">
        <v>4487</v>
      </c>
      <c r="E296">
        <v>333</v>
      </c>
    </row>
    <row r="297" spans="1:5" x14ac:dyDescent="0.3">
      <c r="A297" s="13" t="s">
        <v>3</v>
      </c>
      <c r="B297" s="13" t="s">
        <v>37</v>
      </c>
      <c r="C297" s="13" t="s">
        <v>4</v>
      </c>
      <c r="D297">
        <v>938</v>
      </c>
      <c r="E297">
        <v>366</v>
      </c>
    </row>
    <row r="298" spans="1:5" x14ac:dyDescent="0.3">
      <c r="A298" s="13" t="s">
        <v>3</v>
      </c>
      <c r="B298" s="13" t="s">
        <v>38</v>
      </c>
      <c r="C298" s="13" t="s">
        <v>26</v>
      </c>
      <c r="D298">
        <v>8841</v>
      </c>
      <c r="E298">
        <v>303</v>
      </c>
    </row>
    <row r="299" spans="1:5" x14ac:dyDescent="0.3">
      <c r="A299" s="13" t="s">
        <v>2</v>
      </c>
      <c r="B299" s="13" t="s">
        <v>39</v>
      </c>
      <c r="C299" s="13" t="s">
        <v>33</v>
      </c>
      <c r="D299">
        <v>4018</v>
      </c>
      <c r="E299">
        <v>126</v>
      </c>
    </row>
    <row r="300" spans="1:5" x14ac:dyDescent="0.3">
      <c r="A300" s="13" t="s">
        <v>41</v>
      </c>
      <c r="B300" s="13" t="s">
        <v>37</v>
      </c>
      <c r="C300" s="13" t="s">
        <v>15</v>
      </c>
      <c r="D300">
        <v>714</v>
      </c>
      <c r="E300">
        <v>231</v>
      </c>
    </row>
    <row r="301" spans="1:5" x14ac:dyDescent="0.3">
      <c r="A301" s="13" t="s">
        <v>9</v>
      </c>
      <c r="B301" s="13" t="s">
        <v>38</v>
      </c>
      <c r="C301" s="13" t="s">
        <v>25</v>
      </c>
      <c r="D301">
        <v>3850</v>
      </c>
      <c r="E301">
        <v>102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6271-C9C5-4C0F-89DC-23A230027209}">
  <dimension ref="C2:H23"/>
  <sheetViews>
    <sheetView showGridLines="0" topLeftCell="C1" workbookViewId="0">
      <selection activeCell="C2" sqref="C2"/>
    </sheetView>
  </sheetViews>
  <sheetFormatPr defaultRowHeight="16.5" x14ac:dyDescent="0.3"/>
  <cols>
    <col min="3" max="3" width="16.375" bestFit="1" customWidth="1"/>
    <col min="4" max="4" width="14.875" bestFit="1" customWidth="1"/>
    <col min="7" max="7" width="16.375" bestFit="1" customWidth="1"/>
    <col min="8" max="8" width="14.875" bestFit="1" customWidth="1"/>
  </cols>
  <sheetData>
    <row r="2" spans="3:8" x14ac:dyDescent="0.3">
      <c r="C2" s="40" t="s">
        <v>85</v>
      </c>
    </row>
    <row r="3" spans="3:8" x14ac:dyDescent="0.3">
      <c r="C3" s="23" t="s">
        <v>69</v>
      </c>
      <c r="D3" t="s">
        <v>71</v>
      </c>
    </row>
    <row r="4" spans="3:8" x14ac:dyDescent="0.3">
      <c r="C4" s="24" t="s">
        <v>38</v>
      </c>
      <c r="D4" s="13">
        <v>25221</v>
      </c>
    </row>
    <row r="5" spans="3:8" x14ac:dyDescent="0.3">
      <c r="C5" s="25" t="s">
        <v>5</v>
      </c>
      <c r="D5" s="13">
        <v>25221</v>
      </c>
    </row>
    <row r="6" spans="3:8" x14ac:dyDescent="0.3">
      <c r="C6" s="24" t="s">
        <v>36</v>
      </c>
      <c r="D6" s="13">
        <v>39620</v>
      </c>
    </row>
    <row r="7" spans="3:8" x14ac:dyDescent="0.3">
      <c r="C7" s="25" t="s">
        <v>5</v>
      </c>
      <c r="D7" s="13">
        <v>39620</v>
      </c>
    </row>
    <row r="8" spans="3:8" x14ac:dyDescent="0.3">
      <c r="C8" s="24" t="s">
        <v>34</v>
      </c>
      <c r="D8" s="13">
        <v>41559</v>
      </c>
    </row>
    <row r="9" spans="3:8" x14ac:dyDescent="0.3">
      <c r="C9" s="25" t="s">
        <v>5</v>
      </c>
      <c r="D9" s="13">
        <v>41559</v>
      </c>
      <c r="G9" s="40" t="s">
        <v>84</v>
      </c>
    </row>
    <row r="10" spans="3:8" x14ac:dyDescent="0.3">
      <c r="C10" s="24" t="s">
        <v>37</v>
      </c>
      <c r="D10" s="13">
        <v>43568</v>
      </c>
      <c r="G10" s="23" t="s">
        <v>69</v>
      </c>
      <c r="H10" t="s">
        <v>71</v>
      </c>
    </row>
    <row r="11" spans="3:8" x14ac:dyDescent="0.3">
      <c r="C11" s="25" t="s">
        <v>7</v>
      </c>
      <c r="D11" s="13">
        <v>43568</v>
      </c>
      <c r="G11" s="24" t="s">
        <v>38</v>
      </c>
      <c r="H11" s="13">
        <v>6069</v>
      </c>
    </row>
    <row r="12" spans="3:8" x14ac:dyDescent="0.3">
      <c r="C12" s="24" t="s">
        <v>39</v>
      </c>
      <c r="D12" s="13">
        <v>45752</v>
      </c>
      <c r="G12" s="25" t="s">
        <v>41</v>
      </c>
      <c r="H12" s="13">
        <v>6069</v>
      </c>
    </row>
    <row r="13" spans="3:8" x14ac:dyDescent="0.3">
      <c r="C13" s="25" t="s">
        <v>2</v>
      </c>
      <c r="D13" s="13">
        <v>45752</v>
      </c>
      <c r="G13" s="24" t="s">
        <v>36</v>
      </c>
      <c r="H13" s="13">
        <v>5019</v>
      </c>
    </row>
    <row r="14" spans="3:8" x14ac:dyDescent="0.3">
      <c r="C14" s="24" t="s">
        <v>35</v>
      </c>
      <c r="D14" s="13">
        <v>38325</v>
      </c>
      <c r="G14" s="25" t="s">
        <v>8</v>
      </c>
      <c r="H14" s="13">
        <v>5019</v>
      </c>
    </row>
    <row r="15" spans="3:8" x14ac:dyDescent="0.3">
      <c r="C15" s="25" t="s">
        <v>40</v>
      </c>
      <c r="D15" s="13">
        <v>38325</v>
      </c>
      <c r="G15" s="24" t="s">
        <v>34</v>
      </c>
      <c r="H15" s="13">
        <v>5516</v>
      </c>
    </row>
    <row r="16" spans="3:8" x14ac:dyDescent="0.3">
      <c r="C16" s="24" t="s">
        <v>70</v>
      </c>
      <c r="D16" s="13">
        <v>234045</v>
      </c>
      <c r="G16" s="25" t="s">
        <v>8</v>
      </c>
      <c r="H16" s="13">
        <v>5516</v>
      </c>
    </row>
    <row r="17" spans="7:8" x14ac:dyDescent="0.3">
      <c r="G17" s="24" t="s">
        <v>37</v>
      </c>
      <c r="H17" s="13">
        <v>7987</v>
      </c>
    </row>
    <row r="18" spans="7:8" x14ac:dyDescent="0.3">
      <c r="G18" s="25" t="s">
        <v>10</v>
      </c>
      <c r="H18" s="13">
        <v>7987</v>
      </c>
    </row>
    <row r="19" spans="7:8" x14ac:dyDescent="0.3">
      <c r="G19" s="24" t="s">
        <v>39</v>
      </c>
      <c r="H19" s="13">
        <v>3976</v>
      </c>
    </row>
    <row r="20" spans="7:8" x14ac:dyDescent="0.3">
      <c r="G20" s="25" t="s">
        <v>41</v>
      </c>
      <c r="H20" s="13">
        <v>3976</v>
      </c>
    </row>
    <row r="21" spans="7:8" x14ac:dyDescent="0.3">
      <c r="G21" s="24" t="s">
        <v>35</v>
      </c>
      <c r="H21" s="13">
        <v>2142</v>
      </c>
    </row>
    <row r="22" spans="7:8" x14ac:dyDescent="0.3">
      <c r="G22" s="25" t="s">
        <v>2</v>
      </c>
      <c r="H22" s="13">
        <v>2142</v>
      </c>
    </row>
    <row r="23" spans="7:8" x14ac:dyDescent="0.3">
      <c r="G23" s="24" t="s">
        <v>70</v>
      </c>
      <c r="H23" s="13">
        <v>30709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6F16-C68F-4BC4-88BF-CEBA6098B1C0}">
  <dimension ref="A1:C24"/>
  <sheetViews>
    <sheetView showGridLines="0" workbookViewId="0"/>
  </sheetViews>
  <sheetFormatPr defaultRowHeight="16.5" x14ac:dyDescent="0.3"/>
  <cols>
    <col min="1" max="1" width="20.125" bestFit="1" customWidth="1"/>
    <col min="2" max="2" width="14.875" bestFit="1" customWidth="1"/>
    <col min="3" max="3" width="11.5" bestFit="1" customWidth="1"/>
  </cols>
  <sheetData>
    <row r="1" spans="1:3" x14ac:dyDescent="0.3">
      <c r="A1" s="23" t="s">
        <v>69</v>
      </c>
      <c r="B1" t="s">
        <v>71</v>
      </c>
      <c r="C1" t="s">
        <v>73</v>
      </c>
    </row>
    <row r="2" spans="1:3" x14ac:dyDescent="0.3">
      <c r="A2" s="24" t="s">
        <v>14</v>
      </c>
      <c r="B2" s="13">
        <v>43183</v>
      </c>
      <c r="C2" s="13">
        <v>23657.399999999998</v>
      </c>
    </row>
    <row r="3" spans="1:3" x14ac:dyDescent="0.3">
      <c r="A3" s="24" t="s">
        <v>30</v>
      </c>
      <c r="B3" s="13">
        <v>66500</v>
      </c>
      <c r="C3" s="13">
        <v>32783.4</v>
      </c>
    </row>
    <row r="4" spans="1:3" x14ac:dyDescent="0.3">
      <c r="A4" s="24" t="s">
        <v>24</v>
      </c>
      <c r="B4" s="13">
        <v>35378</v>
      </c>
      <c r="C4" s="13">
        <v>12214.8</v>
      </c>
    </row>
    <row r="5" spans="1:3" x14ac:dyDescent="0.3">
      <c r="A5" s="24" t="s">
        <v>19</v>
      </c>
      <c r="B5" s="13">
        <v>44744</v>
      </c>
      <c r="C5" s="13">
        <v>22885.199999999997</v>
      </c>
    </row>
    <row r="6" spans="1:3" x14ac:dyDescent="0.3">
      <c r="A6" s="24" t="s">
        <v>22</v>
      </c>
      <c r="B6" s="13">
        <v>66283</v>
      </c>
      <c r="C6" s="13">
        <v>20048.039999999997</v>
      </c>
    </row>
    <row r="7" spans="1:3" x14ac:dyDescent="0.3">
      <c r="A7" s="24" t="s">
        <v>4</v>
      </c>
      <c r="B7" s="13">
        <v>33551</v>
      </c>
      <c r="C7" s="13">
        <v>15299.82</v>
      </c>
    </row>
    <row r="8" spans="1:3" x14ac:dyDescent="0.3">
      <c r="A8" s="24" t="s">
        <v>26</v>
      </c>
      <c r="B8" s="13">
        <v>70273</v>
      </c>
      <c r="C8" s="13">
        <v>20927.34</v>
      </c>
    </row>
    <row r="9" spans="1:3" x14ac:dyDescent="0.3">
      <c r="A9" s="24" t="s">
        <v>28</v>
      </c>
      <c r="B9" s="13">
        <v>72373</v>
      </c>
      <c r="C9" s="13">
        <v>33288.659999999996</v>
      </c>
    </row>
    <row r="10" spans="1:3" x14ac:dyDescent="0.3">
      <c r="A10" s="24" t="s">
        <v>32</v>
      </c>
      <c r="B10" s="13">
        <v>71967</v>
      </c>
      <c r="C10" s="13">
        <v>23884.380000000005</v>
      </c>
    </row>
    <row r="11" spans="1:3" x14ac:dyDescent="0.3">
      <c r="A11" s="24" t="s">
        <v>18</v>
      </c>
      <c r="B11" s="13">
        <v>52150</v>
      </c>
      <c r="C11" s="13">
        <v>18185.759999999998</v>
      </c>
    </row>
    <row r="12" spans="1:3" x14ac:dyDescent="0.3">
      <c r="A12" s="24" t="s">
        <v>17</v>
      </c>
      <c r="B12" s="13">
        <v>63721</v>
      </c>
      <c r="C12" s="13">
        <v>24195.780000000002</v>
      </c>
    </row>
    <row r="13" spans="1:3" x14ac:dyDescent="0.3">
      <c r="A13" s="24" t="s">
        <v>23</v>
      </c>
      <c r="B13" s="13">
        <v>56644</v>
      </c>
      <c r="C13" s="13">
        <v>18808.560000000001</v>
      </c>
    </row>
    <row r="14" spans="1:3" x14ac:dyDescent="0.3">
      <c r="A14" s="24" t="s">
        <v>29</v>
      </c>
      <c r="B14" s="13">
        <v>58009</v>
      </c>
      <c r="C14" s="13">
        <v>21308.159999999996</v>
      </c>
    </row>
    <row r="15" spans="1:3" x14ac:dyDescent="0.3">
      <c r="A15" s="24" t="s">
        <v>13</v>
      </c>
      <c r="B15" s="13">
        <v>47271</v>
      </c>
      <c r="C15" s="13">
        <v>27255.690000000002</v>
      </c>
    </row>
    <row r="16" spans="1:3" x14ac:dyDescent="0.3">
      <c r="A16" s="24" t="s">
        <v>16</v>
      </c>
      <c r="B16" s="13">
        <v>62111</v>
      </c>
      <c r="C16" s="13">
        <v>31211.46</v>
      </c>
    </row>
    <row r="17" spans="1:3" x14ac:dyDescent="0.3">
      <c r="A17" s="24" t="s">
        <v>20</v>
      </c>
      <c r="B17" s="13">
        <v>54712</v>
      </c>
      <c r="C17" s="13">
        <v>31820.04</v>
      </c>
    </row>
    <row r="18" spans="1:3" x14ac:dyDescent="0.3">
      <c r="A18" s="24" t="s">
        <v>27</v>
      </c>
      <c r="B18" s="13">
        <v>69461</v>
      </c>
      <c r="C18" s="13">
        <v>43209.179999999993</v>
      </c>
    </row>
    <row r="19" spans="1:3" x14ac:dyDescent="0.3">
      <c r="A19" s="24" t="s">
        <v>33</v>
      </c>
      <c r="B19" s="13">
        <v>69160</v>
      </c>
      <c r="C19" s="13">
        <v>26864.460000000006</v>
      </c>
    </row>
    <row r="20" spans="1:3" x14ac:dyDescent="0.3">
      <c r="A20" s="24" t="s">
        <v>15</v>
      </c>
      <c r="B20" s="13">
        <v>68971</v>
      </c>
      <c r="C20" s="13">
        <v>22213.17</v>
      </c>
    </row>
    <row r="21" spans="1:3" x14ac:dyDescent="0.3">
      <c r="A21" s="24" t="s">
        <v>31</v>
      </c>
      <c r="B21" s="13">
        <v>39263</v>
      </c>
      <c r="C21" s="13">
        <v>9744.57</v>
      </c>
    </row>
    <row r="22" spans="1:3" x14ac:dyDescent="0.3">
      <c r="A22" s="24" t="s">
        <v>21</v>
      </c>
      <c r="B22" s="13">
        <v>37772</v>
      </c>
      <c r="C22" s="13">
        <v>16179.96</v>
      </c>
    </row>
    <row r="23" spans="1:3" x14ac:dyDescent="0.3">
      <c r="A23" s="24" t="s">
        <v>25</v>
      </c>
      <c r="B23" s="13">
        <v>57372</v>
      </c>
      <c r="C23" s="13">
        <v>26051.220000000005</v>
      </c>
    </row>
    <row r="24" spans="1:3" x14ac:dyDescent="0.3">
      <c r="A24" s="24" t="s">
        <v>70</v>
      </c>
      <c r="B24" s="13">
        <v>1240869</v>
      </c>
      <c r="C24" s="13">
        <v>522037.05000000005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CD29C-7736-45A4-83A7-8F3101316AE0}">
  <dimension ref="A3:E24"/>
  <sheetViews>
    <sheetView showGridLines="0" workbookViewId="0">
      <selection activeCell="E3" sqref="E3"/>
    </sheetView>
  </sheetViews>
  <sheetFormatPr defaultRowHeight="16.5" x14ac:dyDescent="0.3"/>
  <cols>
    <col min="1" max="1" width="18.875" bestFit="1" customWidth="1"/>
    <col min="2" max="2" width="14.875" bestFit="1" customWidth="1"/>
    <col min="3" max="3" width="11.5" bestFit="1" customWidth="1"/>
    <col min="4" max="4" width="10.625" bestFit="1" customWidth="1"/>
    <col min="5" max="5" width="7.875" bestFit="1" customWidth="1"/>
  </cols>
  <sheetData>
    <row r="3" spans="1:5" x14ac:dyDescent="0.3">
      <c r="A3" s="23" t="s">
        <v>69</v>
      </c>
      <c r="B3" t="s">
        <v>71</v>
      </c>
      <c r="C3" t="s">
        <v>73</v>
      </c>
      <c r="D3" t="s">
        <v>74</v>
      </c>
      <c r="E3" t="s">
        <v>86</v>
      </c>
    </row>
    <row r="4" spans="1:5" x14ac:dyDescent="0.3">
      <c r="A4" s="24" t="s">
        <v>14</v>
      </c>
      <c r="B4" s="13">
        <v>12656</v>
      </c>
      <c r="C4" s="13">
        <v>3404.7</v>
      </c>
      <c r="D4" s="44">
        <v>9251.2999999999993</v>
      </c>
      <c r="E4" s="45">
        <v>0.73098135271807829</v>
      </c>
    </row>
    <row r="5" spans="1:5" x14ac:dyDescent="0.3">
      <c r="A5" s="24" t="s">
        <v>30</v>
      </c>
      <c r="B5" s="13">
        <v>10206</v>
      </c>
      <c r="C5" s="13">
        <v>7476.3</v>
      </c>
      <c r="D5" s="44">
        <v>2729.7</v>
      </c>
      <c r="E5" s="45">
        <v>0.26746031746031745</v>
      </c>
    </row>
    <row r="6" spans="1:5" x14ac:dyDescent="0.3">
      <c r="A6" s="24" t="s">
        <v>24</v>
      </c>
      <c r="B6" s="13">
        <v>6398</v>
      </c>
      <c r="C6" s="13">
        <v>1193.3999999999999</v>
      </c>
      <c r="D6" s="44">
        <v>5204.6000000000004</v>
      </c>
      <c r="E6" s="45">
        <v>0.81347296030009386</v>
      </c>
    </row>
    <row r="7" spans="1:5" x14ac:dyDescent="0.3">
      <c r="A7" s="24" t="s">
        <v>19</v>
      </c>
      <c r="B7" s="13">
        <v>9702</v>
      </c>
      <c r="C7" s="13">
        <v>2843.0999999999995</v>
      </c>
      <c r="D7" s="44">
        <v>6858.9000000000005</v>
      </c>
      <c r="E7" s="45">
        <v>0.70695732838589986</v>
      </c>
    </row>
    <row r="8" spans="1:5" x14ac:dyDescent="0.3">
      <c r="A8" s="24" t="s">
        <v>22</v>
      </c>
      <c r="B8" s="13">
        <v>12243</v>
      </c>
      <c r="C8" s="13">
        <v>4660.2899999999991</v>
      </c>
      <c r="D8" s="44">
        <v>7582.7100000000009</v>
      </c>
      <c r="E8" s="45">
        <v>0.61935064935064943</v>
      </c>
    </row>
    <row r="9" spans="1:5" x14ac:dyDescent="0.3">
      <c r="A9" s="24" t="s">
        <v>4</v>
      </c>
      <c r="B9" s="13">
        <v>1197</v>
      </c>
      <c r="C9" s="13">
        <v>5598.2099999999991</v>
      </c>
      <c r="D9" s="44">
        <v>-4401.2099999999991</v>
      </c>
      <c r="E9" s="45">
        <v>-3.6768671679197986</v>
      </c>
    </row>
    <row r="10" spans="1:5" x14ac:dyDescent="0.3">
      <c r="A10" s="24" t="s">
        <v>26</v>
      </c>
      <c r="B10" s="13">
        <v>23583</v>
      </c>
      <c r="C10" s="13">
        <v>4630.9800000000005</v>
      </c>
      <c r="D10" s="44">
        <v>18952.02</v>
      </c>
      <c r="E10" s="45">
        <v>0.80363058135097321</v>
      </c>
    </row>
    <row r="11" spans="1:5" x14ac:dyDescent="0.3">
      <c r="A11" s="24" t="s">
        <v>28</v>
      </c>
      <c r="B11" s="13">
        <v>16842</v>
      </c>
      <c r="C11" s="13">
        <v>8906.0400000000009</v>
      </c>
      <c r="D11" s="44">
        <v>7935.9599999999991</v>
      </c>
      <c r="E11" s="45">
        <v>0.47120057000356247</v>
      </c>
    </row>
    <row r="12" spans="1:5" x14ac:dyDescent="0.3">
      <c r="A12" s="24" t="s">
        <v>18</v>
      </c>
      <c r="B12" s="13">
        <v>13076</v>
      </c>
      <c r="C12" s="13">
        <v>2491.1999999999998</v>
      </c>
      <c r="D12" s="44">
        <v>10584.8</v>
      </c>
      <c r="E12" s="45">
        <v>0.80948302233098801</v>
      </c>
    </row>
    <row r="13" spans="1:5" x14ac:dyDescent="0.3">
      <c r="A13" s="24" t="s">
        <v>17</v>
      </c>
      <c r="B13" s="13">
        <v>18396</v>
      </c>
      <c r="C13" s="13">
        <v>4733.2800000000007</v>
      </c>
      <c r="D13" s="44">
        <v>13662.72</v>
      </c>
      <c r="E13" s="45">
        <v>0.74270058708414866</v>
      </c>
    </row>
    <row r="14" spans="1:5" x14ac:dyDescent="0.3">
      <c r="A14" s="24" t="s">
        <v>23</v>
      </c>
      <c r="B14" s="13">
        <v>12369</v>
      </c>
      <c r="C14" s="13">
        <v>3238.5600000000004</v>
      </c>
      <c r="D14" s="44">
        <v>9130.4399999999987</v>
      </c>
      <c r="E14" s="45">
        <v>0.73817123453795774</v>
      </c>
    </row>
    <row r="15" spans="1:5" x14ac:dyDescent="0.3">
      <c r="A15" s="24" t="s">
        <v>29</v>
      </c>
      <c r="B15" s="13">
        <v>14679</v>
      </c>
      <c r="C15" s="13">
        <v>4790.0400000000009</v>
      </c>
      <c r="D15" s="44">
        <v>9888.9599999999991</v>
      </c>
      <c r="E15" s="45">
        <v>0.67368076844471692</v>
      </c>
    </row>
    <row r="16" spans="1:5" x14ac:dyDescent="0.3">
      <c r="A16" s="24" t="s">
        <v>16</v>
      </c>
      <c r="B16" s="13">
        <v>6391</v>
      </c>
      <c r="C16" s="13">
        <v>10693.619999999999</v>
      </c>
      <c r="D16" s="44">
        <v>-4302.619999999999</v>
      </c>
      <c r="E16" s="45">
        <v>-0.6732311062431543</v>
      </c>
    </row>
    <row r="17" spans="1:5" x14ac:dyDescent="0.3">
      <c r="A17" s="24" t="s">
        <v>20</v>
      </c>
      <c r="B17" s="13">
        <v>10661</v>
      </c>
      <c r="C17" s="13">
        <v>3173.31</v>
      </c>
      <c r="D17" s="44">
        <v>7487.6900000000005</v>
      </c>
      <c r="E17" s="45">
        <v>0.70234405778069608</v>
      </c>
    </row>
    <row r="18" spans="1:5" x14ac:dyDescent="0.3">
      <c r="A18" s="24" t="s">
        <v>27</v>
      </c>
      <c r="B18" s="13">
        <v>6132</v>
      </c>
      <c r="C18" s="13">
        <v>1347.57</v>
      </c>
      <c r="D18" s="44">
        <v>4784.43</v>
      </c>
      <c r="E18" s="45">
        <v>0.78023972602739733</v>
      </c>
    </row>
    <row r="19" spans="1:5" x14ac:dyDescent="0.3">
      <c r="A19" s="24" t="s">
        <v>33</v>
      </c>
      <c r="B19" s="13">
        <v>6391</v>
      </c>
      <c r="C19" s="13">
        <v>695.52</v>
      </c>
      <c r="D19" s="44">
        <v>5695.48</v>
      </c>
      <c r="E19" s="45">
        <v>0.89117196056955084</v>
      </c>
    </row>
    <row r="20" spans="1:5" x14ac:dyDescent="0.3">
      <c r="A20" s="24" t="s">
        <v>15</v>
      </c>
      <c r="B20" s="13">
        <v>13286</v>
      </c>
      <c r="C20" s="13">
        <v>4390.47</v>
      </c>
      <c r="D20" s="44">
        <v>8895.5299999999988</v>
      </c>
      <c r="E20" s="45">
        <v>0.66954162276080076</v>
      </c>
    </row>
    <row r="21" spans="1:5" x14ac:dyDescent="0.3">
      <c r="A21" s="24" t="s">
        <v>31</v>
      </c>
      <c r="B21" s="13">
        <v>7875</v>
      </c>
      <c r="C21" s="13">
        <v>781.65000000000009</v>
      </c>
      <c r="D21" s="44">
        <v>7093.35</v>
      </c>
      <c r="E21" s="45">
        <v>0.90074285714285718</v>
      </c>
    </row>
    <row r="22" spans="1:5" x14ac:dyDescent="0.3">
      <c r="A22" s="24" t="s">
        <v>21</v>
      </c>
      <c r="B22" s="13">
        <v>3612</v>
      </c>
      <c r="C22" s="13">
        <v>4750.08</v>
      </c>
      <c r="D22" s="44">
        <v>-1138.08</v>
      </c>
      <c r="E22" s="45">
        <v>-0.31508305647840529</v>
      </c>
    </row>
    <row r="23" spans="1:5" x14ac:dyDescent="0.3">
      <c r="A23" s="24" t="s">
        <v>25</v>
      </c>
      <c r="B23" s="13">
        <v>13118</v>
      </c>
      <c r="C23" s="13">
        <v>2189.4899999999998</v>
      </c>
      <c r="D23" s="44">
        <v>10928.51</v>
      </c>
      <c r="E23" s="45">
        <v>0.83309269705747824</v>
      </c>
    </row>
    <row r="24" spans="1:5" x14ac:dyDescent="0.3">
      <c r="A24" s="24" t="s">
        <v>70</v>
      </c>
      <c r="B24" s="13">
        <v>218813</v>
      </c>
      <c r="C24" s="13">
        <v>81987.81</v>
      </c>
      <c r="D24" s="44">
        <v>136825.19</v>
      </c>
      <c r="E24" s="45">
        <v>0.62530649458670184</v>
      </c>
    </row>
  </sheetData>
  <conditionalFormatting pivot="1" sqref="E4:E24">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D A A B Q S w M E F A A C A A g A R r R U V B 4 E t C 6 m A A A A 9 g A A A B I A H A B D b 2 5 m a W c v U G F j a 2 F n Z S 5 4 b W w g o h g A K K A U A A A A A A A A A A A A A A A A A A A A A A A A A A A A e 7 9 7 v 4 1 9 R W 6 O Q l l q U X F m f p 6 t k q G e g Z J C a l 5 y f k p m X r q t U m l J m q 6 F k r 2 d T U B i c n Z i e q o C U H F e s V V F c a a t U k Z J S Y G V v n 5 5 e b l e u b F e f l G 6 v p G B g a F + h K 9 P c H J G a m 6 i b m Z e c U l i X n K q E l x X C m F d S n Y 2 Y R D H 2 B n p G R o Y 6 J m Z A N 1 k o w 8 T t P H N z E M o M A L K g W S R B G 2 c S 3 N K S o t S 7 d K K d N 2 C b P R h X B t 9 q B / s A F B L A w Q U A A I A C A B G t F 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r R U V P H u G n X o A A A A l A M A A B M A H A B G b 3 J t d W x h c y 9 T Z W N 0 a W 9 u M S 5 t I K I Y A C i g F A A A A A A A A A A A A A A A A A A A A A A A A A A A A O 2 Q P W v D M B C G d 4 P / w 6 E s N h h D P + h S M h R T S p c S s E u H k E G x r 7 G J f B e k E y Q Y / / f K 8 d K S F v o D o k X w v L o P P Q 5 r 6 Z i g n O + b x z i K I 9 d q i w 0 0 W j Q s w a D E E Y R T s r c 1 B v J 8 r N H k h b c W S T 7 Y 7 r f M + y Q d 1 m + 6 x 6 W a 6 t R m X B d M E h 5 s s r l 8 o Y p W 0 y 4 0 r k 4 H V K F P p b c G 8 8 p q c p 9 s + 4 K N 7 2 k K X T L P y o Z B l d q g g x V a x 6 Q y k B C D 4 F H G D A b 1 g r y z + t C e L p K V 5 c b X c s G f e v Y 0 4 V e S h / t 8 m n b m 7 9 S J + 4 n H N I 4 6 + n X 5 7 5 o W 5 w 9 D c p u q q 6 1 / 2 7 q 7 2 v r L 1 h d Q S w E C L Q A U A A I A C A B G t F R U H g S 0 L q Y A A A D 2 A A A A E g A A A A A A A A A A A A A A A A A A A A A A Q 2 9 u Z m l n L 1 B h Y 2 t h Z 2 U u e G 1 s U E s B A i 0 A F A A C A A g A R r R U V A / K 6 a u k A A A A 6 Q A A A B M A A A A A A A A A A A A A A A A A 8 g A A A F t D b 2 5 0 Z W 5 0 X 1 R 5 c G V z X S 5 4 b W x Q S w E C L Q A U A A I A C A B G t F R U 8 e 4 a d e g A A A C U A w A A E w A A A A A A A A A A A A A A A A D j A Q A A R m 9 y b X V s Y X M v U 2 V j d G l v b j E u b V B L B Q Y A A A A A A w A D A M I A A A A Y 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t G g A A A A A A A M s 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M i 0 w M i 0 x N V Q x O D o w M z o 1 O C 4 0 O T k 2 M j Q x W i I g L z 4 8 R W 5 0 c n k g V H l w Z T 0 i R m l s b E N v b H V t b l R 5 c G V z I i B W Y W x 1 Z T 0 i c 0 J n W U d B d 0 0 9 I i A v P j x F b n R y e S B U e X B l P S J G a W x s Q 2 9 s d W 1 u T m F t Z X M i I F Z h b H V l P S J z W y Z x d W 9 0 O 1 N h b G V z I F B l c n N v b i Z x d W 9 0 O y w m c X V v d D t H Z W 9 n c m F w a H k m c X V v d D s s J n F 1 b 3 Q 7 U H J v Z H V j d C Z x d W 9 0 O y w m c X V v d D t B b W 9 1 b n Q m c X V v d D s s J n F 1 b 3 Q 7 V W 5 p d H 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Y X R h L 0 N o Y W 5 n Z W Q g V H l w Z S 5 7 U 2 F s Z X M g U G V y c 2 9 u L D B 9 J n F 1 b 3 Q 7 L C Z x d W 9 0 O 1 N l Y 3 R p b 2 4 x L 2 R h d G E v Q 2 h h b m d l Z C B U e X B l L n t H Z W 9 n c m F w a H k s M X 0 m c X V v d D s s J n F 1 b 3 Q 7 U 2 V j d G l v b j E v Z G F 0 Y S 9 D a G F u Z 2 V k I F R 5 c G U u e 1 B y b 2 R 1 Y 3 Q s M n 0 m c X V v d D s s J n F 1 b 3 Q 7 U 2 V j d G l v b j E v Z G F 0 Y S 9 D a G F u Z 2 V k I F R 5 c G U u e 0 F t b 3 V u d C w z f S Z x d W 9 0 O y w m c X V v d D t T Z W N 0 a W 9 u M S 9 k Y X R h L 0 N o Y W 5 n Z W Q g V H l w Z S 5 7 V W 5 p d H M s N H 0 m c X V v d D t d L C Z x d W 9 0 O 0 N v b H V t b k N v d W 5 0 J n F 1 b 3 Q 7 O j U s J n F 1 b 3 Q 7 S 2 V 5 Q 2 9 s d W 1 u T m F t Z X M m c X V v d D s 6 W 1 0 s J n F 1 b 3 Q 7 Q 2 9 s d W 1 u S W R l b n R p d G l l c y Z x d W 9 0 O z p b J n F 1 b 3 Q 7 U 2 V j d G l v b j E v Z G F 0 Y S 9 D a G F u Z 2 V k I F R 5 c G U u e 1 N h b G V z I F B l c n N v b i w w f S Z x d W 9 0 O y w m c X V v d D t T Z W N 0 a W 9 u M S 9 k Y X R h L 0 N o Y W 5 n Z W Q g V H l w Z S 5 7 R 2 V v Z 3 J h c G h 5 L D F 9 J n F 1 b 3 Q 7 L C Z x d W 9 0 O 1 N l Y 3 R p b 2 4 x L 2 R h d G E v Q 2 h h b m d l Z C B U e X B l L n t Q c m 9 k d W N 0 L D J 9 J n F 1 b 3 Q 7 L C Z x d W 9 0 O 1 N l Y 3 R p b 2 4 x L 2 R h d G E v Q 2 h h b m d l Z C B U e X B l L n t B b W 9 1 b n Q s M 3 0 m c X V v d D s s J n F 1 b 3 Q 7 U 2 V j d G l v b j E v Z G F 0 Y S 9 D a G F u Z 2 V k I F R 5 c G U u e 1 V u a X R z L D R 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V G F y Z 2 V 0 I i B W Y W x 1 Z T 0 i c 2 R h d G F f M j Y i I C 8 + P E V u d H J 5 I F R 5 c G U 9 I k Z p b G x l Z E N v b X B s Z X R l U m V z d W x 0 V G 9 X b 3 J r c 2 h l Z X Q i I F Z h b H V l P S J s M S I g L z 4 8 R W 5 0 c n k g V H l w Z T 0 i R m l s b E V y c m 9 y Q 2 9 k Z S I g V m F s d W U 9 I n N V b m t u b 3 d u I i A v P j x F b n R y e S B U e X B l P S J G a W x s R X J y b 3 J D b 3 V u d C I g V m F s d W U 9 I m w w I i A v P j x F b n R y e S B U e X B l P S J G a W x s T G F z d F V w Z G F 0 Z W Q i I F Z h b H V l P S J k M j A y M i 0 w M i 0 x N V Q x O D o w M z o 1 O C 4 0 O T k 2 M j Q x W i I g L z 4 8 R W 5 0 c n k g V H l w Z T 0 i R m l s b E N v b H V t b l R 5 c G V z I i B W Y W x 1 Z T 0 i c 0 J n W U d B d 0 0 9 I i A v P j x F b n R y e S B U e X B l P S J G a W x s Q 2 9 s d W 1 u T m F t Z X M i I F Z h b H V l P S J z W y Z x d W 9 0 O 1 N h b G V z I F B l c n N v b i Z x d W 9 0 O y w m c X V v d D t H Z W 9 n c m F w a H k m c X V v d D s s J n F 1 b 3 Q 7 U H J v Z H V j d C Z x d W 9 0 O y w m c X V v d D t B b W 9 1 b n Q m c X V v d D s s J n F 1 b 3 Q 7 V W 5 p d H M m c X V v d D t d I i A v P j x F b n R y e S B U e X B l P S J G a W x s U 3 R h d H V z I i B W Y W x 1 Z T 0 i c 0 N v b X B s Z X R l I i A v P j x F b n R y e S B U e X B l P S J G a W x s Q 2 9 1 b n Q i I F Z h b H V l P S J s M z A w I i A v P j x F b n R y e S B U e X B l P S J S Z W x h d G l v b n N o a X B J b m Z v Q 2 9 u d G F p b m V y I i B W Y W x 1 Z T 0 i c 3 s m c X V v d D t j b 2 x 1 b W 5 D b 3 V u d C Z x d W 9 0 O z o 1 L C Z x d W 9 0 O 2 t l e U N v b H V t b k 5 h b W V z J n F 1 b 3 Q 7 O l t d L C Z x d W 9 0 O 3 F 1 Z X J 5 U m V s Y X R p b 2 5 z a G l w c y Z x d W 9 0 O z p b X S w m c X V v d D t j b 2 x 1 b W 5 J Z G V u d G l 0 a W V z J n F 1 b 3 Q 7 O l s m c X V v d D t T Z W N 0 a W 9 u M S 9 k Y X R h L 0 N o Y W 5 n Z W Q g V H l w Z S 5 7 U 2 F s Z X M g U G V y c 2 9 u L D B 9 J n F 1 b 3 Q 7 L C Z x d W 9 0 O 1 N l Y 3 R p b 2 4 x L 2 R h d G E v Q 2 h h b m d l Z C B U e X B l L n t H Z W 9 n c m F w a H k s M X 0 m c X V v d D s s J n F 1 b 3 Q 7 U 2 V j d G l v b j E v Z G F 0 Y S 9 D a G F u Z 2 V k I F R 5 c G U u e 1 B y b 2 R 1 Y 3 Q s M n 0 m c X V v d D s s J n F 1 b 3 Q 7 U 2 V j d G l v b j E v Z G F 0 Y S 9 D a G F u Z 2 V k I F R 5 c G U u e 0 F t b 3 V u d C w z f S Z x d W 9 0 O y w m c X V v d D t T Z W N 0 a W 9 u M S 9 k Y X R h L 0 N o Y W 5 n Z W Q g V H l w Z S 5 7 V W 5 p d H M s N H 0 m c X V v d D t d L C Z x d W 9 0 O 0 N v b H V t b k N v d W 5 0 J n F 1 b 3 Q 7 O j U s J n F 1 b 3 Q 7 S 2 V 5 Q 2 9 s d W 1 u T m F t Z X M m c X V v d D s 6 W 1 0 s J n F 1 b 3 Q 7 Q 2 9 s d W 1 u S W R l b n R p d G l l c y Z x d W 9 0 O z p b J n F 1 b 3 Q 7 U 2 V j d G l v b j E v Z G F 0 Y S 9 D a G F u Z 2 V k I F R 5 c G U u e 1 N h b G V z I F B l c n N v b i w w f S Z x d W 9 0 O y w m c X V v d D t T Z W N 0 a W 9 u M S 9 k Y X R h L 0 N o Y W 5 n Z W Q g V H l w Z S 5 7 R 2 V v Z 3 J h c G h 5 L D F 9 J n F 1 b 3 Q 7 L C Z x d W 9 0 O 1 N l Y 3 R p b 2 4 x L 2 R h d G E v Q 2 h h b m d l Z C B U e X B l L n t Q c m 9 k d W N 0 L D J 9 J n F 1 b 3 Q 7 L C Z x d W 9 0 O 1 N l Y 3 R p b 2 4 x L 2 R h d G E v Q 2 h h b m d l Z C B U e X B l L n t B b W 9 1 b n Q s M 3 0 m c X V v d D s s J n F 1 b 3 Q 7 U 2 V j d G l v b j E v Z G F 0 Y S 9 D a G F u Z 2 V k I F R 5 c G U u e 1 V u a X R z 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Q 2 h h b m d l Z C U y M F R 5 c G U 8 L 0 l 0 Z W 1 Q Y X R o P j w v S X R l b U x v Y 2 F 0 a W 9 u P j x T d G F i b G V F b n R y a W V z I C 8 + P C 9 J d G V t P j x J d G V t P j x J d G V t T G 9 j Y X R p b 2 4 + P E l 0 Z W 1 U e X B l P k Z v c m 1 1 b G E 8 L 0 l 0 Z W 1 U e X B l P j x J d G V t U G F 0 a D 5 T Z W N 0 a W 9 u M S 9 k Y X R h 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V G F y Z 2 V 0 I i B W Y W x 1 Z T 0 i c 2 R h d G F f M j g i I C 8 + P E V u d H J 5 I F R 5 c G U 9 I k Z p b G x l Z E N v b X B s Z X R l U m V z d W x 0 V G 9 X b 3 J r c 2 h l Z X Q i I F Z h b H V l P S J s M S I g L z 4 8 R W 5 0 c n k g V H l w Z T 0 i R m l s b E V y c m 9 y Q 2 9 k Z S I g V m F s d W U 9 I n N V b m t u b 3 d u I i A v P j x F b n R y e S B U e X B l P S J G a W x s R X J y b 3 J D b 3 V u d C I g V m F s d W U 9 I m w w I i A v P j x F b n R y e S B U e X B l P S J G a W x s T G F z d F V w Z G F 0 Z W Q i I F Z h b H V l P S J k M j A y M i 0 w M i 0 x N V Q x O D o w M z o 1 O C 4 0 O T k 2 M j Q x W i I g L z 4 8 R W 5 0 c n k g V H l w Z T 0 i R m l s b E N v b H V t b l R 5 c G V z I i B W Y W x 1 Z T 0 i c 0 J n W U d B d 0 0 9 I i A v P j x F b n R y e S B U e X B l P S J G a W x s Q 2 9 s d W 1 u T m F t Z X M i I F Z h b H V l P S J z W y Z x d W 9 0 O 1 N h b G V z I F B l c n N v b i Z x d W 9 0 O y w m c X V v d D t H Z W 9 n c m F w a H k m c X V v d D s s J n F 1 b 3 Q 7 U H J v Z H V j d C Z x d W 9 0 O y w m c X V v d D t B b W 9 1 b n Q m c X V v d D s s J n F 1 b 3 Q 7 V W 5 p d H M m c X V v d D t d I i A v P j x F b n R y e S B U e X B l P S J G a W x s U 3 R h d H V z I i B W Y W x 1 Z T 0 i c 0 N v b X B s Z X R l I i A v P j x F b n R y e S B U e X B l P S J G a W x s Q 2 9 1 b n Q i I F Z h b H V l P S J s M z A w I i A v P j x F b n R y e S B U e X B l P S J S Z W x h d G l v b n N o a X B J b m Z v Q 2 9 u d G F p b m V y I i B W Y W x 1 Z T 0 i c 3 s m c X V v d D t j b 2 x 1 b W 5 D b 3 V u d C Z x d W 9 0 O z o 1 L C Z x d W 9 0 O 2 t l e U N v b H V t b k 5 h b W V z J n F 1 b 3 Q 7 O l t d L C Z x d W 9 0 O 3 F 1 Z X J 5 U m V s Y X R p b 2 5 z a G l w c y Z x d W 9 0 O z p b X S w m c X V v d D t j b 2 x 1 b W 5 J Z G V u d G l 0 a W V z J n F 1 b 3 Q 7 O l s m c X V v d D t T Z W N 0 a W 9 u M S 9 k Y X R h L 0 N o Y W 5 n Z W Q g V H l w Z S 5 7 U 2 F s Z X M g U G V y c 2 9 u L D B 9 J n F 1 b 3 Q 7 L C Z x d W 9 0 O 1 N l Y 3 R p b 2 4 x L 2 R h d G E v Q 2 h h b m d l Z C B U e X B l L n t H Z W 9 n c m F w a H k s M X 0 m c X V v d D s s J n F 1 b 3 Q 7 U 2 V j d G l v b j E v Z G F 0 Y S 9 D a G F u Z 2 V k I F R 5 c G U u e 1 B y b 2 R 1 Y 3 Q s M n 0 m c X V v d D s s J n F 1 b 3 Q 7 U 2 V j d G l v b j E v Z G F 0 Y S 9 D a G F u Z 2 V k I F R 5 c G U u e 0 F t b 3 V u d C w z f S Z x d W 9 0 O y w m c X V v d D t T Z W N 0 a W 9 u M S 9 k Y X R h L 0 N o Y W 5 n Z W Q g V H l w Z S 5 7 V W 5 p d H M s N H 0 m c X V v d D t d L C Z x d W 9 0 O 0 N v b H V t b k N v d W 5 0 J n F 1 b 3 Q 7 O j U s J n F 1 b 3 Q 7 S 2 V 5 Q 2 9 s d W 1 u T m F t Z X M m c X V v d D s 6 W 1 0 s J n F 1 b 3 Q 7 Q 2 9 s d W 1 u S W R l b n R p d G l l c y Z x d W 9 0 O z p b J n F 1 b 3 Q 7 U 2 V j d G l v b j E v Z G F 0 Y S 9 D a G F u Z 2 V k I F R 5 c G U u e 1 N h b G V z I F B l c n N v b i w w f S Z x d W 9 0 O y w m c X V v d D t T Z W N 0 a W 9 u M S 9 k Y X R h L 0 N o Y W 5 n Z W Q g V H l w Z S 5 7 R 2 V v Z 3 J h c G h 5 L D F 9 J n F 1 b 3 Q 7 L C Z x d W 9 0 O 1 N l Y 3 R p b 2 4 x L 2 R h d G E v Q 2 h h b m d l Z C B U e X B l L n t Q c m 9 k d W N 0 L D J 9 J n F 1 b 3 Q 7 L C Z x d W 9 0 O 1 N l Y 3 R p b 2 4 x L 2 R h d G E v Q 2 h h b m d l Z C B U e X B l L n t B b W 9 1 b n Q s M 3 0 m c X V v d D s s J n F 1 b 3 Q 7 U 2 V j d G l v b j E v Z G F 0 Y S 9 D a G F u Z 2 V k I F R 5 c G U u e 1 V u a X R z 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k Y X R h J T I w K D M p L 1 N v d X J j Z T w v S X R l b V B h d G g + P C 9 J d G V t T G 9 j Y X R p b 2 4 + P F N 0 Y W J s Z U V u d H J p Z X M g L z 4 8 L 0 l 0 Z W 0 + P E l 0 Z W 0 + P E l 0 Z W 1 M b 2 N h d G l v b j 4 8 S X R l b V R 5 c G U + R m 9 y b X V s Y T w v S X R l b V R 5 c G U + P E l 0 Z W 1 Q Y X R o P l N l Y 3 R p b 2 4 x L 2 R h d G E l M j A o M y k v Q 2 h h b m d l Z C U y M F R 5 c G U 8 L 0 l 0 Z W 1 Q Y X R o P j w v S X R l b U x v Y 2 F 0 a W 9 u P j x T d G F i b G V F b n R y a W V z I C 8 + P C 9 J d G V t P j w v S X R l b X M + P C 9 M b 2 N h b F B h Y 2 t h Z 2 V N Z X R h Z G F 0 Y U Z p b G U + F g A A A F B L B Q Y A A A A A A A A A A A A A A A A A A A A A A A A m A Q A A A Q A A A N C M n d 8 B F d E R j H o A w E / C l + s B A A A A X C m d + Y n 0 / k C 6 / d f R E S v L i w A A A A A C A A A A A A A Q Z g A A A A E A A C A A A A B 5 k 6 z c s 1 L D f I s z j I M 8 p 4 a 5 7 f j R E o 8 F u G V 3 C t h N o 9 I f / g A A A A A O g A A A A A I A A C A A A A D D S S e p y j r X 6 4 x 5 6 w p c + N 1 p + t W Z Y 0 C I a T r 4 j I 4 t S i P e k 1 A A A A C o 6 / Z m k E E W i m 9 / 3 7 k x t X o I H 3 x n Y e 6 x F d F + R X c 4 s K R 7 G L f / 2 b g u b d z W 8 i t e z m o L p M V P s / H l b S u C Z g q c b P 6 x K j q r F G H G M L o y I v v x P F 0 H + w q 2 v E A A A A B k O c u K m a o a Y b s U J I e Z i g D / g V B / y H s F Z f / 6 z o b / y F t K r q F f g T a G W e X M i r B E F J T t y V t d O f e z M x R s P 4 6 1 q p X 5 u Z o k < / D a t a M a s h u p > 
</file>

<file path=customXml/itemProps1.xml><?xml version="1.0" encoding="utf-8"?>
<ds:datastoreItem xmlns:ds="http://schemas.openxmlformats.org/officeDocument/2006/customXml" ds:itemID="{899B5F45-0A36-43BE-A353-6B55F2BFC8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Quick stats</vt:lpstr>
      <vt:lpstr>EDA</vt:lpstr>
      <vt:lpstr>sells by country</vt:lpstr>
      <vt:lpstr>Anomalies by scatter plot</vt:lpstr>
      <vt:lpstr>Anomalies by boxplot</vt:lpstr>
      <vt:lpstr>Best sales by country</vt:lpstr>
      <vt:lpstr>profit</vt:lpstr>
      <vt:lpstr>profit by area</vt:lpstr>
      <vt:lpstr>Final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Sebaa Abderahim</cp:lastModifiedBy>
  <dcterms:created xsi:type="dcterms:W3CDTF">2021-03-14T20:21:32Z</dcterms:created>
  <dcterms:modified xsi:type="dcterms:W3CDTF">2022-02-20T21:34:45Z</dcterms:modified>
</cp:coreProperties>
</file>