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tradeoff_project/data/"/>
    </mc:Choice>
  </mc:AlternateContent>
  <xr:revisionPtr revIDLastSave="0" documentId="13_ncr:1_{A5B71CD2-3A51-004B-9AB7-F7E57CFE04AB}" xr6:coauthVersionLast="47" xr6:coauthVersionMax="47" xr10:uidLastSave="{00000000-0000-0000-0000-000000000000}"/>
  <bookViews>
    <workbookView xWindow="0" yWindow="920" windowWidth="28040" windowHeight="16400" activeTab="1" xr2:uid="{603103B0-16E4-6243-851E-D9E61837FFD0}"/>
  </bookViews>
  <sheets>
    <sheet name="Raw Data" sheetId="2" r:id="rId1"/>
    <sheet name="Extraction_data" sheetId="6" r:id="rId2"/>
    <sheet name="Equations" sheetId="5" r:id="rId3"/>
    <sheet name="Standard Curve" sheetId="3" r:id="rId4"/>
    <sheet name="Notes" sheetId="4" r:id="rId5"/>
    <sheet name="Practice Round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99" i="5"/>
  <c r="L99" i="5"/>
  <c r="K99" i="5"/>
  <c r="L100" i="5"/>
  <c r="J99" i="5"/>
  <c r="I99" i="5"/>
  <c r="H99" i="5"/>
  <c r="G99" i="5"/>
  <c r="F99" i="5"/>
  <c r="E99" i="5"/>
  <c r="D99" i="5"/>
  <c r="AP15" i="3" l="1"/>
  <c r="AL15" i="3"/>
  <c r="AH15" i="3"/>
  <c r="AD15" i="3"/>
  <c r="Z15" i="3"/>
  <c r="V15" i="3"/>
  <c r="R15" i="3"/>
  <c r="N15" i="3"/>
  <c r="C78" i="5"/>
  <c r="D78" i="5"/>
  <c r="E78" i="5"/>
  <c r="F78" i="5"/>
  <c r="G78" i="5"/>
  <c r="H78" i="5"/>
  <c r="I78" i="5"/>
  <c r="J78" i="5"/>
  <c r="N11" i="3"/>
  <c r="R11" i="3"/>
  <c r="V11" i="3"/>
  <c r="Z11" i="3"/>
  <c r="AD11" i="3"/>
  <c r="AH11" i="3"/>
  <c r="AL11" i="3"/>
  <c r="AP11" i="3"/>
  <c r="G13" i="3"/>
  <c r="N13" i="3"/>
  <c r="R13" i="3"/>
  <c r="V13" i="3"/>
  <c r="Z13" i="3"/>
  <c r="AD13" i="3"/>
  <c r="AH13" i="3"/>
  <c r="AL13" i="3"/>
  <c r="AP13" i="3"/>
  <c r="B50" i="5"/>
  <c r="C50" i="5" s="1"/>
  <c r="F43" i="5" l="1"/>
  <c r="E43" i="5"/>
  <c r="D43" i="5"/>
  <c r="C43" i="5"/>
  <c r="B43" i="5"/>
  <c r="G43" i="5" l="1"/>
  <c r="B45" i="5"/>
  <c r="C45" i="5"/>
  <c r="F45" i="5" l="1"/>
  <c r="E45" i="5"/>
  <c r="D45" i="5"/>
  <c r="B48" i="5" s="1"/>
  <c r="B49" i="5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82" i="2"/>
  <c r="F3" i="2"/>
  <c r="F2" i="2"/>
  <c r="Y10" i="4"/>
  <c r="U10" i="4"/>
  <c r="Q10" i="4"/>
  <c r="M10" i="4"/>
  <c r="I10" i="4"/>
  <c r="E10" i="4"/>
  <c r="AT19" i="3"/>
  <c r="AH24" i="2"/>
  <c r="AH46" i="2"/>
  <c r="AH39" i="2"/>
  <c r="AH36" i="2"/>
  <c r="AH34" i="2"/>
  <c r="AJ34" i="2" s="1"/>
  <c r="AH30" i="2"/>
  <c r="AH28" i="2"/>
  <c r="AJ28" i="2" s="1"/>
  <c r="AH98" i="2"/>
  <c r="AJ98" i="2" s="1"/>
  <c r="AH96" i="2"/>
  <c r="AH95" i="2"/>
  <c r="AH93" i="2"/>
  <c r="AH92" i="2"/>
  <c r="AH91" i="2"/>
  <c r="AJ91" i="2" s="1"/>
  <c r="AH83" i="2"/>
  <c r="AJ83" i="2" s="1"/>
  <c r="AH80" i="2"/>
  <c r="AP22" i="3"/>
  <c r="AL22" i="3"/>
  <c r="AH22" i="3"/>
  <c r="AD20" i="3"/>
  <c r="AD22" i="3"/>
  <c r="Z22" i="3"/>
  <c r="V22" i="3"/>
  <c r="N22" i="3"/>
  <c r="R22" i="3"/>
  <c r="G22" i="3"/>
  <c r="AT21" i="3"/>
  <c r="AX19" i="3"/>
  <c r="AX17" i="3"/>
  <c r="AX21" i="3"/>
  <c r="AB36" i="2"/>
  <c r="AB37" i="2"/>
  <c r="AB35" i="2"/>
  <c r="AB34" i="2"/>
  <c r="AD34" i="2" s="1"/>
  <c r="V92" i="2"/>
  <c r="X92" i="2" s="1"/>
  <c r="AB95" i="2"/>
  <c r="AB94" i="2"/>
  <c r="AB88" i="2"/>
  <c r="AB83" i="2"/>
  <c r="AD83" i="2" s="1"/>
  <c r="V20" i="3"/>
  <c r="Z20" i="3"/>
  <c r="AH20" i="3"/>
  <c r="AL20" i="3"/>
  <c r="AP20" i="3"/>
  <c r="R20" i="3"/>
  <c r="N20" i="3"/>
  <c r="G20" i="3"/>
  <c r="V19" i="3"/>
  <c r="V30" i="2"/>
  <c r="V29" i="2"/>
  <c r="AT18" i="3"/>
  <c r="R18" i="3"/>
  <c r="AT17" i="3"/>
  <c r="P99" i="2"/>
  <c r="R99" i="2" s="1"/>
  <c r="P27" i="2"/>
  <c r="N16" i="3"/>
  <c r="N23" i="3" s="1"/>
  <c r="J27" i="2"/>
  <c r="J98" i="2"/>
  <c r="L98" i="2" s="1"/>
  <c r="J33" i="2"/>
  <c r="L33" i="2" s="1"/>
  <c r="J29" i="2"/>
  <c r="J90" i="2"/>
  <c r="L90" i="2" s="1"/>
  <c r="AT16" i="3"/>
  <c r="AP16" i="3"/>
  <c r="AD16" i="3"/>
  <c r="R16" i="3"/>
  <c r="AH84" i="2"/>
  <c r="AH58" i="2"/>
  <c r="AH26" i="2"/>
  <c r="AH23" i="2"/>
  <c r="AX14" i="3"/>
  <c r="AX8" i="3"/>
  <c r="AX5" i="3"/>
  <c r="AB97" i="2"/>
  <c r="AB84" i="2"/>
  <c r="AB79" i="2"/>
  <c r="V82" i="2"/>
  <c r="AB58" i="2"/>
  <c r="V28" i="2"/>
  <c r="AH2" i="2"/>
  <c r="AB2" i="2"/>
  <c r="N14" i="3"/>
  <c r="N17" i="3"/>
  <c r="N18" i="3"/>
  <c r="N19" i="3"/>
  <c r="N21" i="3"/>
  <c r="R14" i="3"/>
  <c r="R17" i="3"/>
  <c r="R19" i="3"/>
  <c r="R21" i="3"/>
  <c r="V14" i="3"/>
  <c r="V16" i="3"/>
  <c r="V17" i="3"/>
  <c r="V18" i="3"/>
  <c r="V21" i="3"/>
  <c r="Z14" i="3"/>
  <c r="Z16" i="3"/>
  <c r="Z17" i="3"/>
  <c r="Z18" i="3"/>
  <c r="Z19" i="3"/>
  <c r="Z21" i="3"/>
  <c r="AD14" i="3"/>
  <c r="AD17" i="3"/>
  <c r="AD18" i="3"/>
  <c r="AD19" i="3"/>
  <c r="AD21" i="3"/>
  <c r="AH14" i="3"/>
  <c r="AH16" i="3"/>
  <c r="AH17" i="3"/>
  <c r="AH18" i="3"/>
  <c r="AH19" i="3"/>
  <c r="AH21" i="3"/>
  <c r="AL14" i="3"/>
  <c r="AL16" i="3"/>
  <c r="AL17" i="3"/>
  <c r="AL18" i="3"/>
  <c r="AL19" i="3"/>
  <c r="AL21" i="3"/>
  <c r="AP14" i="3"/>
  <c r="AP17" i="3"/>
  <c r="AP18" i="3"/>
  <c r="AP19" i="3"/>
  <c r="AP21" i="3"/>
  <c r="AP12" i="3"/>
  <c r="AL12" i="3"/>
  <c r="AH12" i="3"/>
  <c r="AD12" i="3"/>
  <c r="Z12" i="3"/>
  <c r="V12" i="3"/>
  <c r="R12" i="3"/>
  <c r="N12" i="3"/>
  <c r="AX12" i="3"/>
  <c r="V75" i="2"/>
  <c r="V58" i="2"/>
  <c r="V2" i="2"/>
  <c r="V10" i="3"/>
  <c r="Z10" i="3"/>
  <c r="AD10" i="3"/>
  <c r="AH10" i="3"/>
  <c r="AL10" i="3"/>
  <c r="AP10" i="3"/>
  <c r="R10" i="3"/>
  <c r="N10" i="3"/>
  <c r="AX10" i="3"/>
  <c r="P78" i="2"/>
  <c r="P58" i="2"/>
  <c r="P69" i="2"/>
  <c r="J58" i="2"/>
  <c r="P48" i="2"/>
  <c r="AH20" i="2"/>
  <c r="AH21" i="2"/>
  <c r="AH22" i="2"/>
  <c r="AH25" i="2"/>
  <c r="AH27" i="2"/>
  <c r="AJ27" i="2" s="1"/>
  <c r="AH29" i="2"/>
  <c r="AH31" i="2"/>
  <c r="AH32" i="2"/>
  <c r="AJ32" i="2" s="1"/>
  <c r="AH33" i="2"/>
  <c r="AJ33" i="2" s="1"/>
  <c r="AH35" i="2"/>
  <c r="AH99" i="2"/>
  <c r="AJ99" i="2" s="1"/>
  <c r="AH100" i="2"/>
  <c r="AH37" i="2"/>
  <c r="AJ37" i="2" s="1"/>
  <c r="AH38" i="2"/>
  <c r="AH40" i="2"/>
  <c r="AH41" i="2"/>
  <c r="AJ41" i="2" s="1"/>
  <c r="AH42" i="2"/>
  <c r="AH43" i="2"/>
  <c r="AH44" i="2"/>
  <c r="AH45" i="2"/>
  <c r="AH47" i="2"/>
  <c r="AH48" i="2"/>
  <c r="AH49" i="2"/>
  <c r="AH50" i="2"/>
  <c r="AH51" i="2"/>
  <c r="AH52" i="2"/>
  <c r="AH69" i="2"/>
  <c r="AH70" i="2"/>
  <c r="AH71" i="2"/>
  <c r="AH72" i="2"/>
  <c r="AH73" i="2"/>
  <c r="AH74" i="2"/>
  <c r="AH75" i="2"/>
  <c r="AH76" i="2"/>
  <c r="AH82" i="2"/>
  <c r="AH77" i="2"/>
  <c r="AH78" i="2"/>
  <c r="AH79" i="2"/>
  <c r="AH81" i="2"/>
  <c r="AH85" i="2"/>
  <c r="AH86" i="2"/>
  <c r="AH87" i="2"/>
  <c r="AH88" i="2"/>
  <c r="AH89" i="2"/>
  <c r="AH90" i="2"/>
  <c r="AJ90" i="2" s="1"/>
  <c r="AH94" i="2"/>
  <c r="AH97" i="2"/>
  <c r="AB69" i="2"/>
  <c r="AB70" i="2"/>
  <c r="AB71" i="2"/>
  <c r="AB72" i="2"/>
  <c r="AB73" i="2"/>
  <c r="AB74" i="2"/>
  <c r="AB75" i="2"/>
  <c r="AB76" i="2"/>
  <c r="AB82" i="2"/>
  <c r="AB77" i="2"/>
  <c r="AB78" i="2"/>
  <c r="AB80" i="2"/>
  <c r="AB81" i="2"/>
  <c r="AB85" i="2"/>
  <c r="AB86" i="2"/>
  <c r="AB87" i="2"/>
  <c r="AB89" i="2"/>
  <c r="AD89" i="2" s="1"/>
  <c r="AB90" i="2"/>
  <c r="AD90" i="2" s="1"/>
  <c r="AB91" i="2"/>
  <c r="AD91" i="2" s="1"/>
  <c r="AB92" i="2"/>
  <c r="AD92" i="2" s="1"/>
  <c r="AB93" i="2"/>
  <c r="AD93" i="2" s="1"/>
  <c r="AB96" i="2"/>
  <c r="AB98" i="2"/>
  <c r="AD98" i="2" s="1"/>
  <c r="AB20" i="2"/>
  <c r="AB21" i="2"/>
  <c r="AB22" i="2"/>
  <c r="AB23" i="2"/>
  <c r="AB24" i="2"/>
  <c r="AB25" i="2"/>
  <c r="AB26" i="2"/>
  <c r="AB27" i="2"/>
  <c r="AD27" i="2" s="1"/>
  <c r="AB28" i="2"/>
  <c r="AB29" i="2"/>
  <c r="AB30" i="2"/>
  <c r="AB31" i="2"/>
  <c r="AB32" i="2"/>
  <c r="AB33" i="2"/>
  <c r="AD33" i="2" s="1"/>
  <c r="AB99" i="2"/>
  <c r="AD99" i="2" s="1"/>
  <c r="AB100" i="2"/>
  <c r="AB38" i="2"/>
  <c r="AB39" i="2"/>
  <c r="AB40" i="2"/>
  <c r="AB41" i="2"/>
  <c r="AD41" i="2" s="1"/>
  <c r="AB42" i="2"/>
  <c r="AB43" i="2"/>
  <c r="AB44" i="2"/>
  <c r="AB45" i="2"/>
  <c r="AB46" i="2"/>
  <c r="AD46" i="2" s="1"/>
  <c r="AB47" i="2"/>
  <c r="AB48" i="2"/>
  <c r="AB49" i="2"/>
  <c r="AB50" i="2"/>
  <c r="AB51" i="2"/>
  <c r="AB52" i="2"/>
  <c r="V69" i="2"/>
  <c r="V70" i="2"/>
  <c r="V71" i="2"/>
  <c r="V72" i="2"/>
  <c r="V73" i="2"/>
  <c r="V74" i="2"/>
  <c r="V76" i="2"/>
  <c r="V77" i="2"/>
  <c r="V78" i="2"/>
  <c r="V79" i="2"/>
  <c r="V80" i="2"/>
  <c r="X80" i="2" s="1"/>
  <c r="V81" i="2"/>
  <c r="V83" i="2"/>
  <c r="X83" i="2" s="1"/>
  <c r="V84" i="2"/>
  <c r="V85" i="2"/>
  <c r="X85" i="2" s="1"/>
  <c r="V86" i="2"/>
  <c r="X86" i="2" s="1"/>
  <c r="V87" i="2"/>
  <c r="X87" i="2" s="1"/>
  <c r="V88" i="2"/>
  <c r="X88" i="2" s="1"/>
  <c r="V89" i="2"/>
  <c r="X89" i="2" s="1"/>
  <c r="V90" i="2"/>
  <c r="X90" i="2" s="1"/>
  <c r="V91" i="2"/>
  <c r="X91" i="2" s="1"/>
  <c r="V93" i="2"/>
  <c r="V94" i="2"/>
  <c r="V95" i="2"/>
  <c r="V96" i="2"/>
  <c r="V97" i="2"/>
  <c r="V98" i="2"/>
  <c r="X98" i="2" s="1"/>
  <c r="V20" i="2"/>
  <c r="V21" i="2"/>
  <c r="V22" i="2"/>
  <c r="V23" i="2"/>
  <c r="V24" i="2"/>
  <c r="V25" i="2"/>
  <c r="V26" i="2"/>
  <c r="V27" i="2"/>
  <c r="X27" i="2" s="1"/>
  <c r="V31" i="2"/>
  <c r="V32" i="2"/>
  <c r="V33" i="2"/>
  <c r="X33" i="2" s="1"/>
  <c r="V34" i="2"/>
  <c r="X34" i="2" s="1"/>
  <c r="V35" i="2"/>
  <c r="X35" i="2" s="1"/>
  <c r="V99" i="2"/>
  <c r="X99" i="2" s="1"/>
  <c r="V100" i="2"/>
  <c r="V36" i="2"/>
  <c r="V37" i="2"/>
  <c r="V38" i="2"/>
  <c r="V39" i="2"/>
  <c r="V40" i="2"/>
  <c r="V41" i="2"/>
  <c r="X41" i="2" s="1"/>
  <c r="V42" i="2"/>
  <c r="V43" i="2"/>
  <c r="V44" i="2"/>
  <c r="X44" i="2" s="1"/>
  <c r="V45" i="2"/>
  <c r="V46" i="2"/>
  <c r="V47" i="2"/>
  <c r="V48" i="2"/>
  <c r="V49" i="2"/>
  <c r="V50" i="2"/>
  <c r="V51" i="2"/>
  <c r="V52" i="2"/>
  <c r="P70" i="2"/>
  <c r="P71" i="2"/>
  <c r="P72" i="2"/>
  <c r="P73" i="2"/>
  <c r="P74" i="2"/>
  <c r="P75" i="2"/>
  <c r="P76" i="2"/>
  <c r="P82" i="2"/>
  <c r="P77" i="2"/>
  <c r="P79" i="2"/>
  <c r="P80" i="2"/>
  <c r="P81" i="2"/>
  <c r="P83" i="2"/>
  <c r="R83" i="2" s="1"/>
  <c r="P84" i="2"/>
  <c r="P85" i="2"/>
  <c r="P86" i="2"/>
  <c r="P87" i="2"/>
  <c r="P88" i="2"/>
  <c r="P89" i="2"/>
  <c r="P90" i="2"/>
  <c r="R90" i="2" s="1"/>
  <c r="P91" i="2"/>
  <c r="R91" i="2" s="1"/>
  <c r="P92" i="2"/>
  <c r="P93" i="2"/>
  <c r="P94" i="2"/>
  <c r="P95" i="2"/>
  <c r="P96" i="2"/>
  <c r="P97" i="2"/>
  <c r="P98" i="2"/>
  <c r="R98" i="2" s="1"/>
  <c r="P20" i="2"/>
  <c r="P21" i="2"/>
  <c r="P22" i="2"/>
  <c r="P23" i="2"/>
  <c r="P24" i="2"/>
  <c r="P25" i="2"/>
  <c r="P26" i="2"/>
  <c r="P28" i="2"/>
  <c r="P29" i="2"/>
  <c r="P30" i="2"/>
  <c r="P31" i="2"/>
  <c r="P32" i="2"/>
  <c r="R32" i="2" s="1"/>
  <c r="P33" i="2"/>
  <c r="R33" i="2" s="1"/>
  <c r="P34" i="2"/>
  <c r="R34" i="2" s="1"/>
  <c r="P35" i="2"/>
  <c r="R35" i="2" s="1"/>
  <c r="P100" i="2"/>
  <c r="P36" i="2"/>
  <c r="P37" i="2"/>
  <c r="P38" i="2"/>
  <c r="P39" i="2"/>
  <c r="P40" i="2"/>
  <c r="P41" i="2"/>
  <c r="R41" i="2" s="1"/>
  <c r="P42" i="2"/>
  <c r="P43" i="2"/>
  <c r="P44" i="2"/>
  <c r="P45" i="2"/>
  <c r="P46" i="2"/>
  <c r="R46" i="2" s="1"/>
  <c r="P47" i="2"/>
  <c r="P49" i="2"/>
  <c r="P50" i="2"/>
  <c r="P51" i="2"/>
  <c r="P52" i="2"/>
  <c r="R52" i="2" s="1"/>
  <c r="P2" i="2"/>
  <c r="N9" i="3"/>
  <c r="AP8" i="3"/>
  <c r="N8" i="3"/>
  <c r="J38" i="2"/>
  <c r="J95" i="2"/>
  <c r="J96" i="2"/>
  <c r="J97" i="2"/>
  <c r="J69" i="2"/>
  <c r="J70" i="2"/>
  <c r="J71" i="2"/>
  <c r="J72" i="2"/>
  <c r="J73" i="2"/>
  <c r="J74" i="2"/>
  <c r="J75" i="2"/>
  <c r="J76" i="2"/>
  <c r="J82" i="2"/>
  <c r="J77" i="2"/>
  <c r="J78" i="2"/>
  <c r="J79" i="2"/>
  <c r="J80" i="2"/>
  <c r="J81" i="2"/>
  <c r="J83" i="2"/>
  <c r="J84" i="2"/>
  <c r="J85" i="2"/>
  <c r="J86" i="2"/>
  <c r="J87" i="2"/>
  <c r="J88" i="2"/>
  <c r="J89" i="2"/>
  <c r="J91" i="2"/>
  <c r="L91" i="2" s="1"/>
  <c r="J92" i="2"/>
  <c r="L92" i="2" s="1"/>
  <c r="J93" i="2"/>
  <c r="L93" i="2" s="1"/>
  <c r="J94" i="2"/>
  <c r="L94" i="2" s="1"/>
  <c r="J20" i="2"/>
  <c r="J21" i="2"/>
  <c r="J22" i="2"/>
  <c r="J23" i="2"/>
  <c r="J24" i="2"/>
  <c r="J25" i="2"/>
  <c r="J26" i="2"/>
  <c r="J28" i="2"/>
  <c r="J30" i="2"/>
  <c r="L30" i="2" s="1"/>
  <c r="J31" i="2"/>
  <c r="J32" i="2"/>
  <c r="L32" i="2" s="1"/>
  <c r="J34" i="2"/>
  <c r="J35" i="2"/>
  <c r="J99" i="2"/>
  <c r="J100" i="2"/>
  <c r="J36" i="2"/>
  <c r="J37" i="2"/>
  <c r="J39" i="2"/>
  <c r="J40" i="2"/>
  <c r="J41" i="2"/>
  <c r="L41" i="2" s="1"/>
  <c r="J42" i="2"/>
  <c r="J43" i="2"/>
  <c r="J44" i="2"/>
  <c r="L44" i="2" s="1"/>
  <c r="J45" i="2"/>
  <c r="L45" i="2" s="1"/>
  <c r="J46" i="2"/>
  <c r="L46" i="2" s="1"/>
  <c r="J47" i="2"/>
  <c r="J48" i="2"/>
  <c r="J49" i="2"/>
  <c r="J50" i="2"/>
  <c r="J51" i="2"/>
  <c r="J52" i="2"/>
  <c r="L52" i="2" s="1"/>
  <c r="J2" i="2"/>
  <c r="AH55" i="2"/>
  <c r="AH56" i="2"/>
  <c r="AH57" i="2"/>
  <c r="AJ57" i="2" s="1"/>
  <c r="AH59" i="2"/>
  <c r="AH60" i="2"/>
  <c r="AH61" i="2"/>
  <c r="AH62" i="2"/>
  <c r="AH63" i="2"/>
  <c r="AH64" i="2"/>
  <c r="AH65" i="2"/>
  <c r="AJ65" i="2" s="1"/>
  <c r="AH66" i="2"/>
  <c r="AJ66" i="2" s="1"/>
  <c r="AH67" i="2"/>
  <c r="AH68" i="2"/>
  <c r="AH54" i="2"/>
  <c r="AH53" i="2"/>
  <c r="AB54" i="2"/>
  <c r="AB55" i="2"/>
  <c r="AB56" i="2"/>
  <c r="AB57" i="2"/>
  <c r="AD57" i="2" s="1"/>
  <c r="AB59" i="2"/>
  <c r="AB60" i="2"/>
  <c r="AB61" i="2"/>
  <c r="AB62" i="2"/>
  <c r="AB63" i="2"/>
  <c r="AB64" i="2"/>
  <c r="AB65" i="2"/>
  <c r="AD65" i="2" s="1"/>
  <c r="AB66" i="2"/>
  <c r="AD66" i="2" s="1"/>
  <c r="AB67" i="2"/>
  <c r="AB68" i="2"/>
  <c r="AB53" i="2"/>
  <c r="AH10" i="2"/>
  <c r="AJ10" i="2" s="1"/>
  <c r="AH11" i="2"/>
  <c r="AH12" i="2"/>
  <c r="AH13" i="2"/>
  <c r="AJ13" i="2" s="1"/>
  <c r="AH14" i="2"/>
  <c r="AH15" i="2"/>
  <c r="AH16" i="2"/>
  <c r="AH17" i="2"/>
  <c r="AJ17" i="2" s="1"/>
  <c r="AH18" i="2"/>
  <c r="AJ18" i="2" s="1"/>
  <c r="AH19" i="2"/>
  <c r="AJ19" i="2" s="1"/>
  <c r="AH4" i="2"/>
  <c r="AH5" i="2"/>
  <c r="AH6" i="2"/>
  <c r="AH7" i="2"/>
  <c r="AH8" i="2"/>
  <c r="AH9" i="2"/>
  <c r="AJ9" i="2" s="1"/>
  <c r="AH3" i="2"/>
  <c r="AH6" i="3"/>
  <c r="R6" i="3"/>
  <c r="AB4" i="2"/>
  <c r="AB5" i="2"/>
  <c r="AB6" i="2"/>
  <c r="AB7" i="2"/>
  <c r="AB8" i="2"/>
  <c r="AB9" i="2"/>
  <c r="AD9" i="2" s="1"/>
  <c r="AB10" i="2"/>
  <c r="AD10" i="2" s="1"/>
  <c r="AB11" i="2"/>
  <c r="AB12" i="2"/>
  <c r="AB13" i="2"/>
  <c r="AB14" i="2"/>
  <c r="AB15" i="2"/>
  <c r="AB16" i="2"/>
  <c r="AB17" i="2"/>
  <c r="AD17" i="2" s="1"/>
  <c r="AB18" i="2"/>
  <c r="AD18" i="2" s="1"/>
  <c r="AB19" i="2"/>
  <c r="AD19" i="2" s="1"/>
  <c r="AB3" i="2"/>
  <c r="AD3" i="2" s="1"/>
  <c r="V65" i="2"/>
  <c r="X65" i="2" s="1"/>
  <c r="V60" i="2"/>
  <c r="V55" i="2"/>
  <c r="V56" i="2"/>
  <c r="V57" i="2"/>
  <c r="X57" i="2" s="1"/>
  <c r="V59" i="2"/>
  <c r="X59" i="2" s="1"/>
  <c r="V61" i="2"/>
  <c r="V62" i="2"/>
  <c r="X62" i="2" s="1"/>
  <c r="V63" i="2"/>
  <c r="V64" i="2"/>
  <c r="V66" i="2"/>
  <c r="X66" i="2" s="1"/>
  <c r="V67" i="2"/>
  <c r="X67" i="2" s="1"/>
  <c r="V68" i="2"/>
  <c r="X68" i="2" s="1"/>
  <c r="V54" i="2"/>
  <c r="V53" i="2"/>
  <c r="V5" i="2"/>
  <c r="V6" i="2"/>
  <c r="V7" i="2"/>
  <c r="V8" i="2"/>
  <c r="V9" i="2"/>
  <c r="X9" i="2" s="1"/>
  <c r="V10" i="2"/>
  <c r="X10" i="2" s="1"/>
  <c r="V11" i="2"/>
  <c r="V12" i="2"/>
  <c r="V13" i="2"/>
  <c r="X13" i="2" s="1"/>
  <c r="V14" i="2"/>
  <c r="V15" i="2"/>
  <c r="V16" i="2"/>
  <c r="V17" i="2"/>
  <c r="X17" i="2" s="1"/>
  <c r="V18" i="2"/>
  <c r="X18" i="2" s="1"/>
  <c r="V19" i="2"/>
  <c r="X19" i="2" s="1"/>
  <c r="V4" i="2"/>
  <c r="V3" i="2"/>
  <c r="X3" i="2" s="1"/>
  <c r="AX4" i="3"/>
  <c r="AX6" i="3"/>
  <c r="AX9" i="3"/>
  <c r="AX16" i="3"/>
  <c r="AX18" i="3"/>
  <c r="AT4" i="3"/>
  <c r="AT5" i="3"/>
  <c r="AT6" i="3"/>
  <c r="AP4" i="3"/>
  <c r="AP5" i="3"/>
  <c r="AP6" i="3"/>
  <c r="AP9" i="3"/>
  <c r="AL4" i="3"/>
  <c r="AL5" i="3"/>
  <c r="AL6" i="3"/>
  <c r="AL8" i="3"/>
  <c r="AL9" i="3"/>
  <c r="AH4" i="3"/>
  <c r="AH5" i="3"/>
  <c r="AH8" i="3"/>
  <c r="AH9" i="3"/>
  <c r="AD4" i="3"/>
  <c r="AD5" i="3"/>
  <c r="AD6" i="3"/>
  <c r="AD8" i="3"/>
  <c r="AD9" i="3"/>
  <c r="Z3" i="3"/>
  <c r="Z4" i="3"/>
  <c r="Z5" i="3"/>
  <c r="Z6" i="3"/>
  <c r="Z8" i="3"/>
  <c r="Z9" i="3"/>
  <c r="V4" i="3"/>
  <c r="V5" i="3"/>
  <c r="V6" i="3"/>
  <c r="V8" i="3"/>
  <c r="V9" i="3"/>
  <c r="R4" i="3"/>
  <c r="R5" i="3"/>
  <c r="R8" i="3"/>
  <c r="R9" i="3"/>
  <c r="AX3" i="3"/>
  <c r="AT3" i="3"/>
  <c r="AP3" i="3"/>
  <c r="AL3" i="3"/>
  <c r="AL2" i="3"/>
  <c r="AH3" i="3"/>
  <c r="AD3" i="3"/>
  <c r="V3" i="3"/>
  <c r="R3" i="3"/>
  <c r="P55" i="2"/>
  <c r="P56" i="2"/>
  <c r="P57" i="2"/>
  <c r="R57" i="2" s="1"/>
  <c r="P59" i="2"/>
  <c r="R59" i="2" s="1"/>
  <c r="P60" i="2"/>
  <c r="P61" i="2"/>
  <c r="R61" i="2" s="1"/>
  <c r="P62" i="2"/>
  <c r="P63" i="2"/>
  <c r="P64" i="2"/>
  <c r="P65" i="2"/>
  <c r="R65" i="2" s="1"/>
  <c r="P66" i="2"/>
  <c r="R66" i="2" s="1"/>
  <c r="P67" i="2"/>
  <c r="R67" i="2" s="1"/>
  <c r="P68" i="2"/>
  <c r="P54" i="2"/>
  <c r="R54" i="2" s="1"/>
  <c r="P53" i="2"/>
  <c r="P10" i="2"/>
  <c r="R10" i="2" s="1"/>
  <c r="P11" i="2"/>
  <c r="P12" i="2"/>
  <c r="P13" i="2"/>
  <c r="P14" i="2"/>
  <c r="P15" i="2"/>
  <c r="P16" i="2"/>
  <c r="P17" i="2"/>
  <c r="R17" i="2" s="1"/>
  <c r="P18" i="2"/>
  <c r="R18" i="2" s="1"/>
  <c r="P19" i="2"/>
  <c r="P5" i="2"/>
  <c r="P6" i="2"/>
  <c r="P7" i="2"/>
  <c r="P8" i="2"/>
  <c r="P9" i="2"/>
  <c r="R9" i="2" s="1"/>
  <c r="P4" i="2"/>
  <c r="P3" i="2"/>
  <c r="X52" i="2" l="1"/>
  <c r="X53" i="2"/>
  <c r="X61" i="2"/>
  <c r="L37" i="2"/>
  <c r="L86" i="2"/>
  <c r="R45" i="2"/>
  <c r="R37" i="2"/>
  <c r="AD45" i="2"/>
  <c r="AD86" i="2"/>
  <c r="AJ94" i="2"/>
  <c r="AJ29" i="2"/>
  <c r="X29" i="2"/>
  <c r="AD87" i="2"/>
  <c r="AJ95" i="2"/>
  <c r="AJ46" i="2"/>
  <c r="R53" i="2"/>
  <c r="AD13" i="2"/>
  <c r="X36" i="2"/>
  <c r="R62" i="2"/>
  <c r="X14" i="2"/>
  <c r="X63" i="2"/>
  <c r="AJ14" i="2"/>
  <c r="L88" i="2"/>
  <c r="R94" i="2"/>
  <c r="R86" i="2"/>
  <c r="AD29" i="2"/>
  <c r="AJ85" i="2"/>
  <c r="L29" i="2"/>
  <c r="AD95" i="2"/>
  <c r="AJ93" i="2"/>
  <c r="R4" i="2"/>
  <c r="X6" i="2"/>
  <c r="AD5" i="2"/>
  <c r="AJ6" i="2"/>
  <c r="L40" i="2"/>
  <c r="R39" i="2"/>
  <c r="AD39" i="2"/>
  <c r="AJ39" i="2"/>
  <c r="R15" i="2"/>
  <c r="AD11" i="2"/>
  <c r="AD55" i="2"/>
  <c r="AJ55" i="2"/>
  <c r="R7" i="2"/>
  <c r="X54" i="2"/>
  <c r="AJ11" i="2"/>
  <c r="AD63" i="2"/>
  <c r="AJ63" i="2"/>
  <c r="X30" i="2"/>
  <c r="R6" i="2"/>
  <c r="AD62" i="2"/>
  <c r="AJ62" i="2"/>
  <c r="X94" i="2"/>
  <c r="AJ89" i="2"/>
  <c r="AD37" i="2"/>
  <c r="AD61" i="2"/>
  <c r="AJ61" i="2"/>
  <c r="AJ30" i="2"/>
  <c r="R19" i="2"/>
  <c r="R11" i="2"/>
  <c r="R55" i="2"/>
  <c r="X55" i="2"/>
  <c r="AD15" i="2"/>
  <c r="AD7" i="2"/>
  <c r="L35" i="2"/>
  <c r="L95" i="2"/>
  <c r="X46" i="2"/>
  <c r="AJ87" i="2"/>
  <c r="AJ35" i="2"/>
  <c r="X5" i="2"/>
  <c r="AJ5" i="2"/>
  <c r="L39" i="2"/>
  <c r="X96" i="2"/>
  <c r="R14" i="2"/>
  <c r="X11" i="2"/>
  <c r="AD54" i="2"/>
  <c r="X95" i="2"/>
  <c r="AD96" i="2"/>
  <c r="R13" i="2"/>
  <c r="AJ3" i="2"/>
  <c r="AJ53" i="2"/>
  <c r="X40" i="2"/>
  <c r="AJ45" i="2"/>
  <c r="AJ80" i="2"/>
  <c r="R5" i="2"/>
  <c r="AD53" i="2"/>
  <c r="AJ54" i="2"/>
  <c r="L96" i="2"/>
  <c r="X39" i="2"/>
  <c r="AJ88" i="2"/>
  <c r="R3" i="2"/>
  <c r="R63" i="2"/>
  <c r="X15" i="2"/>
  <c r="X7" i="2"/>
  <c r="AD14" i="2"/>
  <c r="AD6" i="2"/>
  <c r="AJ7" i="2"/>
  <c r="AJ15" i="2"/>
  <c r="AD67" i="2"/>
  <c r="AD59" i="2"/>
  <c r="AJ67" i="2"/>
  <c r="AJ59" i="2"/>
  <c r="R95" i="2"/>
  <c r="R87" i="2"/>
  <c r="X45" i="2"/>
  <c r="X37" i="2"/>
  <c r="AD30" i="2"/>
  <c r="AJ86" i="2"/>
  <c r="AD94" i="2"/>
  <c r="AL41" i="2"/>
  <c r="AL91" i="2"/>
  <c r="AJ96" i="2"/>
  <c r="AL90" i="2"/>
  <c r="AL33" i="2"/>
  <c r="AJ92" i="2"/>
  <c r="AL98" i="2"/>
  <c r="X56" i="2"/>
  <c r="AD16" i="2"/>
  <c r="AD12" i="2"/>
  <c r="AD8" i="2"/>
  <c r="AD4" i="2"/>
  <c r="AD56" i="2"/>
  <c r="AJ56" i="2"/>
  <c r="X93" i="2"/>
  <c r="AD32" i="2"/>
  <c r="AD28" i="2"/>
  <c r="AJ44" i="2"/>
  <c r="AJ40" i="2"/>
  <c r="X4" i="2"/>
  <c r="X16" i="2"/>
  <c r="X12" i="2"/>
  <c r="X8" i="2"/>
  <c r="AJ8" i="2"/>
  <c r="AJ4" i="2"/>
  <c r="AJ16" i="2"/>
  <c r="AJ12" i="2"/>
  <c r="AD68" i="2"/>
  <c r="AD64" i="2"/>
  <c r="AD60" i="2"/>
  <c r="AJ68" i="2"/>
  <c r="AJ64" i="2"/>
  <c r="AJ60" i="2"/>
  <c r="X32" i="2"/>
  <c r="AJ52" i="2"/>
  <c r="X64" i="2"/>
  <c r="X60" i="2"/>
  <c r="AD52" i="2"/>
  <c r="AD44" i="2"/>
  <c r="AD40" i="2"/>
  <c r="AJ36" i="2"/>
  <c r="AD80" i="2"/>
  <c r="AD36" i="2"/>
  <c r="X28" i="2"/>
  <c r="AD88" i="2"/>
  <c r="AD85" i="2"/>
  <c r="AD35" i="2"/>
  <c r="R16" i="2"/>
  <c r="R12" i="2"/>
  <c r="R56" i="2"/>
  <c r="R93" i="2"/>
  <c r="R89" i="2"/>
  <c r="R85" i="2"/>
  <c r="R80" i="2"/>
  <c r="R8" i="2"/>
  <c r="R68" i="2"/>
  <c r="R64" i="2"/>
  <c r="R60" i="2"/>
  <c r="R96" i="2"/>
  <c r="R92" i="2"/>
  <c r="R88" i="2"/>
  <c r="L36" i="2"/>
  <c r="L28" i="2"/>
  <c r="L89" i="2"/>
  <c r="L85" i="2"/>
  <c r="L80" i="2"/>
  <c r="R44" i="2"/>
  <c r="R40" i="2"/>
  <c r="R36" i="2"/>
  <c r="L27" i="2"/>
  <c r="L99" i="2"/>
  <c r="AL99" i="2" s="1"/>
  <c r="L87" i="2"/>
  <c r="L83" i="2"/>
  <c r="AL83" i="2" s="1"/>
  <c r="L34" i="2"/>
  <c r="AL34" i="2" s="1"/>
  <c r="L48" i="2"/>
  <c r="L100" i="2"/>
  <c r="L26" i="2"/>
  <c r="L22" i="2"/>
  <c r="L84" i="2"/>
  <c r="L79" i="2"/>
  <c r="L76" i="2"/>
  <c r="L72" i="2"/>
  <c r="L97" i="2"/>
  <c r="R47" i="2"/>
  <c r="R43" i="2"/>
  <c r="R100" i="2"/>
  <c r="R28" i="2"/>
  <c r="R23" i="2"/>
  <c r="R81" i="2"/>
  <c r="R82" i="2"/>
  <c r="R73" i="2"/>
  <c r="X48" i="2"/>
  <c r="X23" i="2"/>
  <c r="X76" i="2"/>
  <c r="X71" i="2"/>
  <c r="AD51" i="2"/>
  <c r="AD47" i="2"/>
  <c r="AD43" i="2"/>
  <c r="AD25" i="2"/>
  <c r="AD21" i="2"/>
  <c r="AD81" i="2"/>
  <c r="AD82" i="2"/>
  <c r="AD73" i="2"/>
  <c r="AD69" i="2"/>
  <c r="AJ77" i="2"/>
  <c r="AJ74" i="2"/>
  <c r="AJ70" i="2"/>
  <c r="AJ50" i="2"/>
  <c r="AJ100" i="2"/>
  <c r="AJ25" i="2"/>
  <c r="R48" i="2"/>
  <c r="R78" i="2"/>
  <c r="X75" i="2"/>
  <c r="AD2" i="2"/>
  <c r="X82" i="2"/>
  <c r="AJ26" i="2"/>
  <c r="L51" i="2"/>
  <c r="L47" i="2"/>
  <c r="L43" i="2"/>
  <c r="L31" i="2"/>
  <c r="L25" i="2"/>
  <c r="L21" i="2"/>
  <c r="L78" i="2"/>
  <c r="L75" i="2"/>
  <c r="L71" i="2"/>
  <c r="R51" i="2"/>
  <c r="R42" i="2"/>
  <c r="R38" i="2"/>
  <c r="R31" i="2"/>
  <c r="R26" i="2"/>
  <c r="R22" i="2"/>
  <c r="R97" i="2"/>
  <c r="R76" i="2"/>
  <c r="R72" i="2"/>
  <c r="X51" i="2"/>
  <c r="X47" i="2"/>
  <c r="X43" i="2"/>
  <c r="X100" i="2"/>
  <c r="X26" i="2"/>
  <c r="X22" i="2"/>
  <c r="X97" i="2"/>
  <c r="X84" i="2"/>
  <c r="X79" i="2"/>
  <c r="X74" i="2"/>
  <c r="X70" i="2"/>
  <c r="AD50" i="2"/>
  <c r="AD42" i="2"/>
  <c r="AD38" i="2"/>
  <c r="AD24" i="2"/>
  <c r="AD20" i="2"/>
  <c r="AD76" i="2"/>
  <c r="AD72" i="2"/>
  <c r="AJ97" i="2"/>
  <c r="AJ81" i="2"/>
  <c r="AJ82" i="2"/>
  <c r="AJ73" i="2"/>
  <c r="AJ69" i="2"/>
  <c r="AJ49" i="2"/>
  <c r="AJ31" i="2"/>
  <c r="AJ22" i="2"/>
  <c r="L58" i="2"/>
  <c r="AJ2" i="2"/>
  <c r="AD79" i="2"/>
  <c r="AJ58" i="2"/>
  <c r="R27" i="2"/>
  <c r="L50" i="2"/>
  <c r="L42" i="2"/>
  <c r="L24" i="2"/>
  <c r="L20" i="2"/>
  <c r="L81" i="2"/>
  <c r="L77" i="2"/>
  <c r="L74" i="2"/>
  <c r="L70" i="2"/>
  <c r="R50" i="2"/>
  <c r="R30" i="2"/>
  <c r="R25" i="2"/>
  <c r="R21" i="2"/>
  <c r="R84" i="2"/>
  <c r="R79" i="2"/>
  <c r="R75" i="2"/>
  <c r="R71" i="2"/>
  <c r="X50" i="2"/>
  <c r="X42" i="2"/>
  <c r="X38" i="2"/>
  <c r="X25" i="2"/>
  <c r="X21" i="2"/>
  <c r="X78" i="2"/>
  <c r="X73" i="2"/>
  <c r="X69" i="2"/>
  <c r="AD49" i="2"/>
  <c r="AD100" i="2"/>
  <c r="AD31" i="2"/>
  <c r="AD23" i="2"/>
  <c r="AD78" i="2"/>
  <c r="AD75" i="2"/>
  <c r="AD71" i="2"/>
  <c r="AJ79" i="2"/>
  <c r="AJ76" i="2"/>
  <c r="AJ72" i="2"/>
  <c r="AJ48" i="2"/>
  <c r="AJ43" i="2"/>
  <c r="AJ38" i="2"/>
  <c r="AJ21" i="2"/>
  <c r="R69" i="2"/>
  <c r="X2" i="2"/>
  <c r="AD84" i="2"/>
  <c r="AJ84" i="2"/>
  <c r="AJ24" i="2"/>
  <c r="L2" i="2"/>
  <c r="L49" i="2"/>
  <c r="L23" i="2"/>
  <c r="L82" i="2"/>
  <c r="L73" i="2"/>
  <c r="L69" i="2"/>
  <c r="L38" i="2"/>
  <c r="R2" i="2"/>
  <c r="R49" i="2"/>
  <c r="R29" i="2"/>
  <c r="R24" i="2"/>
  <c r="R20" i="2"/>
  <c r="R77" i="2"/>
  <c r="R74" i="2"/>
  <c r="R70" i="2"/>
  <c r="X49" i="2"/>
  <c r="X31" i="2"/>
  <c r="X24" i="2"/>
  <c r="X20" i="2"/>
  <c r="X81" i="2"/>
  <c r="X77" i="2"/>
  <c r="X72" i="2"/>
  <c r="AD48" i="2"/>
  <c r="AD26" i="2"/>
  <c r="AD22" i="2"/>
  <c r="AD77" i="2"/>
  <c r="AD74" i="2"/>
  <c r="AD70" i="2"/>
  <c r="AJ78" i="2"/>
  <c r="AJ75" i="2"/>
  <c r="AJ71" i="2"/>
  <c r="AJ51" i="2"/>
  <c r="AJ47" i="2"/>
  <c r="AJ42" i="2"/>
  <c r="AJ20" i="2"/>
  <c r="R58" i="2"/>
  <c r="X58" i="2"/>
  <c r="AD58" i="2"/>
  <c r="AD97" i="2"/>
  <c r="AJ23" i="2"/>
  <c r="Z23" i="3"/>
  <c r="AH23" i="3"/>
  <c r="V23" i="3"/>
  <c r="AP23" i="3"/>
  <c r="G23" i="3"/>
  <c r="AL26" i="3"/>
  <c r="AL23" i="3"/>
  <c r="R23" i="3"/>
  <c r="AX23" i="3"/>
  <c r="AT23" i="3"/>
  <c r="N26" i="3"/>
  <c r="G15" i="3"/>
  <c r="G26" i="3"/>
  <c r="AD23" i="3"/>
  <c r="Z10" i="4"/>
  <c r="AA10" i="4" s="1"/>
  <c r="AB10" i="4" s="1"/>
  <c r="AL7" i="3"/>
  <c r="AX15" i="3"/>
  <c r="AL94" i="2" l="1"/>
  <c r="AL46" i="2"/>
  <c r="AL30" i="2"/>
  <c r="AL87" i="2"/>
  <c r="AL29" i="2"/>
  <c r="AL86" i="2"/>
  <c r="AL45" i="2"/>
  <c r="AL37" i="2"/>
  <c r="AL39" i="2"/>
  <c r="AL35" i="2"/>
  <c r="AL95" i="2"/>
  <c r="AL23" i="2"/>
  <c r="AL75" i="2"/>
  <c r="AL76" i="2"/>
  <c r="AL42" i="2"/>
  <c r="AL2" i="2"/>
  <c r="AL38" i="2"/>
  <c r="AL48" i="2"/>
  <c r="AL22" i="2"/>
  <c r="AL85" i="2"/>
  <c r="AL44" i="2"/>
  <c r="AL92" i="2"/>
  <c r="AL93" i="2"/>
  <c r="AL28" i="2"/>
  <c r="AL96" i="2"/>
  <c r="AL80" i="2"/>
  <c r="AL88" i="2"/>
  <c r="AL27" i="2"/>
  <c r="AL89" i="2"/>
  <c r="AL32" i="2"/>
  <c r="AL51" i="2"/>
  <c r="AL24" i="2"/>
  <c r="AL58" i="2"/>
  <c r="AL49" i="2"/>
  <c r="AL73" i="2"/>
  <c r="AL81" i="2"/>
  <c r="AL26" i="2"/>
  <c r="AL25" i="2"/>
  <c r="AL50" i="2"/>
  <c r="AL74" i="2"/>
  <c r="AL36" i="2"/>
  <c r="AL78" i="2"/>
  <c r="AL20" i="2"/>
  <c r="AL47" i="2"/>
  <c r="AL71" i="2"/>
  <c r="AL84" i="2"/>
  <c r="AL21" i="2"/>
  <c r="AL43" i="2"/>
  <c r="AL72" i="2"/>
  <c r="AL79" i="2"/>
  <c r="AL31" i="2"/>
  <c r="AL69" i="2"/>
  <c r="AL82" i="2"/>
  <c r="AL97" i="2"/>
  <c r="AL100" i="2"/>
  <c r="AL70" i="2"/>
  <c r="AL77" i="2"/>
  <c r="AL52" i="2"/>
  <c r="AL40" i="2"/>
  <c r="AK20" i="2"/>
  <c r="AK21" i="2"/>
  <c r="AK77" i="2"/>
  <c r="AK24" i="2"/>
  <c r="AK76" i="2"/>
  <c r="AK82" i="2"/>
  <c r="AK51" i="2"/>
  <c r="AK42" i="2"/>
  <c r="AK70" i="2"/>
  <c r="AK48" i="2"/>
  <c r="AK78" i="2"/>
  <c r="AK73" i="2"/>
  <c r="AK81" i="2"/>
  <c r="AK58" i="2"/>
  <c r="AK49" i="2"/>
  <c r="AK69" i="2"/>
  <c r="AK25" i="2"/>
  <c r="AK50" i="2"/>
  <c r="AK2" i="2"/>
  <c r="AK22" i="2"/>
  <c r="AK74" i="2"/>
  <c r="AK97" i="2"/>
  <c r="AK26" i="2"/>
  <c r="AK72" i="2"/>
  <c r="AK31" i="2"/>
  <c r="AK71" i="2"/>
  <c r="AK27" i="2"/>
  <c r="AK43" i="2"/>
  <c r="AK47" i="2"/>
  <c r="AK75" i="2"/>
  <c r="AK36" i="2"/>
  <c r="AK29" i="2"/>
  <c r="AK45" i="2"/>
  <c r="AK92" i="2"/>
  <c r="AK86" i="2"/>
  <c r="AK94" i="2"/>
  <c r="AK88" i="2"/>
  <c r="AK28" i="2"/>
  <c r="AK80" i="2"/>
  <c r="AK83" i="2"/>
  <c r="AK34" i="2"/>
  <c r="AK89" i="2"/>
  <c r="AK79" i="2"/>
  <c r="AK37" i="2"/>
  <c r="AK91" i="2"/>
  <c r="AK38" i="2"/>
  <c r="AK23" i="2"/>
  <c r="AK44" i="2"/>
  <c r="AK41" i="2"/>
  <c r="AK85" i="2"/>
  <c r="AK35" i="2"/>
  <c r="AK98" i="2"/>
  <c r="AK33" i="2"/>
  <c r="AK90" i="2"/>
  <c r="AK96" i="2"/>
  <c r="AK52" i="2"/>
  <c r="AK30" i="2"/>
  <c r="AK40" i="2"/>
  <c r="AK100" i="2"/>
  <c r="AK46" i="2"/>
  <c r="AK95" i="2"/>
  <c r="AK99" i="2"/>
  <c r="AK32" i="2"/>
  <c r="AK87" i="2"/>
  <c r="AK39" i="2"/>
  <c r="AK93" i="2"/>
  <c r="AK84" i="2"/>
  <c r="AX2" i="3"/>
  <c r="AT2" i="3"/>
  <c r="AP2" i="3"/>
  <c r="AD2" i="3"/>
  <c r="AH2" i="3"/>
  <c r="Z2" i="3"/>
  <c r="V2" i="3"/>
  <c r="R2" i="3"/>
  <c r="J54" i="2"/>
  <c r="L54" i="2" s="1"/>
  <c r="AL54" i="2" s="1"/>
  <c r="J55" i="2"/>
  <c r="L55" i="2" s="1"/>
  <c r="AL55" i="2" s="1"/>
  <c r="J56" i="2"/>
  <c r="L56" i="2" s="1"/>
  <c r="AL56" i="2" s="1"/>
  <c r="J57" i="2"/>
  <c r="L57" i="2" s="1"/>
  <c r="AL57" i="2" s="1"/>
  <c r="J59" i="2"/>
  <c r="L59" i="2" s="1"/>
  <c r="AL59" i="2" s="1"/>
  <c r="J60" i="2"/>
  <c r="L60" i="2" s="1"/>
  <c r="AL60" i="2" s="1"/>
  <c r="J61" i="2"/>
  <c r="L61" i="2" s="1"/>
  <c r="AL61" i="2" s="1"/>
  <c r="J62" i="2"/>
  <c r="L62" i="2" s="1"/>
  <c r="AL62" i="2" s="1"/>
  <c r="J63" i="2"/>
  <c r="L63" i="2" s="1"/>
  <c r="AL63" i="2" s="1"/>
  <c r="J64" i="2"/>
  <c r="L64" i="2" s="1"/>
  <c r="AL64" i="2" s="1"/>
  <c r="J65" i="2"/>
  <c r="L65" i="2" s="1"/>
  <c r="AL65" i="2" s="1"/>
  <c r="J66" i="2"/>
  <c r="L66" i="2" s="1"/>
  <c r="AL66" i="2" s="1"/>
  <c r="J67" i="2"/>
  <c r="L67" i="2" s="1"/>
  <c r="AL67" i="2" s="1"/>
  <c r="J68" i="2"/>
  <c r="L68" i="2" s="1"/>
  <c r="AL68" i="2" s="1"/>
  <c r="J53" i="2"/>
  <c r="L53" i="2" s="1"/>
  <c r="AL53" i="2" s="1"/>
  <c r="J3" i="2"/>
  <c r="L3" i="2" s="1"/>
  <c r="AL3" i="2" s="1"/>
  <c r="J4" i="2"/>
  <c r="L4" i="2" s="1"/>
  <c r="AL4" i="2" s="1"/>
  <c r="J5" i="2"/>
  <c r="L5" i="2" s="1"/>
  <c r="AL5" i="2" s="1"/>
  <c r="J6" i="2"/>
  <c r="L6" i="2" s="1"/>
  <c r="AL6" i="2" s="1"/>
  <c r="J7" i="2"/>
  <c r="L7" i="2" s="1"/>
  <c r="AL7" i="2" s="1"/>
  <c r="J8" i="2"/>
  <c r="L8" i="2" s="1"/>
  <c r="AL8" i="2" s="1"/>
  <c r="J9" i="2"/>
  <c r="L9" i="2" s="1"/>
  <c r="AL9" i="2" s="1"/>
  <c r="J10" i="2"/>
  <c r="L10" i="2" s="1"/>
  <c r="AL10" i="2" s="1"/>
  <c r="J11" i="2"/>
  <c r="L11" i="2" s="1"/>
  <c r="AL11" i="2" s="1"/>
  <c r="J12" i="2"/>
  <c r="L12" i="2" s="1"/>
  <c r="AL12" i="2" s="1"/>
  <c r="J13" i="2"/>
  <c r="L13" i="2" s="1"/>
  <c r="AL13" i="2" s="1"/>
  <c r="J14" i="2"/>
  <c r="L14" i="2" s="1"/>
  <c r="AL14" i="2" s="1"/>
  <c r="J15" i="2"/>
  <c r="L15" i="2" s="1"/>
  <c r="AL15" i="2" s="1"/>
  <c r="J16" i="2"/>
  <c r="L16" i="2" s="1"/>
  <c r="AL16" i="2" s="1"/>
  <c r="J17" i="2"/>
  <c r="L17" i="2" s="1"/>
  <c r="AL17" i="2" s="1"/>
  <c r="J18" i="2"/>
  <c r="L18" i="2" s="1"/>
  <c r="AL18" i="2" s="1"/>
  <c r="J19" i="2"/>
  <c r="L19" i="2" s="1"/>
  <c r="AL19" i="2" s="1"/>
  <c r="B22" i="4" l="1"/>
  <c r="E19" i="4"/>
  <c r="AT7" i="3"/>
  <c r="AT26" i="3"/>
  <c r="AD7" i="3"/>
  <c r="AD26" i="3"/>
  <c r="Z7" i="3"/>
  <c r="Z26" i="3"/>
  <c r="R7" i="3"/>
  <c r="R26" i="3"/>
  <c r="V7" i="3"/>
  <c r="V26" i="3"/>
  <c r="AP7" i="3"/>
  <c r="AP26" i="3"/>
  <c r="AH7" i="3"/>
  <c r="AH26" i="3"/>
  <c r="AX7" i="3"/>
  <c r="AX26" i="3"/>
  <c r="E23" i="4"/>
  <c r="E22" i="4"/>
  <c r="B23" i="4"/>
  <c r="AK18" i="2"/>
  <c r="AK65" i="2"/>
  <c r="AK6" i="2"/>
  <c r="AK56" i="2"/>
  <c r="AK17" i="2"/>
  <c r="AK13" i="2"/>
  <c r="AK9" i="2"/>
  <c r="AK5" i="2"/>
  <c r="AK68" i="2"/>
  <c r="AK64" i="2"/>
  <c r="AK60" i="2"/>
  <c r="AK55" i="2"/>
  <c r="AK10" i="2"/>
  <c r="AK61" i="2"/>
  <c r="AK12" i="2"/>
  <c r="AK67" i="2"/>
  <c r="AK59" i="2"/>
  <c r="AK14" i="2"/>
  <c r="AK53" i="2"/>
  <c r="AK16" i="2"/>
  <c r="AK8" i="2"/>
  <c r="AK4" i="2"/>
  <c r="AK63" i="2"/>
  <c r="B20" i="4"/>
  <c r="AK54" i="2"/>
  <c r="AK19" i="2"/>
  <c r="AK15" i="2"/>
  <c r="AK11" i="2"/>
  <c r="AK7" i="2"/>
  <c r="AK3" i="2"/>
  <c r="AK66" i="2"/>
  <c r="AK62" i="2"/>
  <c r="AK57" i="2"/>
  <c r="B19" i="4"/>
  <c r="F57" i="1"/>
  <c r="F58" i="1" s="1"/>
  <c r="E34" i="1"/>
  <c r="E32" i="1"/>
  <c r="E31" i="1"/>
  <c r="E30" i="1"/>
  <c r="E28" i="1"/>
  <c r="E27" i="1"/>
  <c r="E16" i="1"/>
  <c r="E15" i="1"/>
  <c r="E14" i="1"/>
  <c r="E13" i="1"/>
  <c r="E12" i="1"/>
  <c r="E11" i="1"/>
  <c r="E5" i="1"/>
  <c r="E3" i="1"/>
  <c r="E54" i="1"/>
  <c r="E50" i="1"/>
  <c r="E49" i="1"/>
  <c r="E48" i="1"/>
  <c r="E47" i="1"/>
  <c r="E46" i="1"/>
  <c r="E44" i="1"/>
  <c r="E43" i="1"/>
  <c r="E41" i="1"/>
  <c r="E39" i="1"/>
  <c r="E33" i="1"/>
  <c r="E9" i="1"/>
  <c r="E8" i="1"/>
  <c r="E7" i="1"/>
  <c r="E6" i="1"/>
  <c r="E52" i="1"/>
  <c r="E51" i="1"/>
  <c r="E42" i="1"/>
  <c r="E40" i="1"/>
  <c r="E29" i="1"/>
  <c r="E26" i="1"/>
  <c r="E22" i="1"/>
  <c r="E18" i="1"/>
  <c r="E55" i="1"/>
  <c r="E2" i="1"/>
  <c r="E21" i="1"/>
  <c r="E53" i="1"/>
  <c r="E45" i="1"/>
  <c r="E38" i="1"/>
  <c r="E35" i="1"/>
  <c r="E25" i="1"/>
  <c r="E24" i="1"/>
  <c r="E23" i="1"/>
  <c r="E17" i="1"/>
  <c r="E4" i="1"/>
  <c r="E37" i="1"/>
  <c r="E36" i="1"/>
  <c r="E19" i="1"/>
  <c r="E10" i="1"/>
  <c r="E20" i="1"/>
  <c r="E20" i="4" l="1"/>
  <c r="E16" i="4"/>
  <c r="E17" i="4"/>
  <c r="B16" i="4"/>
  <c r="B17" i="4"/>
  <c r="E57" i="1"/>
</calcChain>
</file>

<file path=xl/sharedStrings.xml><?xml version="1.0" encoding="utf-8"?>
<sst xmlns="http://schemas.openxmlformats.org/spreadsheetml/2006/main" count="321" uniqueCount="152">
  <si>
    <t>ID</t>
  </si>
  <si>
    <t>Extractiion Date</t>
  </si>
  <si>
    <t>Full mass (mg)</t>
  </si>
  <si>
    <t>Extraction Mass (mg)</t>
  </si>
  <si>
    <t>139b</t>
  </si>
  <si>
    <t>Solution Needed (ul)</t>
  </si>
  <si>
    <t>Rounded (closest 250 ul, only round down if within 100)</t>
  </si>
  <si>
    <t>Extract 1a</t>
  </si>
  <si>
    <t>Extract 1b</t>
  </si>
  <si>
    <t>Extract 1c</t>
  </si>
  <si>
    <t>Extract 1 avg</t>
  </si>
  <si>
    <t>Extract 2a</t>
  </si>
  <si>
    <t>Extract 2b</t>
  </si>
  <si>
    <t>Extract 2c</t>
  </si>
  <si>
    <t>Extract 2 avg</t>
  </si>
  <si>
    <t>Extract 3a</t>
  </si>
  <si>
    <t>Extract 3b</t>
  </si>
  <si>
    <t>Extract 3c</t>
  </si>
  <si>
    <t>Extract 3 avg</t>
  </si>
  <si>
    <t>Extract 4a</t>
  </si>
  <si>
    <t>Extract 4b</t>
  </si>
  <si>
    <t>Extract 4c</t>
  </si>
  <si>
    <t>Extract 4 avg</t>
  </si>
  <si>
    <t>Extract Date</t>
  </si>
  <si>
    <t>Notes</t>
  </si>
  <si>
    <t>First grinding method</t>
  </si>
  <si>
    <t>139a</t>
  </si>
  <si>
    <t>First grinding method, might be some food scraps in grounds?</t>
  </si>
  <si>
    <t>Spilled sample,  which was already small :(</t>
  </si>
  <si>
    <t>Extract 5a</t>
  </si>
  <si>
    <t>Extract 5b</t>
  </si>
  <si>
    <t>Extract 5c</t>
  </si>
  <si>
    <t>Extract 1 Avg</t>
  </si>
  <si>
    <t>Extract 2 Avg</t>
  </si>
  <si>
    <t>Extract 3 Avg</t>
  </si>
  <si>
    <t>Extract 4 Avg</t>
  </si>
  <si>
    <t>Extract 5 Avg</t>
  </si>
  <si>
    <t>Extract Number</t>
  </si>
  <si>
    <t>500 a</t>
  </si>
  <si>
    <t>500 b</t>
  </si>
  <si>
    <t>500 c</t>
  </si>
  <si>
    <t>250 a</t>
  </si>
  <si>
    <t>250 b</t>
  </si>
  <si>
    <t>250 c</t>
  </si>
  <si>
    <t>500 avg</t>
  </si>
  <si>
    <t>250 avg</t>
  </si>
  <si>
    <t>175 a</t>
  </si>
  <si>
    <t>175 b</t>
  </si>
  <si>
    <t>175 c</t>
  </si>
  <si>
    <t>175 avg</t>
  </si>
  <si>
    <t>87.5 a</t>
  </si>
  <si>
    <t>87.5 b</t>
  </si>
  <si>
    <t>87.5 c</t>
  </si>
  <si>
    <t>87.5 avg</t>
  </si>
  <si>
    <t>43.75 a</t>
  </si>
  <si>
    <t>43.75 b</t>
  </si>
  <si>
    <t>43.75 c</t>
  </si>
  <si>
    <t>43.75 avg</t>
  </si>
  <si>
    <t>21.875 a</t>
  </si>
  <si>
    <t>21.875 b</t>
  </si>
  <si>
    <t>21.875 c</t>
  </si>
  <si>
    <t>21.875 avg</t>
  </si>
  <si>
    <t>10.9375 a</t>
  </si>
  <si>
    <t>10.9375 b</t>
  </si>
  <si>
    <t>10.9375 c</t>
  </si>
  <si>
    <t>10.9375 avg</t>
  </si>
  <si>
    <t>0.00 b</t>
  </si>
  <si>
    <t>0.00 a</t>
  </si>
  <si>
    <t>0.00 c</t>
  </si>
  <si>
    <t>0.00 avg</t>
  </si>
  <si>
    <t>2000a</t>
  </si>
  <si>
    <t>2000b</t>
  </si>
  <si>
    <t>2000c</t>
  </si>
  <si>
    <t>2000 avg</t>
  </si>
  <si>
    <t>5.46875 a</t>
  </si>
  <si>
    <t>5.46875 b</t>
  </si>
  <si>
    <t>5.46875 c</t>
  </si>
  <si>
    <t>1000 avg</t>
  </si>
  <si>
    <t>1000c</t>
  </si>
  <si>
    <t>1000b</t>
  </si>
  <si>
    <t>1000a</t>
  </si>
  <si>
    <t>d</t>
  </si>
  <si>
    <t>e</t>
  </si>
  <si>
    <t>f</t>
  </si>
  <si>
    <t>First grinding method, had a spill during 2nd extraction so volume might be a bit off</t>
  </si>
  <si>
    <t>3a</t>
  </si>
  <si>
    <t>3b</t>
  </si>
  <si>
    <t>4a</t>
  </si>
  <si>
    <t>4b</t>
  </si>
  <si>
    <t>5a</t>
  </si>
  <si>
    <t>5b</t>
  </si>
  <si>
    <t>5.46875 avg</t>
  </si>
  <si>
    <t>First grinding method, may have lost a little sample in ext4 (got stuck to pipette)</t>
  </si>
  <si>
    <t>Ignore measures that are more than 1.25x off</t>
  </si>
  <si>
    <t>NOTES</t>
  </si>
  <si>
    <t>avg</t>
  </si>
  <si>
    <t>4/7/23 Curve</t>
  </si>
  <si>
    <t>Concentration</t>
  </si>
  <si>
    <t>Reading</t>
  </si>
  <si>
    <t>4/14/23 Curve</t>
  </si>
  <si>
    <t>5/11/23 Curve</t>
  </si>
  <si>
    <t>(746.65*x)-55.958</t>
  </si>
  <si>
    <t>reading</t>
  </si>
  <si>
    <t>(convert with formula)</t>
  </si>
  <si>
    <t>conc of liquid sample (ug/ml)</t>
  </si>
  <si>
    <t>(multiply by solution in ml)</t>
  </si>
  <si>
    <t>Solution (ul)</t>
  </si>
  <si>
    <t>Sample 101</t>
  </si>
  <si>
    <t>ug in solution</t>
  </si>
  <si>
    <t>Total ug across extracts</t>
  </si>
  <si>
    <t>Conc of sample ug/ml or ug/g</t>
  </si>
  <si>
    <t>Total ug in skin</t>
  </si>
  <si>
    <t>(649.84* x)-49.592</t>
  </si>
  <si>
    <t>Average</t>
  </si>
  <si>
    <t>Ext 1</t>
  </si>
  <si>
    <t>Ext 2</t>
  </si>
  <si>
    <t>Ext 3</t>
  </si>
  <si>
    <t>Low</t>
  </si>
  <si>
    <t>High</t>
  </si>
  <si>
    <t>All Together</t>
  </si>
  <si>
    <t>ALL TOGETHER</t>
  </si>
  <si>
    <t>(716.31*x)-74.664</t>
  </si>
  <si>
    <t>Specific Eqs</t>
  </si>
  <si>
    <t>General EG</t>
  </si>
  <si>
    <t>Ext1</t>
  </si>
  <si>
    <t>Ext2</t>
  </si>
  <si>
    <t>about 32</t>
  </si>
  <si>
    <t>If converted concentration is negative change to 0</t>
  </si>
  <si>
    <t>308 repeat</t>
  </si>
  <si>
    <t>Currently using the general standard curve</t>
  </si>
  <si>
    <t>(averaged across all measurements)</t>
  </si>
  <si>
    <t>4/14 3b and 4b too high!!</t>
  </si>
  <si>
    <t>ALL TOGETHER (with 2nd ext extras removed)</t>
  </si>
  <si>
    <t>(734.33*x)-74.664</t>
  </si>
  <si>
    <t>USE THIS EQ!!</t>
  </si>
  <si>
    <t>(518.61*x)-33.876</t>
  </si>
  <si>
    <t>LOW</t>
  </si>
  <si>
    <t>HIGH</t>
  </si>
  <si>
    <t>Full Mass (mg)</t>
  </si>
  <si>
    <t>Subsample (mg)</t>
  </si>
  <si>
    <t>Ug in sample (ug/ml* ml)</t>
  </si>
  <si>
    <t>Total ug extracted (using general curve)</t>
  </si>
  <si>
    <t>(420.89*x)-31.506</t>
  </si>
  <si>
    <t>Solution (ml)</t>
  </si>
  <si>
    <t>conversion (ug/ml)</t>
  </si>
  <si>
    <t xml:space="preserve">Concentration (ug/ml) </t>
  </si>
  <si>
    <t>diet_treatment</t>
  </si>
  <si>
    <t>full_mass</t>
  </si>
  <si>
    <t>extraction_run</t>
  </si>
  <si>
    <t>subsample_mass</t>
  </si>
  <si>
    <t>concentration</t>
  </si>
  <si>
    <t>total_extracted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</si>
</sst>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8" fontId="2" fillId="0" borderId="0" xfId="0" applyNumberFormat="1" applyFont="1" applyAlignment="1">
      <alignment wrapText="1"/>
    </xf>
    <xf numFmtId="14" fontId="2" fillId="0" borderId="0" xfId="0" applyNumberFormat="1" applyFont="1"/>
    <xf numFmtId="0" fontId="5" fillId="0" borderId="0" xfId="0" applyFont="1"/>
    <xf numFmtId="1" fontId="0" fillId="0" borderId="0" xfId="0" applyNumberFormat="1"/>
    <xf numFmtId="164" fontId="0" fillId="0" borderId="0" xfId="0" applyNumberFormat="1"/>
    <xf numFmtId="14" fontId="3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Equations!$D$5:$L$5</c:f>
              <c:numCache>
                <c:formatCode>General</c:formatCode>
                <c:ptCount val="9"/>
                <c:pt idx="0">
                  <c:v>0.8563466666666667</c:v>
                </c:pt>
                <c:pt idx="1">
                  <c:v>0.47284000000000004</c:v>
                </c:pt>
                <c:pt idx="2">
                  <c:v>0.28900666666666669</c:v>
                </c:pt>
                <c:pt idx="3">
                  <c:v>0.18718666666666667</c:v>
                </c:pt>
                <c:pt idx="4">
                  <c:v>0.14430333333333334</c:v>
                </c:pt>
                <c:pt idx="5">
                  <c:v>0.12514666666666668</c:v>
                </c:pt>
                <c:pt idx="6">
                  <c:v>0.10495999999999998</c:v>
                </c:pt>
                <c:pt idx="7">
                  <c:v>9.973333333333334E-2</c:v>
                </c:pt>
                <c:pt idx="8">
                  <c:v>9.1609999999999997E-2</c:v>
                </c:pt>
              </c:numCache>
            </c:numRef>
          </c:xVal>
          <c:yVal>
            <c:numRef>
              <c:f>Equations!$D$4:$L$4</c:f>
              <c:numCache>
                <c:formatCode>General</c:formatCode>
                <c:ptCount val="9"/>
                <c:pt idx="0">
                  <c:v>500</c:v>
                </c:pt>
                <c:pt idx="1">
                  <c:v>250</c:v>
                </c:pt>
                <c:pt idx="2">
                  <c:v>175</c:v>
                </c:pt>
                <c:pt idx="3">
                  <c:v>87.5</c:v>
                </c:pt>
                <c:pt idx="4">
                  <c:v>43.75</c:v>
                </c:pt>
                <c:pt idx="5">
                  <c:v>21.875</c:v>
                </c:pt>
                <c:pt idx="6">
                  <c:v>10.9375</c:v>
                </c:pt>
                <c:pt idx="7">
                  <c:v>5.46875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2-D241-AF11-04BCCE15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64511"/>
        <c:axId val="1548074943"/>
      </c:scatterChart>
      <c:valAx>
        <c:axId val="15492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74943"/>
        <c:crosses val="autoZero"/>
        <c:crossBetween val="midCat"/>
      </c:valAx>
      <c:valAx>
        <c:axId val="15480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6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Equations!$B$11:$K$11</c:f>
              <c:numCache>
                <c:formatCode>General</c:formatCode>
                <c:ptCount val="10"/>
                <c:pt idx="1">
                  <c:v>2.0123786666666668</c:v>
                </c:pt>
                <c:pt idx="2">
                  <c:v>1.0022066666666667</c:v>
                </c:pt>
                <c:pt idx="3">
                  <c:v>0.56237333333333328</c:v>
                </c:pt>
                <c:pt idx="4">
                  <c:v>0.32388666666666666</c:v>
                </c:pt>
                <c:pt idx="5">
                  <c:v>0.21225333333333335</c:v>
                </c:pt>
                <c:pt idx="6">
                  <c:v>0.16086666666666666</c:v>
                </c:pt>
                <c:pt idx="7">
                  <c:v>0.12798666666666667</c:v>
                </c:pt>
                <c:pt idx="8">
                  <c:v>0.11728666666666668</c:v>
                </c:pt>
                <c:pt idx="9">
                  <c:v>9.6799999999999997E-2</c:v>
                </c:pt>
              </c:numCache>
            </c:numRef>
          </c:xVal>
          <c:yVal>
            <c:numRef>
              <c:f>Equations!$B$10:$K$10</c:f>
              <c:numCache>
                <c:formatCode>General</c:formatCode>
                <c:ptCount val="10"/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8-E840-9FB2-C6F562C9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683807"/>
        <c:axId val="1478352559"/>
      </c:scatterChart>
      <c:valAx>
        <c:axId val="15356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52559"/>
        <c:crosses val="autoZero"/>
        <c:crossBetween val="midCat"/>
      </c:valAx>
      <c:valAx>
        <c:axId val="1478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Equations!$B$18:$L$18</c:f>
              <c:numCache>
                <c:formatCode>General</c:formatCode>
                <c:ptCount val="11"/>
                <c:pt idx="0">
                  <c:v>2.7285499999999998</c:v>
                </c:pt>
                <c:pt idx="1">
                  <c:v>1.4847555555555554</c:v>
                </c:pt>
                <c:pt idx="2">
                  <c:v>0.7145785714285714</c:v>
                </c:pt>
                <c:pt idx="3">
                  <c:v>0.39677380952380947</c:v>
                </c:pt>
                <c:pt idx="4">
                  <c:v>0.25218809523809521</c:v>
                </c:pt>
                <c:pt idx="5">
                  <c:v>0.17047142857142858</c:v>
                </c:pt>
                <c:pt idx="6">
                  <c:v>0.14559523809523808</c:v>
                </c:pt>
                <c:pt idx="7">
                  <c:v>0.1177142857142857</c:v>
                </c:pt>
                <c:pt idx="8">
                  <c:v>0.10475476190476192</c:v>
                </c:pt>
                <c:pt idx="9">
                  <c:v>0.10063666666666667</c:v>
                </c:pt>
                <c:pt idx="10">
                  <c:v>9.2276666666666673E-2</c:v>
                </c:pt>
              </c:numCache>
            </c:numRef>
          </c:xVal>
          <c:yVal>
            <c:numRef>
              <c:f>Equations!$B$17:$L$17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5.46875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1-F143-BBB3-56C6BA2D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55407"/>
        <c:axId val="1547398447"/>
      </c:scatterChart>
      <c:valAx>
        <c:axId val="15405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98447"/>
        <c:crosses val="autoZero"/>
        <c:crossBetween val="midCat"/>
      </c:valAx>
      <c:valAx>
        <c:axId val="15473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5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Equations!$B$56:$L$56</c:f>
              <c:numCache>
                <c:formatCode>General</c:formatCode>
                <c:ptCount val="11"/>
                <c:pt idx="0">
                  <c:v>2.7739999999999996</c:v>
                </c:pt>
                <c:pt idx="1">
                  <c:v>1.6778995238095238</c:v>
                </c:pt>
                <c:pt idx="2">
                  <c:v>0.86796578947368408</c:v>
                </c:pt>
                <c:pt idx="3">
                  <c:v>0.4831850877192983</c:v>
                </c:pt>
                <c:pt idx="4">
                  <c:v>0.29111315789473685</c:v>
                </c:pt>
                <c:pt idx="5">
                  <c:v>0.19154385964912279</c:v>
                </c:pt>
                <c:pt idx="6">
                  <c:v>0.15126754385964916</c:v>
                </c:pt>
                <c:pt idx="7">
                  <c:v>0.1231280701754386</c:v>
                </c:pt>
                <c:pt idx="8">
                  <c:v>0.10883421052631578</c:v>
                </c:pt>
                <c:pt idx="9">
                  <c:v>0.10018500000000001</c:v>
                </c:pt>
                <c:pt idx="10">
                  <c:v>9.3562222222222241E-2</c:v>
                </c:pt>
              </c:numCache>
            </c:numRef>
          </c:xVal>
          <c:yVal>
            <c:numRef>
              <c:f>Equations!$B$55:$L$55</c:f>
              <c:numCache>
                <c:formatCode>General</c:formatCode>
                <c:ptCount val="11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5.46875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864F-98EB-0FEF5F5D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1024"/>
        <c:axId val="26753456"/>
      </c:scatterChart>
      <c:valAx>
        <c:axId val="267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456"/>
        <c:crosses val="autoZero"/>
        <c:crossBetween val="midCat"/>
      </c:valAx>
      <c:valAx>
        <c:axId val="267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Equations!$B$78:$L$78</c:f>
              <c:numCache>
                <c:formatCode>General</c:formatCode>
                <c:ptCount val="11"/>
                <c:pt idx="0">
                  <c:v>2.72</c:v>
                </c:pt>
                <c:pt idx="1">
                  <c:v>1.6197161111111109</c:v>
                </c:pt>
                <c:pt idx="2">
                  <c:v>0.84087156862745094</c:v>
                </c:pt>
                <c:pt idx="3">
                  <c:v>0.46785196078431379</c:v>
                </c:pt>
                <c:pt idx="4">
                  <c:v>0.28410490196078431</c:v>
                </c:pt>
                <c:pt idx="5">
                  <c:v>0.18767647058823531</c:v>
                </c:pt>
                <c:pt idx="6">
                  <c:v>0.14970686274509806</c:v>
                </c:pt>
                <c:pt idx="7">
                  <c:v>0.122921568627451</c:v>
                </c:pt>
                <c:pt idx="8">
                  <c:v>0.10850098039215687</c:v>
                </c:pt>
                <c:pt idx="9">
                  <c:v>0.10018500000000001</c:v>
                </c:pt>
                <c:pt idx="10">
                  <c:v>9.3562222222222241E-2</c:v>
                </c:pt>
              </c:numCache>
            </c:numRef>
          </c:xVal>
          <c:yVal>
            <c:numRef>
              <c:f>Equations!$B$77:$L$77</c:f>
              <c:numCache>
                <c:formatCode>General</c:formatCode>
                <c:ptCount val="11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5.46875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1-AE4F-BA21-85B4816C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90240"/>
        <c:axId val="893241728"/>
      </c:scatterChart>
      <c:valAx>
        <c:axId val="8436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41728"/>
        <c:crosses val="autoZero"/>
        <c:crossBetween val="midCat"/>
      </c:valAx>
      <c:valAx>
        <c:axId val="893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Equations!$D$99:$K$99</c:f>
              <c:numCache>
                <c:formatCode>General</c:formatCode>
                <c:ptCount val="8"/>
                <c:pt idx="0">
                  <c:v>2.3791250000000002</c:v>
                </c:pt>
                <c:pt idx="1">
                  <c:v>1.3876666666666668</c:v>
                </c:pt>
                <c:pt idx="2">
                  <c:v>0.72066666666666657</c:v>
                </c:pt>
                <c:pt idx="3">
                  <c:v>0.41033333333333333</c:v>
                </c:pt>
                <c:pt idx="4">
                  <c:v>0.25455555555555559</c:v>
                </c:pt>
                <c:pt idx="5">
                  <c:v>0.1701111111111111</c:v>
                </c:pt>
                <c:pt idx="6">
                  <c:v>0.12966666666666665</c:v>
                </c:pt>
                <c:pt idx="7">
                  <c:v>0.1101111111111111</c:v>
                </c:pt>
              </c:numCache>
            </c:numRef>
          </c:xVal>
          <c:yVal>
            <c:numRef>
              <c:f>Equations!$D$100:$K$100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175</c:v>
                </c:pt>
                <c:pt idx="4">
                  <c:v>87.5</c:v>
                </c:pt>
                <c:pt idx="5">
                  <c:v>43.75</c:v>
                </c:pt>
                <c:pt idx="6">
                  <c:v>21.875</c:v>
                </c:pt>
                <c:pt idx="7">
                  <c:v>10.9375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7-7F48-A6C9-5D796AF9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47279"/>
        <c:axId val="475806239"/>
      </c:scatterChart>
      <c:valAx>
        <c:axId val="4753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06239"/>
        <c:crosses val="autoZero"/>
        <c:crossBetween val="midCat"/>
      </c:valAx>
      <c:valAx>
        <c:axId val="4758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19</xdr:row>
      <xdr:rowOff>120650</xdr:rowOff>
    </xdr:from>
    <xdr:to>
      <xdr:col>4</xdr:col>
      <xdr:colOff>781050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1888B-706F-F742-897D-15CDBBE0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19</xdr:row>
      <xdr:rowOff>107950</xdr:rowOff>
    </xdr:from>
    <xdr:to>
      <xdr:col>11</xdr:col>
      <xdr:colOff>31750</xdr:colOff>
      <xdr:row>33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D1DA74-D5A2-B240-B2A2-ECACCD74F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742950</xdr:colOff>
      <xdr:row>19</xdr:row>
      <xdr:rowOff>120650</xdr:rowOff>
    </xdr:from>
    <xdr:to>
      <xdr:col>17</xdr:col>
      <xdr:colOff>361950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9265C7-A455-7248-B030-3B806C83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58</xdr:row>
      <xdr:rowOff>101600</xdr:rowOff>
    </xdr:from>
    <xdr:to>
      <xdr:col>11</xdr:col>
      <xdr:colOff>95250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AE6D4-2E1F-4CD1-31C8-5EB136ADA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819150</xdr:colOff>
      <xdr:row>80</xdr:row>
      <xdr:rowOff>63500</xdr:rowOff>
    </xdr:from>
    <xdr:to>
      <xdr:col>10</xdr:col>
      <xdr:colOff>438150</xdr:colOff>
      <xdr:row>93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B4091-EB4E-A00C-8825-18D4D5D0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368300</xdr:colOff>
      <xdr:row>101</xdr:row>
      <xdr:rowOff>107950</xdr:rowOff>
    </xdr:from>
    <xdr:to>
      <xdr:col>9</xdr:col>
      <xdr:colOff>812800</xdr:colOff>
      <xdr:row>115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D2EA0A-4FD8-43D2-8209-01D26877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BA0D-9053-A84B-853B-8BED056A7370}">
  <dimension ref="A1:AM105"/>
  <sheetViews>
    <sheetView topLeftCell="AB1" workbookViewId="0">
      <selection activeCell="AL2" sqref="AL2"/>
    </sheetView>
  </sheetViews>
  <sheetFormatPr baseColWidth="10" defaultRowHeight="16" x14ac:dyDescent="0.2"/>
  <cols>
    <col min="2" max="2" width="11.6640625" customWidth="1"/>
    <col min="4" max="4" width="11.33203125" style="6" customWidth="1"/>
    <col min="5" max="5" width="10.1640625" style="15" customWidth="1"/>
    <col min="6" max="6" width="11.6640625" style="16" customWidth="1"/>
    <col min="7" max="7" width="12.1640625" bestFit="1" customWidth="1"/>
    <col min="10" max="10" width="12.1640625" bestFit="1" customWidth="1"/>
    <col min="11" max="11" width="12.1640625" style="7" customWidth="1"/>
    <col min="12" max="12" width="12.1640625" customWidth="1"/>
    <col min="17" max="18" width="10.83203125" style="7"/>
    <col min="23" max="24" width="10.83203125" style="7"/>
    <col min="29" max="30" width="10.83203125" style="7"/>
    <col min="35" max="36" width="10.83203125" style="7"/>
    <col min="37" max="37" width="13.6640625" style="7" customWidth="1"/>
    <col min="38" max="38" width="13.6640625" customWidth="1"/>
    <col min="39" max="39" width="13.1640625" customWidth="1"/>
  </cols>
  <sheetData>
    <row r="1" spans="1:39" x14ac:dyDescent="0.2">
      <c r="A1" t="s">
        <v>0</v>
      </c>
      <c r="B1" t="s">
        <v>138</v>
      </c>
      <c r="C1" t="s">
        <v>23</v>
      </c>
      <c r="D1" s="6" t="s">
        <v>139</v>
      </c>
      <c r="E1" s="15" t="s">
        <v>106</v>
      </c>
      <c r="F1" s="16" t="s">
        <v>143</v>
      </c>
      <c r="G1" t="s">
        <v>7</v>
      </c>
      <c r="H1" t="s">
        <v>8</v>
      </c>
      <c r="I1" t="s">
        <v>9</v>
      </c>
      <c r="J1" t="s">
        <v>32</v>
      </c>
      <c r="K1" s="7" t="s">
        <v>144</v>
      </c>
      <c r="L1" t="s">
        <v>140</v>
      </c>
      <c r="M1" t="s">
        <v>11</v>
      </c>
      <c r="N1" t="s">
        <v>12</v>
      </c>
      <c r="O1" t="s">
        <v>13</v>
      </c>
      <c r="P1" t="s">
        <v>33</v>
      </c>
      <c r="Q1" s="7" t="s">
        <v>144</v>
      </c>
      <c r="R1" t="s">
        <v>140</v>
      </c>
      <c r="S1" t="s">
        <v>15</v>
      </c>
      <c r="T1" t="s">
        <v>16</v>
      </c>
      <c r="U1" t="s">
        <v>17</v>
      </c>
      <c r="V1" t="s">
        <v>34</v>
      </c>
      <c r="W1" s="7" t="s">
        <v>144</v>
      </c>
      <c r="X1" t="s">
        <v>140</v>
      </c>
      <c r="Y1" t="s">
        <v>19</v>
      </c>
      <c r="Z1" t="s">
        <v>20</v>
      </c>
      <c r="AA1" t="s">
        <v>21</v>
      </c>
      <c r="AB1" t="s">
        <v>35</v>
      </c>
      <c r="AC1" s="7" t="s">
        <v>144</v>
      </c>
      <c r="AD1" t="s">
        <v>140</v>
      </c>
      <c r="AE1" t="s">
        <v>29</v>
      </c>
      <c r="AF1" t="s">
        <v>30</v>
      </c>
      <c r="AG1" t="s">
        <v>31</v>
      </c>
      <c r="AH1" t="s">
        <v>36</v>
      </c>
      <c r="AI1" s="7" t="s">
        <v>144</v>
      </c>
      <c r="AJ1" t="s">
        <v>140</v>
      </c>
      <c r="AK1" s="7" t="s">
        <v>145</v>
      </c>
      <c r="AL1" s="7" t="s">
        <v>141</v>
      </c>
      <c r="AM1" t="s">
        <v>24</v>
      </c>
    </row>
    <row r="2" spans="1:39" x14ac:dyDescent="0.2">
      <c r="A2">
        <v>101</v>
      </c>
      <c r="B2">
        <v>15.3</v>
      </c>
      <c r="C2" s="1">
        <v>45030</v>
      </c>
      <c r="D2" s="6">
        <v>2.129</v>
      </c>
      <c r="E2" s="15">
        <v>425.8</v>
      </c>
      <c r="F2" s="16">
        <f t="shared" ref="F2:F33" si="0">E2/1000</f>
        <v>0.42580000000000001</v>
      </c>
      <c r="G2">
        <v>0.58160000000000001</v>
      </c>
      <c r="H2">
        <v>0.62070000000000003</v>
      </c>
      <c r="I2">
        <v>0.61809999999999998</v>
      </c>
      <c r="J2">
        <f t="shared" ref="J2:J28" si="1">AVERAGE(G2:I2)</f>
        <v>0.60680000000000012</v>
      </c>
      <c r="K2" s="7">
        <f>(257.58*J2)-6.6599</f>
        <v>149.63964400000003</v>
      </c>
      <c r="L2">
        <f t="shared" ref="L2:L33" si="2">K2*F2</f>
        <v>63.716560415200014</v>
      </c>
      <c r="M2">
        <v>0.23860000000000001</v>
      </c>
      <c r="N2">
        <v>0.23680000000000001</v>
      </c>
      <c r="O2">
        <v>0.25119999999999998</v>
      </c>
      <c r="P2">
        <f t="shared" ref="P2:P26" si="3">AVERAGE(M2:O2)</f>
        <v>0.2422</v>
      </c>
      <c r="Q2" s="7">
        <f>(257.58*P2)-6.6599</f>
        <v>55.725975999999996</v>
      </c>
      <c r="R2">
        <f t="shared" ref="R2:R33" si="4">Q2*F2</f>
        <v>23.728120580799999</v>
      </c>
      <c r="S2">
        <v>0.26919999999999999</v>
      </c>
      <c r="T2">
        <v>0.27089999999999997</v>
      </c>
      <c r="U2">
        <v>0.31290000000000001</v>
      </c>
      <c r="V2">
        <f t="shared" ref="V2:V28" si="5">AVERAGE(S2:U2)</f>
        <v>0.28433333333333333</v>
      </c>
      <c r="W2" s="7">
        <f>(257.58*V2)-6.6599</f>
        <v>66.578679999999991</v>
      </c>
      <c r="X2">
        <f t="shared" ref="X2:X33" si="6">W2*F2</f>
        <v>28.349201943999997</v>
      </c>
      <c r="Y2">
        <v>0.27139999999999997</v>
      </c>
      <c r="Z2" s="9">
        <v>0.55469999999999997</v>
      </c>
      <c r="AA2">
        <v>0.28079999999999999</v>
      </c>
      <c r="AB2">
        <f>AVERAGE(Y2,AA2)</f>
        <v>0.27610000000000001</v>
      </c>
      <c r="AC2" s="7">
        <f>(257.58*AB2)-6.6599</f>
        <v>64.457937999999984</v>
      </c>
      <c r="AD2">
        <f t="shared" ref="AD2:AD33" si="7">AC2*F2</f>
        <v>27.446190000399994</v>
      </c>
      <c r="AE2">
        <v>0.2034</v>
      </c>
      <c r="AF2">
        <v>0.21229999999999999</v>
      </c>
      <c r="AG2">
        <v>0.21240000000000001</v>
      </c>
      <c r="AH2">
        <f t="shared" ref="AH2:AH22" si="8">AVERAGE(AE2:AG2)</f>
        <v>0.20936666666666667</v>
      </c>
      <c r="AI2" s="7">
        <f>(257.58*AH2)-6.6599</f>
        <v>47.268765999999999</v>
      </c>
      <c r="AJ2">
        <f t="shared" ref="AJ2:AJ33" si="9">AI2*F2</f>
        <v>20.127040562800001</v>
      </c>
      <c r="AK2" s="7">
        <f t="shared" ref="AK2:AK33" si="10">AVERAGE(AI2,AC2,W2,Q2,K2)</f>
        <v>76.734200800000011</v>
      </c>
      <c r="AL2">
        <f t="shared" ref="AL2:AL33" si="11">AJ2+AD2+X2+R2+L2</f>
        <v>163.36711350320002</v>
      </c>
    </row>
    <row r="3" spans="1:39" x14ac:dyDescent="0.2">
      <c r="A3">
        <v>102</v>
      </c>
      <c r="B3">
        <v>21.7</v>
      </c>
      <c r="C3" s="1">
        <v>45021</v>
      </c>
      <c r="D3" s="6">
        <v>3.395</v>
      </c>
      <c r="E3" s="15">
        <v>679</v>
      </c>
      <c r="F3" s="16">
        <f t="shared" si="0"/>
        <v>0.67900000000000005</v>
      </c>
      <c r="G3">
        <v>0.67689999999999995</v>
      </c>
      <c r="H3">
        <v>0.68169999999999997</v>
      </c>
      <c r="I3">
        <v>0.69640000000000002</v>
      </c>
      <c r="J3">
        <f t="shared" si="1"/>
        <v>0.68500000000000005</v>
      </c>
      <c r="K3" s="7">
        <f t="shared" ref="K3:K66" si="12">(257.58*J3)-6.6599</f>
        <v>169.7824</v>
      </c>
      <c r="L3">
        <f t="shared" si="2"/>
        <v>115.2822496</v>
      </c>
      <c r="M3">
        <v>0.33229999999999998</v>
      </c>
      <c r="N3">
        <v>0.33239999999999997</v>
      </c>
      <c r="O3">
        <v>0.34210000000000002</v>
      </c>
      <c r="P3">
        <f t="shared" si="3"/>
        <v>0.33559999999999995</v>
      </c>
      <c r="Q3" s="7">
        <f t="shared" ref="Q3:Q66" si="13">(257.58*P3)-6.6599</f>
        <v>79.783947999999981</v>
      </c>
      <c r="R3">
        <f t="shared" si="4"/>
        <v>54.173300691999991</v>
      </c>
      <c r="S3">
        <v>0.24779999999999999</v>
      </c>
      <c r="T3">
        <v>0.24890000000000001</v>
      </c>
      <c r="U3">
        <v>0.2452</v>
      </c>
      <c r="V3">
        <f t="shared" si="5"/>
        <v>0.24729999999999999</v>
      </c>
      <c r="W3" s="7">
        <f t="shared" ref="W3:W66" si="14">(257.58*V3)-6.6599</f>
        <v>57.039633999999992</v>
      </c>
      <c r="X3">
        <f t="shared" si="6"/>
        <v>38.729911485999999</v>
      </c>
      <c r="Y3">
        <v>0.19120000000000001</v>
      </c>
      <c r="Z3">
        <v>0.1961</v>
      </c>
      <c r="AA3">
        <v>0.19719999999999999</v>
      </c>
      <c r="AB3">
        <f t="shared" ref="AB3:AB33" si="15">AVERAGE(Y3:AA3)</f>
        <v>0.19483333333333333</v>
      </c>
      <c r="AC3" s="7">
        <f t="shared" ref="AC3:AC66" si="16">(257.58*AB3)-6.6599</f>
        <v>43.525269999999999</v>
      </c>
      <c r="AD3">
        <f t="shared" si="7"/>
        <v>29.553658330000001</v>
      </c>
      <c r="AE3">
        <v>0.18479999999999999</v>
      </c>
      <c r="AF3">
        <v>0.19409999999999999</v>
      </c>
      <c r="AG3">
        <v>0.19159999999999999</v>
      </c>
      <c r="AH3">
        <f t="shared" si="8"/>
        <v>0.19016666666666668</v>
      </c>
      <c r="AI3" s="7">
        <f t="shared" ref="AI3:AI66" si="17">(257.58*AH3)-6.6599</f>
        <v>42.323230000000002</v>
      </c>
      <c r="AJ3">
        <f t="shared" si="9"/>
        <v>28.737473170000005</v>
      </c>
      <c r="AK3" s="7">
        <f t="shared" si="10"/>
        <v>78.490896399999997</v>
      </c>
      <c r="AL3">
        <f t="shared" si="11"/>
        <v>266.476593278</v>
      </c>
    </row>
    <row r="4" spans="1:39" x14ac:dyDescent="0.2">
      <c r="A4" s="5">
        <v>103</v>
      </c>
      <c r="B4">
        <v>29.1</v>
      </c>
      <c r="C4" s="1">
        <v>45021</v>
      </c>
      <c r="D4" s="6">
        <v>3.7759999999999998</v>
      </c>
      <c r="E4" s="15">
        <v>755.19999999999993</v>
      </c>
      <c r="F4" s="16">
        <f t="shared" si="0"/>
        <v>0.75519999999999998</v>
      </c>
      <c r="G4">
        <v>0.48320000000000002</v>
      </c>
      <c r="H4">
        <v>0.51680000000000004</v>
      </c>
      <c r="I4">
        <v>0.53010000000000002</v>
      </c>
      <c r="J4">
        <f t="shared" si="1"/>
        <v>0.51003333333333334</v>
      </c>
      <c r="K4" s="7">
        <f t="shared" si="12"/>
        <v>124.71448599999999</v>
      </c>
      <c r="L4">
        <f t="shared" si="2"/>
        <v>94.18437982719999</v>
      </c>
      <c r="M4">
        <v>0.19289999999999999</v>
      </c>
      <c r="N4">
        <v>0.1946</v>
      </c>
      <c r="O4">
        <v>0.1898</v>
      </c>
      <c r="P4">
        <f t="shared" si="3"/>
        <v>0.19243333333333332</v>
      </c>
      <c r="Q4" s="7">
        <f t="shared" si="13"/>
        <v>42.907077999999991</v>
      </c>
      <c r="R4">
        <f t="shared" si="4"/>
        <v>32.403425305599995</v>
      </c>
      <c r="S4">
        <v>0.15709999999999999</v>
      </c>
      <c r="T4">
        <v>0.15290000000000001</v>
      </c>
      <c r="U4">
        <v>0.1547</v>
      </c>
      <c r="V4">
        <f t="shared" si="5"/>
        <v>0.15490000000000001</v>
      </c>
      <c r="W4" s="7">
        <f t="shared" si="14"/>
        <v>33.239241999999997</v>
      </c>
      <c r="X4">
        <f t="shared" si="6"/>
        <v>25.102275558399999</v>
      </c>
      <c r="Y4">
        <v>0.191</v>
      </c>
      <c r="Z4">
        <v>0.1971</v>
      </c>
      <c r="AA4">
        <v>0.17929999999999999</v>
      </c>
      <c r="AB4">
        <f t="shared" si="15"/>
        <v>0.18913333333333335</v>
      </c>
      <c r="AC4" s="7">
        <f t="shared" si="16"/>
        <v>42.057063999999997</v>
      </c>
      <c r="AD4">
        <f t="shared" si="7"/>
        <v>31.761494732799996</v>
      </c>
      <c r="AE4">
        <v>0.16400000000000001</v>
      </c>
      <c r="AF4">
        <v>0.15970000000000001</v>
      </c>
      <c r="AG4">
        <v>0.16159999999999999</v>
      </c>
      <c r="AH4">
        <f t="shared" si="8"/>
        <v>0.16176666666666664</v>
      </c>
      <c r="AI4" s="7">
        <f t="shared" si="17"/>
        <v>35.007957999999988</v>
      </c>
      <c r="AJ4">
        <f t="shared" si="9"/>
        <v>26.438009881599989</v>
      </c>
      <c r="AK4" s="7">
        <f t="shared" si="10"/>
        <v>55.585165599999996</v>
      </c>
      <c r="AL4">
        <f t="shared" si="11"/>
        <v>209.88958530559995</v>
      </c>
      <c r="AM4" t="s">
        <v>27</v>
      </c>
    </row>
    <row r="5" spans="1:39" x14ac:dyDescent="0.2">
      <c r="A5">
        <v>104</v>
      </c>
      <c r="B5">
        <v>18.5</v>
      </c>
      <c r="C5" s="1">
        <v>45021</v>
      </c>
      <c r="D5" s="6">
        <v>3.2480000000000002</v>
      </c>
      <c r="E5" s="15">
        <v>649.6</v>
      </c>
      <c r="F5" s="16">
        <f t="shared" si="0"/>
        <v>0.64960000000000007</v>
      </c>
      <c r="G5">
        <v>0.64380000000000004</v>
      </c>
      <c r="H5">
        <v>0.58279999999999998</v>
      </c>
      <c r="I5">
        <v>0.66210000000000002</v>
      </c>
      <c r="J5">
        <f t="shared" si="1"/>
        <v>0.62956666666666672</v>
      </c>
      <c r="K5" s="7">
        <f t="shared" si="12"/>
        <v>155.503882</v>
      </c>
      <c r="L5">
        <f t="shared" si="2"/>
        <v>101.01532174720002</v>
      </c>
      <c r="M5">
        <v>0.29449999999999998</v>
      </c>
      <c r="N5">
        <v>0.2984</v>
      </c>
      <c r="O5">
        <v>0.2974</v>
      </c>
      <c r="P5">
        <f t="shared" si="3"/>
        <v>0.29676666666666668</v>
      </c>
      <c r="Q5" s="7">
        <f t="shared" si="13"/>
        <v>69.781258000000008</v>
      </c>
      <c r="R5">
        <f t="shared" si="4"/>
        <v>45.329905196800013</v>
      </c>
      <c r="S5">
        <v>0.25269999999999998</v>
      </c>
      <c r="T5">
        <v>0.2631</v>
      </c>
      <c r="U5">
        <v>0.25890000000000002</v>
      </c>
      <c r="V5">
        <f t="shared" si="5"/>
        <v>0.25823333333333337</v>
      </c>
      <c r="W5" s="7">
        <f t="shared" si="14"/>
        <v>59.855842000000003</v>
      </c>
      <c r="X5">
        <f t="shared" si="6"/>
        <v>38.882354963200008</v>
      </c>
      <c r="Y5">
        <v>0.22639999999999999</v>
      </c>
      <c r="Z5">
        <v>0.2303</v>
      </c>
      <c r="AA5">
        <v>0.2351</v>
      </c>
      <c r="AB5">
        <f t="shared" si="15"/>
        <v>0.2306</v>
      </c>
      <c r="AC5" s="7">
        <f t="shared" si="16"/>
        <v>52.738047999999999</v>
      </c>
      <c r="AD5">
        <f t="shared" si="7"/>
        <v>34.258635980800001</v>
      </c>
      <c r="AE5">
        <v>0.20039999999999999</v>
      </c>
      <c r="AF5">
        <v>0.20580000000000001</v>
      </c>
      <c r="AG5">
        <v>0.2099</v>
      </c>
      <c r="AH5">
        <f t="shared" si="8"/>
        <v>0.20536666666666667</v>
      </c>
      <c r="AI5" s="7">
        <f t="shared" si="17"/>
        <v>46.238445999999996</v>
      </c>
      <c r="AJ5">
        <f t="shared" si="9"/>
        <v>30.036494521600002</v>
      </c>
      <c r="AK5" s="7">
        <f t="shared" si="10"/>
        <v>76.823495199999996</v>
      </c>
      <c r="AL5">
        <f t="shared" si="11"/>
        <v>249.52271240960005</v>
      </c>
    </row>
    <row r="6" spans="1:39" x14ac:dyDescent="0.2">
      <c r="A6">
        <v>105</v>
      </c>
      <c r="B6">
        <v>21.6</v>
      </c>
      <c r="C6" s="1">
        <v>45021</v>
      </c>
      <c r="D6" s="6">
        <v>3.323</v>
      </c>
      <c r="E6" s="15">
        <v>664.6</v>
      </c>
      <c r="F6" s="16">
        <f t="shared" si="0"/>
        <v>0.66459999999999997</v>
      </c>
      <c r="G6">
        <v>0.60960000000000003</v>
      </c>
      <c r="H6">
        <v>0.61309999999999998</v>
      </c>
      <c r="I6">
        <v>0.57609999999999995</v>
      </c>
      <c r="J6">
        <f t="shared" si="1"/>
        <v>0.59960000000000002</v>
      </c>
      <c r="K6" s="7">
        <f t="shared" si="12"/>
        <v>147.785068</v>
      </c>
      <c r="L6">
        <f t="shared" si="2"/>
        <v>98.217956192799988</v>
      </c>
      <c r="M6">
        <v>0.30130000000000001</v>
      </c>
      <c r="N6">
        <v>0.29160000000000003</v>
      </c>
      <c r="O6">
        <v>0.29239999999999999</v>
      </c>
      <c r="P6">
        <f t="shared" si="3"/>
        <v>0.29509999999999997</v>
      </c>
      <c r="Q6" s="7">
        <f t="shared" si="13"/>
        <v>69.351957999999996</v>
      </c>
      <c r="R6">
        <f t="shared" si="4"/>
        <v>46.091311286799993</v>
      </c>
      <c r="S6">
        <v>0.23300000000000001</v>
      </c>
      <c r="T6">
        <v>0.22550000000000001</v>
      </c>
      <c r="U6">
        <v>0.23699999999999999</v>
      </c>
      <c r="V6">
        <f t="shared" si="5"/>
        <v>0.23183333333333334</v>
      </c>
      <c r="W6" s="7">
        <f t="shared" si="14"/>
        <v>53.055729999999997</v>
      </c>
      <c r="X6">
        <f t="shared" si="6"/>
        <v>35.260838157999999</v>
      </c>
      <c r="Y6">
        <v>0.19270000000000001</v>
      </c>
      <c r="Z6">
        <v>0.20119999999999999</v>
      </c>
      <c r="AA6">
        <v>0.2059</v>
      </c>
      <c r="AB6">
        <f t="shared" si="15"/>
        <v>0.19993333333333332</v>
      </c>
      <c r="AC6" s="7">
        <f t="shared" si="16"/>
        <v>44.838927999999996</v>
      </c>
      <c r="AD6">
        <f t="shared" si="7"/>
        <v>29.799951548799996</v>
      </c>
      <c r="AE6">
        <v>0.18740000000000001</v>
      </c>
      <c r="AF6">
        <v>0.185</v>
      </c>
      <c r="AG6">
        <v>0.18459999999999999</v>
      </c>
      <c r="AH6">
        <f t="shared" si="8"/>
        <v>0.18566666666666665</v>
      </c>
      <c r="AI6" s="7">
        <f t="shared" si="17"/>
        <v>41.16411999999999</v>
      </c>
      <c r="AJ6">
        <f t="shared" si="9"/>
        <v>27.357674151999991</v>
      </c>
      <c r="AK6" s="7">
        <f t="shared" si="10"/>
        <v>71.239160799999993</v>
      </c>
      <c r="AL6">
        <f t="shared" si="11"/>
        <v>236.72773133839996</v>
      </c>
    </row>
    <row r="7" spans="1:39" x14ac:dyDescent="0.2">
      <c r="A7">
        <v>106</v>
      </c>
      <c r="B7">
        <v>17.2</v>
      </c>
      <c r="C7" s="1">
        <v>45021</v>
      </c>
      <c r="D7" s="6">
        <v>3.2890000000000001</v>
      </c>
      <c r="E7" s="15">
        <v>657.80000000000007</v>
      </c>
      <c r="F7" s="16">
        <f t="shared" si="0"/>
        <v>0.65780000000000005</v>
      </c>
      <c r="G7">
        <v>0.66600000000000004</v>
      </c>
      <c r="H7">
        <v>0.68579999999999997</v>
      </c>
      <c r="I7">
        <v>0.67959999999999998</v>
      </c>
      <c r="J7">
        <f t="shared" si="1"/>
        <v>0.67713333333333325</v>
      </c>
      <c r="K7" s="7">
        <f t="shared" si="12"/>
        <v>167.75610399999997</v>
      </c>
      <c r="L7">
        <f t="shared" si="2"/>
        <v>110.34996521119999</v>
      </c>
      <c r="M7">
        <v>0.33710000000000001</v>
      </c>
      <c r="N7">
        <v>0.32979999999999998</v>
      </c>
      <c r="O7">
        <v>0.33090000000000003</v>
      </c>
      <c r="P7">
        <f t="shared" si="3"/>
        <v>0.33260000000000001</v>
      </c>
      <c r="Q7" s="7">
        <f t="shared" si="13"/>
        <v>79.011207999999982</v>
      </c>
      <c r="R7">
        <f t="shared" si="4"/>
        <v>51.973572622399992</v>
      </c>
      <c r="S7">
        <v>0.26469999999999999</v>
      </c>
      <c r="T7">
        <v>0.27650000000000002</v>
      </c>
      <c r="U7">
        <v>0.2641</v>
      </c>
      <c r="V7">
        <f t="shared" si="5"/>
        <v>0.26843333333333336</v>
      </c>
      <c r="W7" s="7">
        <f t="shared" si="14"/>
        <v>62.483157999999996</v>
      </c>
      <c r="X7">
        <f t="shared" si="6"/>
        <v>41.101421332400001</v>
      </c>
      <c r="Y7">
        <v>0.22889999999999999</v>
      </c>
      <c r="Z7">
        <v>0.2271</v>
      </c>
      <c r="AA7">
        <v>0.2258</v>
      </c>
      <c r="AB7">
        <f t="shared" si="15"/>
        <v>0.22726666666666664</v>
      </c>
      <c r="AC7" s="7">
        <f t="shared" si="16"/>
        <v>51.879447999999989</v>
      </c>
      <c r="AD7">
        <f t="shared" si="7"/>
        <v>34.126300894399996</v>
      </c>
      <c r="AE7">
        <v>0.20780000000000001</v>
      </c>
      <c r="AF7">
        <v>0.20880000000000001</v>
      </c>
      <c r="AG7">
        <v>0.21029999999999999</v>
      </c>
      <c r="AH7">
        <f t="shared" si="8"/>
        <v>0.20896666666666666</v>
      </c>
      <c r="AI7" s="7">
        <f t="shared" si="17"/>
        <v>47.165733999999993</v>
      </c>
      <c r="AJ7">
        <f t="shared" si="9"/>
        <v>31.0256198252</v>
      </c>
      <c r="AK7" s="7">
        <f t="shared" si="10"/>
        <v>81.659130399999981</v>
      </c>
      <c r="AL7">
        <f t="shared" si="11"/>
        <v>268.57687988559996</v>
      </c>
    </row>
    <row r="8" spans="1:39" x14ac:dyDescent="0.2">
      <c r="A8">
        <v>107</v>
      </c>
      <c r="B8">
        <v>22.1</v>
      </c>
      <c r="C8" s="1">
        <v>45021</v>
      </c>
      <c r="D8" s="6">
        <v>3.343</v>
      </c>
      <c r="E8" s="15">
        <v>668.6</v>
      </c>
      <c r="F8" s="16">
        <f t="shared" si="0"/>
        <v>0.66859999999999997</v>
      </c>
      <c r="G8">
        <v>0.58630000000000004</v>
      </c>
      <c r="H8">
        <v>0.58609999999999995</v>
      </c>
      <c r="I8">
        <v>0.58630000000000004</v>
      </c>
      <c r="J8">
        <f t="shared" si="1"/>
        <v>0.58623333333333338</v>
      </c>
      <c r="K8" s="7">
        <f t="shared" si="12"/>
        <v>144.342082</v>
      </c>
      <c r="L8">
        <f t="shared" si="2"/>
        <v>96.507116025200006</v>
      </c>
      <c r="M8">
        <v>0.31159999999999999</v>
      </c>
      <c r="N8">
        <v>0.31169999999999998</v>
      </c>
      <c r="O8">
        <v>0.32019999999999998</v>
      </c>
      <c r="P8">
        <f t="shared" si="3"/>
        <v>0.3145</v>
      </c>
      <c r="Q8" s="7">
        <f t="shared" si="13"/>
        <v>74.349009999999993</v>
      </c>
      <c r="R8">
        <f t="shared" si="4"/>
        <v>49.709748085999991</v>
      </c>
      <c r="S8">
        <v>0.19400000000000001</v>
      </c>
      <c r="T8">
        <v>0.1971</v>
      </c>
      <c r="U8">
        <v>0.2014</v>
      </c>
      <c r="V8">
        <f t="shared" si="5"/>
        <v>0.19750000000000001</v>
      </c>
      <c r="W8" s="7">
        <f t="shared" si="14"/>
        <v>44.212150000000001</v>
      </c>
      <c r="X8">
        <f t="shared" si="6"/>
        <v>29.560243490000001</v>
      </c>
      <c r="Y8">
        <v>0.20710000000000001</v>
      </c>
      <c r="Z8">
        <v>0.21240000000000001</v>
      </c>
      <c r="AA8">
        <v>0.22320000000000001</v>
      </c>
      <c r="AB8">
        <f t="shared" si="15"/>
        <v>0.21423333333333336</v>
      </c>
      <c r="AC8" s="7">
        <f t="shared" si="16"/>
        <v>48.522322000000003</v>
      </c>
      <c r="AD8">
        <f t="shared" si="7"/>
        <v>32.442024489200001</v>
      </c>
      <c r="AE8">
        <v>0.22090000000000001</v>
      </c>
      <c r="AF8">
        <v>0.2104</v>
      </c>
      <c r="AG8">
        <v>0.2296</v>
      </c>
      <c r="AH8">
        <f t="shared" si="8"/>
        <v>0.22030000000000002</v>
      </c>
      <c r="AI8" s="7">
        <f t="shared" si="17"/>
        <v>50.084974000000003</v>
      </c>
      <c r="AJ8">
        <f t="shared" si="9"/>
        <v>33.486813616399999</v>
      </c>
      <c r="AK8" s="7">
        <f t="shared" si="10"/>
        <v>72.302107599999999</v>
      </c>
      <c r="AL8">
        <f t="shared" si="11"/>
        <v>241.70594570679998</v>
      </c>
    </row>
    <row r="9" spans="1:39" x14ac:dyDescent="0.2">
      <c r="A9">
        <v>108</v>
      </c>
      <c r="B9">
        <v>15.6</v>
      </c>
      <c r="C9" s="1">
        <v>45021</v>
      </c>
      <c r="D9" s="6">
        <v>3.3079999999999998</v>
      </c>
      <c r="E9" s="15">
        <v>661.59999999999991</v>
      </c>
      <c r="F9" s="16">
        <f t="shared" si="0"/>
        <v>0.66159999999999985</v>
      </c>
      <c r="G9">
        <v>0.59660000000000002</v>
      </c>
      <c r="H9">
        <v>0.59419999999999995</v>
      </c>
      <c r="I9">
        <v>0.60509999999999997</v>
      </c>
      <c r="J9">
        <f t="shared" si="1"/>
        <v>0.59863333333333324</v>
      </c>
      <c r="K9" s="7">
        <f t="shared" si="12"/>
        <v>147.53607399999999</v>
      </c>
      <c r="L9">
        <f t="shared" si="2"/>
        <v>97.609866558399972</v>
      </c>
      <c r="M9">
        <v>0.25119999999999998</v>
      </c>
      <c r="N9">
        <v>0.28860000000000002</v>
      </c>
      <c r="O9">
        <v>0.26079999999999998</v>
      </c>
      <c r="P9">
        <f t="shared" si="3"/>
        <v>0.26686666666666664</v>
      </c>
      <c r="Q9" s="7">
        <f t="shared" si="13"/>
        <v>62.079615999999994</v>
      </c>
      <c r="R9">
        <f t="shared" si="4"/>
        <v>41.071873945599989</v>
      </c>
      <c r="S9">
        <v>0.26040000000000002</v>
      </c>
      <c r="T9">
        <v>0.25540000000000002</v>
      </c>
      <c r="U9">
        <v>0.25590000000000002</v>
      </c>
      <c r="V9">
        <f t="shared" si="5"/>
        <v>0.25723333333333337</v>
      </c>
      <c r="W9" s="7">
        <f t="shared" si="14"/>
        <v>59.598261999999998</v>
      </c>
      <c r="X9">
        <f t="shared" si="6"/>
        <v>39.430210139199993</v>
      </c>
      <c r="Y9">
        <v>0.23180000000000001</v>
      </c>
      <c r="Z9">
        <v>0.23230000000000001</v>
      </c>
      <c r="AA9">
        <v>0.22800000000000001</v>
      </c>
      <c r="AB9">
        <f t="shared" si="15"/>
        <v>0.23070000000000002</v>
      </c>
      <c r="AC9" s="7">
        <f t="shared" si="16"/>
        <v>52.763806000000002</v>
      </c>
      <c r="AD9">
        <f t="shared" si="7"/>
        <v>34.908534049599993</v>
      </c>
      <c r="AE9">
        <v>0.2069</v>
      </c>
      <c r="AF9">
        <v>0.19889999999999999</v>
      </c>
      <c r="AG9">
        <v>0.2024</v>
      </c>
      <c r="AH9">
        <f t="shared" si="8"/>
        <v>0.20273333333333332</v>
      </c>
      <c r="AI9" s="7">
        <f t="shared" si="17"/>
        <v>45.560151999999995</v>
      </c>
      <c r="AJ9">
        <f t="shared" si="9"/>
        <v>30.142596563199991</v>
      </c>
      <c r="AK9" s="7">
        <f t="shared" si="10"/>
        <v>73.507581999999999</v>
      </c>
      <c r="AL9">
        <f t="shared" si="11"/>
        <v>243.16308125599994</v>
      </c>
    </row>
    <row r="10" spans="1:39" x14ac:dyDescent="0.2">
      <c r="A10">
        <v>109</v>
      </c>
      <c r="B10">
        <v>25.3</v>
      </c>
      <c r="C10" s="1">
        <v>45021</v>
      </c>
      <c r="D10" s="6">
        <v>3.6269999999999998</v>
      </c>
      <c r="E10" s="15">
        <v>725.4</v>
      </c>
      <c r="F10" s="16">
        <f t="shared" si="0"/>
        <v>0.72539999999999993</v>
      </c>
      <c r="G10">
        <v>0.43309999999999998</v>
      </c>
      <c r="H10">
        <v>0.42230000000000001</v>
      </c>
      <c r="I10">
        <v>0.43890000000000001</v>
      </c>
      <c r="J10">
        <f t="shared" si="1"/>
        <v>0.43143333333333334</v>
      </c>
      <c r="K10" s="7">
        <f t="shared" si="12"/>
        <v>104.46869799999999</v>
      </c>
      <c r="L10">
        <f t="shared" si="2"/>
        <v>75.781593529199981</v>
      </c>
      <c r="M10">
        <v>0.19939999999999999</v>
      </c>
      <c r="N10">
        <v>0.2044</v>
      </c>
      <c r="O10">
        <v>0.1996</v>
      </c>
      <c r="P10">
        <f t="shared" si="3"/>
        <v>0.2011333333333333</v>
      </c>
      <c r="Q10" s="7">
        <f t="shared" si="13"/>
        <v>45.148023999999985</v>
      </c>
      <c r="R10">
        <f t="shared" si="4"/>
        <v>32.750376609599989</v>
      </c>
      <c r="S10">
        <v>0.18090000000000001</v>
      </c>
      <c r="T10">
        <v>0.18340000000000001</v>
      </c>
      <c r="U10">
        <v>0.18329999999999999</v>
      </c>
      <c r="V10">
        <f t="shared" si="5"/>
        <v>0.18253333333333333</v>
      </c>
      <c r="W10" s="7">
        <f t="shared" si="14"/>
        <v>40.357035999999994</v>
      </c>
      <c r="X10">
        <f t="shared" si="6"/>
        <v>29.274993914399992</v>
      </c>
      <c r="Y10">
        <v>0.18160000000000001</v>
      </c>
      <c r="Z10">
        <v>0.17080000000000001</v>
      </c>
      <c r="AA10">
        <v>0.17169999999999999</v>
      </c>
      <c r="AB10">
        <f t="shared" si="15"/>
        <v>0.17469999999999999</v>
      </c>
      <c r="AC10" s="7">
        <f t="shared" si="16"/>
        <v>38.339325999999993</v>
      </c>
      <c r="AD10">
        <f t="shared" si="7"/>
        <v>27.811347080399994</v>
      </c>
      <c r="AE10">
        <v>0.14799999999999999</v>
      </c>
      <c r="AF10">
        <v>0.15210000000000001</v>
      </c>
      <c r="AG10">
        <v>0.1484</v>
      </c>
      <c r="AH10">
        <f t="shared" si="8"/>
        <v>0.14949999999999999</v>
      </c>
      <c r="AI10" s="7">
        <f t="shared" si="17"/>
        <v>31.848309999999998</v>
      </c>
      <c r="AJ10">
        <f t="shared" si="9"/>
        <v>23.102764073999996</v>
      </c>
      <c r="AK10" s="7">
        <f t="shared" si="10"/>
        <v>52.032278799999993</v>
      </c>
      <c r="AL10">
        <f t="shared" si="11"/>
        <v>188.72107520759994</v>
      </c>
    </row>
    <row r="11" spans="1:39" x14ac:dyDescent="0.2">
      <c r="A11">
        <v>110</v>
      </c>
      <c r="B11">
        <v>14.4</v>
      </c>
      <c r="C11" s="1">
        <v>45021</v>
      </c>
      <c r="D11" s="6">
        <v>3.153</v>
      </c>
      <c r="E11" s="15">
        <v>630.6</v>
      </c>
      <c r="F11" s="16">
        <f t="shared" si="0"/>
        <v>0.63060000000000005</v>
      </c>
      <c r="G11">
        <v>0.55069999999999997</v>
      </c>
      <c r="H11">
        <v>0.57399999999999995</v>
      </c>
      <c r="I11">
        <v>0.56130000000000002</v>
      </c>
      <c r="J11">
        <f t="shared" si="1"/>
        <v>0.56199999999999994</v>
      </c>
      <c r="K11" s="7">
        <f t="shared" si="12"/>
        <v>138.10005999999998</v>
      </c>
      <c r="L11">
        <f t="shared" si="2"/>
        <v>87.085897836000001</v>
      </c>
      <c r="M11">
        <v>0.2898</v>
      </c>
      <c r="N11">
        <v>0.2772</v>
      </c>
      <c r="O11">
        <v>0.32190000000000002</v>
      </c>
      <c r="P11">
        <f t="shared" si="3"/>
        <v>0.29630000000000001</v>
      </c>
      <c r="Q11" s="7">
        <f t="shared" si="13"/>
        <v>69.661054000000007</v>
      </c>
      <c r="R11">
        <f t="shared" si="4"/>
        <v>43.928260652400006</v>
      </c>
      <c r="S11">
        <v>0.2185</v>
      </c>
      <c r="T11">
        <v>0.22220000000000001</v>
      </c>
      <c r="U11">
        <v>0.22370000000000001</v>
      </c>
      <c r="V11">
        <f t="shared" si="5"/>
        <v>0.22146666666666667</v>
      </c>
      <c r="W11" s="7">
        <f t="shared" si="14"/>
        <v>50.385483999999998</v>
      </c>
      <c r="X11">
        <f t="shared" si="6"/>
        <v>31.773086210400002</v>
      </c>
      <c r="Y11">
        <v>0.2001</v>
      </c>
      <c r="Z11">
        <v>0.1981</v>
      </c>
      <c r="AA11">
        <v>0.19339999999999999</v>
      </c>
      <c r="AB11">
        <f t="shared" si="15"/>
        <v>0.19720000000000001</v>
      </c>
      <c r="AC11" s="7">
        <f t="shared" si="16"/>
        <v>44.134875999999998</v>
      </c>
      <c r="AD11">
        <f t="shared" si="7"/>
        <v>27.831452805600001</v>
      </c>
      <c r="AE11">
        <v>0.16239999999999999</v>
      </c>
      <c r="AF11">
        <v>0.16139999999999999</v>
      </c>
      <c r="AG11">
        <v>0.1605</v>
      </c>
      <c r="AH11">
        <f t="shared" si="8"/>
        <v>0.16143333333333332</v>
      </c>
      <c r="AI11" s="7">
        <f t="shared" si="17"/>
        <v>34.922097999999991</v>
      </c>
      <c r="AJ11">
        <f t="shared" si="9"/>
        <v>22.021874998799998</v>
      </c>
      <c r="AK11" s="7">
        <f t="shared" si="10"/>
        <v>67.440714400000005</v>
      </c>
      <c r="AL11">
        <f t="shared" si="11"/>
        <v>212.64057250320002</v>
      </c>
    </row>
    <row r="12" spans="1:39" x14ac:dyDescent="0.2">
      <c r="A12" s="5">
        <v>111</v>
      </c>
      <c r="B12">
        <v>23.4</v>
      </c>
      <c r="C12" s="1">
        <v>45021</v>
      </c>
      <c r="D12" s="6">
        <v>3.7789999999999999</v>
      </c>
      <c r="E12" s="15">
        <v>755.8</v>
      </c>
      <c r="F12" s="16">
        <f t="shared" si="0"/>
        <v>0.75579999999999992</v>
      </c>
      <c r="G12">
        <v>0.61319999999999997</v>
      </c>
      <c r="H12">
        <v>0.628</v>
      </c>
      <c r="I12">
        <v>0.60270000000000001</v>
      </c>
      <c r="J12">
        <f t="shared" si="1"/>
        <v>0.61463333333333336</v>
      </c>
      <c r="K12" s="7">
        <f t="shared" si="12"/>
        <v>151.657354</v>
      </c>
      <c r="L12">
        <f t="shared" si="2"/>
        <v>114.62262815319998</v>
      </c>
      <c r="M12">
        <v>0.27300000000000002</v>
      </c>
      <c r="N12">
        <v>0.27700000000000002</v>
      </c>
      <c r="O12">
        <v>0.27539999999999998</v>
      </c>
      <c r="P12">
        <f t="shared" si="3"/>
        <v>0.27513333333333334</v>
      </c>
      <c r="Q12" s="7">
        <f t="shared" si="13"/>
        <v>64.208944000000002</v>
      </c>
      <c r="R12">
        <f t="shared" si="4"/>
        <v>48.529119875199996</v>
      </c>
      <c r="S12">
        <v>0.16270000000000001</v>
      </c>
      <c r="T12">
        <v>0.1628</v>
      </c>
      <c r="U12">
        <v>0.16350000000000001</v>
      </c>
      <c r="V12">
        <f t="shared" si="5"/>
        <v>0.16300000000000001</v>
      </c>
      <c r="W12" s="7">
        <f t="shared" si="14"/>
        <v>35.32564</v>
      </c>
      <c r="X12">
        <f t="shared" si="6"/>
        <v>26.699118711999997</v>
      </c>
      <c r="Y12">
        <v>0.25359999999999999</v>
      </c>
      <c r="Z12">
        <v>0.25219999999999998</v>
      </c>
      <c r="AA12">
        <v>0.24510000000000001</v>
      </c>
      <c r="AB12">
        <f t="shared" si="15"/>
        <v>0.25030000000000002</v>
      </c>
      <c r="AC12" s="7">
        <f t="shared" si="16"/>
        <v>57.812373999999998</v>
      </c>
      <c r="AD12">
        <f t="shared" si="7"/>
        <v>43.694592269199994</v>
      </c>
      <c r="AE12">
        <v>0.1769</v>
      </c>
      <c r="AF12">
        <v>0.18210000000000001</v>
      </c>
      <c r="AG12">
        <v>0.17810000000000001</v>
      </c>
      <c r="AH12">
        <f t="shared" si="8"/>
        <v>0.17903333333333335</v>
      </c>
      <c r="AI12" s="7">
        <f t="shared" si="17"/>
        <v>39.455506</v>
      </c>
      <c r="AJ12">
        <f t="shared" si="9"/>
        <v>29.820471434799998</v>
      </c>
      <c r="AK12" s="7">
        <f t="shared" si="10"/>
        <v>69.691963599999994</v>
      </c>
      <c r="AL12">
        <f t="shared" si="11"/>
        <v>263.36593044439996</v>
      </c>
      <c r="AM12" t="s">
        <v>25</v>
      </c>
    </row>
    <row r="13" spans="1:39" x14ac:dyDescent="0.2">
      <c r="A13" s="5">
        <v>112</v>
      </c>
      <c r="B13">
        <v>30</v>
      </c>
      <c r="C13" s="1">
        <v>45021</v>
      </c>
      <c r="D13" s="6">
        <v>3.7909999999999999</v>
      </c>
      <c r="E13" s="15">
        <v>758.19999999999993</v>
      </c>
      <c r="F13" s="16">
        <f t="shared" si="0"/>
        <v>0.75819999999999999</v>
      </c>
      <c r="G13">
        <v>0.48980000000000001</v>
      </c>
      <c r="H13">
        <v>0.49390000000000001</v>
      </c>
      <c r="I13">
        <v>0.50319999999999998</v>
      </c>
      <c r="J13">
        <f t="shared" si="1"/>
        <v>0.49563333333333331</v>
      </c>
      <c r="K13" s="7">
        <f t="shared" si="12"/>
        <v>121.00533399999998</v>
      </c>
      <c r="L13">
        <f t="shared" si="2"/>
        <v>91.746244238799974</v>
      </c>
      <c r="M13">
        <v>0.19239999999999999</v>
      </c>
      <c r="N13">
        <v>0.19789999999999999</v>
      </c>
      <c r="O13">
        <v>0.1973</v>
      </c>
      <c r="P13">
        <f t="shared" si="3"/>
        <v>0.19586666666666666</v>
      </c>
      <c r="Q13" s="7">
        <f t="shared" si="13"/>
        <v>43.791435999999997</v>
      </c>
      <c r="R13">
        <f t="shared" si="4"/>
        <v>33.202666775200001</v>
      </c>
      <c r="S13">
        <v>0.14119999999999999</v>
      </c>
      <c r="T13">
        <v>0.13930000000000001</v>
      </c>
      <c r="U13">
        <v>0.1457</v>
      </c>
      <c r="V13">
        <f t="shared" si="5"/>
        <v>0.14206666666666665</v>
      </c>
      <c r="W13" s="7">
        <f t="shared" si="14"/>
        <v>29.933631999999989</v>
      </c>
      <c r="X13">
        <f t="shared" si="6"/>
        <v>22.695679782399992</v>
      </c>
      <c r="Y13">
        <v>0.21129999999999999</v>
      </c>
      <c r="Z13">
        <v>0.20599999999999999</v>
      </c>
      <c r="AA13">
        <v>0.20680000000000001</v>
      </c>
      <c r="AB13">
        <f t="shared" si="15"/>
        <v>0.20803333333333332</v>
      </c>
      <c r="AC13" s="7">
        <f t="shared" si="16"/>
        <v>46.925325999999991</v>
      </c>
      <c r="AD13">
        <f t="shared" si="7"/>
        <v>35.57878217319999</v>
      </c>
      <c r="AE13">
        <v>0.1628</v>
      </c>
      <c r="AF13">
        <v>0.1605</v>
      </c>
      <c r="AG13">
        <v>0.16769999999999999</v>
      </c>
      <c r="AH13">
        <f t="shared" si="8"/>
        <v>0.16366666666666665</v>
      </c>
      <c r="AI13" s="7">
        <f t="shared" si="17"/>
        <v>35.497359999999993</v>
      </c>
      <c r="AJ13">
        <f t="shared" si="9"/>
        <v>26.914098351999993</v>
      </c>
      <c r="AK13" s="7">
        <f t="shared" si="10"/>
        <v>55.430617599999984</v>
      </c>
      <c r="AL13">
        <f t="shared" si="11"/>
        <v>210.13747132159995</v>
      </c>
      <c r="AM13" t="s">
        <v>25</v>
      </c>
    </row>
    <row r="14" spans="1:39" x14ac:dyDescent="0.2">
      <c r="A14" s="5">
        <v>113</v>
      </c>
      <c r="B14">
        <v>18.399999999999999</v>
      </c>
      <c r="C14" s="1">
        <v>45021</v>
      </c>
      <c r="D14" s="6">
        <v>3.2149999999999999</v>
      </c>
      <c r="E14" s="15">
        <v>643</v>
      </c>
      <c r="F14" s="16">
        <f t="shared" si="0"/>
        <v>0.64300000000000002</v>
      </c>
      <c r="G14">
        <v>0.48159999999999997</v>
      </c>
      <c r="H14">
        <v>0.50419999999999998</v>
      </c>
      <c r="I14">
        <v>0.49780000000000002</v>
      </c>
      <c r="J14">
        <f t="shared" si="1"/>
        <v>0.49453333333333332</v>
      </c>
      <c r="K14" s="7">
        <f t="shared" si="12"/>
        <v>120.72199599999999</v>
      </c>
      <c r="L14">
        <f t="shared" si="2"/>
        <v>77.624243428</v>
      </c>
      <c r="M14">
        <v>0.21410000000000001</v>
      </c>
      <c r="N14">
        <v>0.21379999999999999</v>
      </c>
      <c r="O14">
        <v>0.21079999999999999</v>
      </c>
      <c r="P14">
        <f t="shared" si="3"/>
        <v>0.21290000000000001</v>
      </c>
      <c r="Q14" s="7">
        <f t="shared" si="13"/>
        <v>48.178881999999994</v>
      </c>
      <c r="R14">
        <f t="shared" si="4"/>
        <v>30.979021125999996</v>
      </c>
      <c r="S14">
        <v>0.2024</v>
      </c>
      <c r="T14">
        <v>0.20380000000000001</v>
      </c>
      <c r="U14">
        <v>0.2006</v>
      </c>
      <c r="V14">
        <f t="shared" si="5"/>
        <v>0.20226666666666668</v>
      </c>
      <c r="W14" s="7">
        <f t="shared" si="14"/>
        <v>45.439948000000001</v>
      </c>
      <c r="X14">
        <f t="shared" si="6"/>
        <v>29.217886564000001</v>
      </c>
      <c r="Y14">
        <v>0.191</v>
      </c>
      <c r="Z14">
        <v>0.1835</v>
      </c>
      <c r="AA14">
        <v>0.18429999999999999</v>
      </c>
      <c r="AB14">
        <f t="shared" si="15"/>
        <v>0.18626666666666666</v>
      </c>
      <c r="AC14" s="7">
        <f t="shared" si="16"/>
        <v>41.318667999999995</v>
      </c>
      <c r="AD14">
        <f t="shared" si="7"/>
        <v>26.567903523999998</v>
      </c>
      <c r="AE14">
        <v>0.17219999999999999</v>
      </c>
      <c r="AF14">
        <v>0.1646</v>
      </c>
      <c r="AG14">
        <v>0.17249999999999999</v>
      </c>
      <c r="AH14">
        <f t="shared" si="8"/>
        <v>0.16976666666666665</v>
      </c>
      <c r="AI14" s="7">
        <f t="shared" si="17"/>
        <v>37.068597999999994</v>
      </c>
      <c r="AJ14">
        <f t="shared" si="9"/>
        <v>23.835108513999998</v>
      </c>
      <c r="AK14" s="7">
        <f t="shared" si="10"/>
        <v>58.545618399999988</v>
      </c>
      <c r="AL14">
        <f t="shared" si="11"/>
        <v>188.22416315599997</v>
      </c>
      <c r="AM14" t="s">
        <v>25</v>
      </c>
    </row>
    <row r="15" spans="1:39" x14ac:dyDescent="0.2">
      <c r="A15" s="5">
        <v>115</v>
      </c>
      <c r="B15">
        <v>16.8</v>
      </c>
      <c r="C15" s="1">
        <v>45021</v>
      </c>
      <c r="D15" s="6">
        <v>3.4</v>
      </c>
      <c r="E15" s="15">
        <v>680</v>
      </c>
      <c r="F15" s="16">
        <f t="shared" si="0"/>
        <v>0.68</v>
      </c>
      <c r="G15">
        <v>0.65669999999999995</v>
      </c>
      <c r="H15">
        <v>0.67249999999999999</v>
      </c>
      <c r="I15">
        <v>0.66879999999999995</v>
      </c>
      <c r="J15">
        <f t="shared" si="1"/>
        <v>0.66599999999999993</v>
      </c>
      <c r="K15" s="7">
        <f t="shared" si="12"/>
        <v>164.88837999999998</v>
      </c>
      <c r="L15">
        <f t="shared" si="2"/>
        <v>112.12409839999999</v>
      </c>
      <c r="M15">
        <v>0.22289999999999999</v>
      </c>
      <c r="N15">
        <v>0.217</v>
      </c>
      <c r="O15">
        <v>0.21779999999999999</v>
      </c>
      <c r="P15">
        <f t="shared" si="3"/>
        <v>0.21923333333333331</v>
      </c>
      <c r="Q15" s="7">
        <f t="shared" si="13"/>
        <v>49.810221999999989</v>
      </c>
      <c r="R15">
        <f t="shared" si="4"/>
        <v>33.870950959999995</v>
      </c>
      <c r="S15">
        <v>0.18340000000000001</v>
      </c>
      <c r="T15">
        <v>0.18290000000000001</v>
      </c>
      <c r="U15">
        <v>0.18090000000000001</v>
      </c>
      <c r="V15">
        <f t="shared" si="5"/>
        <v>0.18240000000000001</v>
      </c>
      <c r="W15" s="7">
        <f t="shared" si="14"/>
        <v>40.322691999999996</v>
      </c>
      <c r="X15">
        <f t="shared" si="6"/>
        <v>27.419430559999999</v>
      </c>
      <c r="Y15">
        <v>0.1933</v>
      </c>
      <c r="Z15">
        <v>0.186</v>
      </c>
      <c r="AA15">
        <v>0.1855</v>
      </c>
      <c r="AB15">
        <f t="shared" si="15"/>
        <v>0.18826666666666667</v>
      </c>
      <c r="AC15" s="7">
        <f t="shared" si="16"/>
        <v>41.833827999999997</v>
      </c>
      <c r="AD15">
        <f t="shared" si="7"/>
        <v>28.447003039999998</v>
      </c>
      <c r="AE15">
        <v>0.19470000000000001</v>
      </c>
      <c r="AF15">
        <v>0.17849999999999999</v>
      </c>
      <c r="AG15">
        <v>0.1757</v>
      </c>
      <c r="AH15">
        <f t="shared" si="8"/>
        <v>0.18296666666666664</v>
      </c>
      <c r="AI15" s="7">
        <f t="shared" si="17"/>
        <v>40.468653999999987</v>
      </c>
      <c r="AJ15">
        <f t="shared" si="9"/>
        <v>27.518684719999992</v>
      </c>
      <c r="AK15" s="7">
        <f t="shared" si="10"/>
        <v>67.464755199999985</v>
      </c>
      <c r="AL15">
        <f t="shared" si="11"/>
        <v>229.38016768</v>
      </c>
      <c r="AM15" t="s">
        <v>25</v>
      </c>
    </row>
    <row r="16" spans="1:39" x14ac:dyDescent="0.2">
      <c r="A16">
        <v>116</v>
      </c>
      <c r="B16">
        <v>12.9</v>
      </c>
      <c r="C16" s="1">
        <v>45021</v>
      </c>
      <c r="D16" s="6">
        <v>1.65</v>
      </c>
      <c r="E16" s="15">
        <v>330</v>
      </c>
      <c r="F16" s="16">
        <f t="shared" si="0"/>
        <v>0.33</v>
      </c>
      <c r="G16">
        <v>0.62060000000000004</v>
      </c>
      <c r="H16">
        <v>0.61870000000000003</v>
      </c>
      <c r="I16">
        <v>0.6341</v>
      </c>
      <c r="J16">
        <f t="shared" si="1"/>
        <v>0.62446666666666673</v>
      </c>
      <c r="K16" s="7">
        <f t="shared" si="12"/>
        <v>154.190224</v>
      </c>
      <c r="L16">
        <f t="shared" si="2"/>
        <v>50.882773920000005</v>
      </c>
      <c r="M16">
        <v>0.37730000000000002</v>
      </c>
      <c r="N16">
        <v>0.37930000000000003</v>
      </c>
      <c r="O16">
        <v>0.3841</v>
      </c>
      <c r="P16">
        <f t="shared" si="3"/>
        <v>0.38023333333333337</v>
      </c>
      <c r="Q16" s="7">
        <f t="shared" si="13"/>
        <v>91.280602000000016</v>
      </c>
      <c r="R16">
        <f t="shared" si="4"/>
        <v>30.122598660000008</v>
      </c>
      <c r="S16">
        <v>0.36770000000000003</v>
      </c>
      <c r="T16">
        <v>0.34029999999999999</v>
      </c>
      <c r="U16">
        <v>0.3579</v>
      </c>
      <c r="V16">
        <f t="shared" si="5"/>
        <v>0.3553</v>
      </c>
      <c r="W16" s="7">
        <f t="shared" si="14"/>
        <v>84.858273999999994</v>
      </c>
      <c r="X16">
        <f t="shared" si="6"/>
        <v>28.003230419999998</v>
      </c>
      <c r="Y16">
        <v>0.27910000000000001</v>
      </c>
      <c r="Z16">
        <v>0.28449999999999998</v>
      </c>
      <c r="AA16">
        <v>0.28770000000000001</v>
      </c>
      <c r="AB16">
        <f t="shared" si="15"/>
        <v>0.28376666666666667</v>
      </c>
      <c r="AC16" s="7">
        <f t="shared" si="16"/>
        <v>66.432717999999994</v>
      </c>
      <c r="AD16">
        <f t="shared" si="7"/>
        <v>21.922796939999998</v>
      </c>
      <c r="AE16">
        <v>0.25290000000000001</v>
      </c>
      <c r="AF16">
        <v>0.2341</v>
      </c>
      <c r="AG16">
        <v>0.23100000000000001</v>
      </c>
      <c r="AH16">
        <f t="shared" si="8"/>
        <v>0.23933333333333331</v>
      </c>
      <c r="AI16" s="7">
        <f t="shared" si="17"/>
        <v>54.987579999999994</v>
      </c>
      <c r="AJ16">
        <f t="shared" si="9"/>
        <v>18.1459014</v>
      </c>
      <c r="AK16" s="7">
        <f t="shared" si="10"/>
        <v>90.349879599999994</v>
      </c>
      <c r="AL16">
        <f t="shared" si="11"/>
        <v>149.07730134000002</v>
      </c>
      <c r="AM16" t="s">
        <v>28</v>
      </c>
    </row>
    <row r="17" spans="1:39" x14ac:dyDescent="0.2">
      <c r="A17">
        <v>118</v>
      </c>
      <c r="B17">
        <v>16.100000000000001</v>
      </c>
      <c r="C17" s="1">
        <v>45021</v>
      </c>
      <c r="D17" s="6">
        <v>3.51</v>
      </c>
      <c r="E17" s="15">
        <v>702</v>
      </c>
      <c r="F17" s="16">
        <f t="shared" si="0"/>
        <v>0.70199999999999996</v>
      </c>
      <c r="G17">
        <v>0.63090000000000002</v>
      </c>
      <c r="H17">
        <v>0.67079999999999995</v>
      </c>
      <c r="I17">
        <v>0.6734</v>
      </c>
      <c r="J17">
        <f t="shared" si="1"/>
        <v>0.65836666666666666</v>
      </c>
      <c r="K17" s="7">
        <f t="shared" si="12"/>
        <v>162.92218599999998</v>
      </c>
      <c r="L17">
        <f t="shared" si="2"/>
        <v>114.37137457199998</v>
      </c>
      <c r="M17">
        <v>0.30170000000000002</v>
      </c>
      <c r="N17">
        <v>0.3105</v>
      </c>
      <c r="O17">
        <v>0.30530000000000002</v>
      </c>
      <c r="P17">
        <f t="shared" si="3"/>
        <v>0.30583333333333335</v>
      </c>
      <c r="Q17" s="7">
        <f t="shared" si="13"/>
        <v>72.116649999999993</v>
      </c>
      <c r="R17">
        <f t="shared" si="4"/>
        <v>50.625888299999993</v>
      </c>
      <c r="S17">
        <v>0.21279999999999999</v>
      </c>
      <c r="T17">
        <v>0.20760000000000001</v>
      </c>
      <c r="U17">
        <v>0.2069</v>
      </c>
      <c r="V17">
        <f t="shared" si="5"/>
        <v>0.20909999999999998</v>
      </c>
      <c r="W17" s="7">
        <f t="shared" si="14"/>
        <v>47.200077999999991</v>
      </c>
      <c r="X17">
        <f t="shared" si="6"/>
        <v>33.13445475599999</v>
      </c>
      <c r="Y17">
        <v>0.21809999999999999</v>
      </c>
      <c r="Z17">
        <v>0.22220000000000001</v>
      </c>
      <c r="AA17">
        <v>0.21870000000000001</v>
      </c>
      <c r="AB17">
        <f t="shared" si="15"/>
        <v>0.21966666666666668</v>
      </c>
      <c r="AC17" s="7">
        <f t="shared" si="16"/>
        <v>49.921839999999996</v>
      </c>
      <c r="AD17">
        <f t="shared" si="7"/>
        <v>35.045131679999997</v>
      </c>
      <c r="AE17">
        <v>0.1956</v>
      </c>
      <c r="AF17">
        <v>0.20300000000000001</v>
      </c>
      <c r="AG17">
        <v>0.19950000000000001</v>
      </c>
      <c r="AH17">
        <f t="shared" si="8"/>
        <v>0.19936666666666669</v>
      </c>
      <c r="AI17" s="7">
        <f t="shared" si="17"/>
        <v>44.692966000000006</v>
      </c>
      <c r="AJ17">
        <f t="shared" si="9"/>
        <v>31.374462132000001</v>
      </c>
      <c r="AK17" s="7">
        <f t="shared" si="10"/>
        <v>75.370743999999988</v>
      </c>
      <c r="AL17">
        <f t="shared" si="11"/>
        <v>264.55131143999995</v>
      </c>
    </row>
    <row r="18" spans="1:39" x14ac:dyDescent="0.2">
      <c r="A18">
        <v>119</v>
      </c>
      <c r="B18">
        <v>15.5</v>
      </c>
      <c r="C18" s="1">
        <v>45021</v>
      </c>
      <c r="D18" s="6">
        <v>3.262</v>
      </c>
      <c r="E18" s="15">
        <v>652.4</v>
      </c>
      <c r="F18" s="16">
        <f t="shared" si="0"/>
        <v>0.65239999999999998</v>
      </c>
      <c r="G18">
        <v>0.58750000000000002</v>
      </c>
      <c r="H18">
        <v>0.62790000000000001</v>
      </c>
      <c r="I18">
        <v>0.62480000000000002</v>
      </c>
      <c r="J18">
        <f t="shared" si="1"/>
        <v>0.61340000000000006</v>
      </c>
      <c r="K18" s="7">
        <f t="shared" si="12"/>
        <v>151.33967200000001</v>
      </c>
      <c r="L18">
        <f t="shared" si="2"/>
        <v>98.734002012800005</v>
      </c>
      <c r="M18">
        <v>0.30309999999999998</v>
      </c>
      <c r="N18">
        <v>0.29759999999999998</v>
      </c>
      <c r="O18">
        <v>0.34739999999999999</v>
      </c>
      <c r="P18">
        <f t="shared" si="3"/>
        <v>0.31603333333333333</v>
      </c>
      <c r="Q18" s="7">
        <f t="shared" si="13"/>
        <v>74.743966</v>
      </c>
      <c r="R18">
        <f t="shared" si="4"/>
        <v>48.762963418399998</v>
      </c>
      <c r="S18">
        <v>0.27629999999999999</v>
      </c>
      <c r="T18">
        <v>0.27710000000000001</v>
      </c>
      <c r="U18">
        <v>0.2702</v>
      </c>
      <c r="V18">
        <f t="shared" si="5"/>
        <v>0.27453333333333335</v>
      </c>
      <c r="W18" s="7">
        <f t="shared" si="14"/>
        <v>64.054395999999997</v>
      </c>
      <c r="X18">
        <f t="shared" si="6"/>
        <v>41.789087950399995</v>
      </c>
      <c r="Y18">
        <v>0.29070000000000001</v>
      </c>
      <c r="Z18">
        <v>0.28689999999999999</v>
      </c>
      <c r="AA18">
        <v>0.28810000000000002</v>
      </c>
      <c r="AB18">
        <f t="shared" si="15"/>
        <v>0.28856666666666669</v>
      </c>
      <c r="AC18" s="7">
        <f t="shared" si="16"/>
        <v>67.669102000000009</v>
      </c>
      <c r="AD18">
        <f t="shared" si="7"/>
        <v>44.147322144800007</v>
      </c>
      <c r="AE18">
        <v>0.2661</v>
      </c>
      <c r="AF18">
        <v>0.26350000000000001</v>
      </c>
      <c r="AG18">
        <v>0.26350000000000001</v>
      </c>
      <c r="AH18">
        <f t="shared" si="8"/>
        <v>0.26436666666666669</v>
      </c>
      <c r="AI18" s="7">
        <f t="shared" si="17"/>
        <v>61.435666000000005</v>
      </c>
      <c r="AJ18">
        <f t="shared" si="9"/>
        <v>40.080628498400003</v>
      </c>
      <c r="AK18" s="7">
        <f t="shared" si="10"/>
        <v>83.848560400000011</v>
      </c>
      <c r="AL18">
        <f t="shared" si="11"/>
        <v>273.51400402479999</v>
      </c>
    </row>
    <row r="19" spans="1:39" x14ac:dyDescent="0.2">
      <c r="A19">
        <v>120</v>
      </c>
      <c r="B19">
        <v>18.7</v>
      </c>
      <c r="C19" s="1">
        <v>45021</v>
      </c>
      <c r="D19" s="6">
        <v>3.2210000000000001</v>
      </c>
      <c r="E19" s="15">
        <v>644.20000000000005</v>
      </c>
      <c r="F19" s="16">
        <f t="shared" si="0"/>
        <v>0.64419999999999999</v>
      </c>
      <c r="G19">
        <v>0.54300000000000004</v>
      </c>
      <c r="H19">
        <v>0.55969999999999998</v>
      </c>
      <c r="I19">
        <v>0.56820000000000004</v>
      </c>
      <c r="J19">
        <f t="shared" si="1"/>
        <v>0.55696666666666672</v>
      </c>
      <c r="K19" s="7">
        <f t="shared" si="12"/>
        <v>136.80357400000003</v>
      </c>
      <c r="L19">
        <f t="shared" si="2"/>
        <v>88.128862370800022</v>
      </c>
      <c r="M19">
        <v>0.25180000000000002</v>
      </c>
      <c r="N19">
        <v>0.26469999999999999</v>
      </c>
      <c r="O19">
        <v>0.25390000000000001</v>
      </c>
      <c r="P19">
        <f t="shared" si="3"/>
        <v>0.25679999999999997</v>
      </c>
      <c r="Q19" s="7">
        <f t="shared" si="13"/>
        <v>59.486643999999991</v>
      </c>
      <c r="R19">
        <f t="shared" si="4"/>
        <v>38.321296064799995</v>
      </c>
      <c r="S19">
        <v>0.19819999999999999</v>
      </c>
      <c r="T19">
        <v>0.20169999999999999</v>
      </c>
      <c r="U19">
        <v>0.1983</v>
      </c>
      <c r="V19">
        <f t="shared" si="5"/>
        <v>0.19939999999999999</v>
      </c>
      <c r="W19" s="7">
        <f t="shared" si="14"/>
        <v>44.701551999999992</v>
      </c>
      <c r="X19">
        <f t="shared" si="6"/>
        <v>28.796739798399994</v>
      </c>
      <c r="Y19">
        <v>0.19109999999999999</v>
      </c>
      <c r="Z19">
        <v>0.1933</v>
      </c>
      <c r="AA19">
        <v>0.1983</v>
      </c>
      <c r="AB19">
        <f t="shared" si="15"/>
        <v>0.19423333333333334</v>
      </c>
      <c r="AC19" s="7">
        <f t="shared" si="16"/>
        <v>43.370722000000001</v>
      </c>
      <c r="AD19">
        <f t="shared" si="7"/>
        <v>27.9394191124</v>
      </c>
      <c r="AE19">
        <v>0.21940000000000001</v>
      </c>
      <c r="AF19">
        <v>0.22670000000000001</v>
      </c>
      <c r="AG19">
        <v>0.2397</v>
      </c>
      <c r="AH19">
        <f t="shared" si="8"/>
        <v>0.22860000000000003</v>
      </c>
      <c r="AI19" s="7">
        <f t="shared" si="17"/>
        <v>52.222888000000005</v>
      </c>
      <c r="AJ19">
        <f t="shared" si="9"/>
        <v>33.641984449600002</v>
      </c>
      <c r="AK19" s="7">
        <f t="shared" si="10"/>
        <v>67.317076</v>
      </c>
      <c r="AL19">
        <f t="shared" si="11"/>
        <v>216.82830179600003</v>
      </c>
    </row>
    <row r="20" spans="1:39" x14ac:dyDescent="0.2">
      <c r="A20">
        <v>121</v>
      </c>
      <c r="B20">
        <v>21.6</v>
      </c>
      <c r="C20" s="1">
        <v>45030</v>
      </c>
      <c r="D20" s="6">
        <v>3.3069999999999999</v>
      </c>
      <c r="E20" s="15">
        <v>661.4</v>
      </c>
      <c r="F20" s="16">
        <f t="shared" si="0"/>
        <v>0.66139999999999999</v>
      </c>
      <c r="G20">
        <v>0.61629999999999996</v>
      </c>
      <c r="H20">
        <v>0.64590000000000003</v>
      </c>
      <c r="I20">
        <v>0.64390000000000003</v>
      </c>
      <c r="J20">
        <f t="shared" si="1"/>
        <v>0.63536666666666664</v>
      </c>
      <c r="K20" s="7">
        <f t="shared" si="12"/>
        <v>156.99784599999998</v>
      </c>
      <c r="L20">
        <f t="shared" si="2"/>
        <v>103.83837534439999</v>
      </c>
      <c r="M20">
        <v>0.24279999999999999</v>
      </c>
      <c r="N20">
        <v>0.23730000000000001</v>
      </c>
      <c r="O20">
        <v>0.24399999999999999</v>
      </c>
      <c r="P20">
        <f t="shared" si="3"/>
        <v>0.24136666666666665</v>
      </c>
      <c r="Q20" s="7">
        <f t="shared" si="13"/>
        <v>55.51132599999999</v>
      </c>
      <c r="R20">
        <f t="shared" si="4"/>
        <v>36.715191016399991</v>
      </c>
      <c r="S20">
        <v>0.2</v>
      </c>
      <c r="T20">
        <v>0.19900000000000001</v>
      </c>
      <c r="U20">
        <v>0.1946</v>
      </c>
      <c r="V20">
        <f t="shared" si="5"/>
        <v>0.19786666666666666</v>
      </c>
      <c r="W20" s="7">
        <f t="shared" si="14"/>
        <v>44.306595999999999</v>
      </c>
      <c r="X20">
        <f t="shared" si="6"/>
        <v>29.3043825944</v>
      </c>
      <c r="Y20">
        <v>0.26029999999999998</v>
      </c>
      <c r="Z20">
        <v>0.24679999999999999</v>
      </c>
      <c r="AA20">
        <v>0.25280000000000002</v>
      </c>
      <c r="AB20">
        <f t="shared" si="15"/>
        <v>0.25330000000000003</v>
      </c>
      <c r="AC20" s="7">
        <f t="shared" si="16"/>
        <v>58.585113999999997</v>
      </c>
      <c r="AD20">
        <f t="shared" si="7"/>
        <v>38.748194399599996</v>
      </c>
      <c r="AE20">
        <v>0.23300000000000001</v>
      </c>
      <c r="AF20">
        <v>0.22989999999999999</v>
      </c>
      <c r="AG20">
        <v>0.23300000000000001</v>
      </c>
      <c r="AH20">
        <f t="shared" si="8"/>
        <v>0.23196666666666665</v>
      </c>
      <c r="AI20" s="7">
        <f t="shared" si="17"/>
        <v>53.090073999999994</v>
      </c>
      <c r="AJ20">
        <f t="shared" si="9"/>
        <v>35.113774943599992</v>
      </c>
      <c r="AK20" s="7">
        <f t="shared" si="10"/>
        <v>73.698191199999997</v>
      </c>
      <c r="AL20">
        <f t="shared" si="11"/>
        <v>243.71991829839996</v>
      </c>
    </row>
    <row r="21" spans="1:39" x14ac:dyDescent="0.2">
      <c r="A21">
        <v>122</v>
      </c>
      <c r="B21">
        <v>13.2</v>
      </c>
      <c r="C21" s="1">
        <v>45030</v>
      </c>
      <c r="D21" s="6">
        <v>3.46</v>
      </c>
      <c r="E21" s="15">
        <v>692</v>
      </c>
      <c r="F21" s="16">
        <f t="shared" si="0"/>
        <v>0.69199999999999995</v>
      </c>
      <c r="G21">
        <v>0.80869999999999997</v>
      </c>
      <c r="H21">
        <v>0.8357</v>
      </c>
      <c r="I21">
        <v>0.84009999999999996</v>
      </c>
      <c r="J21">
        <f t="shared" si="1"/>
        <v>0.82816666666666672</v>
      </c>
      <c r="K21" s="7">
        <f t="shared" si="12"/>
        <v>206.65927000000002</v>
      </c>
      <c r="L21">
        <f t="shared" si="2"/>
        <v>143.00821483999999</v>
      </c>
      <c r="M21">
        <v>0.28870000000000001</v>
      </c>
      <c r="N21">
        <v>0.27750000000000002</v>
      </c>
      <c r="O21">
        <v>0.2903</v>
      </c>
      <c r="P21">
        <f t="shared" si="3"/>
        <v>0.28550000000000003</v>
      </c>
      <c r="Q21" s="7">
        <f t="shared" si="13"/>
        <v>66.879189999999994</v>
      </c>
      <c r="R21">
        <f t="shared" si="4"/>
        <v>46.280399479999993</v>
      </c>
      <c r="S21">
        <v>0.182</v>
      </c>
      <c r="T21">
        <v>0.18479999999999999</v>
      </c>
      <c r="U21">
        <v>0.17530000000000001</v>
      </c>
      <c r="V21">
        <f t="shared" si="5"/>
        <v>0.1807</v>
      </c>
      <c r="W21" s="7">
        <f t="shared" si="14"/>
        <v>39.884805999999998</v>
      </c>
      <c r="X21">
        <f t="shared" si="6"/>
        <v>27.600285751999998</v>
      </c>
      <c r="Y21">
        <v>0.1741</v>
      </c>
      <c r="Z21">
        <v>0.2031</v>
      </c>
      <c r="AA21">
        <v>0.2044</v>
      </c>
      <c r="AB21">
        <f t="shared" si="15"/>
        <v>0.19386666666666666</v>
      </c>
      <c r="AC21" s="7">
        <f t="shared" si="16"/>
        <v>43.276275999999996</v>
      </c>
      <c r="AD21">
        <f t="shared" si="7"/>
        <v>29.947182991999995</v>
      </c>
      <c r="AE21">
        <v>0.18340000000000001</v>
      </c>
      <c r="AF21">
        <v>0.1777</v>
      </c>
      <c r="AG21">
        <v>0.18310000000000001</v>
      </c>
      <c r="AH21">
        <f t="shared" si="8"/>
        <v>0.18140000000000001</v>
      </c>
      <c r="AI21" s="7">
        <f t="shared" si="17"/>
        <v>40.065111999999999</v>
      </c>
      <c r="AJ21">
        <f t="shared" si="9"/>
        <v>27.725057503999999</v>
      </c>
      <c r="AK21" s="7">
        <f t="shared" si="10"/>
        <v>79.352930799999996</v>
      </c>
      <c r="AL21">
        <f t="shared" si="11"/>
        <v>274.56114056799998</v>
      </c>
      <c r="AM21" t="s">
        <v>25</v>
      </c>
    </row>
    <row r="22" spans="1:39" x14ac:dyDescent="0.2">
      <c r="A22">
        <v>123</v>
      </c>
      <c r="B22">
        <v>22.9</v>
      </c>
      <c r="C22" s="1">
        <v>45030</v>
      </c>
      <c r="D22" s="6">
        <v>3.1539999999999999</v>
      </c>
      <c r="E22" s="15">
        <v>630.79999999999995</v>
      </c>
      <c r="F22" s="16">
        <f t="shared" si="0"/>
        <v>0.63079999999999992</v>
      </c>
      <c r="G22">
        <v>0.52790000000000004</v>
      </c>
      <c r="H22">
        <v>0.55149999999999999</v>
      </c>
      <c r="I22">
        <v>0.52449999999999997</v>
      </c>
      <c r="J22">
        <f t="shared" si="1"/>
        <v>0.5346333333333334</v>
      </c>
      <c r="K22" s="7">
        <f t="shared" si="12"/>
        <v>131.05095400000002</v>
      </c>
      <c r="L22">
        <f t="shared" si="2"/>
        <v>82.666941783200002</v>
      </c>
      <c r="M22">
        <v>0.20760000000000001</v>
      </c>
      <c r="N22">
        <v>0.21790000000000001</v>
      </c>
      <c r="O22">
        <v>0.21190000000000001</v>
      </c>
      <c r="P22">
        <f t="shared" si="3"/>
        <v>0.21246666666666666</v>
      </c>
      <c r="Q22" s="7">
        <f t="shared" si="13"/>
        <v>48.067263999999994</v>
      </c>
      <c r="R22">
        <f t="shared" si="4"/>
        <v>30.320830131199994</v>
      </c>
      <c r="S22">
        <v>0.14760000000000001</v>
      </c>
      <c r="T22">
        <v>0.1507</v>
      </c>
      <c r="U22">
        <v>0.15620000000000001</v>
      </c>
      <c r="V22">
        <f t="shared" si="5"/>
        <v>0.1515</v>
      </c>
      <c r="W22" s="7">
        <f t="shared" si="14"/>
        <v>32.36347</v>
      </c>
      <c r="X22">
        <f t="shared" si="6"/>
        <v>20.414876875999997</v>
      </c>
      <c r="Y22">
        <v>0.2457</v>
      </c>
      <c r="Z22">
        <v>0.2457</v>
      </c>
      <c r="AA22">
        <v>0.2596</v>
      </c>
      <c r="AB22">
        <f t="shared" si="15"/>
        <v>0.25033333333333335</v>
      </c>
      <c r="AC22" s="7">
        <f t="shared" si="16"/>
        <v>57.820960000000007</v>
      </c>
      <c r="AD22">
        <f t="shared" si="7"/>
        <v>36.473461567999998</v>
      </c>
      <c r="AE22">
        <v>0.20200000000000001</v>
      </c>
      <c r="AF22">
        <v>0.2908</v>
      </c>
      <c r="AG22">
        <v>0.20169999999999999</v>
      </c>
      <c r="AH22">
        <f t="shared" si="8"/>
        <v>0.23150000000000001</v>
      </c>
      <c r="AI22" s="7">
        <f t="shared" si="17"/>
        <v>52.96987</v>
      </c>
      <c r="AJ22">
        <f t="shared" si="9"/>
        <v>33.413393995999996</v>
      </c>
      <c r="AK22" s="7">
        <f t="shared" si="10"/>
        <v>64.454503599999995</v>
      </c>
      <c r="AL22">
        <f t="shared" si="11"/>
        <v>203.28950435439998</v>
      </c>
      <c r="AM22" t="s">
        <v>25</v>
      </c>
    </row>
    <row r="23" spans="1:39" x14ac:dyDescent="0.2">
      <c r="A23">
        <v>124</v>
      </c>
      <c r="B23">
        <v>29.6</v>
      </c>
      <c r="C23" s="1">
        <v>45030</v>
      </c>
      <c r="D23" s="6">
        <v>3.3170000000000002</v>
      </c>
      <c r="E23" s="15">
        <v>663.40000000000009</v>
      </c>
      <c r="F23" s="16">
        <f t="shared" si="0"/>
        <v>0.6634000000000001</v>
      </c>
      <c r="G23">
        <v>0.52510000000000001</v>
      </c>
      <c r="H23">
        <v>0.54349999999999998</v>
      </c>
      <c r="I23">
        <v>0.63319999999999999</v>
      </c>
      <c r="J23">
        <f t="shared" si="1"/>
        <v>0.5672666666666667</v>
      </c>
      <c r="K23" s="7">
        <f t="shared" si="12"/>
        <v>139.456648</v>
      </c>
      <c r="L23">
        <f t="shared" si="2"/>
        <v>92.515540283200011</v>
      </c>
      <c r="M23">
        <v>0.183</v>
      </c>
      <c r="N23">
        <v>0.17979999999999999</v>
      </c>
      <c r="O23">
        <v>0.18559999999999999</v>
      </c>
      <c r="P23">
        <f t="shared" si="3"/>
        <v>0.18279999999999999</v>
      </c>
      <c r="Q23" s="7">
        <f t="shared" si="13"/>
        <v>40.425723999999995</v>
      </c>
      <c r="R23">
        <f t="shared" si="4"/>
        <v>26.818425301600001</v>
      </c>
      <c r="S23">
        <v>0.1376</v>
      </c>
      <c r="T23">
        <v>0.1321</v>
      </c>
      <c r="U23">
        <v>0.1313</v>
      </c>
      <c r="V23">
        <f t="shared" si="5"/>
        <v>0.13366666666666668</v>
      </c>
      <c r="W23" s="7">
        <f t="shared" si="14"/>
        <v>27.769960000000005</v>
      </c>
      <c r="X23">
        <f t="shared" si="6"/>
        <v>18.422591464000007</v>
      </c>
      <c r="Y23">
        <v>0.15620000000000001</v>
      </c>
      <c r="Z23">
        <v>0.1497</v>
      </c>
      <c r="AA23">
        <v>0.14710000000000001</v>
      </c>
      <c r="AB23">
        <f t="shared" si="15"/>
        <v>0.151</v>
      </c>
      <c r="AC23" s="7">
        <f t="shared" si="16"/>
        <v>32.234679999999997</v>
      </c>
      <c r="AD23">
        <f t="shared" si="7"/>
        <v>21.384486712000001</v>
      </c>
      <c r="AE23" s="9">
        <v>0.46479999999999999</v>
      </c>
      <c r="AF23">
        <v>0.13869999999999999</v>
      </c>
      <c r="AG23">
        <v>0.14169999999999999</v>
      </c>
      <c r="AH23">
        <f>AVERAGE(AF23:AG23)</f>
        <v>0.14019999999999999</v>
      </c>
      <c r="AI23" s="7">
        <f t="shared" si="17"/>
        <v>29.452815999999999</v>
      </c>
      <c r="AJ23">
        <f t="shared" si="9"/>
        <v>19.538998134400003</v>
      </c>
      <c r="AK23" s="7">
        <f t="shared" si="10"/>
        <v>53.867965600000005</v>
      </c>
      <c r="AL23">
        <f t="shared" si="11"/>
        <v>178.68004189520002</v>
      </c>
    </row>
    <row r="24" spans="1:39" x14ac:dyDescent="0.2">
      <c r="A24">
        <v>125</v>
      </c>
      <c r="B24">
        <v>19.3</v>
      </c>
      <c r="C24" s="1">
        <v>45030</v>
      </c>
      <c r="D24" s="6">
        <v>3.5910000000000002</v>
      </c>
      <c r="E24" s="15">
        <v>718.2</v>
      </c>
      <c r="F24" s="16">
        <f t="shared" si="0"/>
        <v>0.71820000000000006</v>
      </c>
      <c r="G24">
        <v>0.53500000000000003</v>
      </c>
      <c r="H24">
        <v>0.56189999999999996</v>
      </c>
      <c r="I24">
        <v>0.5323</v>
      </c>
      <c r="J24">
        <f t="shared" si="1"/>
        <v>0.5430666666666667</v>
      </c>
      <c r="K24" s="7">
        <f t="shared" si="12"/>
        <v>133.22321200000002</v>
      </c>
      <c r="L24">
        <f t="shared" si="2"/>
        <v>95.680910858400026</v>
      </c>
      <c r="M24">
        <v>0.17960000000000001</v>
      </c>
      <c r="N24">
        <v>0.18099999999999999</v>
      </c>
      <c r="O24">
        <v>0.18640000000000001</v>
      </c>
      <c r="P24">
        <f t="shared" si="3"/>
        <v>0.18233333333333335</v>
      </c>
      <c r="Q24" s="7">
        <f t="shared" si="13"/>
        <v>40.305520000000001</v>
      </c>
      <c r="R24">
        <f t="shared" si="4"/>
        <v>28.947424464000004</v>
      </c>
      <c r="S24">
        <v>0.13730000000000001</v>
      </c>
      <c r="T24">
        <v>0.13639999999999999</v>
      </c>
      <c r="U24">
        <v>0.13800000000000001</v>
      </c>
      <c r="V24">
        <f t="shared" si="5"/>
        <v>0.13723333333333335</v>
      </c>
      <c r="W24" s="7">
        <f t="shared" si="14"/>
        <v>28.688662000000001</v>
      </c>
      <c r="X24">
        <f t="shared" si="6"/>
        <v>20.604197048400003</v>
      </c>
      <c r="Y24">
        <v>0.15509999999999999</v>
      </c>
      <c r="Z24">
        <v>0.155</v>
      </c>
      <c r="AA24">
        <v>0.15690000000000001</v>
      </c>
      <c r="AB24">
        <f t="shared" si="15"/>
        <v>0.15566666666666665</v>
      </c>
      <c r="AC24" s="7">
        <f t="shared" si="16"/>
        <v>33.436719999999994</v>
      </c>
      <c r="AD24">
        <f t="shared" si="7"/>
        <v>24.014252303999999</v>
      </c>
      <c r="AE24">
        <v>0.13300000000000001</v>
      </c>
      <c r="AF24">
        <v>0.14269999999999999</v>
      </c>
      <c r="AG24">
        <v>0.1429</v>
      </c>
      <c r="AH24">
        <f>AVERAGE(AE24:AG24)</f>
        <v>0.13953333333333331</v>
      </c>
      <c r="AI24" s="7">
        <f t="shared" si="17"/>
        <v>29.281095999999991</v>
      </c>
      <c r="AJ24">
        <f t="shared" si="9"/>
        <v>21.029683147199997</v>
      </c>
      <c r="AK24" s="7">
        <f t="shared" si="10"/>
        <v>52.987041999999995</v>
      </c>
      <c r="AL24">
        <f t="shared" si="11"/>
        <v>190.27646782200003</v>
      </c>
    </row>
    <row r="25" spans="1:39" x14ac:dyDescent="0.2">
      <c r="A25">
        <v>126</v>
      </c>
      <c r="B25">
        <v>24.4</v>
      </c>
      <c r="C25" s="1">
        <v>45030</v>
      </c>
      <c r="D25" s="6">
        <v>3.5379999999999998</v>
      </c>
      <c r="E25" s="15">
        <v>707.59999999999991</v>
      </c>
      <c r="F25" s="16">
        <f t="shared" si="0"/>
        <v>0.7075999999999999</v>
      </c>
      <c r="G25">
        <v>0.52349999999999997</v>
      </c>
      <c r="H25">
        <v>0.51639999999999997</v>
      </c>
      <c r="I25">
        <v>0.52939999999999998</v>
      </c>
      <c r="J25">
        <f t="shared" si="1"/>
        <v>0.5230999999999999</v>
      </c>
      <c r="K25" s="7">
        <f t="shared" si="12"/>
        <v>128.08019799999997</v>
      </c>
      <c r="L25">
        <f t="shared" si="2"/>
        <v>90.629548104799966</v>
      </c>
      <c r="M25">
        <v>0.1615</v>
      </c>
      <c r="N25">
        <v>0.16880000000000001</v>
      </c>
      <c r="O25">
        <v>0.1699</v>
      </c>
      <c r="P25">
        <f t="shared" si="3"/>
        <v>0.16673333333333332</v>
      </c>
      <c r="Q25" s="7">
        <f t="shared" si="13"/>
        <v>36.287271999999994</v>
      </c>
      <c r="R25">
        <f t="shared" si="4"/>
        <v>25.676873667199992</v>
      </c>
      <c r="S25">
        <v>0.1242</v>
      </c>
      <c r="T25">
        <v>0.1237</v>
      </c>
      <c r="U25">
        <v>0.1293</v>
      </c>
      <c r="V25">
        <f t="shared" si="5"/>
        <v>0.12573333333333334</v>
      </c>
      <c r="W25" s="7">
        <f t="shared" si="14"/>
        <v>25.726492</v>
      </c>
      <c r="X25">
        <f t="shared" si="6"/>
        <v>18.204065739199997</v>
      </c>
      <c r="Y25">
        <v>0.125</v>
      </c>
      <c r="Z25">
        <v>0.1318</v>
      </c>
      <c r="AA25">
        <v>0.1293</v>
      </c>
      <c r="AB25">
        <f t="shared" si="15"/>
        <v>0.12870000000000001</v>
      </c>
      <c r="AC25" s="7">
        <f t="shared" si="16"/>
        <v>26.490645999999998</v>
      </c>
      <c r="AD25">
        <f t="shared" si="7"/>
        <v>18.744781109599995</v>
      </c>
      <c r="AE25">
        <v>0.12540000000000001</v>
      </c>
      <c r="AF25">
        <v>0.12479999999999999</v>
      </c>
      <c r="AG25">
        <v>0.1303</v>
      </c>
      <c r="AH25">
        <f>AVERAGE(AE24:AG24)</f>
        <v>0.13953333333333331</v>
      </c>
      <c r="AI25" s="7">
        <f t="shared" si="17"/>
        <v>29.281095999999991</v>
      </c>
      <c r="AJ25">
        <f t="shared" si="9"/>
        <v>20.719303529599991</v>
      </c>
      <c r="AK25" s="7">
        <f t="shared" si="10"/>
        <v>49.173140799999992</v>
      </c>
      <c r="AL25">
        <f t="shared" si="11"/>
        <v>173.97457215039992</v>
      </c>
    </row>
    <row r="26" spans="1:39" x14ac:dyDescent="0.2">
      <c r="A26">
        <v>127</v>
      </c>
      <c r="B26">
        <v>21.8</v>
      </c>
      <c r="C26" s="1">
        <v>45030</v>
      </c>
      <c r="D26" s="6">
        <v>3.585</v>
      </c>
      <c r="E26" s="15">
        <v>717</v>
      </c>
      <c r="F26" s="16">
        <f t="shared" si="0"/>
        <v>0.71699999999999997</v>
      </c>
      <c r="G26">
        <v>0.39350000000000002</v>
      </c>
      <c r="H26">
        <v>0.42520000000000002</v>
      </c>
      <c r="I26">
        <v>0.40749999999999997</v>
      </c>
      <c r="J26">
        <f t="shared" si="1"/>
        <v>0.40873333333333334</v>
      </c>
      <c r="K26" s="7">
        <f t="shared" si="12"/>
        <v>98.621632000000005</v>
      </c>
      <c r="L26">
        <f t="shared" si="2"/>
        <v>70.711710143999994</v>
      </c>
      <c r="M26">
        <v>0.16900000000000001</v>
      </c>
      <c r="N26">
        <v>0.16750000000000001</v>
      </c>
      <c r="O26">
        <v>0.1658</v>
      </c>
      <c r="P26">
        <f t="shared" si="3"/>
        <v>0.16743333333333332</v>
      </c>
      <c r="Q26" s="7">
        <f t="shared" si="13"/>
        <v>36.467577999999996</v>
      </c>
      <c r="R26">
        <f t="shared" si="4"/>
        <v>26.147253425999995</v>
      </c>
      <c r="S26">
        <v>0.1273</v>
      </c>
      <c r="T26">
        <v>0.12859999999999999</v>
      </c>
      <c r="U26">
        <v>0.12889999999999999</v>
      </c>
      <c r="V26">
        <f t="shared" si="5"/>
        <v>0.12826666666666667</v>
      </c>
      <c r="W26" s="7">
        <f t="shared" si="14"/>
        <v>26.379027999999998</v>
      </c>
      <c r="X26">
        <f t="shared" si="6"/>
        <v>18.913763075999999</v>
      </c>
      <c r="Y26">
        <v>0.1883</v>
      </c>
      <c r="Z26">
        <v>0.19189999999999999</v>
      </c>
      <c r="AA26">
        <v>0.18609999999999999</v>
      </c>
      <c r="AB26">
        <f t="shared" si="15"/>
        <v>0.18876666666666667</v>
      </c>
      <c r="AC26" s="7">
        <f t="shared" si="16"/>
        <v>41.962617999999999</v>
      </c>
      <c r="AD26">
        <f t="shared" si="7"/>
        <v>30.087197105999998</v>
      </c>
      <c r="AE26" s="9">
        <v>0.31809999999999999</v>
      </c>
      <c r="AF26" s="9">
        <v>0.25019999999999998</v>
      </c>
      <c r="AG26">
        <v>0.16930000000000001</v>
      </c>
      <c r="AH26">
        <f>AG26</f>
        <v>0.16930000000000001</v>
      </c>
      <c r="AI26" s="7">
        <f t="shared" si="17"/>
        <v>36.948394</v>
      </c>
      <c r="AJ26">
        <f t="shared" si="9"/>
        <v>26.491998498000001</v>
      </c>
      <c r="AK26" s="7">
        <f t="shared" si="10"/>
        <v>48.075850000000003</v>
      </c>
      <c r="AL26">
        <f t="shared" si="11"/>
        <v>172.35192224999997</v>
      </c>
    </row>
    <row r="27" spans="1:39" x14ac:dyDescent="0.2">
      <c r="A27">
        <v>128</v>
      </c>
      <c r="B27">
        <v>16.8</v>
      </c>
      <c r="C27" s="8">
        <v>45057</v>
      </c>
      <c r="D27" s="6">
        <v>3.8</v>
      </c>
      <c r="E27" s="15">
        <v>760</v>
      </c>
      <c r="F27" s="16">
        <f t="shared" si="0"/>
        <v>0.76</v>
      </c>
      <c r="G27">
        <v>0.63460000000000005</v>
      </c>
      <c r="H27">
        <v>0.67679999999999996</v>
      </c>
      <c r="I27">
        <v>0.6452</v>
      </c>
      <c r="J27">
        <f t="shared" si="1"/>
        <v>0.6522</v>
      </c>
      <c r="K27" s="7">
        <f t="shared" si="12"/>
        <v>161.333776</v>
      </c>
      <c r="L27">
        <f t="shared" si="2"/>
        <v>122.61366976000001</v>
      </c>
      <c r="M27">
        <v>0.26669999999999999</v>
      </c>
      <c r="N27" s="9">
        <v>0.80979999999999996</v>
      </c>
      <c r="O27">
        <v>0.25600000000000001</v>
      </c>
      <c r="P27">
        <f>AVERAGE(M27,O27)</f>
        <v>0.26134999999999997</v>
      </c>
      <c r="Q27" s="7">
        <f t="shared" si="13"/>
        <v>60.658632999999988</v>
      </c>
      <c r="R27">
        <f t="shared" si="4"/>
        <v>46.100561079999991</v>
      </c>
      <c r="S27">
        <v>0.22539999999999999</v>
      </c>
      <c r="T27">
        <v>0.2374</v>
      </c>
      <c r="U27">
        <v>0.22620000000000001</v>
      </c>
      <c r="V27">
        <f t="shared" si="5"/>
        <v>0.22966666666666669</v>
      </c>
      <c r="W27" s="7">
        <f t="shared" si="14"/>
        <v>52.497640000000004</v>
      </c>
      <c r="X27">
        <f t="shared" si="6"/>
        <v>39.898206400000007</v>
      </c>
      <c r="Y27">
        <v>0.20599999999999999</v>
      </c>
      <c r="Z27">
        <v>0.2029</v>
      </c>
      <c r="AA27">
        <v>0.20039999999999999</v>
      </c>
      <c r="AB27">
        <f t="shared" si="15"/>
        <v>0.20309999999999997</v>
      </c>
      <c r="AC27" s="7">
        <f t="shared" si="16"/>
        <v>45.654597999999993</v>
      </c>
      <c r="AD27">
        <f t="shared" si="7"/>
        <v>34.697494479999996</v>
      </c>
      <c r="AE27">
        <v>0.21879999999999999</v>
      </c>
      <c r="AF27">
        <v>0.2094</v>
      </c>
      <c r="AG27">
        <v>0.21099999999999999</v>
      </c>
      <c r="AH27">
        <f>AVERAGE(AE27:AG27)</f>
        <v>0.21306666666666665</v>
      </c>
      <c r="AI27" s="7">
        <f t="shared" si="17"/>
        <v>48.221811999999993</v>
      </c>
      <c r="AJ27">
        <f t="shared" si="9"/>
        <v>36.648577119999992</v>
      </c>
      <c r="AK27" s="7">
        <f t="shared" si="10"/>
        <v>73.673291799999987</v>
      </c>
      <c r="AL27">
        <f t="shared" si="11"/>
        <v>279.95850883999998</v>
      </c>
    </row>
    <row r="28" spans="1:39" x14ac:dyDescent="0.2">
      <c r="A28">
        <v>129</v>
      </c>
      <c r="B28">
        <v>28.2</v>
      </c>
      <c r="C28" s="1">
        <v>45057</v>
      </c>
      <c r="D28" s="6">
        <v>3.6760000000000002</v>
      </c>
      <c r="E28" s="15">
        <v>735.2</v>
      </c>
      <c r="F28" s="16">
        <f t="shared" si="0"/>
        <v>0.73520000000000008</v>
      </c>
      <c r="G28">
        <v>0.54200000000000004</v>
      </c>
      <c r="H28">
        <v>0.55149999999999999</v>
      </c>
      <c r="I28">
        <v>0.54720000000000002</v>
      </c>
      <c r="J28">
        <f t="shared" si="1"/>
        <v>0.54690000000000005</v>
      </c>
      <c r="K28" s="7">
        <f t="shared" si="12"/>
        <v>134.21060200000002</v>
      </c>
      <c r="L28">
        <f t="shared" si="2"/>
        <v>98.671634590400032</v>
      </c>
      <c r="M28">
        <v>0.19650000000000001</v>
      </c>
      <c r="N28">
        <v>0.2034</v>
      </c>
      <c r="O28">
        <v>0.20039999999999999</v>
      </c>
      <c r="P28">
        <f t="shared" ref="P28:P47" si="18">AVERAGE(M28:O28)</f>
        <v>0.20010000000000003</v>
      </c>
      <c r="Q28" s="7">
        <f t="shared" si="13"/>
        <v>44.881858000000001</v>
      </c>
      <c r="R28">
        <f t="shared" si="4"/>
        <v>32.997142001600004</v>
      </c>
      <c r="S28">
        <v>0.21510000000000001</v>
      </c>
      <c r="T28">
        <v>0.21540000000000001</v>
      </c>
      <c r="U28">
        <v>0.21529999999999999</v>
      </c>
      <c r="V28">
        <f t="shared" si="5"/>
        <v>0.21526666666666663</v>
      </c>
      <c r="W28" s="7">
        <f t="shared" si="14"/>
        <v>48.788487999999987</v>
      </c>
      <c r="X28">
        <f t="shared" si="6"/>
        <v>35.869296377599994</v>
      </c>
      <c r="Y28">
        <v>0.21490000000000001</v>
      </c>
      <c r="Z28">
        <v>0.2203</v>
      </c>
      <c r="AA28">
        <v>0.21410000000000001</v>
      </c>
      <c r="AB28">
        <f t="shared" si="15"/>
        <v>0.21643333333333334</v>
      </c>
      <c r="AC28" s="7">
        <f t="shared" si="16"/>
        <v>49.088997999999997</v>
      </c>
      <c r="AD28">
        <f t="shared" si="7"/>
        <v>36.090231329600002</v>
      </c>
      <c r="AE28" s="9">
        <v>0.40289999999999998</v>
      </c>
      <c r="AF28">
        <v>0.20699999999999999</v>
      </c>
      <c r="AG28">
        <v>0.20449999999999999</v>
      </c>
      <c r="AH28">
        <f>AVERAGE(AF28:AG28)</f>
        <v>0.20574999999999999</v>
      </c>
      <c r="AI28" s="7">
        <f t="shared" si="17"/>
        <v>46.337184999999991</v>
      </c>
      <c r="AJ28">
        <f t="shared" si="9"/>
        <v>34.067098412</v>
      </c>
      <c r="AK28" s="7">
        <f t="shared" si="10"/>
        <v>64.661426199999994</v>
      </c>
      <c r="AL28">
        <f t="shared" si="11"/>
        <v>237.69540271120002</v>
      </c>
    </row>
    <row r="29" spans="1:39" x14ac:dyDescent="0.2">
      <c r="A29">
        <v>130</v>
      </c>
      <c r="B29">
        <v>14.8</v>
      </c>
      <c r="C29" s="1">
        <v>45057</v>
      </c>
      <c r="D29" s="6">
        <v>3.6549999999999998</v>
      </c>
      <c r="E29" s="15">
        <v>731</v>
      </c>
      <c r="F29" s="16">
        <f t="shared" si="0"/>
        <v>0.73099999999999998</v>
      </c>
      <c r="G29">
        <v>0.56230000000000002</v>
      </c>
      <c r="H29">
        <v>0.57899999999999996</v>
      </c>
      <c r="I29" s="9">
        <v>0.83799999999999997</v>
      </c>
      <c r="J29">
        <f>AVERAGE(G29,H29)</f>
        <v>0.57064999999999999</v>
      </c>
      <c r="K29" s="7">
        <f t="shared" si="12"/>
        <v>140.32812699999999</v>
      </c>
      <c r="L29">
        <f t="shared" si="2"/>
        <v>102.579860837</v>
      </c>
      <c r="M29">
        <v>0.22209999999999999</v>
      </c>
      <c r="N29">
        <v>0.219</v>
      </c>
      <c r="O29">
        <v>0.2298</v>
      </c>
      <c r="P29">
        <f t="shared" si="18"/>
        <v>0.22363333333333335</v>
      </c>
      <c r="Q29" s="7">
        <f t="shared" si="13"/>
        <v>50.943573999999998</v>
      </c>
      <c r="R29">
        <f t="shared" si="4"/>
        <v>37.239752593999995</v>
      </c>
      <c r="S29" s="9">
        <v>1.0130999999999999</v>
      </c>
      <c r="T29">
        <v>0.23350000000000001</v>
      </c>
      <c r="U29">
        <v>0.2417</v>
      </c>
      <c r="V29">
        <f>AVERAGE(T29:U29)</f>
        <v>0.23760000000000001</v>
      </c>
      <c r="W29" s="7">
        <f t="shared" si="14"/>
        <v>54.541107999999994</v>
      </c>
      <c r="X29">
        <f t="shared" si="6"/>
        <v>39.869549947999992</v>
      </c>
      <c r="Y29">
        <v>0.2737</v>
      </c>
      <c r="Z29">
        <v>0.27579999999999999</v>
      </c>
      <c r="AA29">
        <v>0.27239999999999998</v>
      </c>
      <c r="AB29">
        <f t="shared" si="15"/>
        <v>0.27396666666666664</v>
      </c>
      <c r="AC29" s="7">
        <f t="shared" si="16"/>
        <v>63.908433999999993</v>
      </c>
      <c r="AD29">
        <f t="shared" si="7"/>
        <v>46.717065253999991</v>
      </c>
      <c r="AE29">
        <v>0.20369999999999999</v>
      </c>
      <c r="AF29">
        <v>0.2074</v>
      </c>
      <c r="AG29">
        <v>0.2029</v>
      </c>
      <c r="AH29">
        <f>AVERAGE(AE29:AG29)</f>
        <v>0.20466666666666666</v>
      </c>
      <c r="AI29" s="7">
        <f t="shared" si="17"/>
        <v>46.058139999999995</v>
      </c>
      <c r="AJ29">
        <f t="shared" si="9"/>
        <v>33.668500339999994</v>
      </c>
      <c r="AK29" s="7">
        <f t="shared" si="10"/>
        <v>71.155876599999999</v>
      </c>
      <c r="AL29">
        <f t="shared" si="11"/>
        <v>260.07472897299999</v>
      </c>
    </row>
    <row r="30" spans="1:39" x14ac:dyDescent="0.2">
      <c r="A30">
        <v>132</v>
      </c>
      <c r="B30">
        <v>20.9</v>
      </c>
      <c r="C30" s="1">
        <v>45057</v>
      </c>
      <c r="D30" s="6">
        <v>3.161</v>
      </c>
      <c r="E30" s="15">
        <v>632.20000000000005</v>
      </c>
      <c r="F30" s="16">
        <f t="shared" si="0"/>
        <v>0.6322000000000001</v>
      </c>
      <c r="G30">
        <v>0.56740000000000002</v>
      </c>
      <c r="H30">
        <v>0.60909999999999997</v>
      </c>
      <c r="I30">
        <v>0.61360000000000003</v>
      </c>
      <c r="J30">
        <f t="shared" ref="J30:J61" si="19">AVERAGE(G30:I30)</f>
        <v>0.5966999999999999</v>
      </c>
      <c r="K30" s="7">
        <f t="shared" si="12"/>
        <v>147.03808599999996</v>
      </c>
      <c r="L30">
        <f t="shared" si="2"/>
        <v>92.957477969199985</v>
      </c>
      <c r="M30">
        <v>0.25590000000000002</v>
      </c>
      <c r="N30">
        <v>0.2369</v>
      </c>
      <c r="O30">
        <v>0.2419</v>
      </c>
      <c r="P30">
        <f t="shared" si="18"/>
        <v>0.24490000000000001</v>
      </c>
      <c r="Q30" s="7">
        <f t="shared" si="13"/>
        <v>56.421441999999999</v>
      </c>
      <c r="R30">
        <f t="shared" si="4"/>
        <v>35.669635632400002</v>
      </c>
      <c r="S30" s="9">
        <v>0.33800000000000002</v>
      </c>
      <c r="T30">
        <v>0.17710000000000001</v>
      </c>
      <c r="U30">
        <v>0.1744</v>
      </c>
      <c r="V30">
        <f>AVERAGE(T30:U30)</f>
        <v>0.17575000000000002</v>
      </c>
      <c r="W30" s="7">
        <f t="shared" si="14"/>
        <v>38.609785000000002</v>
      </c>
      <c r="X30">
        <f t="shared" si="6"/>
        <v>24.409106077000004</v>
      </c>
      <c r="Y30">
        <v>0.19900000000000001</v>
      </c>
      <c r="Z30">
        <v>0.19539999999999999</v>
      </c>
      <c r="AA30">
        <v>0.20150000000000001</v>
      </c>
      <c r="AB30">
        <f t="shared" si="15"/>
        <v>0.19863333333333333</v>
      </c>
      <c r="AC30" s="7">
        <f t="shared" si="16"/>
        <v>44.504073999999996</v>
      </c>
      <c r="AD30">
        <f t="shared" si="7"/>
        <v>28.135475582800002</v>
      </c>
      <c r="AE30" s="9">
        <v>0.74580000000000002</v>
      </c>
      <c r="AF30">
        <v>0.18940000000000001</v>
      </c>
      <c r="AG30">
        <v>0.18990000000000001</v>
      </c>
      <c r="AH30">
        <f>AVERAGE(AF30:AG30)</f>
        <v>0.18965000000000001</v>
      </c>
      <c r="AI30" s="7">
        <f t="shared" si="17"/>
        <v>42.190147000000003</v>
      </c>
      <c r="AJ30">
        <f t="shared" si="9"/>
        <v>26.672610933400005</v>
      </c>
      <c r="AK30" s="7">
        <f t="shared" si="10"/>
        <v>65.752706799999984</v>
      </c>
      <c r="AL30">
        <f t="shared" si="11"/>
        <v>207.8443061948</v>
      </c>
    </row>
    <row r="31" spans="1:39" x14ac:dyDescent="0.2">
      <c r="A31">
        <v>133</v>
      </c>
      <c r="B31">
        <v>17.2</v>
      </c>
      <c r="C31" s="1">
        <v>45030</v>
      </c>
      <c r="D31" s="6">
        <v>3.5249999999999999</v>
      </c>
      <c r="E31" s="15">
        <v>705</v>
      </c>
      <c r="F31" s="16">
        <f t="shared" si="0"/>
        <v>0.70499999999999996</v>
      </c>
      <c r="G31">
        <v>0.50819999999999999</v>
      </c>
      <c r="H31">
        <v>0.54239999999999999</v>
      </c>
      <c r="I31">
        <v>0.54759999999999998</v>
      </c>
      <c r="J31">
        <f t="shared" si="19"/>
        <v>0.53273333333333328</v>
      </c>
      <c r="K31" s="7">
        <f t="shared" si="12"/>
        <v>130.56155199999998</v>
      </c>
      <c r="L31">
        <f t="shared" si="2"/>
        <v>92.045894159999975</v>
      </c>
      <c r="M31">
        <v>0.22259999999999999</v>
      </c>
      <c r="N31">
        <v>0.2</v>
      </c>
      <c r="O31">
        <v>0.20580000000000001</v>
      </c>
      <c r="P31">
        <f t="shared" si="18"/>
        <v>0.20946666666666666</v>
      </c>
      <c r="Q31" s="7">
        <f t="shared" si="13"/>
        <v>47.294523999999996</v>
      </c>
      <c r="R31">
        <f t="shared" si="4"/>
        <v>33.342639419999998</v>
      </c>
      <c r="S31">
        <v>0.13370000000000001</v>
      </c>
      <c r="T31">
        <v>0.23749999999999999</v>
      </c>
      <c r="U31">
        <v>0.1336</v>
      </c>
      <c r="V31">
        <f t="shared" ref="V31:V59" si="20">AVERAGE(S31:U31)</f>
        <v>0.16826666666666665</v>
      </c>
      <c r="W31" s="7">
        <f t="shared" si="14"/>
        <v>36.682227999999995</v>
      </c>
      <c r="X31">
        <f t="shared" si="6"/>
        <v>25.860970739999996</v>
      </c>
      <c r="Y31">
        <v>0.12920000000000001</v>
      </c>
      <c r="Z31">
        <v>0.13020000000000001</v>
      </c>
      <c r="AA31">
        <v>0.12909999999999999</v>
      </c>
      <c r="AB31">
        <f t="shared" si="15"/>
        <v>0.1295</v>
      </c>
      <c r="AC31" s="7">
        <f t="shared" si="16"/>
        <v>26.696709999999996</v>
      </c>
      <c r="AD31">
        <f t="shared" si="7"/>
        <v>18.821180549999998</v>
      </c>
      <c r="AE31">
        <v>0.1239</v>
      </c>
      <c r="AF31">
        <v>0.12690000000000001</v>
      </c>
      <c r="AG31">
        <v>0.1258</v>
      </c>
      <c r="AH31">
        <f>AVERAGE(AE31:AG31)</f>
        <v>0.12553333333333336</v>
      </c>
      <c r="AI31" s="7">
        <f t="shared" si="17"/>
        <v>25.674976000000001</v>
      </c>
      <c r="AJ31">
        <f t="shared" si="9"/>
        <v>18.100858079999998</v>
      </c>
      <c r="AK31" s="7">
        <f t="shared" si="10"/>
        <v>53.381997999999996</v>
      </c>
      <c r="AL31">
        <f t="shared" si="11"/>
        <v>188.17154294999995</v>
      </c>
      <c r="AM31" t="s">
        <v>25</v>
      </c>
    </row>
    <row r="32" spans="1:39" x14ac:dyDescent="0.2">
      <c r="A32">
        <v>134</v>
      </c>
      <c r="B32">
        <v>18.2</v>
      </c>
      <c r="C32" s="1">
        <v>45057</v>
      </c>
      <c r="D32" s="6">
        <v>3.5739999999999998</v>
      </c>
      <c r="E32" s="15">
        <v>714.8</v>
      </c>
      <c r="F32" s="16">
        <f t="shared" si="0"/>
        <v>0.71479999999999999</v>
      </c>
      <c r="G32">
        <v>0.55320000000000003</v>
      </c>
      <c r="H32">
        <v>0.59309999999999996</v>
      </c>
      <c r="I32">
        <v>0.70150000000000001</v>
      </c>
      <c r="J32">
        <f t="shared" si="19"/>
        <v>0.61593333333333333</v>
      </c>
      <c r="K32" s="7">
        <f t="shared" si="12"/>
        <v>151.99220800000001</v>
      </c>
      <c r="L32">
        <f t="shared" si="2"/>
        <v>108.6440302784</v>
      </c>
      <c r="M32">
        <v>0.27710000000000001</v>
      </c>
      <c r="N32">
        <v>0.27700000000000002</v>
      </c>
      <c r="O32">
        <v>0.26750000000000002</v>
      </c>
      <c r="P32">
        <f t="shared" si="18"/>
        <v>0.2738666666666667</v>
      </c>
      <c r="Q32" s="7">
        <f t="shared" si="13"/>
        <v>63.882676000000011</v>
      </c>
      <c r="R32">
        <f t="shared" si="4"/>
        <v>45.663336804800004</v>
      </c>
      <c r="S32">
        <v>0.18310000000000001</v>
      </c>
      <c r="T32">
        <v>0.18729999999999999</v>
      </c>
      <c r="U32">
        <v>0.1842</v>
      </c>
      <c r="V32">
        <f t="shared" si="20"/>
        <v>0.18486666666666665</v>
      </c>
      <c r="W32" s="7">
        <f t="shared" si="14"/>
        <v>40.958055999999992</v>
      </c>
      <c r="X32">
        <f t="shared" si="6"/>
        <v>29.276818428799995</v>
      </c>
      <c r="Y32">
        <v>0.17280000000000001</v>
      </c>
      <c r="Z32">
        <v>0.17100000000000001</v>
      </c>
      <c r="AA32">
        <v>0.18279999999999999</v>
      </c>
      <c r="AB32">
        <f t="shared" si="15"/>
        <v>0.17553333333333332</v>
      </c>
      <c r="AC32" s="7">
        <f t="shared" si="16"/>
        <v>38.553975999999992</v>
      </c>
      <c r="AD32">
        <f t="shared" si="7"/>
        <v>27.558382044799995</v>
      </c>
      <c r="AE32">
        <v>0.21870000000000001</v>
      </c>
      <c r="AF32">
        <v>0.2195</v>
      </c>
      <c r="AG32">
        <v>0.22320000000000001</v>
      </c>
      <c r="AH32">
        <f>AVERAGE(AE32:AG32)</f>
        <v>0.22046666666666667</v>
      </c>
      <c r="AI32" s="7">
        <f t="shared" si="17"/>
        <v>50.127904000000001</v>
      </c>
      <c r="AJ32">
        <f t="shared" si="9"/>
        <v>35.831425779200003</v>
      </c>
      <c r="AK32" s="7">
        <f t="shared" si="10"/>
        <v>69.102964</v>
      </c>
      <c r="AL32">
        <f t="shared" si="11"/>
        <v>246.97399333599998</v>
      </c>
    </row>
    <row r="33" spans="1:39" x14ac:dyDescent="0.2">
      <c r="A33">
        <v>136</v>
      </c>
      <c r="B33">
        <v>21.8</v>
      </c>
      <c r="C33" s="1">
        <v>45057</v>
      </c>
      <c r="D33" s="6">
        <v>3.448</v>
      </c>
      <c r="E33" s="15">
        <v>689.6</v>
      </c>
      <c r="F33" s="16">
        <f t="shared" si="0"/>
        <v>0.68959999999999999</v>
      </c>
      <c r="G33">
        <v>0.35859999999999997</v>
      </c>
      <c r="H33">
        <v>0.43030000000000002</v>
      </c>
      <c r="I33">
        <v>0.35</v>
      </c>
      <c r="J33">
        <f t="shared" si="19"/>
        <v>0.37963333333333332</v>
      </c>
      <c r="K33" s="7">
        <f t="shared" si="12"/>
        <v>91.126053999999982</v>
      </c>
      <c r="L33">
        <f t="shared" si="2"/>
        <v>62.840526838399988</v>
      </c>
      <c r="M33">
        <v>0.18010000000000001</v>
      </c>
      <c r="N33">
        <v>0.17879999999999999</v>
      </c>
      <c r="O33">
        <v>0.17430000000000001</v>
      </c>
      <c r="P33">
        <f t="shared" si="18"/>
        <v>0.17773333333333333</v>
      </c>
      <c r="Q33" s="7">
        <f t="shared" si="13"/>
        <v>39.120651999999993</v>
      </c>
      <c r="R33">
        <f t="shared" si="4"/>
        <v>26.977601619199994</v>
      </c>
      <c r="S33">
        <v>0.1429</v>
      </c>
      <c r="T33">
        <v>0.1351</v>
      </c>
      <c r="U33">
        <v>0.1351</v>
      </c>
      <c r="V33">
        <f t="shared" si="20"/>
        <v>0.13770000000000002</v>
      </c>
      <c r="W33" s="7">
        <f t="shared" si="14"/>
        <v>28.808866000000002</v>
      </c>
      <c r="X33">
        <f t="shared" si="6"/>
        <v>19.866593993600002</v>
      </c>
      <c r="Y33">
        <v>0.12659999999999999</v>
      </c>
      <c r="Z33">
        <v>0.1215</v>
      </c>
      <c r="AA33">
        <v>0.12139999999999999</v>
      </c>
      <c r="AB33">
        <f t="shared" si="15"/>
        <v>0.12316666666666666</v>
      </c>
      <c r="AC33" s="7">
        <f t="shared" si="16"/>
        <v>25.065369999999994</v>
      </c>
      <c r="AD33">
        <f t="shared" si="7"/>
        <v>17.285079151999994</v>
      </c>
      <c r="AE33">
        <v>0.13519999999999999</v>
      </c>
      <c r="AF33">
        <v>0.13039999999999999</v>
      </c>
      <c r="AG33">
        <v>0.1283</v>
      </c>
      <c r="AH33">
        <f>AVERAGE(AE33:AG33)</f>
        <v>0.13129999999999997</v>
      </c>
      <c r="AI33" s="7">
        <f t="shared" si="17"/>
        <v>27.160353999999991</v>
      </c>
      <c r="AJ33">
        <f t="shared" si="9"/>
        <v>18.729780118399994</v>
      </c>
      <c r="AK33" s="7">
        <f t="shared" si="10"/>
        <v>42.256259199999988</v>
      </c>
      <c r="AL33">
        <f t="shared" si="11"/>
        <v>145.69958172159997</v>
      </c>
    </row>
    <row r="34" spans="1:39" x14ac:dyDescent="0.2">
      <c r="A34">
        <v>137</v>
      </c>
      <c r="B34">
        <v>17.8</v>
      </c>
      <c r="C34" s="1">
        <v>45057</v>
      </c>
      <c r="D34" s="6">
        <v>3.8959999999999999</v>
      </c>
      <c r="E34" s="15">
        <v>779.19999999999993</v>
      </c>
      <c r="F34" s="16">
        <f t="shared" ref="F34:F65" si="21">E34/1000</f>
        <v>0.77919999999999989</v>
      </c>
      <c r="G34">
        <v>0.79100000000000004</v>
      </c>
      <c r="H34">
        <v>0.80100000000000005</v>
      </c>
      <c r="I34">
        <v>0.79310000000000003</v>
      </c>
      <c r="J34">
        <f t="shared" si="19"/>
        <v>0.79503333333333337</v>
      </c>
      <c r="K34" s="7">
        <f t="shared" si="12"/>
        <v>198.124786</v>
      </c>
      <c r="L34">
        <f t="shared" ref="L34:L65" si="22">K34*F34</f>
        <v>154.37883325119998</v>
      </c>
      <c r="M34">
        <v>0.26579999999999998</v>
      </c>
      <c r="N34">
        <v>0.24729999999999999</v>
      </c>
      <c r="O34">
        <v>0.27239999999999998</v>
      </c>
      <c r="P34">
        <f t="shared" si="18"/>
        <v>0.26183333333333331</v>
      </c>
      <c r="Q34" s="7">
        <f t="shared" si="13"/>
        <v>60.783129999999993</v>
      </c>
      <c r="R34">
        <f t="shared" ref="R34:R65" si="23">Q34*F34</f>
        <v>47.36221489599999</v>
      </c>
      <c r="S34">
        <v>0.18129999999999999</v>
      </c>
      <c r="T34">
        <v>0.18110000000000001</v>
      </c>
      <c r="U34">
        <v>0.1837</v>
      </c>
      <c r="V34">
        <f t="shared" si="20"/>
        <v>0.18203333333333335</v>
      </c>
      <c r="W34" s="7">
        <f t="shared" si="14"/>
        <v>40.228245999999999</v>
      </c>
      <c r="X34">
        <f t="shared" ref="X34:X65" si="24">W34*F34</f>
        <v>31.345849283199996</v>
      </c>
      <c r="Y34">
        <v>0.2399</v>
      </c>
      <c r="Z34">
        <v>0.23519999999999999</v>
      </c>
      <c r="AA34" s="9">
        <v>9.7600000000000006E-2</v>
      </c>
      <c r="AB34">
        <f>AVERAGE(Y34:Z34)</f>
        <v>0.23754999999999998</v>
      </c>
      <c r="AC34" s="7">
        <f t="shared" si="16"/>
        <v>54.528228999999989</v>
      </c>
      <c r="AD34">
        <f t="shared" ref="AD34:AD65" si="25">AC34*F34</f>
        <v>42.488396036799983</v>
      </c>
      <c r="AE34" s="9">
        <v>0.5605</v>
      </c>
      <c r="AF34">
        <v>0.20499999999999999</v>
      </c>
      <c r="AG34">
        <v>0.20069999999999999</v>
      </c>
      <c r="AH34">
        <f>AVERAGE(AF34:AG34)</f>
        <v>0.20284999999999997</v>
      </c>
      <c r="AI34" s="7">
        <f t="shared" si="17"/>
        <v>45.590202999999988</v>
      </c>
      <c r="AJ34">
        <f t="shared" ref="AJ34:AJ65" si="26">AI34*F34</f>
        <v>35.523886177599984</v>
      </c>
      <c r="AK34" s="7">
        <f t="shared" ref="AK34:AK65" si="27">AVERAGE(AI34,AC34,W34,Q34,K34)</f>
        <v>79.850918800000002</v>
      </c>
      <c r="AL34">
        <f t="shared" ref="AL34:AL65" si="28">AJ34+AD34+X34+R34+L34</f>
        <v>311.09917964479996</v>
      </c>
    </row>
    <row r="35" spans="1:39" x14ac:dyDescent="0.2">
      <c r="A35">
        <v>138</v>
      </c>
      <c r="B35">
        <v>23.4</v>
      </c>
      <c r="C35" s="1">
        <v>45057</v>
      </c>
      <c r="D35" s="6">
        <v>3.641</v>
      </c>
      <c r="E35" s="15">
        <v>728.2</v>
      </c>
      <c r="F35" s="16">
        <f t="shared" si="21"/>
        <v>0.72820000000000007</v>
      </c>
      <c r="G35">
        <v>0.54720000000000002</v>
      </c>
      <c r="H35">
        <v>0.55810000000000004</v>
      </c>
      <c r="I35">
        <v>0.56879999999999997</v>
      </c>
      <c r="J35">
        <f t="shared" si="19"/>
        <v>0.55803333333333338</v>
      </c>
      <c r="K35" s="7">
        <f t="shared" si="12"/>
        <v>137.078326</v>
      </c>
      <c r="L35">
        <f t="shared" si="22"/>
        <v>99.820436993200019</v>
      </c>
      <c r="M35">
        <v>0.1966</v>
      </c>
      <c r="N35">
        <v>0.1925</v>
      </c>
      <c r="O35">
        <v>0.19550000000000001</v>
      </c>
      <c r="P35">
        <f t="shared" si="18"/>
        <v>0.19486666666666666</v>
      </c>
      <c r="Q35" s="7">
        <f t="shared" si="13"/>
        <v>43.533855999999993</v>
      </c>
      <c r="R35">
        <f t="shared" si="23"/>
        <v>31.701353939199997</v>
      </c>
      <c r="S35">
        <v>0.1648</v>
      </c>
      <c r="T35">
        <v>0.1646</v>
      </c>
      <c r="U35">
        <v>0.1605</v>
      </c>
      <c r="V35">
        <f t="shared" si="20"/>
        <v>0.1633</v>
      </c>
      <c r="W35" s="7">
        <f t="shared" si="14"/>
        <v>35.402913999999996</v>
      </c>
      <c r="X35">
        <f t="shared" si="24"/>
        <v>25.7804019748</v>
      </c>
      <c r="Y35" s="9">
        <v>0.22600000000000001</v>
      </c>
      <c r="Z35">
        <v>0.13550000000000001</v>
      </c>
      <c r="AA35">
        <v>0.1399</v>
      </c>
      <c r="AB35">
        <f>AVERAGE(Z35:AA35)</f>
        <v>0.13769999999999999</v>
      </c>
      <c r="AC35" s="7">
        <f t="shared" si="16"/>
        <v>28.808865999999995</v>
      </c>
      <c r="AD35">
        <f t="shared" si="25"/>
        <v>20.978616221199999</v>
      </c>
      <c r="AE35">
        <v>0.14369999999999999</v>
      </c>
      <c r="AF35">
        <v>0.1424</v>
      </c>
      <c r="AG35">
        <v>0.14599999999999999</v>
      </c>
      <c r="AH35">
        <f>AVERAGE(AE35:AG35)</f>
        <v>0.14403333333333335</v>
      </c>
      <c r="AI35" s="7">
        <f t="shared" si="17"/>
        <v>30.440206000000003</v>
      </c>
      <c r="AJ35">
        <f t="shared" si="26"/>
        <v>22.166558009200006</v>
      </c>
      <c r="AK35" s="7">
        <f t="shared" si="27"/>
        <v>55.0528336</v>
      </c>
      <c r="AL35">
        <f t="shared" si="28"/>
        <v>200.44736713760003</v>
      </c>
    </row>
    <row r="36" spans="1:39" x14ac:dyDescent="0.2">
      <c r="A36">
        <v>140</v>
      </c>
      <c r="B36">
        <v>22.2</v>
      </c>
      <c r="C36" s="1">
        <v>45057</v>
      </c>
      <c r="D36" s="6">
        <v>3.6549999999999998</v>
      </c>
      <c r="E36" s="15">
        <v>731</v>
      </c>
      <c r="F36" s="16">
        <f t="shared" si="21"/>
        <v>0.73099999999999998</v>
      </c>
      <c r="G36">
        <v>0.62329999999999997</v>
      </c>
      <c r="H36">
        <v>0.62919999999999998</v>
      </c>
      <c r="I36">
        <v>0.61860000000000004</v>
      </c>
      <c r="J36">
        <f t="shared" si="19"/>
        <v>0.62370000000000003</v>
      </c>
      <c r="K36" s="7">
        <f t="shared" si="12"/>
        <v>153.99274600000001</v>
      </c>
      <c r="L36">
        <f t="shared" si="22"/>
        <v>112.56869732600001</v>
      </c>
      <c r="M36">
        <v>0.18820000000000001</v>
      </c>
      <c r="N36">
        <v>0.1862</v>
      </c>
      <c r="O36">
        <v>0.1925</v>
      </c>
      <c r="P36">
        <f t="shared" si="18"/>
        <v>0.18896666666666664</v>
      </c>
      <c r="Q36" s="7">
        <f t="shared" si="13"/>
        <v>42.014133999999991</v>
      </c>
      <c r="R36">
        <f t="shared" si="23"/>
        <v>30.712331953999993</v>
      </c>
      <c r="S36">
        <v>0.1431</v>
      </c>
      <c r="T36">
        <v>0.1469</v>
      </c>
      <c r="U36">
        <v>0.1457</v>
      </c>
      <c r="V36">
        <f t="shared" si="20"/>
        <v>0.14523333333333335</v>
      </c>
      <c r="W36" s="7">
        <f t="shared" si="14"/>
        <v>30.749302</v>
      </c>
      <c r="X36">
        <f t="shared" si="24"/>
        <v>22.477739761999999</v>
      </c>
      <c r="Y36" s="9">
        <v>0.1976</v>
      </c>
      <c r="Z36">
        <v>0.14530000000000001</v>
      </c>
      <c r="AA36">
        <v>0.1447</v>
      </c>
      <c r="AB36">
        <f>AVERAGE(Z36:AA36)</f>
        <v>0.14500000000000002</v>
      </c>
      <c r="AC36" s="7">
        <f t="shared" si="16"/>
        <v>30.6892</v>
      </c>
      <c r="AD36">
        <f t="shared" si="25"/>
        <v>22.433805199999998</v>
      </c>
      <c r="AE36" s="9">
        <v>0.56000000000000005</v>
      </c>
      <c r="AF36">
        <v>0.14990000000000001</v>
      </c>
      <c r="AG36">
        <v>0.14779999999999999</v>
      </c>
      <c r="AH36">
        <f>AVERAGE(AF36:AG36)</f>
        <v>0.14884999999999998</v>
      </c>
      <c r="AI36" s="7">
        <f t="shared" si="17"/>
        <v>31.680882999999994</v>
      </c>
      <c r="AJ36">
        <f t="shared" si="26"/>
        <v>23.158725472999997</v>
      </c>
      <c r="AK36" s="7">
        <f t="shared" si="27"/>
        <v>57.825252999999996</v>
      </c>
      <c r="AL36">
        <f t="shared" si="28"/>
        <v>211.35129971499998</v>
      </c>
    </row>
    <row r="37" spans="1:39" x14ac:dyDescent="0.2">
      <c r="A37">
        <v>142</v>
      </c>
      <c r="B37">
        <v>15.3</v>
      </c>
      <c r="C37" s="1">
        <v>45057</v>
      </c>
      <c r="D37" s="6">
        <v>3.593</v>
      </c>
      <c r="E37" s="15">
        <v>718.6</v>
      </c>
      <c r="F37" s="16">
        <f t="shared" si="21"/>
        <v>0.71860000000000002</v>
      </c>
      <c r="G37">
        <v>0.64800000000000002</v>
      </c>
      <c r="H37">
        <v>0.65549999999999997</v>
      </c>
      <c r="I37">
        <v>0.65649999999999997</v>
      </c>
      <c r="J37">
        <f t="shared" si="19"/>
        <v>0.65333333333333332</v>
      </c>
      <c r="K37" s="7">
        <f t="shared" si="12"/>
        <v>161.62569999999999</v>
      </c>
      <c r="L37">
        <f t="shared" si="22"/>
        <v>116.14422802</v>
      </c>
      <c r="M37">
        <v>0.23069999999999999</v>
      </c>
      <c r="N37">
        <v>0.23899999999999999</v>
      </c>
      <c r="O37">
        <v>0.25030000000000002</v>
      </c>
      <c r="P37">
        <f t="shared" si="18"/>
        <v>0.24</v>
      </c>
      <c r="Q37" s="7">
        <f t="shared" si="13"/>
        <v>55.159299999999995</v>
      </c>
      <c r="R37">
        <f t="shared" si="23"/>
        <v>39.637472979999998</v>
      </c>
      <c r="S37">
        <v>0.18509999999999999</v>
      </c>
      <c r="T37">
        <v>0.18279999999999999</v>
      </c>
      <c r="U37">
        <v>0.1865</v>
      </c>
      <c r="V37">
        <f t="shared" si="20"/>
        <v>0.18479999999999999</v>
      </c>
      <c r="W37" s="7">
        <f t="shared" si="14"/>
        <v>40.940883999999997</v>
      </c>
      <c r="X37">
        <f t="shared" si="24"/>
        <v>29.420119242399998</v>
      </c>
      <c r="Y37">
        <v>0.16639999999999999</v>
      </c>
      <c r="Z37">
        <v>0.16950000000000001</v>
      </c>
      <c r="AA37">
        <v>0.1741</v>
      </c>
      <c r="AB37">
        <f t="shared" ref="AB37:AB78" si="29">AVERAGE(Y37:AA37)</f>
        <v>0.17</v>
      </c>
      <c r="AC37" s="7">
        <f t="shared" si="16"/>
        <v>37.128700000000002</v>
      </c>
      <c r="AD37">
        <f t="shared" si="25"/>
        <v>26.680683820000002</v>
      </c>
      <c r="AE37">
        <v>0.18940000000000001</v>
      </c>
      <c r="AF37">
        <v>0.1797</v>
      </c>
      <c r="AG37">
        <v>0.1804</v>
      </c>
      <c r="AH37">
        <f>AVERAGE(AE37:AG37)</f>
        <v>0.18316666666666667</v>
      </c>
      <c r="AI37" s="7">
        <f t="shared" si="17"/>
        <v>40.52017</v>
      </c>
      <c r="AJ37">
        <f t="shared" si="26"/>
        <v>29.117794161999999</v>
      </c>
      <c r="AK37" s="7">
        <f t="shared" si="27"/>
        <v>67.074950799999996</v>
      </c>
      <c r="AL37">
        <f t="shared" si="28"/>
        <v>241.00029822440001</v>
      </c>
    </row>
    <row r="38" spans="1:39" x14ac:dyDescent="0.2">
      <c r="A38">
        <v>143</v>
      </c>
      <c r="B38">
        <v>19.899999999999999</v>
      </c>
      <c r="C38" s="1">
        <v>45030</v>
      </c>
      <c r="D38" s="6">
        <v>3.8359999999999999</v>
      </c>
      <c r="E38" s="15">
        <v>767.19999999999993</v>
      </c>
      <c r="F38" s="16">
        <f t="shared" si="21"/>
        <v>0.76719999999999988</v>
      </c>
      <c r="G38">
        <v>0.46429999999999999</v>
      </c>
      <c r="H38">
        <v>0.47710000000000002</v>
      </c>
      <c r="I38">
        <v>0.49880000000000002</v>
      </c>
      <c r="J38">
        <f t="shared" si="19"/>
        <v>0.48006666666666664</v>
      </c>
      <c r="K38" s="7">
        <f t="shared" si="12"/>
        <v>116.99567199999998</v>
      </c>
      <c r="L38">
        <f t="shared" si="22"/>
        <v>89.759079558399975</v>
      </c>
      <c r="M38">
        <v>0.21</v>
      </c>
      <c r="N38">
        <v>0.21260000000000001</v>
      </c>
      <c r="O38">
        <v>0.2177</v>
      </c>
      <c r="P38">
        <f t="shared" si="18"/>
        <v>0.21343333333333334</v>
      </c>
      <c r="Q38" s="7">
        <f t="shared" si="13"/>
        <v>48.316257999999998</v>
      </c>
      <c r="R38">
        <f t="shared" si="23"/>
        <v>37.068233137599989</v>
      </c>
      <c r="S38">
        <v>0.15090000000000001</v>
      </c>
      <c r="T38">
        <v>0.1552</v>
      </c>
      <c r="U38">
        <v>0.15559999999999999</v>
      </c>
      <c r="V38">
        <f t="shared" si="20"/>
        <v>0.15390000000000001</v>
      </c>
      <c r="W38" s="7">
        <f t="shared" si="14"/>
        <v>32.981662</v>
      </c>
      <c r="X38">
        <f t="shared" si="24"/>
        <v>25.303531086399996</v>
      </c>
      <c r="Y38">
        <v>0.1326</v>
      </c>
      <c r="Z38">
        <v>0.1356</v>
      </c>
      <c r="AA38">
        <v>0.13150000000000001</v>
      </c>
      <c r="AB38">
        <f t="shared" si="29"/>
        <v>0.13323333333333334</v>
      </c>
      <c r="AC38" s="7">
        <f t="shared" si="16"/>
        <v>27.658341999999998</v>
      </c>
      <c r="AD38">
        <f t="shared" si="25"/>
        <v>21.219479982399996</v>
      </c>
      <c r="AE38">
        <v>0.1308</v>
      </c>
      <c r="AF38">
        <v>0.1305</v>
      </c>
      <c r="AG38">
        <v>0.13270000000000001</v>
      </c>
      <c r="AH38">
        <f>AVERAGE(AE38:AG38)</f>
        <v>0.13133333333333333</v>
      </c>
      <c r="AI38" s="7">
        <f t="shared" si="17"/>
        <v>27.168939999999999</v>
      </c>
      <c r="AJ38">
        <f t="shared" si="26"/>
        <v>20.844010767999997</v>
      </c>
      <c r="AK38" s="7">
        <f t="shared" si="27"/>
        <v>50.624174799999999</v>
      </c>
      <c r="AL38">
        <f t="shared" si="28"/>
        <v>194.19433453279996</v>
      </c>
      <c r="AM38" t="s">
        <v>25</v>
      </c>
    </row>
    <row r="39" spans="1:39" x14ac:dyDescent="0.2">
      <c r="A39">
        <v>144</v>
      </c>
      <c r="B39">
        <v>13.8</v>
      </c>
      <c r="C39" s="1">
        <v>45057</v>
      </c>
      <c r="D39" s="6">
        <v>3.0289999999999999</v>
      </c>
      <c r="E39" s="15">
        <v>605.79999999999995</v>
      </c>
      <c r="F39" s="16">
        <f t="shared" si="21"/>
        <v>0.60580000000000001</v>
      </c>
      <c r="G39">
        <v>0.73160000000000003</v>
      </c>
      <c r="H39">
        <v>0.76439999999999997</v>
      </c>
      <c r="I39">
        <v>0.71740000000000004</v>
      </c>
      <c r="J39">
        <f t="shared" si="19"/>
        <v>0.73780000000000001</v>
      </c>
      <c r="K39" s="7">
        <f t="shared" si="12"/>
        <v>183.38262399999999</v>
      </c>
      <c r="L39">
        <f t="shared" si="22"/>
        <v>111.09319361919999</v>
      </c>
      <c r="M39">
        <v>0.29220000000000002</v>
      </c>
      <c r="N39">
        <v>0.26640000000000003</v>
      </c>
      <c r="O39">
        <v>0.30349999999999999</v>
      </c>
      <c r="P39">
        <f t="shared" si="18"/>
        <v>0.28736666666666666</v>
      </c>
      <c r="Q39" s="7">
        <f t="shared" si="13"/>
        <v>67.360005999999998</v>
      </c>
      <c r="R39">
        <f t="shared" si="23"/>
        <v>40.806691634799996</v>
      </c>
      <c r="S39">
        <v>0.2117</v>
      </c>
      <c r="T39">
        <v>0.2059</v>
      </c>
      <c r="U39">
        <v>0.2324</v>
      </c>
      <c r="V39">
        <f t="shared" si="20"/>
        <v>0.21666666666666665</v>
      </c>
      <c r="W39" s="7">
        <f t="shared" si="14"/>
        <v>49.14909999999999</v>
      </c>
      <c r="X39">
        <f t="shared" si="24"/>
        <v>29.774524779999993</v>
      </c>
      <c r="Y39">
        <v>0.2</v>
      </c>
      <c r="Z39">
        <v>0.2006</v>
      </c>
      <c r="AA39">
        <v>0.20050000000000001</v>
      </c>
      <c r="AB39">
        <f t="shared" si="29"/>
        <v>0.20036666666666667</v>
      </c>
      <c r="AC39" s="7">
        <f t="shared" si="16"/>
        <v>44.950545999999996</v>
      </c>
      <c r="AD39">
        <f t="shared" si="25"/>
        <v>27.231040766799996</v>
      </c>
      <c r="AE39">
        <v>0.18540000000000001</v>
      </c>
      <c r="AF39">
        <v>0.18379999999999999</v>
      </c>
      <c r="AG39" s="9">
        <v>0.48370000000000002</v>
      </c>
      <c r="AH39">
        <f>AVERAGE(AE39:AF39)</f>
        <v>0.18459999999999999</v>
      </c>
      <c r="AI39" s="7">
        <f t="shared" si="17"/>
        <v>40.88936799999999</v>
      </c>
      <c r="AJ39">
        <f t="shared" si="26"/>
        <v>24.770779134399994</v>
      </c>
      <c r="AK39" s="7">
        <f t="shared" si="27"/>
        <v>77.146328799999992</v>
      </c>
      <c r="AL39">
        <f t="shared" si="28"/>
        <v>233.67622993519996</v>
      </c>
    </row>
    <row r="40" spans="1:39" x14ac:dyDescent="0.2">
      <c r="A40">
        <v>146</v>
      </c>
      <c r="B40">
        <v>17.5</v>
      </c>
      <c r="C40" s="1">
        <v>45057</v>
      </c>
      <c r="D40" s="6">
        <v>3.4289999999999998</v>
      </c>
      <c r="E40" s="15">
        <v>685.8</v>
      </c>
      <c r="F40" s="16">
        <f t="shared" si="21"/>
        <v>0.68579999999999997</v>
      </c>
      <c r="G40">
        <v>0.5806</v>
      </c>
      <c r="H40">
        <v>0.64049999999999996</v>
      </c>
      <c r="I40">
        <v>0.64680000000000004</v>
      </c>
      <c r="J40">
        <f t="shared" si="19"/>
        <v>0.62263333333333326</v>
      </c>
      <c r="K40" s="7">
        <f t="shared" si="12"/>
        <v>153.71799399999998</v>
      </c>
      <c r="L40">
        <f t="shared" si="22"/>
        <v>105.41980028519998</v>
      </c>
      <c r="M40">
        <v>0.23089999999999999</v>
      </c>
      <c r="N40">
        <v>0.22900000000000001</v>
      </c>
      <c r="O40">
        <v>0.22559999999999999</v>
      </c>
      <c r="P40">
        <f t="shared" si="18"/>
        <v>0.22850000000000001</v>
      </c>
      <c r="Q40" s="7">
        <f t="shared" si="13"/>
        <v>52.197130000000001</v>
      </c>
      <c r="R40">
        <f t="shared" si="23"/>
        <v>35.796791753999997</v>
      </c>
      <c r="S40">
        <v>0.17610000000000001</v>
      </c>
      <c r="T40">
        <v>0.17649999999999999</v>
      </c>
      <c r="U40">
        <v>0.17069999999999999</v>
      </c>
      <c r="V40">
        <f t="shared" si="20"/>
        <v>0.17443333333333333</v>
      </c>
      <c r="W40" s="7">
        <f t="shared" si="14"/>
        <v>38.270637999999998</v>
      </c>
      <c r="X40">
        <f t="shared" si="24"/>
        <v>26.246003540399997</v>
      </c>
      <c r="Y40">
        <v>0.16639999999999999</v>
      </c>
      <c r="Z40">
        <v>0.1744</v>
      </c>
      <c r="AA40">
        <v>0.1691</v>
      </c>
      <c r="AB40">
        <f t="shared" si="29"/>
        <v>0.16996666666666668</v>
      </c>
      <c r="AC40" s="7">
        <f t="shared" si="16"/>
        <v>37.120114000000001</v>
      </c>
      <c r="AD40">
        <f t="shared" si="25"/>
        <v>25.4569741812</v>
      </c>
      <c r="AE40">
        <v>0.26829999999999998</v>
      </c>
      <c r="AF40">
        <v>0.26910000000000001</v>
      </c>
      <c r="AG40">
        <v>0.26479999999999998</v>
      </c>
      <c r="AH40">
        <f t="shared" ref="AH40:AH45" si="30">AVERAGE(AE40:AG40)</f>
        <v>0.26740000000000003</v>
      </c>
      <c r="AI40" s="7">
        <f t="shared" si="17"/>
        <v>62.216991999999998</v>
      </c>
      <c r="AJ40">
        <f t="shared" si="26"/>
        <v>42.668413113599996</v>
      </c>
      <c r="AK40" s="7">
        <f t="shared" si="27"/>
        <v>68.704573599999989</v>
      </c>
      <c r="AL40">
        <f t="shared" si="28"/>
        <v>235.58798287439998</v>
      </c>
    </row>
    <row r="41" spans="1:39" x14ac:dyDescent="0.2">
      <c r="A41">
        <v>148</v>
      </c>
      <c r="B41">
        <v>19.8</v>
      </c>
      <c r="C41" s="1">
        <v>45057</v>
      </c>
      <c r="D41" s="6">
        <v>3.4020000000000001</v>
      </c>
      <c r="E41" s="15">
        <v>680.4</v>
      </c>
      <c r="F41" s="16">
        <f t="shared" si="21"/>
        <v>0.6804</v>
      </c>
      <c r="G41">
        <v>0.6905</v>
      </c>
      <c r="H41">
        <v>0.70779999999999998</v>
      </c>
      <c r="I41">
        <v>0.69479999999999997</v>
      </c>
      <c r="J41">
        <f t="shared" si="19"/>
        <v>0.69769999999999988</v>
      </c>
      <c r="K41" s="7">
        <f t="shared" si="12"/>
        <v>173.05366599999996</v>
      </c>
      <c r="L41">
        <f t="shared" si="22"/>
        <v>117.74571434639998</v>
      </c>
      <c r="M41">
        <v>0.25340000000000001</v>
      </c>
      <c r="N41">
        <v>0.26569999999999999</v>
      </c>
      <c r="O41">
        <v>0.25969999999999999</v>
      </c>
      <c r="P41">
        <f t="shared" si="18"/>
        <v>0.2596</v>
      </c>
      <c r="Q41" s="7">
        <f t="shared" si="13"/>
        <v>60.207867999999998</v>
      </c>
      <c r="R41">
        <f t="shared" si="23"/>
        <v>40.965433387200001</v>
      </c>
      <c r="S41">
        <v>0.1799</v>
      </c>
      <c r="T41">
        <v>0.17730000000000001</v>
      </c>
      <c r="U41">
        <v>0.18190000000000001</v>
      </c>
      <c r="V41">
        <f t="shared" si="20"/>
        <v>0.1797</v>
      </c>
      <c r="W41" s="7">
        <f t="shared" si="14"/>
        <v>39.627225999999993</v>
      </c>
      <c r="X41">
        <f t="shared" si="24"/>
        <v>26.962364570399995</v>
      </c>
      <c r="Y41">
        <v>0.1807</v>
      </c>
      <c r="Z41">
        <v>0.1736</v>
      </c>
      <c r="AA41">
        <v>0.17780000000000001</v>
      </c>
      <c r="AB41">
        <f t="shared" si="29"/>
        <v>0.17736666666666667</v>
      </c>
      <c r="AC41" s="7">
        <f t="shared" si="16"/>
        <v>39.026205999999995</v>
      </c>
      <c r="AD41">
        <f t="shared" si="25"/>
        <v>26.553430562399996</v>
      </c>
      <c r="AE41">
        <v>0.2082</v>
      </c>
      <c r="AF41">
        <v>0.2046</v>
      </c>
      <c r="AG41">
        <v>0.20760000000000001</v>
      </c>
      <c r="AH41">
        <f t="shared" si="30"/>
        <v>0.20680000000000001</v>
      </c>
      <c r="AI41" s="7">
        <f t="shared" si="17"/>
        <v>46.607644000000001</v>
      </c>
      <c r="AJ41">
        <f t="shared" si="26"/>
        <v>31.711840977600001</v>
      </c>
      <c r="AK41" s="7">
        <f t="shared" si="27"/>
        <v>71.704521999999997</v>
      </c>
      <c r="AL41">
        <f t="shared" si="28"/>
        <v>243.93878384399997</v>
      </c>
    </row>
    <row r="42" spans="1:39" x14ac:dyDescent="0.2">
      <c r="A42">
        <v>149</v>
      </c>
      <c r="B42">
        <v>20.5</v>
      </c>
      <c r="C42" s="1">
        <v>45030</v>
      </c>
      <c r="D42" s="6">
        <v>3.7050000000000001</v>
      </c>
      <c r="E42" s="15">
        <v>741</v>
      </c>
      <c r="F42" s="16">
        <f t="shared" si="21"/>
        <v>0.74099999999999999</v>
      </c>
      <c r="G42">
        <v>0.57340000000000002</v>
      </c>
      <c r="H42">
        <v>0.56069999999999998</v>
      </c>
      <c r="I42">
        <v>0.57199999999999995</v>
      </c>
      <c r="J42">
        <f t="shared" si="19"/>
        <v>0.56870000000000009</v>
      </c>
      <c r="K42" s="7">
        <f t="shared" si="12"/>
        <v>139.82584600000001</v>
      </c>
      <c r="L42">
        <f t="shared" si="22"/>
        <v>103.61095188600001</v>
      </c>
      <c r="M42">
        <v>0.19869999999999999</v>
      </c>
      <c r="N42">
        <v>0.19589999999999999</v>
      </c>
      <c r="O42">
        <v>0.20330000000000001</v>
      </c>
      <c r="P42">
        <f t="shared" si="18"/>
        <v>0.1993</v>
      </c>
      <c r="Q42" s="7">
        <f t="shared" si="13"/>
        <v>44.675793999999996</v>
      </c>
      <c r="R42">
        <f t="shared" si="23"/>
        <v>33.104763353999999</v>
      </c>
      <c r="S42">
        <v>0.14680000000000001</v>
      </c>
      <c r="T42">
        <v>0.15540000000000001</v>
      </c>
      <c r="U42">
        <v>0.14960000000000001</v>
      </c>
      <c r="V42">
        <f t="shared" si="20"/>
        <v>0.15060000000000001</v>
      </c>
      <c r="W42" s="7">
        <f t="shared" si="14"/>
        <v>32.131647999999998</v>
      </c>
      <c r="X42">
        <f t="shared" si="24"/>
        <v>23.809551167999999</v>
      </c>
      <c r="Y42">
        <v>0.21809999999999999</v>
      </c>
      <c r="Z42">
        <v>0.21260000000000001</v>
      </c>
      <c r="AA42">
        <v>0.22259999999999999</v>
      </c>
      <c r="AB42">
        <f t="shared" si="29"/>
        <v>0.21776666666666666</v>
      </c>
      <c r="AC42" s="7">
        <f t="shared" si="16"/>
        <v>49.432437999999998</v>
      </c>
      <c r="AD42">
        <f t="shared" si="25"/>
        <v>36.629436557999995</v>
      </c>
      <c r="AE42">
        <v>0.20599999999999999</v>
      </c>
      <c r="AF42">
        <v>0.20180000000000001</v>
      </c>
      <c r="AG42">
        <v>0.20849999999999999</v>
      </c>
      <c r="AH42">
        <f t="shared" si="30"/>
        <v>0.20543333333333333</v>
      </c>
      <c r="AI42" s="7">
        <f t="shared" si="17"/>
        <v>46.255617999999998</v>
      </c>
      <c r="AJ42">
        <f t="shared" si="26"/>
        <v>34.275412937999995</v>
      </c>
      <c r="AK42" s="7">
        <f t="shared" si="27"/>
        <v>62.464268799999999</v>
      </c>
      <c r="AL42">
        <f t="shared" si="28"/>
        <v>231.43011590399999</v>
      </c>
      <c r="AM42" t="s">
        <v>25</v>
      </c>
    </row>
    <row r="43" spans="1:39" x14ac:dyDescent="0.2">
      <c r="A43">
        <v>150</v>
      </c>
      <c r="B43">
        <v>16.2</v>
      </c>
      <c r="C43" s="1">
        <v>45030</v>
      </c>
      <c r="D43" s="6">
        <v>3.7709999999999999</v>
      </c>
      <c r="E43" s="15">
        <v>754.19999999999993</v>
      </c>
      <c r="F43" s="16">
        <f t="shared" si="21"/>
        <v>0.75419999999999998</v>
      </c>
      <c r="G43">
        <v>0.38840000000000002</v>
      </c>
      <c r="H43">
        <v>0.4037</v>
      </c>
      <c r="I43">
        <v>0.39529999999999998</v>
      </c>
      <c r="J43">
        <f t="shared" si="19"/>
        <v>0.39579999999999999</v>
      </c>
      <c r="K43" s="7">
        <f t="shared" si="12"/>
        <v>95.290263999999979</v>
      </c>
      <c r="L43">
        <f t="shared" si="22"/>
        <v>71.867917108799986</v>
      </c>
      <c r="M43">
        <v>0.16750000000000001</v>
      </c>
      <c r="N43">
        <v>0.16689999999999999</v>
      </c>
      <c r="O43">
        <v>0.1638</v>
      </c>
      <c r="P43">
        <f t="shared" si="18"/>
        <v>0.16606666666666667</v>
      </c>
      <c r="Q43" s="7">
        <f t="shared" si="13"/>
        <v>36.115551999999994</v>
      </c>
      <c r="R43">
        <f t="shared" si="23"/>
        <v>27.238349318399994</v>
      </c>
      <c r="S43">
        <v>0.12859999999999999</v>
      </c>
      <c r="T43">
        <v>0.1222</v>
      </c>
      <c r="U43">
        <v>0.1222</v>
      </c>
      <c r="V43">
        <f t="shared" si="20"/>
        <v>0.12433333333333334</v>
      </c>
      <c r="W43" s="7">
        <f t="shared" si="14"/>
        <v>25.365879999999997</v>
      </c>
      <c r="X43">
        <f t="shared" si="24"/>
        <v>19.130946695999999</v>
      </c>
      <c r="Y43">
        <v>0.1328</v>
      </c>
      <c r="Z43">
        <v>0.12690000000000001</v>
      </c>
      <c r="AA43">
        <v>0.1268</v>
      </c>
      <c r="AB43">
        <f t="shared" si="29"/>
        <v>0.12883333333333336</v>
      </c>
      <c r="AC43" s="7">
        <f t="shared" si="16"/>
        <v>26.524990000000003</v>
      </c>
      <c r="AD43">
        <f t="shared" si="25"/>
        <v>20.005147458</v>
      </c>
      <c r="AE43">
        <v>0.11940000000000001</v>
      </c>
      <c r="AF43">
        <v>0.11360000000000001</v>
      </c>
      <c r="AG43">
        <v>0.1133</v>
      </c>
      <c r="AH43">
        <f t="shared" si="30"/>
        <v>0.11543333333333333</v>
      </c>
      <c r="AI43" s="7">
        <f t="shared" si="17"/>
        <v>23.073417999999997</v>
      </c>
      <c r="AJ43">
        <f t="shared" si="26"/>
        <v>17.401971855599996</v>
      </c>
      <c r="AK43" s="7">
        <f t="shared" si="27"/>
        <v>41.274020799999995</v>
      </c>
      <c r="AL43">
        <f t="shared" si="28"/>
        <v>155.64433243679997</v>
      </c>
      <c r="AM43" t="s">
        <v>25</v>
      </c>
    </row>
    <row r="44" spans="1:39" x14ac:dyDescent="0.2">
      <c r="A44">
        <v>151</v>
      </c>
      <c r="B44">
        <v>20.5</v>
      </c>
      <c r="C44" s="1">
        <v>45057</v>
      </c>
      <c r="D44" s="6">
        <v>3.544</v>
      </c>
      <c r="E44" s="15">
        <v>708.8</v>
      </c>
      <c r="F44" s="16">
        <f t="shared" si="21"/>
        <v>0.70879999999999999</v>
      </c>
      <c r="G44">
        <v>0.5776</v>
      </c>
      <c r="H44">
        <v>0.63060000000000005</v>
      </c>
      <c r="I44">
        <v>0.5766</v>
      </c>
      <c r="J44">
        <f t="shared" si="19"/>
        <v>0.59493333333333343</v>
      </c>
      <c r="K44" s="7">
        <f t="shared" si="12"/>
        <v>146.58302800000001</v>
      </c>
      <c r="L44">
        <f t="shared" si="22"/>
        <v>103.8980502464</v>
      </c>
      <c r="M44">
        <v>0.19320000000000001</v>
      </c>
      <c r="N44">
        <v>0.19389999999999999</v>
      </c>
      <c r="O44">
        <v>0.18290000000000001</v>
      </c>
      <c r="P44">
        <f t="shared" si="18"/>
        <v>0.19000000000000003</v>
      </c>
      <c r="Q44" s="7">
        <f t="shared" si="13"/>
        <v>42.280300000000004</v>
      </c>
      <c r="R44">
        <f t="shared" si="23"/>
        <v>29.968276640000003</v>
      </c>
      <c r="S44">
        <v>0.15160000000000001</v>
      </c>
      <c r="T44">
        <v>0.14410000000000001</v>
      </c>
      <c r="U44">
        <v>0.14580000000000001</v>
      </c>
      <c r="V44">
        <f t="shared" si="20"/>
        <v>0.14716666666666667</v>
      </c>
      <c r="W44" s="7">
        <f t="shared" si="14"/>
        <v>31.24729</v>
      </c>
      <c r="X44">
        <f t="shared" si="24"/>
        <v>22.148079151999998</v>
      </c>
      <c r="Y44">
        <v>0.1525</v>
      </c>
      <c r="Z44">
        <v>0.14910000000000001</v>
      </c>
      <c r="AA44">
        <v>0.14910000000000001</v>
      </c>
      <c r="AB44">
        <f t="shared" si="29"/>
        <v>0.15023333333333333</v>
      </c>
      <c r="AC44" s="7">
        <f t="shared" si="16"/>
        <v>32.037201999999994</v>
      </c>
      <c r="AD44">
        <f t="shared" si="25"/>
        <v>22.707968777599994</v>
      </c>
      <c r="AE44">
        <v>0.20549999999999999</v>
      </c>
      <c r="AF44">
        <v>0.2157</v>
      </c>
      <c r="AG44">
        <v>0.19950000000000001</v>
      </c>
      <c r="AH44">
        <f t="shared" si="30"/>
        <v>0.2069</v>
      </c>
      <c r="AI44" s="7">
        <f t="shared" si="17"/>
        <v>46.633401999999997</v>
      </c>
      <c r="AJ44">
        <f t="shared" si="26"/>
        <v>33.053755337599995</v>
      </c>
      <c r="AK44" s="7">
        <f t="shared" si="27"/>
        <v>59.7562444</v>
      </c>
      <c r="AL44">
        <f t="shared" si="28"/>
        <v>211.77613015359998</v>
      </c>
    </row>
    <row r="45" spans="1:39" x14ac:dyDescent="0.2">
      <c r="A45">
        <v>152</v>
      </c>
      <c r="B45">
        <v>17.899999999999999</v>
      </c>
      <c r="C45" s="1">
        <v>45057</v>
      </c>
      <c r="D45" s="6">
        <v>3.0249999999999999</v>
      </c>
      <c r="E45" s="15">
        <v>605</v>
      </c>
      <c r="F45" s="16">
        <f t="shared" si="21"/>
        <v>0.60499999999999998</v>
      </c>
      <c r="G45">
        <v>0.51090000000000002</v>
      </c>
      <c r="H45">
        <v>0.56130000000000002</v>
      </c>
      <c r="I45">
        <v>0.55459999999999998</v>
      </c>
      <c r="J45">
        <f t="shared" si="19"/>
        <v>0.54226666666666667</v>
      </c>
      <c r="K45" s="7">
        <f t="shared" si="12"/>
        <v>133.01714799999999</v>
      </c>
      <c r="L45">
        <f t="shared" si="22"/>
        <v>80.47537453999999</v>
      </c>
      <c r="M45">
        <v>0.26319999999999999</v>
      </c>
      <c r="N45">
        <v>0.20130000000000001</v>
      </c>
      <c r="O45">
        <v>0.2165</v>
      </c>
      <c r="P45">
        <f t="shared" si="18"/>
        <v>0.22700000000000001</v>
      </c>
      <c r="Q45" s="7">
        <f t="shared" si="13"/>
        <v>51.810759999999995</v>
      </c>
      <c r="R45">
        <f t="shared" si="23"/>
        <v>31.345509799999995</v>
      </c>
      <c r="S45">
        <v>0.20669999999999999</v>
      </c>
      <c r="T45">
        <v>0.20860000000000001</v>
      </c>
      <c r="U45">
        <v>0.20849999999999999</v>
      </c>
      <c r="V45">
        <f t="shared" si="20"/>
        <v>0.20793333333333333</v>
      </c>
      <c r="W45" s="7">
        <f t="shared" si="14"/>
        <v>46.899567999999995</v>
      </c>
      <c r="X45">
        <f t="shared" si="24"/>
        <v>28.374238639999994</v>
      </c>
      <c r="Y45">
        <v>0.33960000000000001</v>
      </c>
      <c r="Z45">
        <v>0.26069999999999999</v>
      </c>
      <c r="AA45">
        <v>0.26950000000000002</v>
      </c>
      <c r="AB45">
        <f t="shared" si="29"/>
        <v>0.28993333333333338</v>
      </c>
      <c r="AC45" s="7">
        <f t="shared" si="16"/>
        <v>68.021128000000004</v>
      </c>
      <c r="AD45">
        <f t="shared" si="25"/>
        <v>41.152782440000003</v>
      </c>
      <c r="AE45">
        <v>0.2</v>
      </c>
      <c r="AF45">
        <v>0.20660000000000001</v>
      </c>
      <c r="AG45">
        <v>0.20830000000000001</v>
      </c>
      <c r="AH45">
        <f t="shared" si="30"/>
        <v>0.20496666666666666</v>
      </c>
      <c r="AI45" s="7">
        <f t="shared" si="17"/>
        <v>46.135413999999997</v>
      </c>
      <c r="AJ45">
        <f t="shared" si="26"/>
        <v>27.911925469999996</v>
      </c>
      <c r="AK45" s="7">
        <f t="shared" si="27"/>
        <v>69.1768036</v>
      </c>
      <c r="AL45">
        <f t="shared" si="28"/>
        <v>209.25983088999999</v>
      </c>
    </row>
    <row r="46" spans="1:39" x14ac:dyDescent="0.2">
      <c r="A46">
        <v>153</v>
      </c>
      <c r="B46">
        <v>19.100000000000001</v>
      </c>
      <c r="C46" s="1">
        <v>45057</v>
      </c>
      <c r="D46" s="6">
        <v>3.3170000000000002</v>
      </c>
      <c r="E46" s="15">
        <v>663.40000000000009</v>
      </c>
      <c r="F46" s="16">
        <f t="shared" si="21"/>
        <v>0.6634000000000001</v>
      </c>
      <c r="G46">
        <v>0.51090000000000002</v>
      </c>
      <c r="H46">
        <v>0.54690000000000005</v>
      </c>
      <c r="I46">
        <v>0.53039999999999998</v>
      </c>
      <c r="J46">
        <f t="shared" si="19"/>
        <v>0.52939999999999998</v>
      </c>
      <c r="K46" s="7">
        <f t="shared" si="12"/>
        <v>129.70295199999998</v>
      </c>
      <c r="L46">
        <f t="shared" si="22"/>
        <v>86.044938356800003</v>
      </c>
      <c r="M46">
        <v>0.20930000000000001</v>
      </c>
      <c r="N46">
        <v>0.19639999999999999</v>
      </c>
      <c r="O46">
        <v>0.2054</v>
      </c>
      <c r="P46">
        <f t="shared" si="18"/>
        <v>0.20369999999999999</v>
      </c>
      <c r="Q46" s="7">
        <f t="shared" si="13"/>
        <v>45.809145999999991</v>
      </c>
      <c r="R46">
        <f t="shared" si="23"/>
        <v>30.389787456400001</v>
      </c>
      <c r="S46">
        <v>0.2223</v>
      </c>
      <c r="T46">
        <v>0.21579999999999999</v>
      </c>
      <c r="U46">
        <v>0.2142</v>
      </c>
      <c r="V46">
        <f t="shared" si="20"/>
        <v>0.21743333333333334</v>
      </c>
      <c r="W46" s="7">
        <f t="shared" si="14"/>
        <v>49.346578000000001</v>
      </c>
      <c r="X46">
        <f t="shared" si="24"/>
        <v>32.736519845200007</v>
      </c>
      <c r="Y46">
        <v>0.2112</v>
      </c>
      <c r="Z46">
        <v>0.20499999999999999</v>
      </c>
      <c r="AA46">
        <v>0.20660000000000001</v>
      </c>
      <c r="AB46">
        <f t="shared" si="29"/>
        <v>0.20760000000000001</v>
      </c>
      <c r="AC46" s="7">
        <f t="shared" si="16"/>
        <v>46.813707999999998</v>
      </c>
      <c r="AD46">
        <f t="shared" si="25"/>
        <v>31.056213887200002</v>
      </c>
      <c r="AE46">
        <v>0.17080000000000001</v>
      </c>
      <c r="AF46" s="9">
        <v>0.51139999999999997</v>
      </c>
      <c r="AG46">
        <v>0.16969999999999999</v>
      </c>
      <c r="AH46">
        <f>AVERAGE(AE46,AG46)</f>
        <v>0.17025000000000001</v>
      </c>
      <c r="AI46" s="7">
        <f t="shared" si="17"/>
        <v>37.193095</v>
      </c>
      <c r="AJ46">
        <f t="shared" si="26"/>
        <v>24.673899223000003</v>
      </c>
      <c r="AK46" s="7">
        <f t="shared" si="27"/>
        <v>61.773095799999986</v>
      </c>
      <c r="AL46">
        <f t="shared" si="28"/>
        <v>204.90135876860001</v>
      </c>
    </row>
    <row r="47" spans="1:39" x14ac:dyDescent="0.2">
      <c r="A47">
        <v>154</v>
      </c>
      <c r="B47">
        <v>15.3</v>
      </c>
      <c r="C47" s="1">
        <v>45030</v>
      </c>
      <c r="D47" s="6">
        <v>3.7669999999999999</v>
      </c>
      <c r="E47" s="15">
        <v>753.4</v>
      </c>
      <c r="F47" s="16">
        <f t="shared" si="21"/>
        <v>0.75339999999999996</v>
      </c>
      <c r="G47">
        <v>0.39810000000000001</v>
      </c>
      <c r="H47">
        <v>0.42230000000000001</v>
      </c>
      <c r="I47">
        <v>0.42009999999999997</v>
      </c>
      <c r="J47">
        <f t="shared" si="19"/>
        <v>0.41349999999999998</v>
      </c>
      <c r="K47" s="7">
        <f t="shared" si="12"/>
        <v>99.849429999999984</v>
      </c>
      <c r="L47">
        <f t="shared" si="22"/>
        <v>75.226560561999989</v>
      </c>
      <c r="M47">
        <v>0.19520000000000001</v>
      </c>
      <c r="N47">
        <v>0.1961</v>
      </c>
      <c r="O47">
        <v>0.1918</v>
      </c>
      <c r="P47">
        <f t="shared" si="18"/>
        <v>0.19436666666666666</v>
      </c>
      <c r="Q47" s="7">
        <f t="shared" si="13"/>
        <v>43.405065999999998</v>
      </c>
      <c r="R47">
        <f t="shared" si="23"/>
        <v>32.701376724399999</v>
      </c>
      <c r="S47">
        <v>0.13900000000000001</v>
      </c>
      <c r="T47">
        <v>0.14119999999999999</v>
      </c>
      <c r="U47">
        <v>0.14480000000000001</v>
      </c>
      <c r="V47">
        <f t="shared" si="20"/>
        <v>0.14166666666666669</v>
      </c>
      <c r="W47" s="7">
        <f t="shared" si="14"/>
        <v>29.830600000000004</v>
      </c>
      <c r="X47">
        <f t="shared" si="24"/>
        <v>22.474374040000001</v>
      </c>
      <c r="Y47">
        <v>0.16089999999999999</v>
      </c>
      <c r="Z47">
        <v>0.1547</v>
      </c>
      <c r="AA47">
        <v>0.15620000000000001</v>
      </c>
      <c r="AB47">
        <f t="shared" si="29"/>
        <v>0.15726666666666667</v>
      </c>
      <c r="AC47" s="7">
        <f t="shared" si="16"/>
        <v>33.848847999999997</v>
      </c>
      <c r="AD47">
        <f t="shared" si="25"/>
        <v>25.501722083199997</v>
      </c>
      <c r="AE47">
        <v>0.14069999999999999</v>
      </c>
      <c r="AF47">
        <v>0.13700000000000001</v>
      </c>
      <c r="AG47">
        <v>0.13739999999999999</v>
      </c>
      <c r="AH47">
        <f t="shared" ref="AH47:AH79" si="31">AVERAGE(AE47:AG47)</f>
        <v>0.13836666666666667</v>
      </c>
      <c r="AI47" s="7">
        <f t="shared" si="17"/>
        <v>28.980585999999995</v>
      </c>
      <c r="AJ47">
        <f t="shared" si="26"/>
        <v>21.833973492399995</v>
      </c>
      <c r="AK47" s="7">
        <f t="shared" si="27"/>
        <v>47.182905999999996</v>
      </c>
      <c r="AL47">
        <f t="shared" si="28"/>
        <v>177.738006902</v>
      </c>
      <c r="AM47" t="s">
        <v>92</v>
      </c>
    </row>
    <row r="48" spans="1:39" x14ac:dyDescent="0.2">
      <c r="A48">
        <v>156</v>
      </c>
      <c r="B48">
        <v>22.4</v>
      </c>
      <c r="C48" s="1">
        <v>45030</v>
      </c>
      <c r="D48" s="6">
        <v>3.8479999999999999</v>
      </c>
      <c r="E48" s="15">
        <v>769.6</v>
      </c>
      <c r="F48" s="16">
        <f t="shared" si="21"/>
        <v>0.76960000000000006</v>
      </c>
      <c r="G48">
        <v>0.63700000000000001</v>
      </c>
      <c r="H48">
        <v>0.67490000000000006</v>
      </c>
      <c r="I48">
        <v>0.66910000000000003</v>
      </c>
      <c r="J48">
        <f t="shared" si="19"/>
        <v>0.66033333333333333</v>
      </c>
      <c r="K48" s="7">
        <f t="shared" si="12"/>
        <v>163.42875999999998</v>
      </c>
      <c r="L48">
        <f t="shared" si="22"/>
        <v>125.774773696</v>
      </c>
      <c r="M48">
        <v>0.24079999999999999</v>
      </c>
      <c r="N48">
        <v>0.2482</v>
      </c>
      <c r="O48" s="9">
        <v>0.78669999999999995</v>
      </c>
      <c r="P48">
        <f>AVERAGE(M48:N48)</f>
        <v>0.2445</v>
      </c>
      <c r="Q48" s="7">
        <f t="shared" si="13"/>
        <v>56.318409999999993</v>
      </c>
      <c r="R48">
        <f t="shared" si="23"/>
        <v>43.342648335999996</v>
      </c>
      <c r="S48">
        <v>0.1474</v>
      </c>
      <c r="T48">
        <v>0.1477</v>
      </c>
      <c r="U48">
        <v>0.15359999999999999</v>
      </c>
      <c r="V48">
        <f t="shared" si="20"/>
        <v>0.14956666666666665</v>
      </c>
      <c r="W48" s="7">
        <f t="shared" si="14"/>
        <v>31.865481999999993</v>
      </c>
      <c r="X48">
        <f t="shared" si="24"/>
        <v>24.523674947199996</v>
      </c>
      <c r="Y48">
        <v>0.15579999999999999</v>
      </c>
      <c r="Z48">
        <v>0.15809999999999999</v>
      </c>
      <c r="AA48">
        <v>0.157</v>
      </c>
      <c r="AB48">
        <f t="shared" si="29"/>
        <v>0.15696666666666667</v>
      </c>
      <c r="AC48" s="7">
        <f t="shared" si="16"/>
        <v>33.771574000000001</v>
      </c>
      <c r="AD48">
        <f t="shared" si="25"/>
        <v>25.990603350400004</v>
      </c>
      <c r="AE48">
        <v>0.15160000000000001</v>
      </c>
      <c r="AF48">
        <v>0.14940000000000001</v>
      </c>
      <c r="AG48">
        <v>0.1507</v>
      </c>
      <c r="AH48">
        <f t="shared" si="31"/>
        <v>0.15056666666666668</v>
      </c>
      <c r="AI48" s="7">
        <f t="shared" si="17"/>
        <v>32.123062000000004</v>
      </c>
      <c r="AJ48">
        <f t="shared" si="26"/>
        <v>24.721908515200006</v>
      </c>
      <c r="AK48" s="7">
        <f t="shared" si="27"/>
        <v>63.501457600000002</v>
      </c>
      <c r="AL48">
        <f t="shared" si="28"/>
        <v>244.35360884479999</v>
      </c>
      <c r="AM48" t="s">
        <v>25</v>
      </c>
    </row>
    <row r="49" spans="1:39" x14ac:dyDescent="0.2">
      <c r="A49">
        <v>157</v>
      </c>
      <c r="B49">
        <v>27.1</v>
      </c>
      <c r="C49" s="1">
        <v>45030</v>
      </c>
      <c r="D49" s="6">
        <v>3.6760000000000002</v>
      </c>
      <c r="E49" s="15">
        <v>735.2</v>
      </c>
      <c r="F49" s="16">
        <f t="shared" si="21"/>
        <v>0.73520000000000008</v>
      </c>
      <c r="G49">
        <v>0.51580000000000004</v>
      </c>
      <c r="H49">
        <v>0.53380000000000005</v>
      </c>
      <c r="I49">
        <v>0.51880000000000004</v>
      </c>
      <c r="J49">
        <f t="shared" si="19"/>
        <v>0.52280000000000004</v>
      </c>
      <c r="K49" s="7">
        <f t="shared" si="12"/>
        <v>128.00292400000001</v>
      </c>
      <c r="L49">
        <f t="shared" si="22"/>
        <v>94.107749724800016</v>
      </c>
      <c r="M49">
        <v>0.22650000000000001</v>
      </c>
      <c r="N49">
        <v>0.23100000000000001</v>
      </c>
      <c r="O49">
        <v>0.2235</v>
      </c>
      <c r="P49">
        <f t="shared" ref="P49:P68" si="32">AVERAGE(M49:O49)</f>
        <v>0.22700000000000001</v>
      </c>
      <c r="Q49" s="7">
        <f t="shared" si="13"/>
        <v>51.810759999999995</v>
      </c>
      <c r="R49">
        <f t="shared" si="23"/>
        <v>38.091270752</v>
      </c>
      <c r="S49">
        <v>0.12790000000000001</v>
      </c>
      <c r="T49">
        <v>0.1305</v>
      </c>
      <c r="U49">
        <v>0.1303</v>
      </c>
      <c r="V49">
        <f t="shared" si="20"/>
        <v>0.12956666666666669</v>
      </c>
      <c r="W49" s="7">
        <f t="shared" si="14"/>
        <v>26.713882000000005</v>
      </c>
      <c r="X49">
        <f t="shared" si="24"/>
        <v>19.640046046400006</v>
      </c>
      <c r="Y49">
        <v>0.13600000000000001</v>
      </c>
      <c r="Z49">
        <v>0.13639999999999999</v>
      </c>
      <c r="AA49">
        <v>0.13700000000000001</v>
      </c>
      <c r="AB49">
        <f t="shared" si="29"/>
        <v>0.13646666666666665</v>
      </c>
      <c r="AC49" s="7">
        <f t="shared" si="16"/>
        <v>28.491183999999997</v>
      </c>
      <c r="AD49">
        <f t="shared" si="25"/>
        <v>20.946718476800001</v>
      </c>
      <c r="AE49">
        <v>0.14499999999999999</v>
      </c>
      <c r="AF49">
        <v>0.14879999999999999</v>
      </c>
      <c r="AG49">
        <v>0.1452</v>
      </c>
      <c r="AH49">
        <f t="shared" si="31"/>
        <v>0.14633333333333332</v>
      </c>
      <c r="AI49" s="7">
        <f t="shared" si="17"/>
        <v>31.032639999999994</v>
      </c>
      <c r="AJ49">
        <f t="shared" si="26"/>
        <v>22.815196927999999</v>
      </c>
      <c r="AK49" s="7">
        <f t="shared" si="27"/>
        <v>53.210277999999995</v>
      </c>
      <c r="AL49">
        <f t="shared" si="28"/>
        <v>195.60098192800001</v>
      </c>
      <c r="AM49" t="s">
        <v>25</v>
      </c>
    </row>
    <row r="50" spans="1:39" x14ac:dyDescent="0.2">
      <c r="A50">
        <v>158</v>
      </c>
      <c r="B50">
        <v>12.1</v>
      </c>
      <c r="C50" s="1">
        <v>45030</v>
      </c>
      <c r="D50" s="6">
        <v>3.0720000000000001</v>
      </c>
      <c r="E50" s="15">
        <v>614.4</v>
      </c>
      <c r="F50" s="16">
        <f t="shared" si="21"/>
        <v>0.61439999999999995</v>
      </c>
      <c r="G50">
        <v>0.6038</v>
      </c>
      <c r="H50">
        <v>0.59760000000000002</v>
      </c>
      <c r="I50">
        <v>0.65820000000000001</v>
      </c>
      <c r="J50">
        <f t="shared" si="19"/>
        <v>0.61986666666666668</v>
      </c>
      <c r="K50" s="7">
        <f t="shared" si="12"/>
        <v>153.00535600000001</v>
      </c>
      <c r="L50">
        <f t="shared" si="22"/>
        <v>94.006490726399988</v>
      </c>
      <c r="M50">
        <v>0.26240000000000002</v>
      </c>
      <c r="N50">
        <v>0.26300000000000001</v>
      </c>
      <c r="O50">
        <v>0.27689999999999998</v>
      </c>
      <c r="P50">
        <f t="shared" si="32"/>
        <v>0.26743333333333336</v>
      </c>
      <c r="Q50" s="7">
        <f t="shared" si="13"/>
        <v>62.225578000000006</v>
      </c>
      <c r="R50">
        <f t="shared" si="23"/>
        <v>38.231395123200002</v>
      </c>
      <c r="S50">
        <v>0.19489999999999999</v>
      </c>
      <c r="T50">
        <v>0.19819999999999999</v>
      </c>
      <c r="U50">
        <v>0.20019999999999999</v>
      </c>
      <c r="V50">
        <f t="shared" si="20"/>
        <v>0.19776666666666665</v>
      </c>
      <c r="W50" s="7">
        <f t="shared" si="14"/>
        <v>44.280837999999989</v>
      </c>
      <c r="X50">
        <f t="shared" si="24"/>
        <v>27.20614686719999</v>
      </c>
      <c r="Y50">
        <v>0.22819999999999999</v>
      </c>
      <c r="Z50">
        <v>0.23380000000000001</v>
      </c>
      <c r="AA50">
        <v>0.2341</v>
      </c>
      <c r="AB50">
        <f t="shared" si="29"/>
        <v>0.23203333333333331</v>
      </c>
      <c r="AC50" s="7">
        <f t="shared" si="16"/>
        <v>53.107245999999989</v>
      </c>
      <c r="AD50">
        <f t="shared" si="25"/>
        <v>32.629091942399988</v>
      </c>
      <c r="AE50">
        <v>0.18659999999999999</v>
      </c>
      <c r="AF50">
        <v>0.1918</v>
      </c>
      <c r="AG50">
        <v>0.19470000000000001</v>
      </c>
      <c r="AH50">
        <f t="shared" si="31"/>
        <v>0.19103333333333331</v>
      </c>
      <c r="AI50" s="7">
        <f t="shared" si="17"/>
        <v>42.546465999999988</v>
      </c>
      <c r="AJ50">
        <f t="shared" si="26"/>
        <v>26.14054871039999</v>
      </c>
      <c r="AK50" s="7">
        <f t="shared" si="27"/>
        <v>71.033096799999996</v>
      </c>
      <c r="AL50">
        <f t="shared" si="28"/>
        <v>218.21367336959997</v>
      </c>
      <c r="AM50" t="s">
        <v>25</v>
      </c>
    </row>
    <row r="51" spans="1:39" x14ac:dyDescent="0.2">
      <c r="A51">
        <v>159</v>
      </c>
      <c r="B51">
        <v>21.7</v>
      </c>
      <c r="C51" s="1">
        <v>45030</v>
      </c>
      <c r="D51" s="6">
        <v>3.7829999999999999</v>
      </c>
      <c r="E51" s="15">
        <v>756.6</v>
      </c>
      <c r="F51" s="16">
        <f t="shared" si="21"/>
        <v>0.75660000000000005</v>
      </c>
      <c r="G51">
        <v>0.34399999999999997</v>
      </c>
      <c r="H51">
        <v>0.36080000000000001</v>
      </c>
      <c r="I51">
        <v>0.3488</v>
      </c>
      <c r="J51">
        <f t="shared" si="19"/>
        <v>0.35119999999999996</v>
      </c>
      <c r="K51" s="7">
        <f t="shared" si="12"/>
        <v>83.802195999999981</v>
      </c>
      <c r="L51">
        <f t="shared" si="22"/>
        <v>63.404741493599992</v>
      </c>
      <c r="M51">
        <v>0.1666</v>
      </c>
      <c r="N51">
        <v>0.1648</v>
      </c>
      <c r="O51">
        <v>0.15820000000000001</v>
      </c>
      <c r="P51">
        <f t="shared" si="32"/>
        <v>0.16320000000000001</v>
      </c>
      <c r="Q51" s="7">
        <f t="shared" si="13"/>
        <v>35.377155999999999</v>
      </c>
      <c r="R51">
        <f t="shared" si="23"/>
        <v>26.766356229600003</v>
      </c>
      <c r="S51">
        <v>0.12239999999999999</v>
      </c>
      <c r="T51">
        <v>0.1245</v>
      </c>
      <c r="U51">
        <v>0.12740000000000001</v>
      </c>
      <c r="V51">
        <f t="shared" si="20"/>
        <v>0.12476666666666668</v>
      </c>
      <c r="W51" s="7">
        <f t="shared" si="14"/>
        <v>25.477498000000004</v>
      </c>
      <c r="X51">
        <f t="shared" si="24"/>
        <v>19.276274986800004</v>
      </c>
      <c r="Y51">
        <v>0.16889999999999999</v>
      </c>
      <c r="Z51">
        <v>0.17199999999999999</v>
      </c>
      <c r="AA51">
        <v>0.1789</v>
      </c>
      <c r="AB51">
        <f t="shared" si="29"/>
        <v>0.17326666666666668</v>
      </c>
      <c r="AC51" s="7">
        <f t="shared" si="16"/>
        <v>37.970128000000003</v>
      </c>
      <c r="AD51">
        <f t="shared" si="25"/>
        <v>28.728198844800005</v>
      </c>
      <c r="AE51">
        <v>0.14180000000000001</v>
      </c>
      <c r="AF51">
        <v>0.14399999999999999</v>
      </c>
      <c r="AG51">
        <v>0.14000000000000001</v>
      </c>
      <c r="AH51">
        <f t="shared" si="31"/>
        <v>0.14193333333333333</v>
      </c>
      <c r="AI51" s="7">
        <f t="shared" si="17"/>
        <v>29.899287999999999</v>
      </c>
      <c r="AJ51">
        <f t="shared" si="26"/>
        <v>22.621801300800001</v>
      </c>
      <c r="AK51" s="7">
        <f t="shared" si="27"/>
        <v>42.505253199999991</v>
      </c>
      <c r="AL51">
        <f t="shared" si="28"/>
        <v>160.7973728556</v>
      </c>
      <c r="AM51" t="s">
        <v>25</v>
      </c>
    </row>
    <row r="52" spans="1:39" ht="13" customHeight="1" x14ac:dyDescent="0.2">
      <c r="A52">
        <v>161</v>
      </c>
      <c r="B52">
        <v>24</v>
      </c>
      <c r="C52" s="1">
        <v>45057</v>
      </c>
      <c r="D52" s="6">
        <v>3.1869999999999998</v>
      </c>
      <c r="E52" s="15">
        <v>637.4</v>
      </c>
      <c r="F52" s="16">
        <f t="shared" si="21"/>
        <v>0.63739999999999997</v>
      </c>
      <c r="G52">
        <v>0.56220000000000003</v>
      </c>
      <c r="H52">
        <v>0.57650000000000001</v>
      </c>
      <c r="I52">
        <v>0.55079999999999996</v>
      </c>
      <c r="J52">
        <f t="shared" si="19"/>
        <v>0.5631666666666667</v>
      </c>
      <c r="K52" s="7">
        <f t="shared" si="12"/>
        <v>138.40057000000002</v>
      </c>
      <c r="L52">
        <f t="shared" si="22"/>
        <v>88.216523318</v>
      </c>
      <c r="M52">
        <v>0.25369999999999998</v>
      </c>
      <c r="N52">
        <v>0.25069999999999998</v>
      </c>
      <c r="O52">
        <v>0.25019999999999998</v>
      </c>
      <c r="P52">
        <f t="shared" si="32"/>
        <v>0.25153333333333333</v>
      </c>
      <c r="Q52" s="7">
        <f t="shared" si="13"/>
        <v>58.130055999999989</v>
      </c>
      <c r="R52">
        <f t="shared" si="23"/>
        <v>37.05209769439999</v>
      </c>
      <c r="S52">
        <v>0.21410000000000001</v>
      </c>
      <c r="T52">
        <v>0.21029999999999999</v>
      </c>
      <c r="U52">
        <v>0.20960000000000001</v>
      </c>
      <c r="V52">
        <f t="shared" si="20"/>
        <v>0.21133333333333335</v>
      </c>
      <c r="W52" s="7">
        <f t="shared" si="14"/>
        <v>47.77534</v>
      </c>
      <c r="X52">
        <f t="shared" si="24"/>
        <v>30.452001715999998</v>
      </c>
      <c r="Y52">
        <v>0.1651</v>
      </c>
      <c r="Z52">
        <v>0.15770000000000001</v>
      </c>
      <c r="AA52">
        <v>0.16389999999999999</v>
      </c>
      <c r="AB52">
        <f t="shared" si="29"/>
        <v>0.16223333333333331</v>
      </c>
      <c r="AC52" s="7">
        <f t="shared" si="16"/>
        <v>35.128161999999989</v>
      </c>
      <c r="AD52">
        <f t="shared" si="25"/>
        <v>22.390690458799991</v>
      </c>
      <c r="AE52">
        <v>0.15260000000000001</v>
      </c>
      <c r="AF52">
        <v>0.1537</v>
      </c>
      <c r="AG52">
        <v>0.15079999999999999</v>
      </c>
      <c r="AH52">
        <f t="shared" si="31"/>
        <v>0.15236666666666668</v>
      </c>
      <c r="AI52" s="7">
        <f t="shared" si="17"/>
        <v>32.586706</v>
      </c>
      <c r="AJ52">
        <f t="shared" si="26"/>
        <v>20.7707664044</v>
      </c>
      <c r="AK52" s="7">
        <f t="shared" si="27"/>
        <v>62.404166800000006</v>
      </c>
      <c r="AL52">
        <f t="shared" si="28"/>
        <v>198.88207959159996</v>
      </c>
    </row>
    <row r="53" spans="1:39" x14ac:dyDescent="0.2">
      <c r="A53">
        <v>301</v>
      </c>
      <c r="B53">
        <v>17</v>
      </c>
      <c r="C53" s="1">
        <v>45021</v>
      </c>
      <c r="D53" s="6">
        <v>3.3279999999999998</v>
      </c>
      <c r="E53" s="15">
        <v>665.6</v>
      </c>
      <c r="F53" s="16">
        <f t="shared" si="21"/>
        <v>0.66559999999999997</v>
      </c>
      <c r="G53">
        <v>0.84940000000000004</v>
      </c>
      <c r="H53">
        <v>0.86299999999999999</v>
      </c>
      <c r="I53">
        <v>0.78920000000000001</v>
      </c>
      <c r="J53">
        <f t="shared" si="19"/>
        <v>0.83386666666666676</v>
      </c>
      <c r="K53" s="7">
        <f t="shared" si="12"/>
        <v>208.12747600000003</v>
      </c>
      <c r="L53">
        <f t="shared" si="22"/>
        <v>138.52964802560001</v>
      </c>
      <c r="M53">
        <v>0.36899999999999999</v>
      </c>
      <c r="N53">
        <v>0.37040000000000001</v>
      </c>
      <c r="O53">
        <v>0.38059999999999999</v>
      </c>
      <c r="P53">
        <f t="shared" si="32"/>
        <v>0.37333333333333335</v>
      </c>
      <c r="Q53" s="7">
        <f t="shared" si="13"/>
        <v>89.503299999999996</v>
      </c>
      <c r="R53">
        <f t="shared" si="23"/>
        <v>59.573396479999992</v>
      </c>
      <c r="S53">
        <v>0.31009999999999999</v>
      </c>
      <c r="T53">
        <v>0.31709999999999999</v>
      </c>
      <c r="U53">
        <v>0.33150000000000002</v>
      </c>
      <c r="V53">
        <f t="shared" si="20"/>
        <v>0.31956666666666667</v>
      </c>
      <c r="W53" s="7">
        <f t="shared" si="14"/>
        <v>75.654081999999988</v>
      </c>
      <c r="X53">
        <f t="shared" si="24"/>
        <v>50.355356979199989</v>
      </c>
      <c r="Y53">
        <v>0.26540000000000002</v>
      </c>
      <c r="Z53">
        <v>0.27029999999999998</v>
      </c>
      <c r="AA53">
        <v>0.25800000000000001</v>
      </c>
      <c r="AB53">
        <f t="shared" si="29"/>
        <v>0.26456666666666667</v>
      </c>
      <c r="AC53" s="7">
        <f t="shared" si="16"/>
        <v>61.487181999999997</v>
      </c>
      <c r="AD53">
        <f t="shared" si="25"/>
        <v>40.925868339199994</v>
      </c>
      <c r="AE53">
        <v>0.2394</v>
      </c>
      <c r="AF53">
        <v>0.24640000000000001</v>
      </c>
      <c r="AG53">
        <v>0.24390000000000001</v>
      </c>
      <c r="AH53">
        <f t="shared" si="31"/>
        <v>0.24323333333333333</v>
      </c>
      <c r="AI53" s="7">
        <f t="shared" si="17"/>
        <v>55.992141999999994</v>
      </c>
      <c r="AJ53">
        <f t="shared" si="26"/>
        <v>37.268369715199995</v>
      </c>
      <c r="AK53" s="7">
        <f t="shared" si="27"/>
        <v>98.152836399999998</v>
      </c>
      <c r="AL53">
        <f t="shared" si="28"/>
        <v>326.65263953919998</v>
      </c>
      <c r="AM53" t="s">
        <v>25</v>
      </c>
    </row>
    <row r="54" spans="1:39" x14ac:dyDescent="0.2">
      <c r="A54">
        <v>302</v>
      </c>
      <c r="B54">
        <v>31.8</v>
      </c>
      <c r="C54" s="1">
        <v>45021</v>
      </c>
      <c r="D54" s="6">
        <v>3.5310000000000001</v>
      </c>
      <c r="E54" s="15">
        <v>706.2</v>
      </c>
      <c r="F54" s="16">
        <f t="shared" si="21"/>
        <v>0.70620000000000005</v>
      </c>
      <c r="G54">
        <v>0.67110000000000003</v>
      </c>
      <c r="H54">
        <v>0.65880000000000005</v>
      </c>
      <c r="I54">
        <v>0.65810000000000002</v>
      </c>
      <c r="J54">
        <f t="shared" si="19"/>
        <v>0.66266666666666663</v>
      </c>
      <c r="K54" s="7">
        <f t="shared" si="12"/>
        <v>164.02977999999999</v>
      </c>
      <c r="L54">
        <f t="shared" si="22"/>
        <v>115.83783063600001</v>
      </c>
      <c r="M54">
        <v>0.28760000000000002</v>
      </c>
      <c r="N54">
        <v>0.30649999999999999</v>
      </c>
      <c r="O54">
        <v>0.31080000000000002</v>
      </c>
      <c r="P54">
        <f t="shared" si="32"/>
        <v>0.30163333333333336</v>
      </c>
      <c r="Q54" s="7">
        <f t="shared" si="13"/>
        <v>71.034814000000011</v>
      </c>
      <c r="R54">
        <f t="shared" si="23"/>
        <v>50.164785646800013</v>
      </c>
      <c r="S54">
        <v>0.14369999999999999</v>
      </c>
      <c r="T54">
        <v>0.14460000000000001</v>
      </c>
      <c r="U54">
        <v>0.14979999999999999</v>
      </c>
      <c r="V54">
        <f t="shared" si="20"/>
        <v>0.14603333333333332</v>
      </c>
      <c r="W54" s="7">
        <f t="shared" si="14"/>
        <v>30.955365999999991</v>
      </c>
      <c r="X54">
        <f t="shared" si="24"/>
        <v>21.860679469199994</v>
      </c>
      <c r="Y54">
        <v>0.19969999999999999</v>
      </c>
      <c r="Z54">
        <v>0.20069999999999999</v>
      </c>
      <c r="AA54">
        <v>0.19969999999999999</v>
      </c>
      <c r="AB54">
        <f t="shared" si="29"/>
        <v>0.20003333333333331</v>
      </c>
      <c r="AC54" s="7">
        <f t="shared" si="16"/>
        <v>44.864685999999992</v>
      </c>
      <c r="AD54">
        <f t="shared" si="25"/>
        <v>31.683441253199998</v>
      </c>
      <c r="AE54">
        <v>0.1216</v>
      </c>
      <c r="AF54">
        <v>0.1231</v>
      </c>
      <c r="AG54">
        <v>0.12330000000000001</v>
      </c>
      <c r="AH54">
        <f t="shared" si="31"/>
        <v>0.12266666666666666</v>
      </c>
      <c r="AI54" s="7">
        <f t="shared" si="17"/>
        <v>24.936579999999996</v>
      </c>
      <c r="AJ54">
        <f t="shared" si="26"/>
        <v>17.610212795999999</v>
      </c>
      <c r="AK54" s="7">
        <f t="shared" si="27"/>
        <v>67.164245199999996</v>
      </c>
      <c r="AL54">
        <f t="shared" si="28"/>
        <v>237.15694980120003</v>
      </c>
    </row>
    <row r="55" spans="1:39" x14ac:dyDescent="0.2">
      <c r="A55">
        <v>303</v>
      </c>
      <c r="B55">
        <v>23.1</v>
      </c>
      <c r="C55" s="1">
        <v>45021</v>
      </c>
      <c r="D55" s="6">
        <v>3.661</v>
      </c>
      <c r="E55" s="15">
        <v>732.2</v>
      </c>
      <c r="F55" s="16">
        <f t="shared" si="21"/>
        <v>0.73220000000000007</v>
      </c>
      <c r="G55">
        <v>0.75180000000000002</v>
      </c>
      <c r="H55">
        <v>0.75749999999999995</v>
      </c>
      <c r="I55">
        <v>0.78449999999999998</v>
      </c>
      <c r="J55">
        <f t="shared" si="19"/>
        <v>0.76460000000000006</v>
      </c>
      <c r="K55" s="7">
        <f t="shared" si="12"/>
        <v>190.28576800000002</v>
      </c>
      <c r="L55">
        <f t="shared" si="22"/>
        <v>139.32723932960002</v>
      </c>
      <c r="M55">
        <v>0.33250000000000002</v>
      </c>
      <c r="N55">
        <v>0.35539999999999999</v>
      </c>
      <c r="O55">
        <v>0.34920000000000001</v>
      </c>
      <c r="P55">
        <f t="shared" si="32"/>
        <v>0.34569999999999995</v>
      </c>
      <c r="Q55" s="7">
        <f t="shared" si="13"/>
        <v>82.385505999999992</v>
      </c>
      <c r="R55">
        <f t="shared" si="23"/>
        <v>60.322667493200001</v>
      </c>
      <c r="S55">
        <v>0.21199999999999999</v>
      </c>
      <c r="T55">
        <v>0.2092</v>
      </c>
      <c r="U55">
        <v>0.214</v>
      </c>
      <c r="V55">
        <f t="shared" si="20"/>
        <v>0.21173333333333333</v>
      </c>
      <c r="W55" s="7">
        <f t="shared" si="14"/>
        <v>47.878371999999992</v>
      </c>
      <c r="X55">
        <f t="shared" si="24"/>
        <v>35.056543978400001</v>
      </c>
      <c r="Y55">
        <v>0.20380000000000001</v>
      </c>
      <c r="Z55">
        <v>0.1928</v>
      </c>
      <c r="AA55">
        <v>0.192</v>
      </c>
      <c r="AB55">
        <f t="shared" si="29"/>
        <v>0.19620000000000001</v>
      </c>
      <c r="AC55" s="7">
        <f t="shared" si="16"/>
        <v>43.877296000000001</v>
      </c>
      <c r="AD55">
        <f t="shared" si="25"/>
        <v>32.126956131200004</v>
      </c>
      <c r="AE55">
        <v>0.21879999999999999</v>
      </c>
      <c r="AF55">
        <v>0.20280000000000001</v>
      </c>
      <c r="AG55">
        <v>0.20930000000000001</v>
      </c>
      <c r="AH55">
        <f t="shared" si="31"/>
        <v>0.21030000000000001</v>
      </c>
      <c r="AI55" s="7">
        <f t="shared" si="17"/>
        <v>47.509174000000002</v>
      </c>
      <c r="AJ55">
        <f t="shared" si="26"/>
        <v>34.786217202800003</v>
      </c>
      <c r="AK55" s="7">
        <f t="shared" si="27"/>
        <v>82.387223199999994</v>
      </c>
      <c r="AL55">
        <f t="shared" si="28"/>
        <v>301.61962413520007</v>
      </c>
      <c r="AM55" t="s">
        <v>25</v>
      </c>
    </row>
    <row r="56" spans="1:39" x14ac:dyDescent="0.2">
      <c r="A56">
        <v>304</v>
      </c>
      <c r="B56">
        <v>18.899999999999999</v>
      </c>
      <c r="C56" s="1">
        <v>45021</v>
      </c>
      <c r="D56" s="6">
        <v>3.266</v>
      </c>
      <c r="E56" s="15">
        <v>653.20000000000005</v>
      </c>
      <c r="F56" s="16">
        <f t="shared" si="21"/>
        <v>0.6532</v>
      </c>
      <c r="G56">
        <v>0.71919999999999995</v>
      </c>
      <c r="H56">
        <v>0.71930000000000005</v>
      </c>
      <c r="I56">
        <v>0.72760000000000002</v>
      </c>
      <c r="J56">
        <f t="shared" si="19"/>
        <v>0.72203333333333342</v>
      </c>
      <c r="K56" s="7">
        <f t="shared" si="12"/>
        <v>179.32144600000001</v>
      </c>
      <c r="L56">
        <f t="shared" si="22"/>
        <v>117.1327685272</v>
      </c>
      <c r="M56">
        <v>0.37830000000000003</v>
      </c>
      <c r="N56">
        <v>0.37559999999999999</v>
      </c>
      <c r="O56">
        <v>0.36609999999999998</v>
      </c>
      <c r="P56">
        <f t="shared" si="32"/>
        <v>0.37333333333333335</v>
      </c>
      <c r="Q56" s="7">
        <f t="shared" si="13"/>
        <v>89.503299999999996</v>
      </c>
      <c r="R56">
        <f t="shared" si="23"/>
        <v>58.463555559999996</v>
      </c>
      <c r="S56">
        <v>0.25209999999999999</v>
      </c>
      <c r="T56">
        <v>0.2525</v>
      </c>
      <c r="U56">
        <v>0.2467</v>
      </c>
      <c r="V56">
        <f t="shared" si="20"/>
        <v>0.25043333333333334</v>
      </c>
      <c r="W56" s="7">
        <f t="shared" si="14"/>
        <v>57.846718000000003</v>
      </c>
      <c r="X56">
        <f t="shared" si="24"/>
        <v>37.785476197600005</v>
      </c>
      <c r="Y56">
        <v>0.19670000000000001</v>
      </c>
      <c r="Z56">
        <v>0.20019999999999999</v>
      </c>
      <c r="AA56">
        <v>0.20119999999999999</v>
      </c>
      <c r="AB56">
        <f t="shared" si="29"/>
        <v>0.19936666666666669</v>
      </c>
      <c r="AC56" s="7">
        <f t="shared" si="16"/>
        <v>44.692966000000006</v>
      </c>
      <c r="AD56">
        <f t="shared" si="25"/>
        <v>29.193445391200004</v>
      </c>
      <c r="AE56">
        <v>0.25130000000000002</v>
      </c>
      <c r="AF56">
        <v>0.24579999999999999</v>
      </c>
      <c r="AG56">
        <v>0.2455</v>
      </c>
      <c r="AH56">
        <f t="shared" si="31"/>
        <v>0.2475333333333333</v>
      </c>
      <c r="AI56" s="7">
        <f t="shared" si="17"/>
        <v>57.099735999999986</v>
      </c>
      <c r="AJ56">
        <f t="shared" si="26"/>
        <v>37.297547555199991</v>
      </c>
      <c r="AK56" s="7">
        <f t="shared" si="27"/>
        <v>85.692833199999995</v>
      </c>
      <c r="AL56">
        <f t="shared" si="28"/>
        <v>279.87279323120003</v>
      </c>
    </row>
    <row r="57" spans="1:39" x14ac:dyDescent="0.2">
      <c r="A57">
        <v>305</v>
      </c>
      <c r="B57">
        <v>12.9</v>
      </c>
      <c r="C57" s="1">
        <v>45021</v>
      </c>
      <c r="D57" s="6">
        <v>3.3780000000000001</v>
      </c>
      <c r="E57" s="15">
        <v>675.6</v>
      </c>
      <c r="F57" s="16">
        <f t="shared" si="21"/>
        <v>0.67559999999999998</v>
      </c>
      <c r="G57">
        <v>0.84360000000000002</v>
      </c>
      <c r="H57">
        <v>0.8609</v>
      </c>
      <c r="I57">
        <v>0.81040000000000001</v>
      </c>
      <c r="J57">
        <f t="shared" si="19"/>
        <v>0.83829999999999993</v>
      </c>
      <c r="K57" s="7">
        <f t="shared" si="12"/>
        <v>209.26941399999998</v>
      </c>
      <c r="L57">
        <f t="shared" si="22"/>
        <v>141.38241609839997</v>
      </c>
      <c r="M57">
        <v>0.35639999999999999</v>
      </c>
      <c r="N57">
        <v>0.3669</v>
      </c>
      <c r="O57">
        <v>0.36430000000000001</v>
      </c>
      <c r="P57">
        <f t="shared" si="32"/>
        <v>0.36253333333333337</v>
      </c>
      <c r="Q57" s="7">
        <f t="shared" si="13"/>
        <v>86.721436000000011</v>
      </c>
      <c r="R57">
        <f t="shared" si="23"/>
        <v>58.589002161600007</v>
      </c>
      <c r="S57">
        <v>0.27979999999999999</v>
      </c>
      <c r="T57">
        <v>0.28520000000000001</v>
      </c>
      <c r="U57">
        <v>0.28499999999999998</v>
      </c>
      <c r="V57">
        <f t="shared" si="20"/>
        <v>0.28333333333333327</v>
      </c>
      <c r="W57" s="7">
        <f t="shared" si="14"/>
        <v>66.321099999999973</v>
      </c>
      <c r="X57">
        <f t="shared" si="24"/>
        <v>44.806535159999981</v>
      </c>
      <c r="Y57">
        <v>0.22889999999999999</v>
      </c>
      <c r="Z57">
        <v>0.23499999999999999</v>
      </c>
      <c r="AA57">
        <v>0.23089999999999999</v>
      </c>
      <c r="AB57">
        <f t="shared" si="29"/>
        <v>0.2316</v>
      </c>
      <c r="AC57" s="7">
        <f t="shared" si="16"/>
        <v>52.995627999999996</v>
      </c>
      <c r="AD57">
        <f t="shared" si="25"/>
        <v>35.803846276799995</v>
      </c>
      <c r="AE57">
        <v>0.2671</v>
      </c>
      <c r="AF57">
        <v>0.25819999999999999</v>
      </c>
      <c r="AG57">
        <v>0.25750000000000001</v>
      </c>
      <c r="AH57">
        <f t="shared" si="31"/>
        <v>0.26093333333333329</v>
      </c>
      <c r="AI57" s="7">
        <f t="shared" si="17"/>
        <v>60.551307999999985</v>
      </c>
      <c r="AJ57">
        <f t="shared" si="26"/>
        <v>40.90846368479999</v>
      </c>
      <c r="AK57" s="7">
        <f t="shared" si="27"/>
        <v>95.171777199999994</v>
      </c>
      <c r="AL57">
        <f t="shared" si="28"/>
        <v>321.49026338159996</v>
      </c>
    </row>
    <row r="58" spans="1:39" x14ac:dyDescent="0.2">
      <c r="A58">
        <v>308</v>
      </c>
      <c r="B58">
        <v>28.2</v>
      </c>
      <c r="C58" s="1">
        <v>45030</v>
      </c>
      <c r="D58" s="6">
        <v>3.859</v>
      </c>
      <c r="E58" s="15">
        <v>771.8</v>
      </c>
      <c r="F58" s="16">
        <f t="shared" si="21"/>
        <v>0.77179999999999993</v>
      </c>
      <c r="G58">
        <v>0.62309999999999999</v>
      </c>
      <c r="H58">
        <v>0.65129999999999999</v>
      </c>
      <c r="I58">
        <v>0.63549999999999995</v>
      </c>
      <c r="J58">
        <f t="shared" si="19"/>
        <v>0.63663333333333327</v>
      </c>
      <c r="K58" s="7">
        <f t="shared" si="12"/>
        <v>157.32411399999998</v>
      </c>
      <c r="L58">
        <f t="shared" si="22"/>
        <v>121.42275118519997</v>
      </c>
      <c r="M58">
        <v>0.2011</v>
      </c>
      <c r="N58">
        <v>0.2102</v>
      </c>
      <c r="O58">
        <v>0.20979999999999999</v>
      </c>
      <c r="P58">
        <f t="shared" si="32"/>
        <v>0.20703333333333332</v>
      </c>
      <c r="Q58" s="7">
        <f t="shared" si="13"/>
        <v>46.667745999999994</v>
      </c>
      <c r="R58">
        <f t="shared" si="23"/>
        <v>36.018166362799995</v>
      </c>
      <c r="S58">
        <v>0.1502</v>
      </c>
      <c r="T58">
        <v>0.14460000000000001</v>
      </c>
      <c r="U58">
        <v>0.1512</v>
      </c>
      <c r="V58">
        <f t="shared" si="20"/>
        <v>0.14866666666666667</v>
      </c>
      <c r="W58" s="7">
        <f t="shared" si="14"/>
        <v>31.633659999999999</v>
      </c>
      <c r="X58">
        <f t="shared" si="24"/>
        <v>24.414858787999997</v>
      </c>
      <c r="Y58">
        <v>0.14660000000000001</v>
      </c>
      <c r="Z58">
        <v>0.1522</v>
      </c>
      <c r="AA58">
        <v>0.14099999999999999</v>
      </c>
      <c r="AB58">
        <f t="shared" si="29"/>
        <v>0.14659999999999998</v>
      </c>
      <c r="AC58" s="7">
        <f t="shared" si="16"/>
        <v>31.101327999999995</v>
      </c>
      <c r="AD58">
        <f t="shared" si="25"/>
        <v>24.004004950399995</v>
      </c>
      <c r="AE58">
        <v>0.1421</v>
      </c>
      <c r="AF58">
        <v>0.14369999999999999</v>
      </c>
      <c r="AG58">
        <v>0.1459</v>
      </c>
      <c r="AH58">
        <f t="shared" si="31"/>
        <v>0.1439</v>
      </c>
      <c r="AI58" s="7">
        <f t="shared" si="17"/>
        <v>30.405861999999999</v>
      </c>
      <c r="AJ58">
        <f t="shared" si="26"/>
        <v>23.467244291599997</v>
      </c>
      <c r="AK58" s="7">
        <f t="shared" si="27"/>
        <v>59.426541999999998</v>
      </c>
      <c r="AL58">
        <f t="shared" si="28"/>
        <v>229.32702557799996</v>
      </c>
    </row>
    <row r="59" spans="1:39" x14ac:dyDescent="0.2">
      <c r="A59">
        <v>309</v>
      </c>
      <c r="B59">
        <v>23.5</v>
      </c>
      <c r="C59" s="1">
        <v>45021</v>
      </c>
      <c r="D59" s="6">
        <v>3.6930000000000001</v>
      </c>
      <c r="E59" s="15">
        <v>738.6</v>
      </c>
      <c r="F59" s="16">
        <f t="shared" si="21"/>
        <v>0.73860000000000003</v>
      </c>
      <c r="G59">
        <v>0.68620000000000003</v>
      </c>
      <c r="H59">
        <v>0.67630000000000001</v>
      </c>
      <c r="I59">
        <v>0.72740000000000005</v>
      </c>
      <c r="J59">
        <f t="shared" si="19"/>
        <v>0.69663333333333333</v>
      </c>
      <c r="K59" s="7">
        <f t="shared" si="12"/>
        <v>172.77891399999999</v>
      </c>
      <c r="L59">
        <f t="shared" si="22"/>
        <v>127.61450588039999</v>
      </c>
      <c r="M59">
        <v>0.38069999999999998</v>
      </c>
      <c r="N59">
        <v>0.3765</v>
      </c>
      <c r="O59">
        <v>0.39460000000000001</v>
      </c>
      <c r="P59">
        <f t="shared" si="32"/>
        <v>0.38393333333333329</v>
      </c>
      <c r="Q59" s="7">
        <f t="shared" si="13"/>
        <v>92.233647999999988</v>
      </c>
      <c r="R59">
        <f t="shared" si="23"/>
        <v>68.123772412799994</v>
      </c>
      <c r="S59">
        <v>0.18240000000000001</v>
      </c>
      <c r="T59">
        <v>0.18559999999999999</v>
      </c>
      <c r="U59">
        <v>0.18770000000000001</v>
      </c>
      <c r="V59">
        <f t="shared" si="20"/>
        <v>0.18523333333333333</v>
      </c>
      <c r="W59" s="7">
        <f t="shared" si="14"/>
        <v>41.052501999999997</v>
      </c>
      <c r="X59">
        <f t="shared" si="24"/>
        <v>30.321377977199997</v>
      </c>
      <c r="Y59">
        <v>0.14940000000000001</v>
      </c>
      <c r="Z59">
        <v>0.15920000000000001</v>
      </c>
      <c r="AA59">
        <v>0.1598</v>
      </c>
      <c r="AB59">
        <f t="shared" si="29"/>
        <v>0.15613333333333332</v>
      </c>
      <c r="AC59" s="7">
        <f t="shared" si="16"/>
        <v>33.556923999999995</v>
      </c>
      <c r="AD59">
        <f t="shared" si="25"/>
        <v>24.785144066399997</v>
      </c>
      <c r="AE59">
        <v>0.1976</v>
      </c>
      <c r="AF59">
        <v>0.1923</v>
      </c>
      <c r="AG59">
        <v>0.19470000000000001</v>
      </c>
      <c r="AH59">
        <f t="shared" si="31"/>
        <v>0.19486666666666666</v>
      </c>
      <c r="AI59" s="7">
        <f t="shared" si="17"/>
        <v>43.533855999999993</v>
      </c>
      <c r="AJ59">
        <f t="shared" si="26"/>
        <v>32.154106041599995</v>
      </c>
      <c r="AK59" s="7">
        <f t="shared" si="27"/>
        <v>76.631168799999998</v>
      </c>
      <c r="AL59">
        <f t="shared" si="28"/>
        <v>282.99890637839997</v>
      </c>
      <c r="AM59" t="s">
        <v>25</v>
      </c>
    </row>
    <row r="60" spans="1:39" x14ac:dyDescent="0.2">
      <c r="A60">
        <v>310</v>
      </c>
      <c r="B60">
        <v>23.3</v>
      </c>
      <c r="C60" s="1">
        <v>45021</v>
      </c>
      <c r="D60" s="6">
        <v>3.4740000000000002</v>
      </c>
      <c r="E60" s="15">
        <v>694.80000000000007</v>
      </c>
      <c r="F60" s="16">
        <f t="shared" si="21"/>
        <v>0.69480000000000008</v>
      </c>
      <c r="G60">
        <v>0.58250000000000002</v>
      </c>
      <c r="H60">
        <v>0.59470000000000001</v>
      </c>
      <c r="I60">
        <v>0.59799999999999998</v>
      </c>
      <c r="J60">
        <f t="shared" si="19"/>
        <v>0.59173333333333333</v>
      </c>
      <c r="K60" s="7">
        <f t="shared" si="12"/>
        <v>145.75877199999999</v>
      </c>
      <c r="L60">
        <f t="shared" si="22"/>
        <v>101.27319478560001</v>
      </c>
      <c r="M60">
        <v>0.26750000000000002</v>
      </c>
      <c r="N60">
        <v>0.2681</v>
      </c>
      <c r="O60">
        <v>0.27029999999999998</v>
      </c>
      <c r="P60">
        <f t="shared" si="32"/>
        <v>0.26863333333333334</v>
      </c>
      <c r="Q60" s="7">
        <f t="shared" si="13"/>
        <v>62.534674000000003</v>
      </c>
      <c r="R60">
        <f t="shared" si="23"/>
        <v>43.449091495200008</v>
      </c>
      <c r="S60">
        <v>0.19539999999999999</v>
      </c>
      <c r="T60" s="9">
        <v>0.37009999999999998</v>
      </c>
      <c r="U60">
        <v>0.19550000000000001</v>
      </c>
      <c r="V60">
        <f>AVERAGE(S60,U60)</f>
        <v>0.19545000000000001</v>
      </c>
      <c r="W60" s="7">
        <f t="shared" si="14"/>
        <v>43.684111000000001</v>
      </c>
      <c r="X60">
        <f t="shared" si="24"/>
        <v>30.351720322800006</v>
      </c>
      <c r="Y60">
        <v>0.1618</v>
      </c>
      <c r="Z60">
        <v>0.1623</v>
      </c>
      <c r="AA60">
        <v>0.1714</v>
      </c>
      <c r="AB60">
        <f t="shared" si="29"/>
        <v>0.16516666666666666</v>
      </c>
      <c r="AC60" s="7">
        <f t="shared" si="16"/>
        <v>35.883729999999993</v>
      </c>
      <c r="AD60">
        <f t="shared" si="25"/>
        <v>24.932015603999997</v>
      </c>
      <c r="AE60">
        <v>0.1857</v>
      </c>
      <c r="AF60">
        <v>0.18940000000000001</v>
      </c>
      <c r="AG60">
        <v>0.19719999999999999</v>
      </c>
      <c r="AH60">
        <f t="shared" si="31"/>
        <v>0.19076666666666667</v>
      </c>
      <c r="AI60" s="7">
        <f t="shared" si="17"/>
        <v>42.477777999999994</v>
      </c>
      <c r="AJ60">
        <f t="shared" si="26"/>
        <v>29.5135601544</v>
      </c>
      <c r="AK60" s="7">
        <f t="shared" si="27"/>
        <v>66.067813000000001</v>
      </c>
      <c r="AL60">
        <f t="shared" si="28"/>
        <v>229.51958236200005</v>
      </c>
    </row>
    <row r="61" spans="1:39" x14ac:dyDescent="0.2">
      <c r="A61">
        <v>311</v>
      </c>
      <c r="B61">
        <v>15.8</v>
      </c>
      <c r="C61" s="1">
        <v>45021</v>
      </c>
      <c r="D61" s="6">
        <v>3.5179999999999998</v>
      </c>
      <c r="E61" s="15">
        <v>703.59999999999991</v>
      </c>
      <c r="F61" s="16">
        <f t="shared" si="21"/>
        <v>0.70359999999999989</v>
      </c>
      <c r="G61">
        <v>0.75470000000000004</v>
      </c>
      <c r="H61">
        <v>0.74439999999999995</v>
      </c>
      <c r="I61">
        <v>0.77029999999999998</v>
      </c>
      <c r="J61">
        <f t="shared" si="19"/>
        <v>0.75646666666666673</v>
      </c>
      <c r="K61" s="7">
        <f t="shared" si="12"/>
        <v>188.19078400000001</v>
      </c>
      <c r="L61">
        <f t="shared" si="22"/>
        <v>132.41103562239999</v>
      </c>
      <c r="M61">
        <v>0.34810000000000002</v>
      </c>
      <c r="N61">
        <v>0.34539999999999998</v>
      </c>
      <c r="O61">
        <v>0.34789999999999999</v>
      </c>
      <c r="P61">
        <f t="shared" si="32"/>
        <v>0.34713333333333329</v>
      </c>
      <c r="Q61" s="7">
        <f t="shared" si="13"/>
        <v>82.754703999999975</v>
      </c>
      <c r="R61">
        <f t="shared" si="23"/>
        <v>58.226209734399973</v>
      </c>
      <c r="S61">
        <v>0.21240000000000001</v>
      </c>
      <c r="T61">
        <v>0.1918</v>
      </c>
      <c r="U61">
        <v>0.1986</v>
      </c>
      <c r="V61">
        <f>AVERAGE(S61:U61)</f>
        <v>0.20093333333333332</v>
      </c>
      <c r="W61" s="7">
        <f t="shared" si="14"/>
        <v>45.096507999999993</v>
      </c>
      <c r="X61">
        <f t="shared" si="24"/>
        <v>31.729903028799992</v>
      </c>
      <c r="Y61">
        <v>0.21410000000000001</v>
      </c>
      <c r="Z61">
        <v>0.22090000000000001</v>
      </c>
      <c r="AA61">
        <v>0.21529999999999999</v>
      </c>
      <c r="AB61">
        <f t="shared" si="29"/>
        <v>0.21676666666666669</v>
      </c>
      <c r="AC61" s="7">
        <f t="shared" si="16"/>
        <v>49.174858</v>
      </c>
      <c r="AD61">
        <f t="shared" si="25"/>
        <v>34.599430088799998</v>
      </c>
      <c r="AE61">
        <v>0.2296</v>
      </c>
      <c r="AF61">
        <v>0.2218</v>
      </c>
      <c r="AG61">
        <v>0.21029999999999999</v>
      </c>
      <c r="AH61">
        <f t="shared" si="31"/>
        <v>0.22056666666666666</v>
      </c>
      <c r="AI61" s="7">
        <f t="shared" si="17"/>
        <v>50.153661999999997</v>
      </c>
      <c r="AJ61">
        <f t="shared" si="26"/>
        <v>35.288116583199994</v>
      </c>
      <c r="AK61" s="7">
        <f t="shared" si="27"/>
        <v>83.074103199999996</v>
      </c>
      <c r="AL61">
        <f t="shared" si="28"/>
        <v>292.25469505759997</v>
      </c>
    </row>
    <row r="62" spans="1:39" x14ac:dyDescent="0.2">
      <c r="A62">
        <v>312</v>
      </c>
      <c r="B62">
        <v>18.600000000000001</v>
      </c>
      <c r="C62" s="1">
        <v>45021</v>
      </c>
      <c r="D62" s="6">
        <v>3.742</v>
      </c>
      <c r="E62" s="15">
        <v>748.4</v>
      </c>
      <c r="F62" s="16">
        <f t="shared" si="21"/>
        <v>0.74839999999999995</v>
      </c>
      <c r="G62">
        <v>0.76129999999999998</v>
      </c>
      <c r="H62">
        <v>0.76980000000000004</v>
      </c>
      <c r="I62">
        <v>0.77500000000000002</v>
      </c>
      <c r="J62">
        <f t="shared" ref="J62:J89" si="33">AVERAGE(G62:I62)</f>
        <v>0.76869999999999994</v>
      </c>
      <c r="K62" s="7">
        <f t="shared" si="12"/>
        <v>191.34184599999998</v>
      </c>
      <c r="L62">
        <f t="shared" si="22"/>
        <v>143.20023754639996</v>
      </c>
      <c r="M62">
        <v>0.25390000000000001</v>
      </c>
      <c r="N62">
        <v>0.26679999999999998</v>
      </c>
      <c r="O62">
        <v>0.26479999999999998</v>
      </c>
      <c r="P62">
        <f t="shared" si="32"/>
        <v>0.26183333333333331</v>
      </c>
      <c r="Q62" s="7">
        <f t="shared" si="13"/>
        <v>60.783129999999993</v>
      </c>
      <c r="R62">
        <f t="shared" si="23"/>
        <v>45.49009449199999</v>
      </c>
      <c r="S62">
        <v>0.25690000000000002</v>
      </c>
      <c r="T62">
        <v>0.27150000000000002</v>
      </c>
      <c r="U62">
        <v>0.25729999999999997</v>
      </c>
      <c r="V62">
        <f>AVERAGE(S62:U62)</f>
        <v>0.26189999999999997</v>
      </c>
      <c r="W62" s="7">
        <f t="shared" si="14"/>
        <v>60.800301999999981</v>
      </c>
      <c r="X62">
        <f t="shared" si="24"/>
        <v>45.502946016799982</v>
      </c>
      <c r="Y62">
        <v>0.22159999999999999</v>
      </c>
      <c r="Z62">
        <v>0.22109999999999999</v>
      </c>
      <c r="AA62">
        <v>0.21909999999999999</v>
      </c>
      <c r="AB62">
        <f t="shared" si="29"/>
        <v>0.22059999999999999</v>
      </c>
      <c r="AC62" s="7">
        <f t="shared" si="16"/>
        <v>50.162247999999991</v>
      </c>
      <c r="AD62">
        <f t="shared" si="25"/>
        <v>37.541426403199992</v>
      </c>
      <c r="AE62">
        <v>0.20130000000000001</v>
      </c>
      <c r="AF62">
        <v>0.20780000000000001</v>
      </c>
      <c r="AG62">
        <v>0.21240000000000001</v>
      </c>
      <c r="AH62">
        <f t="shared" si="31"/>
        <v>0.20716666666666669</v>
      </c>
      <c r="AI62" s="7">
        <f t="shared" si="17"/>
        <v>46.702090000000005</v>
      </c>
      <c r="AJ62">
        <f t="shared" si="26"/>
        <v>34.951844156</v>
      </c>
      <c r="AK62" s="7">
        <f t="shared" si="27"/>
        <v>81.957923199999996</v>
      </c>
      <c r="AL62">
        <f t="shared" si="28"/>
        <v>306.68654861439995</v>
      </c>
    </row>
    <row r="63" spans="1:39" x14ac:dyDescent="0.2">
      <c r="A63">
        <v>313</v>
      </c>
      <c r="B63">
        <v>24.3</v>
      </c>
      <c r="C63" s="1">
        <v>45021</v>
      </c>
      <c r="D63" s="6">
        <v>3.4790000000000001</v>
      </c>
      <c r="E63" s="15">
        <v>695.80000000000007</v>
      </c>
      <c r="F63" s="16">
        <f t="shared" si="21"/>
        <v>0.69580000000000009</v>
      </c>
      <c r="G63">
        <v>0.61470000000000002</v>
      </c>
      <c r="H63">
        <v>0.58389999999999997</v>
      </c>
      <c r="I63">
        <v>0.64190000000000003</v>
      </c>
      <c r="J63">
        <f t="shared" si="33"/>
        <v>0.61350000000000005</v>
      </c>
      <c r="K63" s="7">
        <f t="shared" si="12"/>
        <v>151.36543</v>
      </c>
      <c r="L63">
        <f t="shared" si="22"/>
        <v>105.32006619400002</v>
      </c>
      <c r="M63">
        <v>0.23380000000000001</v>
      </c>
      <c r="N63">
        <v>0.2339</v>
      </c>
      <c r="O63">
        <v>0.23430000000000001</v>
      </c>
      <c r="P63">
        <f t="shared" si="32"/>
        <v>0.23399999999999999</v>
      </c>
      <c r="Q63" s="7">
        <f t="shared" si="13"/>
        <v>53.61381999999999</v>
      </c>
      <c r="R63">
        <f t="shared" si="23"/>
        <v>37.304495955999997</v>
      </c>
      <c r="S63">
        <v>0.21149999999999999</v>
      </c>
      <c r="T63">
        <v>0.20549999999999999</v>
      </c>
      <c r="U63">
        <v>0.20849999999999999</v>
      </c>
      <c r="V63">
        <f>AVERAGE(S63:U63)</f>
        <v>0.20849999999999999</v>
      </c>
      <c r="W63" s="7">
        <f t="shared" si="14"/>
        <v>47.045529999999992</v>
      </c>
      <c r="X63">
        <f t="shared" si="24"/>
        <v>32.734279774000001</v>
      </c>
      <c r="Y63">
        <v>0.2014</v>
      </c>
      <c r="Z63">
        <v>0.19309999999999999</v>
      </c>
      <c r="AA63">
        <v>0.19550000000000001</v>
      </c>
      <c r="AB63">
        <f t="shared" si="29"/>
        <v>0.19666666666666666</v>
      </c>
      <c r="AC63" s="7">
        <f t="shared" si="16"/>
        <v>43.997499999999995</v>
      </c>
      <c r="AD63">
        <f t="shared" si="25"/>
        <v>30.613460499999999</v>
      </c>
      <c r="AE63">
        <v>0.19370000000000001</v>
      </c>
      <c r="AF63">
        <v>0.1915</v>
      </c>
      <c r="AG63">
        <v>0.18990000000000001</v>
      </c>
      <c r="AH63">
        <f t="shared" si="31"/>
        <v>0.19169999999999998</v>
      </c>
      <c r="AI63" s="7">
        <f t="shared" si="17"/>
        <v>42.718185999999989</v>
      </c>
      <c r="AJ63">
        <f t="shared" si="26"/>
        <v>29.723313818799994</v>
      </c>
      <c r="AK63" s="7">
        <f t="shared" si="27"/>
        <v>67.7480932</v>
      </c>
      <c r="AL63">
        <f t="shared" si="28"/>
        <v>235.69561624280001</v>
      </c>
    </row>
    <row r="64" spans="1:39" x14ac:dyDescent="0.2">
      <c r="A64">
        <v>314</v>
      </c>
      <c r="B64">
        <v>22.3</v>
      </c>
      <c r="C64" s="1">
        <v>45021</v>
      </c>
      <c r="D64" s="6">
        <v>3.2010000000000001</v>
      </c>
      <c r="E64" s="15">
        <v>640.20000000000005</v>
      </c>
      <c r="F64" s="16">
        <f t="shared" si="21"/>
        <v>0.64019999999999999</v>
      </c>
      <c r="G64">
        <v>0.65549999999999997</v>
      </c>
      <c r="H64">
        <v>0.63109999999999999</v>
      </c>
      <c r="I64">
        <v>0.65800000000000003</v>
      </c>
      <c r="J64">
        <f t="shared" si="33"/>
        <v>0.6482</v>
      </c>
      <c r="K64" s="7">
        <f t="shared" si="12"/>
        <v>160.30345599999998</v>
      </c>
      <c r="L64">
        <f t="shared" si="22"/>
        <v>102.62627253119999</v>
      </c>
      <c r="M64">
        <v>0.2666</v>
      </c>
      <c r="N64">
        <v>0.27450000000000002</v>
      </c>
      <c r="O64">
        <v>0.27010000000000001</v>
      </c>
      <c r="P64">
        <f t="shared" si="32"/>
        <v>0.27040000000000003</v>
      </c>
      <c r="Q64" s="7">
        <f t="shared" si="13"/>
        <v>62.989731999999997</v>
      </c>
      <c r="R64">
        <f t="shared" si="23"/>
        <v>40.326026426399999</v>
      </c>
      <c r="S64">
        <v>0.21809999999999999</v>
      </c>
      <c r="T64">
        <v>0.21229999999999999</v>
      </c>
      <c r="U64">
        <v>0.21290000000000001</v>
      </c>
      <c r="V64">
        <f>AVERAGE(S64:U64)</f>
        <v>0.21443333333333334</v>
      </c>
      <c r="W64" s="7">
        <f t="shared" si="14"/>
        <v>48.573837999999995</v>
      </c>
      <c r="X64">
        <f t="shared" si="24"/>
        <v>31.096971087599997</v>
      </c>
      <c r="Y64">
        <v>0.19220000000000001</v>
      </c>
      <c r="Z64">
        <v>0.19600000000000001</v>
      </c>
      <c r="AA64">
        <v>0.1973</v>
      </c>
      <c r="AB64">
        <f t="shared" si="29"/>
        <v>0.19516666666666668</v>
      </c>
      <c r="AC64" s="7">
        <f t="shared" si="16"/>
        <v>43.611130000000003</v>
      </c>
      <c r="AD64">
        <f t="shared" si="25"/>
        <v>27.919845426000002</v>
      </c>
      <c r="AE64">
        <v>0.18709999999999999</v>
      </c>
      <c r="AF64">
        <v>0.1825</v>
      </c>
      <c r="AG64">
        <v>0.18579999999999999</v>
      </c>
      <c r="AH64">
        <f t="shared" si="31"/>
        <v>0.18513333333333334</v>
      </c>
      <c r="AI64" s="7">
        <f t="shared" si="17"/>
        <v>41.026744000000001</v>
      </c>
      <c r="AJ64">
        <f t="shared" si="26"/>
        <v>26.2653215088</v>
      </c>
      <c r="AK64" s="7">
        <f t="shared" si="27"/>
        <v>71.30098000000001</v>
      </c>
      <c r="AL64">
        <f t="shared" si="28"/>
        <v>228.23443698</v>
      </c>
      <c r="AM64" t="s">
        <v>25</v>
      </c>
    </row>
    <row r="65" spans="1:39" x14ac:dyDescent="0.2">
      <c r="A65">
        <v>315</v>
      </c>
      <c r="B65">
        <v>19.100000000000001</v>
      </c>
      <c r="C65" s="1">
        <v>45021</v>
      </c>
      <c r="D65" s="6">
        <v>3.734</v>
      </c>
      <c r="E65" s="15">
        <v>746.8</v>
      </c>
      <c r="F65" s="16">
        <f t="shared" si="21"/>
        <v>0.74679999999999991</v>
      </c>
      <c r="G65">
        <v>0.58830000000000005</v>
      </c>
      <c r="H65">
        <v>0.5776</v>
      </c>
      <c r="I65">
        <v>0.58389999999999997</v>
      </c>
      <c r="J65">
        <f t="shared" si="33"/>
        <v>0.58326666666666671</v>
      </c>
      <c r="K65" s="7">
        <f t="shared" si="12"/>
        <v>143.57792800000001</v>
      </c>
      <c r="L65">
        <f t="shared" si="22"/>
        <v>107.22399663039999</v>
      </c>
      <c r="M65">
        <v>0.2122</v>
      </c>
      <c r="N65">
        <v>0.222</v>
      </c>
      <c r="O65">
        <v>0.224</v>
      </c>
      <c r="P65">
        <f t="shared" si="32"/>
        <v>0.21940000000000001</v>
      </c>
      <c r="Q65" s="7">
        <f t="shared" si="13"/>
        <v>49.853152000000001</v>
      </c>
      <c r="R65">
        <f t="shared" si="23"/>
        <v>37.230333913599999</v>
      </c>
      <c r="S65" s="9">
        <v>9.5000000000000001E-2</v>
      </c>
      <c r="T65">
        <v>0.15010000000000001</v>
      </c>
      <c r="U65">
        <v>0.15229999999999999</v>
      </c>
      <c r="V65">
        <f>AVERAGE(T65:U65)</f>
        <v>0.1512</v>
      </c>
      <c r="W65" s="7">
        <f t="shared" si="14"/>
        <v>32.286195999999997</v>
      </c>
      <c r="X65">
        <f t="shared" si="24"/>
        <v>24.111331172799996</v>
      </c>
      <c r="Y65">
        <v>0.1298</v>
      </c>
      <c r="Z65">
        <v>0.13150000000000001</v>
      </c>
      <c r="AA65">
        <v>0.1313</v>
      </c>
      <c r="AB65">
        <f t="shared" si="29"/>
        <v>0.13086666666666666</v>
      </c>
      <c r="AC65" s="7">
        <f t="shared" si="16"/>
        <v>27.048735999999998</v>
      </c>
      <c r="AD65">
        <f t="shared" si="25"/>
        <v>20.199996044799995</v>
      </c>
      <c r="AE65">
        <v>0.17399999999999999</v>
      </c>
      <c r="AF65">
        <v>0.17430000000000001</v>
      </c>
      <c r="AG65">
        <v>0.1736</v>
      </c>
      <c r="AH65">
        <f t="shared" si="31"/>
        <v>0.17396666666666669</v>
      </c>
      <c r="AI65" s="7">
        <f t="shared" si="17"/>
        <v>38.150434000000004</v>
      </c>
      <c r="AJ65">
        <f t="shared" si="26"/>
        <v>28.490744111199998</v>
      </c>
      <c r="AK65" s="7">
        <f t="shared" si="27"/>
        <v>58.183289200000004</v>
      </c>
      <c r="AL65">
        <f t="shared" si="28"/>
        <v>217.25640187279998</v>
      </c>
      <c r="AM65" t="s">
        <v>25</v>
      </c>
    </row>
    <row r="66" spans="1:39" x14ac:dyDescent="0.2">
      <c r="A66">
        <v>316</v>
      </c>
      <c r="B66">
        <v>23.8</v>
      </c>
      <c r="C66" s="1">
        <v>45021</v>
      </c>
      <c r="D66" s="6">
        <v>3.8929999999999998</v>
      </c>
      <c r="E66" s="15">
        <v>778.59999999999991</v>
      </c>
      <c r="F66" s="16">
        <f t="shared" ref="F66:F97" si="34">E66/1000</f>
        <v>0.77859999999999996</v>
      </c>
      <c r="G66">
        <v>0.61539999999999995</v>
      </c>
      <c r="H66">
        <v>0.65269999999999995</v>
      </c>
      <c r="I66">
        <v>0.65010000000000001</v>
      </c>
      <c r="J66">
        <f t="shared" si="33"/>
        <v>0.63940000000000008</v>
      </c>
      <c r="K66" s="7">
        <f t="shared" si="12"/>
        <v>158.03675200000001</v>
      </c>
      <c r="L66">
        <f t="shared" ref="L66:L97" si="35">K66*F66</f>
        <v>123.0474151072</v>
      </c>
      <c r="M66">
        <v>0.23499999999999999</v>
      </c>
      <c r="N66">
        <v>0.2452</v>
      </c>
      <c r="O66">
        <v>0.25059999999999999</v>
      </c>
      <c r="P66">
        <f t="shared" si="32"/>
        <v>0.24359999999999996</v>
      </c>
      <c r="Q66" s="7">
        <f t="shared" si="13"/>
        <v>56.086587999999985</v>
      </c>
      <c r="R66">
        <f t="shared" ref="R66:R97" si="36">Q66*F66</f>
        <v>43.669017416799988</v>
      </c>
      <c r="S66">
        <v>0.2278</v>
      </c>
      <c r="T66">
        <v>0.17019999999999999</v>
      </c>
      <c r="U66">
        <v>0.17219999999999999</v>
      </c>
      <c r="V66">
        <f t="shared" ref="V66:V80" si="37">AVERAGE(S66:U66)</f>
        <v>0.19006666666666669</v>
      </c>
      <c r="W66" s="7">
        <f t="shared" si="14"/>
        <v>42.297471999999999</v>
      </c>
      <c r="X66">
        <f t="shared" ref="X66:X97" si="38">W66*F66</f>
        <v>32.932811699199995</v>
      </c>
      <c r="Y66">
        <v>0.154</v>
      </c>
      <c r="Z66">
        <v>0.15670000000000001</v>
      </c>
      <c r="AA66">
        <v>0.15509999999999999</v>
      </c>
      <c r="AB66">
        <f t="shared" si="29"/>
        <v>0.15526666666666666</v>
      </c>
      <c r="AC66" s="7">
        <f t="shared" si="16"/>
        <v>33.333687999999995</v>
      </c>
      <c r="AD66">
        <f t="shared" ref="AD66:AD97" si="39">AC66*F66</f>
        <v>25.953609476799993</v>
      </c>
      <c r="AE66">
        <v>0.12280000000000001</v>
      </c>
      <c r="AF66">
        <v>0.1222</v>
      </c>
      <c r="AG66">
        <v>0.12239999999999999</v>
      </c>
      <c r="AH66">
        <f t="shared" si="31"/>
        <v>0.12246666666666667</v>
      </c>
      <c r="AI66" s="7">
        <f t="shared" si="17"/>
        <v>24.885063999999996</v>
      </c>
      <c r="AJ66">
        <f t="shared" ref="AJ66:AJ97" si="40">AI66*F66</f>
        <v>19.375510830399996</v>
      </c>
      <c r="AK66" s="7">
        <f t="shared" ref="AK66:AK100" si="41">AVERAGE(AI66,AC66,W66,Q66,K66)</f>
        <v>62.927912799999987</v>
      </c>
      <c r="AL66">
        <f t="shared" ref="AL66:AL100" si="42">AJ66+AD66+X66+R66+L66</f>
        <v>244.97836453039997</v>
      </c>
      <c r="AM66" t="s">
        <v>25</v>
      </c>
    </row>
    <row r="67" spans="1:39" x14ac:dyDescent="0.2">
      <c r="A67">
        <v>317</v>
      </c>
      <c r="B67">
        <v>23.8</v>
      </c>
      <c r="C67" s="1">
        <v>45021</v>
      </c>
      <c r="D67" s="6">
        <v>3.569</v>
      </c>
      <c r="E67" s="15">
        <v>713.8</v>
      </c>
      <c r="F67" s="16">
        <f t="shared" si="34"/>
        <v>0.71379999999999999</v>
      </c>
      <c r="G67">
        <v>0.66139999999999999</v>
      </c>
      <c r="H67">
        <v>0.68500000000000005</v>
      </c>
      <c r="I67">
        <v>0.64810000000000001</v>
      </c>
      <c r="J67">
        <f t="shared" si="33"/>
        <v>0.66483333333333328</v>
      </c>
      <c r="K67" s="7">
        <f t="shared" ref="K67:K100" si="43">(257.58*J67)-6.6599</f>
        <v>164.58786999999998</v>
      </c>
      <c r="L67">
        <f t="shared" si="35"/>
        <v>117.48282160599999</v>
      </c>
      <c r="M67">
        <v>0.23580000000000001</v>
      </c>
      <c r="N67">
        <v>0.23250000000000001</v>
      </c>
      <c r="O67">
        <v>0.23980000000000001</v>
      </c>
      <c r="P67">
        <f t="shared" si="32"/>
        <v>0.23603333333333334</v>
      </c>
      <c r="Q67" s="7">
        <f t="shared" ref="Q67:Q100" si="44">(257.58*P67)-6.6599</f>
        <v>54.137566</v>
      </c>
      <c r="R67">
        <f t="shared" si="36"/>
        <v>38.643394610800001</v>
      </c>
      <c r="S67">
        <v>0.22550000000000001</v>
      </c>
      <c r="T67">
        <v>0.23860000000000001</v>
      </c>
      <c r="U67">
        <v>0.23150000000000001</v>
      </c>
      <c r="V67">
        <f t="shared" si="37"/>
        <v>0.23186666666666667</v>
      </c>
      <c r="W67" s="7">
        <f t="shared" ref="W67:W100" si="45">(257.58*V67)-6.6599</f>
        <v>53.064315999999998</v>
      </c>
      <c r="X67">
        <f t="shared" si="38"/>
        <v>37.877308760799998</v>
      </c>
      <c r="Y67">
        <v>0.1658</v>
      </c>
      <c r="Z67">
        <v>0.16250000000000001</v>
      </c>
      <c r="AA67">
        <v>0.1608</v>
      </c>
      <c r="AB67">
        <f t="shared" si="29"/>
        <v>0.16303333333333334</v>
      </c>
      <c r="AC67" s="7">
        <f t="shared" ref="AC67:AC100" si="46">(257.58*AB67)-6.6599</f>
        <v>35.334226000000001</v>
      </c>
      <c r="AD67">
        <f t="shared" si="39"/>
        <v>25.2215705188</v>
      </c>
      <c r="AE67">
        <v>0.2102</v>
      </c>
      <c r="AF67">
        <v>0.20549999999999999</v>
      </c>
      <c r="AG67">
        <v>0.20549999999999999</v>
      </c>
      <c r="AH67">
        <f t="shared" si="31"/>
        <v>0.20706666666666665</v>
      </c>
      <c r="AI67" s="7">
        <f t="shared" ref="AI67:AI100" si="47">(257.58*AH67)-6.6599</f>
        <v>46.676331999999995</v>
      </c>
      <c r="AJ67">
        <f t="shared" si="40"/>
        <v>33.317565781599995</v>
      </c>
      <c r="AK67" s="7">
        <f t="shared" si="41"/>
        <v>70.760061999999991</v>
      </c>
      <c r="AL67">
        <f t="shared" si="42"/>
        <v>252.542661278</v>
      </c>
    </row>
    <row r="68" spans="1:39" x14ac:dyDescent="0.2">
      <c r="A68">
        <v>320</v>
      </c>
      <c r="B68">
        <v>14.1</v>
      </c>
      <c r="C68" s="1">
        <v>45021</v>
      </c>
      <c r="D68" s="6">
        <v>2.7349999999999999</v>
      </c>
      <c r="E68" s="15">
        <v>547</v>
      </c>
      <c r="F68" s="16">
        <f t="shared" si="34"/>
        <v>0.54700000000000004</v>
      </c>
      <c r="G68">
        <v>0.81889999999999996</v>
      </c>
      <c r="H68">
        <v>0.88629999999999998</v>
      </c>
      <c r="I68">
        <v>0.83330000000000004</v>
      </c>
      <c r="J68">
        <f t="shared" si="33"/>
        <v>0.84616666666666662</v>
      </c>
      <c r="K68" s="7">
        <f t="shared" si="43"/>
        <v>211.29570999999999</v>
      </c>
      <c r="L68">
        <f t="shared" si="35"/>
        <v>115.57875337</v>
      </c>
      <c r="M68">
        <v>0.32850000000000001</v>
      </c>
      <c r="N68">
        <v>0.33610000000000001</v>
      </c>
      <c r="O68">
        <v>0.3342</v>
      </c>
      <c r="P68">
        <f t="shared" si="32"/>
        <v>0.33293333333333336</v>
      </c>
      <c r="Q68" s="7">
        <f t="shared" si="44"/>
        <v>79.097068000000007</v>
      </c>
      <c r="R68">
        <f t="shared" si="36"/>
        <v>43.266096196000007</v>
      </c>
      <c r="S68">
        <v>0.32600000000000001</v>
      </c>
      <c r="T68">
        <v>0.3301</v>
      </c>
      <c r="U68">
        <v>0.33260000000000001</v>
      </c>
      <c r="V68">
        <f t="shared" si="37"/>
        <v>0.32956666666666667</v>
      </c>
      <c r="W68" s="7">
        <f t="shared" si="45"/>
        <v>78.229882000000003</v>
      </c>
      <c r="X68">
        <f t="shared" si="38"/>
        <v>42.791745454000008</v>
      </c>
      <c r="Y68">
        <v>0.24829999999999999</v>
      </c>
      <c r="Z68">
        <v>0.2475</v>
      </c>
      <c r="AA68">
        <v>0.24410000000000001</v>
      </c>
      <c r="AB68">
        <f t="shared" si="29"/>
        <v>0.24663333333333334</v>
      </c>
      <c r="AC68" s="7">
        <f t="shared" si="46"/>
        <v>56.867913999999999</v>
      </c>
      <c r="AD68">
        <f t="shared" si="39"/>
        <v>31.106748958000001</v>
      </c>
      <c r="AE68">
        <v>0.2329</v>
      </c>
      <c r="AF68">
        <v>0.24210000000000001</v>
      </c>
      <c r="AG68">
        <v>0.23769999999999999</v>
      </c>
      <c r="AH68">
        <f t="shared" si="31"/>
        <v>0.23756666666666668</v>
      </c>
      <c r="AI68" s="7">
        <f t="shared" si="47"/>
        <v>54.532522</v>
      </c>
      <c r="AJ68">
        <f t="shared" si="40"/>
        <v>29.829289534000001</v>
      </c>
      <c r="AK68" s="7">
        <f t="shared" si="41"/>
        <v>96.004619200000008</v>
      </c>
      <c r="AL68">
        <f t="shared" si="42"/>
        <v>262.57263351200004</v>
      </c>
    </row>
    <row r="69" spans="1:39" x14ac:dyDescent="0.2">
      <c r="A69">
        <v>321</v>
      </c>
      <c r="B69">
        <v>16.7</v>
      </c>
      <c r="C69" s="1">
        <v>45030</v>
      </c>
      <c r="D69" s="6">
        <v>3.18</v>
      </c>
      <c r="E69" s="15">
        <v>636</v>
      </c>
      <c r="F69" s="16">
        <f t="shared" si="34"/>
        <v>0.63600000000000001</v>
      </c>
      <c r="G69">
        <v>0.68410000000000004</v>
      </c>
      <c r="H69">
        <v>0.76639999999999997</v>
      </c>
      <c r="I69">
        <v>0.73380000000000001</v>
      </c>
      <c r="J69">
        <f t="shared" si="33"/>
        <v>0.72809999999999997</v>
      </c>
      <c r="K69" s="7">
        <f t="shared" si="43"/>
        <v>180.88409799999999</v>
      </c>
      <c r="L69">
        <f t="shared" si="35"/>
        <v>115.042286328</v>
      </c>
      <c r="M69">
        <v>0.26519999999999999</v>
      </c>
      <c r="N69">
        <v>0.27279999999999999</v>
      </c>
      <c r="O69" s="9">
        <v>0.74160000000000004</v>
      </c>
      <c r="P69">
        <f>AVERAGE(M69:N69)</f>
        <v>0.26900000000000002</v>
      </c>
      <c r="Q69" s="7">
        <f t="shared" si="44"/>
        <v>62.629119999999993</v>
      </c>
      <c r="R69">
        <f t="shared" si="36"/>
        <v>39.832120319999994</v>
      </c>
      <c r="S69">
        <v>0.2364</v>
      </c>
      <c r="T69">
        <v>0.24479999999999999</v>
      </c>
      <c r="U69">
        <v>0.2419</v>
      </c>
      <c r="V69">
        <f t="shared" si="37"/>
        <v>0.24103333333333332</v>
      </c>
      <c r="W69" s="7">
        <f t="shared" si="45"/>
        <v>55.425465999999993</v>
      </c>
      <c r="X69">
        <f t="shared" si="38"/>
        <v>35.250596375999997</v>
      </c>
      <c r="Y69">
        <v>0.31290000000000001</v>
      </c>
      <c r="Z69">
        <v>0.26190000000000002</v>
      </c>
      <c r="AA69">
        <v>0.2616</v>
      </c>
      <c r="AB69">
        <f t="shared" si="29"/>
        <v>0.27879999999999999</v>
      </c>
      <c r="AC69" s="7">
        <f t="shared" si="46"/>
        <v>65.153403999999995</v>
      </c>
      <c r="AD69">
        <f t="shared" si="39"/>
        <v>41.437564943999995</v>
      </c>
      <c r="AE69">
        <v>0.20979999999999999</v>
      </c>
      <c r="AF69">
        <v>0.21440000000000001</v>
      </c>
      <c r="AG69">
        <v>0.21920000000000001</v>
      </c>
      <c r="AH69">
        <f t="shared" si="31"/>
        <v>0.21446666666666667</v>
      </c>
      <c r="AI69" s="7">
        <f t="shared" si="47"/>
        <v>48.582423999999996</v>
      </c>
      <c r="AJ69">
        <f t="shared" si="40"/>
        <v>30.898421663999997</v>
      </c>
      <c r="AK69" s="7">
        <f t="shared" si="41"/>
        <v>82.534902399999993</v>
      </c>
      <c r="AL69">
        <f t="shared" si="42"/>
        <v>262.46098963200001</v>
      </c>
    </row>
    <row r="70" spans="1:39" x14ac:dyDescent="0.2">
      <c r="A70">
        <v>322</v>
      </c>
      <c r="B70">
        <v>22.9</v>
      </c>
      <c r="C70" s="1">
        <v>45030</v>
      </c>
      <c r="D70" s="6">
        <v>3.4870000000000001</v>
      </c>
      <c r="E70" s="15">
        <v>697.4</v>
      </c>
      <c r="F70" s="16">
        <f t="shared" si="34"/>
        <v>0.69740000000000002</v>
      </c>
      <c r="G70">
        <v>0.71899999999999997</v>
      </c>
      <c r="H70">
        <v>0.77990000000000004</v>
      </c>
      <c r="I70">
        <v>0.7782</v>
      </c>
      <c r="J70">
        <f t="shared" si="33"/>
        <v>0.75903333333333334</v>
      </c>
      <c r="K70" s="7">
        <f t="shared" si="43"/>
        <v>188.85190599999999</v>
      </c>
      <c r="L70">
        <f t="shared" si="35"/>
        <v>131.70531924439999</v>
      </c>
      <c r="M70">
        <v>0.27500000000000002</v>
      </c>
      <c r="N70">
        <v>0.27210000000000001</v>
      </c>
      <c r="O70">
        <v>0.2762</v>
      </c>
      <c r="P70">
        <f t="shared" ref="P70:P77" si="48">AVERAGE(M70:O70)</f>
        <v>0.27443333333333336</v>
      </c>
      <c r="Q70" s="7">
        <f t="shared" si="44"/>
        <v>64.028638000000001</v>
      </c>
      <c r="R70">
        <f t="shared" si="36"/>
        <v>44.653572141200002</v>
      </c>
      <c r="S70">
        <v>0.16900000000000001</v>
      </c>
      <c r="T70">
        <v>0.16650000000000001</v>
      </c>
      <c r="U70">
        <v>0.1633</v>
      </c>
      <c r="V70">
        <f t="shared" si="37"/>
        <v>0.16626666666666667</v>
      </c>
      <c r="W70" s="7">
        <f t="shared" si="45"/>
        <v>36.167068</v>
      </c>
      <c r="X70">
        <f t="shared" si="38"/>
        <v>25.222913223200003</v>
      </c>
      <c r="Y70">
        <v>0.18720000000000001</v>
      </c>
      <c r="Z70">
        <v>0.1845</v>
      </c>
      <c r="AA70">
        <v>0.18260000000000001</v>
      </c>
      <c r="AB70">
        <f t="shared" si="29"/>
        <v>0.18476666666666666</v>
      </c>
      <c r="AC70" s="7">
        <f t="shared" si="46"/>
        <v>40.932297999999996</v>
      </c>
      <c r="AD70">
        <f t="shared" si="39"/>
        <v>28.546184625199999</v>
      </c>
      <c r="AE70">
        <v>0.17960000000000001</v>
      </c>
      <c r="AF70">
        <v>0.17829999999999999</v>
      </c>
      <c r="AG70">
        <v>0.1767</v>
      </c>
      <c r="AH70">
        <f t="shared" si="31"/>
        <v>0.1782</v>
      </c>
      <c r="AI70" s="7">
        <f t="shared" si="47"/>
        <v>39.240855999999994</v>
      </c>
      <c r="AJ70">
        <f t="shared" si="40"/>
        <v>27.366572974399997</v>
      </c>
      <c r="AK70" s="7">
        <f t="shared" si="41"/>
        <v>73.844153199999994</v>
      </c>
      <c r="AL70">
        <f t="shared" si="42"/>
        <v>257.4945622084</v>
      </c>
    </row>
    <row r="71" spans="1:39" x14ac:dyDescent="0.2">
      <c r="A71">
        <v>323</v>
      </c>
      <c r="B71">
        <v>19.399999999999999</v>
      </c>
      <c r="C71" s="1">
        <v>45030</v>
      </c>
      <c r="D71" s="6">
        <v>3.7559999999999998</v>
      </c>
      <c r="E71" s="15">
        <v>751.19999999999993</v>
      </c>
      <c r="F71" s="16">
        <f t="shared" si="34"/>
        <v>0.75119999999999998</v>
      </c>
      <c r="G71">
        <v>0.79300000000000004</v>
      </c>
      <c r="H71">
        <v>0.86399999999999999</v>
      </c>
      <c r="I71">
        <v>0.85780000000000001</v>
      </c>
      <c r="J71">
        <f t="shared" si="33"/>
        <v>0.83826666666666672</v>
      </c>
      <c r="K71" s="7">
        <f t="shared" si="43"/>
        <v>209.260828</v>
      </c>
      <c r="L71">
        <f t="shared" si="35"/>
        <v>157.19673399359999</v>
      </c>
      <c r="M71">
        <v>0.27550000000000002</v>
      </c>
      <c r="N71">
        <v>0.29370000000000002</v>
      </c>
      <c r="O71">
        <v>0.28189999999999998</v>
      </c>
      <c r="P71">
        <f t="shared" si="48"/>
        <v>0.28370000000000001</v>
      </c>
      <c r="Q71" s="7">
        <f t="shared" si="44"/>
        <v>66.415546000000006</v>
      </c>
      <c r="R71">
        <f t="shared" si="36"/>
        <v>49.891358155200002</v>
      </c>
      <c r="S71">
        <v>0.21310000000000001</v>
      </c>
      <c r="T71">
        <v>0.20399999999999999</v>
      </c>
      <c r="U71">
        <v>0.20449999999999999</v>
      </c>
      <c r="V71">
        <f t="shared" si="37"/>
        <v>0.20720000000000002</v>
      </c>
      <c r="W71" s="7">
        <f t="shared" si="45"/>
        <v>46.710675999999999</v>
      </c>
      <c r="X71">
        <f t="shared" si="38"/>
        <v>35.089059811200002</v>
      </c>
      <c r="Y71">
        <v>0.19989999999999999</v>
      </c>
      <c r="Z71">
        <v>0.1988</v>
      </c>
      <c r="AA71">
        <v>0.19570000000000001</v>
      </c>
      <c r="AB71">
        <f t="shared" si="29"/>
        <v>0.19813333333333336</v>
      </c>
      <c r="AC71" s="7">
        <f t="shared" si="46"/>
        <v>44.375284000000001</v>
      </c>
      <c r="AD71">
        <f t="shared" si="39"/>
        <v>33.3347133408</v>
      </c>
      <c r="AE71">
        <v>0.18859999999999999</v>
      </c>
      <c r="AF71">
        <v>0.19239999999999999</v>
      </c>
      <c r="AG71">
        <v>0.18740000000000001</v>
      </c>
      <c r="AH71">
        <f t="shared" si="31"/>
        <v>0.18946666666666667</v>
      </c>
      <c r="AI71" s="7">
        <f t="shared" si="47"/>
        <v>42.142924000000001</v>
      </c>
      <c r="AJ71">
        <f t="shared" si="40"/>
        <v>31.6577645088</v>
      </c>
      <c r="AK71" s="7">
        <f t="shared" si="41"/>
        <v>81.781051599999998</v>
      </c>
      <c r="AL71">
        <f t="shared" si="42"/>
        <v>307.1696298096</v>
      </c>
    </row>
    <row r="72" spans="1:39" x14ac:dyDescent="0.2">
      <c r="A72">
        <v>325</v>
      </c>
      <c r="B72">
        <v>15.5</v>
      </c>
      <c r="C72" s="1">
        <v>45030</v>
      </c>
      <c r="D72" s="6">
        <v>3.4889999999999999</v>
      </c>
      <c r="E72" s="15">
        <v>697.8</v>
      </c>
      <c r="F72" s="16">
        <f t="shared" si="34"/>
        <v>0.69779999999999998</v>
      </c>
      <c r="G72">
        <v>0.75</v>
      </c>
      <c r="H72">
        <v>0.77329999999999999</v>
      </c>
      <c r="I72">
        <v>0.79790000000000005</v>
      </c>
      <c r="J72">
        <f t="shared" si="33"/>
        <v>0.77373333333333338</v>
      </c>
      <c r="K72" s="7">
        <f t="shared" si="43"/>
        <v>192.63833200000002</v>
      </c>
      <c r="L72">
        <f t="shared" si="35"/>
        <v>134.42302806960001</v>
      </c>
      <c r="M72">
        <v>0.25380000000000003</v>
      </c>
      <c r="N72">
        <v>0.25259999999999999</v>
      </c>
      <c r="O72">
        <v>0.26240000000000002</v>
      </c>
      <c r="P72">
        <f t="shared" si="48"/>
        <v>0.25626666666666664</v>
      </c>
      <c r="Q72" s="7">
        <f t="shared" si="44"/>
        <v>59.349267999999988</v>
      </c>
      <c r="R72">
        <f t="shared" si="36"/>
        <v>41.413919210399989</v>
      </c>
      <c r="S72">
        <v>0.15240000000000001</v>
      </c>
      <c r="T72">
        <v>0.1595</v>
      </c>
      <c r="U72">
        <v>0.1547</v>
      </c>
      <c r="V72">
        <f t="shared" si="37"/>
        <v>0.15553333333333333</v>
      </c>
      <c r="W72" s="7">
        <f t="shared" si="45"/>
        <v>33.402375999999997</v>
      </c>
      <c r="X72">
        <f t="shared" si="38"/>
        <v>23.308177972799996</v>
      </c>
      <c r="Y72">
        <v>0.157</v>
      </c>
      <c r="Z72">
        <v>0.16239999999999999</v>
      </c>
      <c r="AA72">
        <v>0.14979999999999999</v>
      </c>
      <c r="AB72">
        <f t="shared" si="29"/>
        <v>0.15640000000000001</v>
      </c>
      <c r="AC72" s="7">
        <f t="shared" si="46"/>
        <v>33.625611999999997</v>
      </c>
      <c r="AD72">
        <f t="shared" si="39"/>
        <v>23.463952053599996</v>
      </c>
      <c r="AE72">
        <v>0.16209999999999999</v>
      </c>
      <c r="AF72">
        <v>0.1714</v>
      </c>
      <c r="AG72">
        <v>0.16569999999999999</v>
      </c>
      <c r="AH72">
        <f t="shared" si="31"/>
        <v>0.16639999999999999</v>
      </c>
      <c r="AI72" s="7">
        <f t="shared" si="47"/>
        <v>36.201411999999998</v>
      </c>
      <c r="AJ72">
        <f t="shared" si="40"/>
        <v>25.261345293599998</v>
      </c>
      <c r="AK72" s="7">
        <f t="shared" si="41"/>
        <v>71.043399999999991</v>
      </c>
      <c r="AL72">
        <f t="shared" si="42"/>
        <v>247.87042259999998</v>
      </c>
      <c r="AM72" t="s">
        <v>25</v>
      </c>
    </row>
    <row r="73" spans="1:39" x14ac:dyDescent="0.2">
      <c r="A73">
        <v>326</v>
      </c>
      <c r="B73">
        <v>17.7</v>
      </c>
      <c r="C73" s="1">
        <v>45030</v>
      </c>
      <c r="D73" s="6">
        <v>3.395</v>
      </c>
      <c r="E73" s="15">
        <v>679</v>
      </c>
      <c r="F73" s="16">
        <f t="shared" si="34"/>
        <v>0.67900000000000005</v>
      </c>
      <c r="G73">
        <v>0.66979999999999995</v>
      </c>
      <c r="H73">
        <v>0.71650000000000003</v>
      </c>
      <c r="I73">
        <v>0.66969999999999996</v>
      </c>
      <c r="J73">
        <f t="shared" si="33"/>
        <v>0.68533333333333335</v>
      </c>
      <c r="K73" s="7">
        <f t="shared" si="43"/>
        <v>169.86825999999999</v>
      </c>
      <c r="L73">
        <f t="shared" si="35"/>
        <v>115.34054854</v>
      </c>
      <c r="M73">
        <v>0.21299999999999999</v>
      </c>
      <c r="N73">
        <v>0.21990000000000001</v>
      </c>
      <c r="O73">
        <v>0.22220000000000001</v>
      </c>
      <c r="P73">
        <f t="shared" si="48"/>
        <v>0.21836666666666668</v>
      </c>
      <c r="Q73" s="7">
        <f t="shared" si="44"/>
        <v>49.586986000000003</v>
      </c>
      <c r="R73">
        <f t="shared" si="36"/>
        <v>33.669563494000002</v>
      </c>
      <c r="S73">
        <v>0.1646</v>
      </c>
      <c r="T73">
        <v>0.16839999999999999</v>
      </c>
      <c r="U73">
        <v>0.17150000000000001</v>
      </c>
      <c r="V73">
        <f t="shared" si="37"/>
        <v>0.16816666666666666</v>
      </c>
      <c r="W73" s="7">
        <f t="shared" si="45"/>
        <v>36.656469999999992</v>
      </c>
      <c r="X73">
        <f t="shared" si="38"/>
        <v>24.889743129999996</v>
      </c>
      <c r="Y73">
        <v>0.18179999999999999</v>
      </c>
      <c r="Z73">
        <v>0.18640000000000001</v>
      </c>
      <c r="AA73">
        <v>0.1865</v>
      </c>
      <c r="AB73">
        <f t="shared" si="29"/>
        <v>0.18489999999999998</v>
      </c>
      <c r="AC73" s="7">
        <f t="shared" si="46"/>
        <v>40.966641999999993</v>
      </c>
      <c r="AD73">
        <f t="shared" si="39"/>
        <v>27.816349917999997</v>
      </c>
      <c r="AE73">
        <v>0.18909999999999999</v>
      </c>
      <c r="AF73">
        <v>0.17910000000000001</v>
      </c>
      <c r="AG73">
        <v>0.18279999999999999</v>
      </c>
      <c r="AH73">
        <f t="shared" si="31"/>
        <v>0.18366666666666664</v>
      </c>
      <c r="AI73" s="7">
        <f t="shared" si="47"/>
        <v>40.648959999999988</v>
      </c>
      <c r="AJ73">
        <f t="shared" si="40"/>
        <v>27.600643839999993</v>
      </c>
      <c r="AK73" s="7">
        <f t="shared" si="41"/>
        <v>67.545463599999991</v>
      </c>
      <c r="AL73">
        <f t="shared" si="42"/>
        <v>229.31684892199999</v>
      </c>
      <c r="AM73" t="s">
        <v>25</v>
      </c>
    </row>
    <row r="74" spans="1:39" x14ac:dyDescent="0.2">
      <c r="A74">
        <v>327</v>
      </c>
      <c r="B74">
        <v>18.7</v>
      </c>
      <c r="C74" s="1">
        <v>45030</v>
      </c>
      <c r="D74" s="6">
        <v>3.3279999999999998</v>
      </c>
      <c r="E74" s="15">
        <v>665.6</v>
      </c>
      <c r="F74" s="16">
        <f t="shared" si="34"/>
        <v>0.66559999999999997</v>
      </c>
      <c r="G74">
        <v>0.6925</v>
      </c>
      <c r="H74">
        <v>0.74550000000000005</v>
      </c>
      <c r="I74">
        <v>0.74560000000000004</v>
      </c>
      <c r="J74">
        <f t="shared" si="33"/>
        <v>0.72786666666666677</v>
      </c>
      <c r="K74" s="7">
        <f t="shared" si="43"/>
        <v>180.82399600000002</v>
      </c>
      <c r="L74">
        <f t="shared" si="35"/>
        <v>120.35645173760001</v>
      </c>
      <c r="M74">
        <v>0.2044</v>
      </c>
      <c r="N74">
        <v>0.21329999999999999</v>
      </c>
      <c r="O74">
        <v>0.21510000000000001</v>
      </c>
      <c r="P74">
        <f t="shared" si="48"/>
        <v>0.21093333333333333</v>
      </c>
      <c r="Q74" s="7">
        <f t="shared" si="44"/>
        <v>47.672307999999994</v>
      </c>
      <c r="R74">
        <f t="shared" si="36"/>
        <v>31.730688204799993</v>
      </c>
      <c r="S74">
        <v>0.17860000000000001</v>
      </c>
      <c r="T74">
        <v>0.1767</v>
      </c>
      <c r="U74">
        <v>0.1779</v>
      </c>
      <c r="V74">
        <f t="shared" si="37"/>
        <v>0.17773333333333333</v>
      </c>
      <c r="W74" s="7">
        <f t="shared" si="45"/>
        <v>39.120651999999993</v>
      </c>
      <c r="X74">
        <f t="shared" si="38"/>
        <v>26.038705971199995</v>
      </c>
      <c r="Y74">
        <v>0.19400000000000001</v>
      </c>
      <c r="Z74">
        <v>0.18099999999999999</v>
      </c>
      <c r="AA74">
        <v>0.188</v>
      </c>
      <c r="AB74">
        <f t="shared" si="29"/>
        <v>0.18766666666666665</v>
      </c>
      <c r="AC74" s="7">
        <f t="shared" si="46"/>
        <v>41.679279999999991</v>
      </c>
      <c r="AD74">
        <f t="shared" si="39"/>
        <v>27.741728767999994</v>
      </c>
      <c r="AE74">
        <v>0.1673</v>
      </c>
      <c r="AF74">
        <v>0.1706</v>
      </c>
      <c r="AG74">
        <v>0.16889999999999999</v>
      </c>
      <c r="AH74">
        <f t="shared" si="31"/>
        <v>0.1689333333333333</v>
      </c>
      <c r="AI74" s="7">
        <f t="shared" si="47"/>
        <v>36.853947999999988</v>
      </c>
      <c r="AJ74">
        <f t="shared" si="40"/>
        <v>24.529987788799993</v>
      </c>
      <c r="AK74" s="7">
        <f t="shared" si="41"/>
        <v>69.230036799999993</v>
      </c>
      <c r="AL74">
        <f t="shared" si="42"/>
        <v>230.39756247039998</v>
      </c>
    </row>
    <row r="75" spans="1:39" x14ac:dyDescent="0.2">
      <c r="A75">
        <v>328</v>
      </c>
      <c r="B75">
        <v>12.7</v>
      </c>
      <c r="C75" s="1">
        <v>45030</v>
      </c>
      <c r="D75" s="6">
        <v>3.79</v>
      </c>
      <c r="E75" s="15">
        <v>758</v>
      </c>
      <c r="F75" s="16">
        <f t="shared" si="34"/>
        <v>0.75800000000000001</v>
      </c>
      <c r="G75">
        <v>0.77580000000000005</v>
      </c>
      <c r="H75">
        <v>0.83209999999999995</v>
      </c>
      <c r="I75">
        <v>0.70689999999999997</v>
      </c>
      <c r="J75">
        <f t="shared" si="33"/>
        <v>0.77159999999999995</v>
      </c>
      <c r="K75" s="7">
        <f t="shared" si="43"/>
        <v>192.08882799999998</v>
      </c>
      <c r="L75">
        <f t="shared" si="35"/>
        <v>145.60333162399999</v>
      </c>
      <c r="M75">
        <v>0.2419</v>
      </c>
      <c r="N75">
        <v>0.24690000000000001</v>
      </c>
      <c r="O75">
        <v>0.24129999999999999</v>
      </c>
      <c r="P75">
        <f t="shared" si="48"/>
        <v>0.24336666666666665</v>
      </c>
      <c r="Q75" s="7">
        <f t="shared" si="44"/>
        <v>56.026485999999991</v>
      </c>
      <c r="R75">
        <f t="shared" si="36"/>
        <v>42.468076387999993</v>
      </c>
      <c r="S75">
        <v>0.16689999999999999</v>
      </c>
      <c r="T75">
        <v>0.1651</v>
      </c>
      <c r="U75">
        <v>0.17080000000000001</v>
      </c>
      <c r="V75">
        <f t="shared" si="37"/>
        <v>0.16759999999999997</v>
      </c>
      <c r="W75" s="7">
        <f t="shared" si="45"/>
        <v>36.510507999999987</v>
      </c>
      <c r="X75">
        <f t="shared" si="38"/>
        <v>27.674965063999991</v>
      </c>
      <c r="Y75">
        <v>0.188</v>
      </c>
      <c r="Z75">
        <v>0.184</v>
      </c>
      <c r="AA75">
        <v>0.1968</v>
      </c>
      <c r="AB75">
        <f t="shared" si="29"/>
        <v>0.18959999999999999</v>
      </c>
      <c r="AC75" s="7">
        <f t="shared" si="46"/>
        <v>42.177267999999991</v>
      </c>
      <c r="AD75">
        <f t="shared" si="39"/>
        <v>31.970369143999992</v>
      </c>
      <c r="AE75">
        <v>0.20469999999999999</v>
      </c>
      <c r="AF75">
        <v>0.21560000000000001</v>
      </c>
      <c r="AG75">
        <v>0.20699999999999999</v>
      </c>
      <c r="AH75">
        <f t="shared" si="31"/>
        <v>0.20909999999999998</v>
      </c>
      <c r="AI75" s="7">
        <f t="shared" si="47"/>
        <v>47.200077999999991</v>
      </c>
      <c r="AJ75">
        <f t="shared" si="40"/>
        <v>35.777659123999996</v>
      </c>
      <c r="AK75" s="7">
        <f t="shared" si="41"/>
        <v>74.800633599999998</v>
      </c>
      <c r="AL75">
        <f t="shared" si="42"/>
        <v>283.49440134399993</v>
      </c>
    </row>
    <row r="76" spans="1:39" x14ac:dyDescent="0.2">
      <c r="A76">
        <v>329</v>
      </c>
      <c r="B76">
        <v>19.8</v>
      </c>
      <c r="C76" s="1">
        <v>45030</v>
      </c>
      <c r="D76" s="6">
        <v>3.64</v>
      </c>
      <c r="E76" s="15">
        <v>728</v>
      </c>
      <c r="F76" s="16">
        <f t="shared" si="34"/>
        <v>0.72799999999999998</v>
      </c>
      <c r="G76">
        <v>0.72870000000000001</v>
      </c>
      <c r="H76">
        <v>0.77569999999999995</v>
      </c>
      <c r="I76">
        <v>0.76800000000000002</v>
      </c>
      <c r="J76">
        <f t="shared" si="33"/>
        <v>0.75746666666666673</v>
      </c>
      <c r="K76" s="7">
        <f t="shared" si="43"/>
        <v>188.448364</v>
      </c>
      <c r="L76">
        <f t="shared" si="35"/>
        <v>137.19040899199999</v>
      </c>
      <c r="M76">
        <v>0.23960000000000001</v>
      </c>
      <c r="N76">
        <v>0.25530000000000003</v>
      </c>
      <c r="O76">
        <v>0.2581</v>
      </c>
      <c r="P76">
        <f t="shared" si="48"/>
        <v>0.251</v>
      </c>
      <c r="Q76" s="7">
        <f t="shared" si="44"/>
        <v>57.99268</v>
      </c>
      <c r="R76">
        <f t="shared" si="36"/>
        <v>42.218671039999997</v>
      </c>
      <c r="S76">
        <v>0.14649999999999999</v>
      </c>
      <c r="T76">
        <v>0.14849999999999999</v>
      </c>
      <c r="U76">
        <v>0.1421</v>
      </c>
      <c r="V76">
        <f t="shared" si="37"/>
        <v>0.1457</v>
      </c>
      <c r="W76" s="7">
        <f t="shared" si="45"/>
        <v>30.869505999999994</v>
      </c>
      <c r="X76">
        <f t="shared" si="38"/>
        <v>22.473000367999994</v>
      </c>
      <c r="Y76">
        <v>0.14299999999999999</v>
      </c>
      <c r="Z76">
        <v>0.14099999999999999</v>
      </c>
      <c r="AA76">
        <v>0.13819999999999999</v>
      </c>
      <c r="AB76">
        <f t="shared" si="29"/>
        <v>0.14073333333333332</v>
      </c>
      <c r="AC76" s="7">
        <f t="shared" si="46"/>
        <v>29.590191999999995</v>
      </c>
      <c r="AD76">
        <f t="shared" si="39"/>
        <v>21.541659775999996</v>
      </c>
      <c r="AE76">
        <v>0.1351</v>
      </c>
      <c r="AF76">
        <v>0.14069999999999999</v>
      </c>
      <c r="AG76">
        <v>0.13919999999999999</v>
      </c>
      <c r="AH76">
        <f t="shared" si="31"/>
        <v>0.13833333333333334</v>
      </c>
      <c r="AI76" s="7">
        <f t="shared" si="47"/>
        <v>28.972000000000001</v>
      </c>
      <c r="AJ76">
        <f t="shared" si="40"/>
        <v>21.091616000000002</v>
      </c>
      <c r="AK76" s="7">
        <f t="shared" si="41"/>
        <v>67.174548400000006</v>
      </c>
      <c r="AL76">
        <f t="shared" si="42"/>
        <v>244.51535617599998</v>
      </c>
    </row>
    <row r="77" spans="1:39" x14ac:dyDescent="0.2">
      <c r="A77">
        <v>331</v>
      </c>
      <c r="B77">
        <v>17.5</v>
      </c>
      <c r="C77" s="1">
        <v>45030</v>
      </c>
      <c r="D77" s="6">
        <v>3.44</v>
      </c>
      <c r="E77" s="15">
        <v>688</v>
      </c>
      <c r="F77" s="16">
        <f t="shared" si="34"/>
        <v>0.68799999999999994</v>
      </c>
      <c r="G77">
        <v>0.5121</v>
      </c>
      <c r="H77">
        <v>0.51910000000000001</v>
      </c>
      <c r="I77">
        <v>0.50890000000000002</v>
      </c>
      <c r="J77">
        <f t="shared" si="33"/>
        <v>0.51336666666666675</v>
      </c>
      <c r="K77" s="7">
        <f t="shared" si="43"/>
        <v>125.57308600000002</v>
      </c>
      <c r="L77">
        <f t="shared" si="35"/>
        <v>86.394283168000001</v>
      </c>
      <c r="M77">
        <v>0.19639999999999999</v>
      </c>
      <c r="N77">
        <v>0.19700000000000001</v>
      </c>
      <c r="O77">
        <v>0.1988</v>
      </c>
      <c r="P77">
        <f t="shared" si="48"/>
        <v>0.19739999999999999</v>
      </c>
      <c r="Q77" s="7">
        <f t="shared" si="44"/>
        <v>44.186391999999998</v>
      </c>
      <c r="R77">
        <f t="shared" si="36"/>
        <v>30.400237695999998</v>
      </c>
      <c r="S77">
        <v>0.151</v>
      </c>
      <c r="T77">
        <v>0.21779999999999999</v>
      </c>
      <c r="U77">
        <v>0.14910000000000001</v>
      </c>
      <c r="V77">
        <f t="shared" si="37"/>
        <v>0.17263333333333333</v>
      </c>
      <c r="W77" s="7">
        <f t="shared" si="45"/>
        <v>37.806993999999996</v>
      </c>
      <c r="X77">
        <f t="shared" si="38"/>
        <v>26.011211871999993</v>
      </c>
      <c r="Y77">
        <v>0.1555</v>
      </c>
      <c r="Z77">
        <v>0.1492</v>
      </c>
      <c r="AA77">
        <v>0.15310000000000001</v>
      </c>
      <c r="AB77">
        <f t="shared" si="29"/>
        <v>0.15259999999999999</v>
      </c>
      <c r="AC77" s="7">
        <f t="shared" si="46"/>
        <v>32.646807999999993</v>
      </c>
      <c r="AD77">
        <f t="shared" si="39"/>
        <v>22.461003903999995</v>
      </c>
      <c r="AE77">
        <v>0.16009999999999999</v>
      </c>
      <c r="AF77">
        <v>0.1527</v>
      </c>
      <c r="AG77">
        <v>0.15490000000000001</v>
      </c>
      <c r="AH77">
        <f t="shared" si="31"/>
        <v>0.15590000000000001</v>
      </c>
      <c r="AI77" s="7">
        <f t="shared" si="47"/>
        <v>33.496822000000002</v>
      </c>
      <c r="AJ77">
        <f t="shared" si="40"/>
        <v>23.045813536000001</v>
      </c>
      <c r="AK77" s="7">
        <f t="shared" si="41"/>
        <v>54.742020400000001</v>
      </c>
      <c r="AL77">
        <f t="shared" si="42"/>
        <v>188.312550176</v>
      </c>
    </row>
    <row r="78" spans="1:39" x14ac:dyDescent="0.2">
      <c r="A78">
        <v>333</v>
      </c>
      <c r="B78">
        <v>13.8</v>
      </c>
      <c r="C78" s="1">
        <v>45030</v>
      </c>
      <c r="D78" s="6">
        <v>3.972</v>
      </c>
      <c r="E78" s="15">
        <v>794.4</v>
      </c>
      <c r="F78" s="16">
        <f t="shared" si="34"/>
        <v>0.7944</v>
      </c>
      <c r="G78">
        <v>0.87690000000000001</v>
      </c>
      <c r="H78">
        <v>0.96630000000000005</v>
      </c>
      <c r="I78">
        <v>0.94420000000000004</v>
      </c>
      <c r="J78">
        <f t="shared" si="33"/>
        <v>0.92913333333333326</v>
      </c>
      <c r="K78" s="7">
        <f t="shared" si="43"/>
        <v>232.66626399999998</v>
      </c>
      <c r="L78">
        <f t="shared" si="35"/>
        <v>184.83008012159999</v>
      </c>
      <c r="M78">
        <v>0.24360000000000001</v>
      </c>
      <c r="N78">
        <v>0.25359999999999999</v>
      </c>
      <c r="O78" s="9">
        <v>0.66659999999999997</v>
      </c>
      <c r="P78">
        <f>AVERAGE(M78:N78)</f>
        <v>0.24859999999999999</v>
      </c>
      <c r="Q78" s="7">
        <f t="shared" si="44"/>
        <v>57.374487999999992</v>
      </c>
      <c r="R78">
        <f t="shared" si="36"/>
        <v>45.578293267199996</v>
      </c>
      <c r="S78">
        <v>0.16830000000000001</v>
      </c>
      <c r="T78">
        <v>0.17130000000000001</v>
      </c>
      <c r="U78">
        <v>0.1716</v>
      </c>
      <c r="V78">
        <f t="shared" si="37"/>
        <v>0.1704</v>
      </c>
      <c r="W78" s="7">
        <f t="shared" si="45"/>
        <v>37.231731999999994</v>
      </c>
      <c r="X78">
        <f t="shared" si="38"/>
        <v>29.576887900799996</v>
      </c>
      <c r="Y78">
        <v>0.17330000000000001</v>
      </c>
      <c r="Z78">
        <v>0.17499999999999999</v>
      </c>
      <c r="AA78">
        <v>0.1782</v>
      </c>
      <c r="AB78">
        <f t="shared" si="29"/>
        <v>0.17549999999999999</v>
      </c>
      <c r="AC78" s="7">
        <f t="shared" si="46"/>
        <v>38.545389999999998</v>
      </c>
      <c r="AD78">
        <f t="shared" si="39"/>
        <v>30.620457815999998</v>
      </c>
      <c r="AE78">
        <v>0.16300000000000001</v>
      </c>
      <c r="AF78">
        <v>0.1678</v>
      </c>
      <c r="AG78">
        <v>0.16500000000000001</v>
      </c>
      <c r="AH78">
        <f t="shared" si="31"/>
        <v>0.16526666666666667</v>
      </c>
      <c r="AI78" s="7">
        <f t="shared" si="47"/>
        <v>35.909487999999996</v>
      </c>
      <c r="AJ78">
        <f t="shared" si="40"/>
        <v>28.526497267199996</v>
      </c>
      <c r="AK78" s="7">
        <f t="shared" si="41"/>
        <v>80.345472399999991</v>
      </c>
      <c r="AL78">
        <f t="shared" si="42"/>
        <v>319.13221637279997</v>
      </c>
    </row>
    <row r="79" spans="1:39" x14ac:dyDescent="0.2">
      <c r="A79">
        <v>334</v>
      </c>
      <c r="B79">
        <v>24.5</v>
      </c>
      <c r="C79" s="1">
        <v>45030</v>
      </c>
      <c r="D79" s="6">
        <v>3.492</v>
      </c>
      <c r="E79" s="15">
        <v>698.4</v>
      </c>
      <c r="F79" s="16">
        <f t="shared" si="34"/>
        <v>0.69840000000000002</v>
      </c>
      <c r="G79">
        <v>0.59140000000000004</v>
      </c>
      <c r="H79">
        <v>0.65080000000000005</v>
      </c>
      <c r="I79">
        <v>0.67230000000000001</v>
      </c>
      <c r="J79">
        <f t="shared" si="33"/>
        <v>0.63816666666666666</v>
      </c>
      <c r="K79" s="7">
        <f t="shared" si="43"/>
        <v>157.71906999999999</v>
      </c>
      <c r="L79">
        <f t="shared" si="35"/>
        <v>110.150998488</v>
      </c>
      <c r="M79">
        <v>0.20599999999999999</v>
      </c>
      <c r="N79">
        <v>0.21909999999999999</v>
      </c>
      <c r="O79">
        <v>0.21909999999999999</v>
      </c>
      <c r="P79">
        <f t="shared" ref="P79:P98" si="49">AVERAGE(M79:O79)</f>
        <v>0.21473333333333333</v>
      </c>
      <c r="Q79" s="7">
        <f t="shared" si="44"/>
        <v>48.651111999999998</v>
      </c>
      <c r="R79">
        <f t="shared" si="36"/>
        <v>33.977936620800001</v>
      </c>
      <c r="S79">
        <v>0.1492</v>
      </c>
      <c r="T79">
        <v>0.1502</v>
      </c>
      <c r="U79">
        <v>0.15290000000000001</v>
      </c>
      <c r="V79">
        <f t="shared" si="37"/>
        <v>0.15076666666666669</v>
      </c>
      <c r="W79" s="7">
        <f t="shared" si="45"/>
        <v>32.174578000000004</v>
      </c>
      <c r="X79">
        <f t="shared" si="38"/>
        <v>22.470725275200003</v>
      </c>
      <c r="Y79" s="9">
        <v>0.33260000000000001</v>
      </c>
      <c r="Z79">
        <v>0.17460000000000001</v>
      </c>
      <c r="AA79">
        <v>0.16880000000000001</v>
      </c>
      <c r="AB79">
        <f>AVERAGE(Z79,AA79)</f>
        <v>0.17170000000000002</v>
      </c>
      <c r="AC79" s="7">
        <f t="shared" si="46"/>
        <v>37.566586000000001</v>
      </c>
      <c r="AD79">
        <f t="shared" si="39"/>
        <v>26.236503662400001</v>
      </c>
      <c r="AE79">
        <v>0.1497</v>
      </c>
      <c r="AF79">
        <v>0.157</v>
      </c>
      <c r="AG79">
        <v>0.15679999999999999</v>
      </c>
      <c r="AH79">
        <f t="shared" si="31"/>
        <v>0.1545</v>
      </c>
      <c r="AI79" s="7">
        <f t="shared" si="47"/>
        <v>33.136209999999998</v>
      </c>
      <c r="AJ79">
        <f t="shared" si="40"/>
        <v>23.142329063999998</v>
      </c>
      <c r="AK79" s="7">
        <f t="shared" si="41"/>
        <v>61.849511199999995</v>
      </c>
      <c r="AL79">
        <f t="shared" si="42"/>
        <v>215.9784931104</v>
      </c>
      <c r="AM79" t="s">
        <v>25</v>
      </c>
    </row>
    <row r="80" spans="1:39" x14ac:dyDescent="0.2">
      <c r="A80">
        <v>335</v>
      </c>
      <c r="B80">
        <v>19.5</v>
      </c>
      <c r="C80" s="1">
        <v>45057</v>
      </c>
      <c r="D80" s="6">
        <v>2.5760000000000001</v>
      </c>
      <c r="E80" s="15">
        <v>515.20000000000005</v>
      </c>
      <c r="F80" s="16">
        <f t="shared" si="34"/>
        <v>0.51519999999999999</v>
      </c>
      <c r="G80">
        <v>0.67820000000000003</v>
      </c>
      <c r="H80">
        <v>0.70509999999999995</v>
      </c>
      <c r="I80">
        <v>0.72050000000000003</v>
      </c>
      <c r="J80">
        <f t="shared" si="33"/>
        <v>0.7012666666666667</v>
      </c>
      <c r="K80" s="7">
        <f t="shared" si="43"/>
        <v>173.97236800000002</v>
      </c>
      <c r="L80">
        <f t="shared" si="35"/>
        <v>89.630563993600006</v>
      </c>
      <c r="M80" s="6">
        <v>0.31059999999999999</v>
      </c>
      <c r="N80">
        <v>0.28189999999999998</v>
      </c>
      <c r="O80">
        <v>0.3029</v>
      </c>
      <c r="P80">
        <f t="shared" si="49"/>
        <v>0.29846666666666666</v>
      </c>
      <c r="Q80" s="7">
        <f t="shared" si="44"/>
        <v>70.219144</v>
      </c>
      <c r="R80">
        <f t="shared" si="36"/>
        <v>36.176902988800002</v>
      </c>
      <c r="S80">
        <v>0.22919999999999999</v>
      </c>
      <c r="T80">
        <v>0.2266</v>
      </c>
      <c r="U80">
        <v>0.23230000000000001</v>
      </c>
      <c r="V80">
        <f t="shared" si="37"/>
        <v>0.22936666666666664</v>
      </c>
      <c r="W80" s="7">
        <f t="shared" si="45"/>
        <v>52.420365999999987</v>
      </c>
      <c r="X80">
        <f t="shared" si="38"/>
        <v>27.006972563199994</v>
      </c>
      <c r="Y80">
        <v>0.21510000000000001</v>
      </c>
      <c r="Z80">
        <v>0.21940000000000001</v>
      </c>
      <c r="AA80">
        <v>0.22539999999999999</v>
      </c>
      <c r="AB80">
        <f>AVERAGE(Y80:AA80)</f>
        <v>0.21996666666666664</v>
      </c>
      <c r="AC80" s="7">
        <f t="shared" si="46"/>
        <v>49.999113999999992</v>
      </c>
      <c r="AD80">
        <f t="shared" si="39"/>
        <v>25.759543532799995</v>
      </c>
      <c r="AE80">
        <v>0.1764</v>
      </c>
      <c r="AF80">
        <v>0.18340000000000001</v>
      </c>
      <c r="AG80" s="9">
        <v>0.70430000000000004</v>
      </c>
      <c r="AH80">
        <f>AVERAGE(AE80:AF80)</f>
        <v>0.1799</v>
      </c>
      <c r="AI80" s="7">
        <f t="shared" si="47"/>
        <v>39.678742</v>
      </c>
      <c r="AJ80">
        <f t="shared" si="40"/>
        <v>20.442487878399998</v>
      </c>
      <c r="AK80" s="7">
        <f t="shared" si="41"/>
        <v>77.257946799999985</v>
      </c>
      <c r="AL80">
        <f t="shared" si="42"/>
        <v>199.01647095679999</v>
      </c>
    </row>
    <row r="81" spans="1:39" x14ac:dyDescent="0.2">
      <c r="A81">
        <v>336</v>
      </c>
      <c r="B81">
        <v>17.899999999999999</v>
      </c>
      <c r="C81" s="1">
        <v>45030</v>
      </c>
      <c r="D81" s="6">
        <v>3.1779999999999999</v>
      </c>
      <c r="E81" s="15">
        <v>635.6</v>
      </c>
      <c r="F81" s="16">
        <f t="shared" si="34"/>
        <v>0.63560000000000005</v>
      </c>
      <c r="G81">
        <v>0.67359999999999998</v>
      </c>
      <c r="H81">
        <v>0.71719999999999995</v>
      </c>
      <c r="I81">
        <v>0.7177</v>
      </c>
      <c r="J81">
        <f t="shared" si="33"/>
        <v>0.70283333333333342</v>
      </c>
      <c r="K81" s="7">
        <f t="shared" si="43"/>
        <v>174.37591</v>
      </c>
      <c r="L81">
        <f t="shared" si="35"/>
        <v>110.83332839600001</v>
      </c>
      <c r="M81">
        <v>0.22739999999999999</v>
      </c>
      <c r="N81">
        <v>0.2336</v>
      </c>
      <c r="O81">
        <v>0.23630000000000001</v>
      </c>
      <c r="P81">
        <f t="shared" si="49"/>
        <v>0.23243333333333335</v>
      </c>
      <c r="Q81" s="7">
        <f t="shared" si="44"/>
        <v>53.210278000000002</v>
      </c>
      <c r="R81">
        <f t="shared" si="36"/>
        <v>33.820452696800004</v>
      </c>
      <c r="S81">
        <v>0.14399999999999999</v>
      </c>
      <c r="T81">
        <v>0.14000000000000001</v>
      </c>
      <c r="U81">
        <v>0.1419</v>
      </c>
      <c r="V81">
        <f>AVERAGE(T81:U81)</f>
        <v>0.14095000000000002</v>
      </c>
      <c r="W81" s="7">
        <f t="shared" si="45"/>
        <v>29.646001000000005</v>
      </c>
      <c r="X81">
        <f t="shared" si="38"/>
        <v>18.842998235600007</v>
      </c>
      <c r="Y81">
        <v>0.1532</v>
      </c>
      <c r="Z81">
        <v>0.15590000000000001</v>
      </c>
      <c r="AA81">
        <v>0.25979999999999998</v>
      </c>
      <c r="AB81">
        <f>AVERAGE(Y81:AA81)</f>
        <v>0.18963333333333332</v>
      </c>
      <c r="AC81" s="7">
        <f t="shared" si="46"/>
        <v>42.185853999999992</v>
      </c>
      <c r="AD81">
        <f t="shared" si="39"/>
        <v>26.813328802399997</v>
      </c>
      <c r="AE81">
        <v>0.16039999999999999</v>
      </c>
      <c r="AF81">
        <v>0.15540000000000001</v>
      </c>
      <c r="AG81">
        <v>0.16339999999999999</v>
      </c>
      <c r="AH81">
        <f>AVERAGE(AE81:AG81)</f>
        <v>0.15973333333333331</v>
      </c>
      <c r="AI81" s="7">
        <f t="shared" si="47"/>
        <v>34.484211999999992</v>
      </c>
      <c r="AJ81">
        <f t="shared" si="40"/>
        <v>21.918165147199996</v>
      </c>
      <c r="AK81" s="7">
        <f t="shared" si="41"/>
        <v>66.780450999999999</v>
      </c>
      <c r="AL81">
        <f t="shared" si="42"/>
        <v>212.22827327800002</v>
      </c>
      <c r="AM81" t="s">
        <v>25</v>
      </c>
    </row>
    <row r="82" spans="1:39" x14ac:dyDescent="0.2">
      <c r="A82">
        <v>337</v>
      </c>
      <c r="B82">
        <v>12.3</v>
      </c>
      <c r="C82" s="1">
        <v>45030</v>
      </c>
      <c r="D82" s="6">
        <v>3.528</v>
      </c>
      <c r="E82" s="15">
        <v>705.6</v>
      </c>
      <c r="F82" s="16">
        <f t="shared" si="34"/>
        <v>0.7056</v>
      </c>
      <c r="G82">
        <v>0.78100000000000003</v>
      </c>
      <c r="H82">
        <v>0.83879999999999999</v>
      </c>
      <c r="I82">
        <v>0.83330000000000004</v>
      </c>
      <c r="J82">
        <f t="shared" si="33"/>
        <v>0.81769999999999998</v>
      </c>
      <c r="K82" s="7">
        <f t="shared" si="43"/>
        <v>203.96326599999998</v>
      </c>
      <c r="L82">
        <f t="shared" si="35"/>
        <v>143.91648048959999</v>
      </c>
      <c r="M82">
        <v>0.19209999999999999</v>
      </c>
      <c r="N82">
        <v>0.19939999999999999</v>
      </c>
      <c r="O82">
        <v>0.19550000000000001</v>
      </c>
      <c r="P82">
        <f t="shared" si="49"/>
        <v>0.19566666666666666</v>
      </c>
      <c r="Q82" s="7">
        <f t="shared" si="44"/>
        <v>43.739919999999991</v>
      </c>
      <c r="R82">
        <f t="shared" si="36"/>
        <v>30.862887551999993</v>
      </c>
      <c r="S82">
        <v>0.1472</v>
      </c>
      <c r="T82">
        <v>0.1502</v>
      </c>
      <c r="U82">
        <v>0.15060000000000001</v>
      </c>
      <c r="V82">
        <f t="shared" ref="V82:V93" si="50">AVERAGE(S82:U82)</f>
        <v>0.14933333333333335</v>
      </c>
      <c r="W82" s="7">
        <f t="shared" si="45"/>
        <v>31.80538</v>
      </c>
      <c r="X82">
        <f t="shared" si="38"/>
        <v>22.441876128000001</v>
      </c>
      <c r="Y82">
        <v>0.15559999999999999</v>
      </c>
      <c r="Z82">
        <v>0.1593</v>
      </c>
      <c r="AA82">
        <v>0.1651</v>
      </c>
      <c r="AB82">
        <f>AVERAGE(Y82:AA82)</f>
        <v>0.16</v>
      </c>
      <c r="AC82" s="7">
        <f t="shared" si="46"/>
        <v>34.552900000000001</v>
      </c>
      <c r="AD82">
        <f t="shared" si="39"/>
        <v>24.380526240000002</v>
      </c>
      <c r="AE82">
        <v>0.16039999999999999</v>
      </c>
      <c r="AF82">
        <v>0.16220000000000001</v>
      </c>
      <c r="AG82">
        <v>0.1653</v>
      </c>
      <c r="AH82">
        <f>AVERAGE(AE82:AG82)</f>
        <v>0.16263333333333332</v>
      </c>
      <c r="AI82" s="7">
        <f t="shared" si="47"/>
        <v>35.231193999999995</v>
      </c>
      <c r="AJ82">
        <f t="shared" si="40"/>
        <v>24.859130486399998</v>
      </c>
      <c r="AK82" s="7">
        <f t="shared" si="41"/>
        <v>69.858531999999997</v>
      </c>
      <c r="AL82">
        <f t="shared" si="42"/>
        <v>246.460900896</v>
      </c>
    </row>
    <row r="83" spans="1:39" x14ac:dyDescent="0.2">
      <c r="A83">
        <v>338</v>
      </c>
      <c r="B83">
        <v>22.4</v>
      </c>
      <c r="C83" s="1">
        <v>45057</v>
      </c>
      <c r="D83" s="6">
        <v>3.2709999999999999</v>
      </c>
      <c r="E83" s="15">
        <v>654.19999999999993</v>
      </c>
      <c r="F83" s="16">
        <f t="shared" si="34"/>
        <v>0.65419999999999989</v>
      </c>
      <c r="G83">
        <v>0.67190000000000005</v>
      </c>
      <c r="H83">
        <v>0.70289999999999997</v>
      </c>
      <c r="I83">
        <v>0.65620000000000001</v>
      </c>
      <c r="J83">
        <f t="shared" si="33"/>
        <v>0.67700000000000005</v>
      </c>
      <c r="K83" s="7">
        <f t="shared" si="43"/>
        <v>167.72176000000002</v>
      </c>
      <c r="L83">
        <f t="shared" si="35"/>
        <v>109.72357539199999</v>
      </c>
      <c r="M83">
        <v>0.34039999999999998</v>
      </c>
      <c r="N83">
        <v>0.31990000000000002</v>
      </c>
      <c r="O83">
        <v>0.32219999999999999</v>
      </c>
      <c r="P83">
        <f t="shared" si="49"/>
        <v>0.32749999999999996</v>
      </c>
      <c r="Q83" s="7">
        <f t="shared" si="44"/>
        <v>77.697549999999978</v>
      </c>
      <c r="R83">
        <f t="shared" si="36"/>
        <v>50.829737209999976</v>
      </c>
      <c r="S83">
        <v>0.2762</v>
      </c>
      <c r="T83">
        <v>0.25640000000000002</v>
      </c>
      <c r="U83">
        <v>0.26889999999999997</v>
      </c>
      <c r="V83">
        <f t="shared" si="50"/>
        <v>0.26716666666666661</v>
      </c>
      <c r="W83" s="7">
        <f t="shared" si="45"/>
        <v>62.156889999999983</v>
      </c>
      <c r="X83">
        <f t="shared" si="38"/>
        <v>40.663037437999982</v>
      </c>
      <c r="Y83" s="9">
        <v>0.56659999999999999</v>
      </c>
      <c r="Z83">
        <v>0.2422</v>
      </c>
      <c r="AA83">
        <v>0.2477</v>
      </c>
      <c r="AB83">
        <f>AVERAGE(Z83:AA83)</f>
        <v>0.24495</v>
      </c>
      <c r="AC83" s="7">
        <f t="shared" si="46"/>
        <v>56.434320999999997</v>
      </c>
      <c r="AD83">
        <f t="shared" si="39"/>
        <v>36.919332798199989</v>
      </c>
      <c r="AE83">
        <v>0.20150000000000001</v>
      </c>
      <c r="AF83" s="9">
        <v>0.41460000000000002</v>
      </c>
      <c r="AG83">
        <v>0.19819999999999999</v>
      </c>
      <c r="AH83">
        <f>AVERAGE(AE83,AG83)</f>
        <v>0.19985</v>
      </c>
      <c r="AI83" s="7">
        <f t="shared" si="47"/>
        <v>44.817462999999996</v>
      </c>
      <c r="AJ83">
        <f t="shared" si="40"/>
        <v>29.319584294599991</v>
      </c>
      <c r="AK83" s="7">
        <f t="shared" si="41"/>
        <v>81.765596799999997</v>
      </c>
      <c r="AL83">
        <f t="shared" si="42"/>
        <v>267.45526713279992</v>
      </c>
    </row>
    <row r="84" spans="1:39" x14ac:dyDescent="0.2">
      <c r="A84">
        <v>339</v>
      </c>
      <c r="B84">
        <v>20.9</v>
      </c>
      <c r="C84" s="1">
        <v>45030</v>
      </c>
      <c r="D84" s="6">
        <v>3.1240000000000001</v>
      </c>
      <c r="E84" s="15">
        <v>624.80000000000007</v>
      </c>
      <c r="F84" s="16">
        <f t="shared" si="34"/>
        <v>0.62480000000000002</v>
      </c>
      <c r="G84">
        <v>0.60680000000000001</v>
      </c>
      <c r="H84">
        <v>0.6008</v>
      </c>
      <c r="I84">
        <v>0.99</v>
      </c>
      <c r="J84">
        <f t="shared" si="33"/>
        <v>0.73253333333333337</v>
      </c>
      <c r="K84" s="7">
        <f t="shared" si="43"/>
        <v>182.026036</v>
      </c>
      <c r="L84">
        <f t="shared" si="35"/>
        <v>113.72986729280001</v>
      </c>
      <c r="M84">
        <v>0.24890000000000001</v>
      </c>
      <c r="N84">
        <v>0.2409</v>
      </c>
      <c r="O84">
        <v>0.24709999999999999</v>
      </c>
      <c r="P84">
        <f t="shared" si="49"/>
        <v>0.24563333333333334</v>
      </c>
      <c r="Q84" s="7">
        <f t="shared" si="44"/>
        <v>56.610333999999995</v>
      </c>
      <c r="R84">
        <f t="shared" si="36"/>
        <v>35.370136683199995</v>
      </c>
      <c r="S84">
        <v>0.15820000000000001</v>
      </c>
      <c r="T84">
        <v>0.152</v>
      </c>
      <c r="U84">
        <v>0.1552</v>
      </c>
      <c r="V84">
        <f t="shared" si="50"/>
        <v>0.15513333333333335</v>
      </c>
      <c r="W84" s="7">
        <f t="shared" si="45"/>
        <v>33.299343999999998</v>
      </c>
      <c r="X84">
        <f t="shared" si="38"/>
        <v>20.805430131199998</v>
      </c>
      <c r="Y84" s="9">
        <v>0.3619</v>
      </c>
      <c r="Z84">
        <v>0.157</v>
      </c>
      <c r="AA84">
        <v>0.15770000000000001</v>
      </c>
      <c r="AB84">
        <f>AVERAGE(Z84:AA84)</f>
        <v>0.15734999999999999</v>
      </c>
      <c r="AC84" s="7">
        <f t="shared" si="46"/>
        <v>33.870312999999996</v>
      </c>
      <c r="AD84">
        <f t="shared" si="39"/>
        <v>21.162171562399998</v>
      </c>
      <c r="AE84">
        <v>0.1663</v>
      </c>
      <c r="AF84">
        <v>0.16339999999999999</v>
      </c>
      <c r="AG84" s="9">
        <v>0.3498</v>
      </c>
      <c r="AH84">
        <f>AVERAGE(AE84:AF84)</f>
        <v>0.16485</v>
      </c>
      <c r="AI84" s="7">
        <f t="shared" si="47"/>
        <v>35.802162999999993</v>
      </c>
      <c r="AJ84">
        <f t="shared" si="40"/>
        <v>22.369191442399998</v>
      </c>
      <c r="AK84" s="7">
        <f t="shared" si="41"/>
        <v>68.321637999999993</v>
      </c>
      <c r="AL84">
        <f t="shared" si="42"/>
        <v>213.43679711199999</v>
      </c>
      <c r="AM84" t="s">
        <v>25</v>
      </c>
    </row>
    <row r="85" spans="1:39" x14ac:dyDescent="0.2">
      <c r="A85">
        <v>340</v>
      </c>
      <c r="B85">
        <v>15.2</v>
      </c>
      <c r="C85" s="1">
        <v>45057</v>
      </c>
      <c r="D85" s="6">
        <v>2.5390000000000001</v>
      </c>
      <c r="E85" s="15">
        <v>507.8</v>
      </c>
      <c r="F85" s="16">
        <f t="shared" si="34"/>
        <v>0.50780000000000003</v>
      </c>
      <c r="G85">
        <v>0.59299999999999997</v>
      </c>
      <c r="H85">
        <v>0.5948</v>
      </c>
      <c r="I85">
        <v>0.59489999999999998</v>
      </c>
      <c r="J85">
        <f t="shared" si="33"/>
        <v>0.59423333333333328</v>
      </c>
      <c r="K85" s="7">
        <f t="shared" si="43"/>
        <v>146.40272199999998</v>
      </c>
      <c r="L85">
        <f t="shared" si="35"/>
        <v>74.343302231599992</v>
      </c>
      <c r="M85">
        <v>0.2903</v>
      </c>
      <c r="N85">
        <v>0.29320000000000002</v>
      </c>
      <c r="O85">
        <v>0.31019999999999998</v>
      </c>
      <c r="P85">
        <f t="shared" si="49"/>
        <v>0.2979</v>
      </c>
      <c r="Q85" s="7">
        <f t="shared" si="44"/>
        <v>70.073182000000003</v>
      </c>
      <c r="R85">
        <f t="shared" si="36"/>
        <v>35.583161819600001</v>
      </c>
      <c r="S85">
        <v>0.2626</v>
      </c>
      <c r="T85">
        <v>0.2591</v>
      </c>
      <c r="U85">
        <v>0.25819999999999999</v>
      </c>
      <c r="V85">
        <f t="shared" si="50"/>
        <v>0.25996666666666668</v>
      </c>
      <c r="W85" s="7">
        <f t="shared" si="45"/>
        <v>60.302314000000003</v>
      </c>
      <c r="X85">
        <f t="shared" si="38"/>
        <v>30.621515049200003</v>
      </c>
      <c r="Y85">
        <v>0.2354</v>
      </c>
      <c r="Z85">
        <v>0.22120000000000001</v>
      </c>
      <c r="AA85">
        <v>0.23219999999999999</v>
      </c>
      <c r="AB85">
        <f>AVERAGE(Y85:AA85)</f>
        <v>0.2296</v>
      </c>
      <c r="AC85" s="7">
        <f t="shared" si="46"/>
        <v>52.480467999999995</v>
      </c>
      <c r="AD85">
        <f t="shared" si="39"/>
        <v>26.649581650399998</v>
      </c>
      <c r="AE85">
        <v>0.18010000000000001</v>
      </c>
      <c r="AF85">
        <v>0.1767</v>
      </c>
      <c r="AG85">
        <v>0.17760000000000001</v>
      </c>
      <c r="AH85">
        <f t="shared" ref="AH85:AH90" si="51">AVERAGE(AE85:AG85)</f>
        <v>0.17813333333333334</v>
      </c>
      <c r="AI85" s="7">
        <f t="shared" si="47"/>
        <v>39.223683999999999</v>
      </c>
      <c r="AJ85">
        <f t="shared" si="40"/>
        <v>19.9177867352</v>
      </c>
      <c r="AK85" s="7">
        <f t="shared" si="41"/>
        <v>73.696473999999995</v>
      </c>
      <c r="AL85">
        <f t="shared" si="42"/>
        <v>187.11534748600002</v>
      </c>
    </row>
    <row r="86" spans="1:39" x14ac:dyDescent="0.2">
      <c r="A86">
        <v>341</v>
      </c>
      <c r="B86">
        <v>21.2</v>
      </c>
      <c r="C86" s="1">
        <v>45057</v>
      </c>
      <c r="D86" s="6">
        <v>3.714</v>
      </c>
      <c r="E86" s="15">
        <v>742.8</v>
      </c>
      <c r="F86" s="16">
        <f t="shared" si="34"/>
        <v>0.7427999999999999</v>
      </c>
      <c r="G86">
        <v>0.60319999999999996</v>
      </c>
      <c r="H86">
        <v>0.59599999999999997</v>
      </c>
      <c r="I86">
        <v>0.57679999999999998</v>
      </c>
      <c r="J86">
        <f t="shared" si="33"/>
        <v>0.59199999999999997</v>
      </c>
      <c r="K86" s="7">
        <f t="shared" si="43"/>
        <v>145.82746</v>
      </c>
      <c r="L86">
        <f t="shared" si="35"/>
        <v>108.32063728799999</v>
      </c>
      <c r="M86">
        <v>0.29720000000000002</v>
      </c>
      <c r="N86">
        <v>0.31219999999999998</v>
      </c>
      <c r="O86">
        <v>0.29849999999999999</v>
      </c>
      <c r="P86">
        <f t="shared" si="49"/>
        <v>0.30263333333333331</v>
      </c>
      <c r="Q86" s="7">
        <f t="shared" si="44"/>
        <v>71.292394000000002</v>
      </c>
      <c r="R86">
        <f t="shared" si="36"/>
        <v>52.955990263199993</v>
      </c>
      <c r="S86">
        <v>0.1724</v>
      </c>
      <c r="T86">
        <v>0.17710000000000001</v>
      </c>
      <c r="U86">
        <v>0.1812</v>
      </c>
      <c r="V86">
        <f t="shared" si="50"/>
        <v>0.17690000000000003</v>
      </c>
      <c r="W86" s="7">
        <f t="shared" si="45"/>
        <v>38.906002000000001</v>
      </c>
      <c r="X86">
        <f t="shared" si="38"/>
        <v>28.899378285599997</v>
      </c>
      <c r="Y86">
        <v>0.17510000000000001</v>
      </c>
      <c r="Z86">
        <v>0.16880000000000001</v>
      </c>
      <c r="AA86">
        <v>0.1782</v>
      </c>
      <c r="AB86">
        <f>AVERAGE(Y86:AA86)</f>
        <v>0.17403333333333335</v>
      </c>
      <c r="AC86" s="7">
        <f t="shared" si="46"/>
        <v>38.167605999999999</v>
      </c>
      <c r="AD86">
        <f t="shared" si="39"/>
        <v>28.350897736799997</v>
      </c>
      <c r="AE86">
        <v>0.19600000000000001</v>
      </c>
      <c r="AF86">
        <v>0.20069999999999999</v>
      </c>
      <c r="AG86">
        <v>0.2</v>
      </c>
      <c r="AH86">
        <f t="shared" si="51"/>
        <v>0.19889999999999999</v>
      </c>
      <c r="AI86" s="7">
        <f t="shared" si="47"/>
        <v>44.572761999999997</v>
      </c>
      <c r="AJ86">
        <f t="shared" si="40"/>
        <v>33.108647613599992</v>
      </c>
      <c r="AK86" s="7">
        <f t="shared" si="41"/>
        <v>67.75324479999999</v>
      </c>
      <c r="AL86">
        <f t="shared" si="42"/>
        <v>251.63555118719995</v>
      </c>
    </row>
    <row r="87" spans="1:39" x14ac:dyDescent="0.2">
      <c r="A87">
        <v>342</v>
      </c>
      <c r="B87">
        <v>27.3</v>
      </c>
      <c r="C87" s="1">
        <v>45057</v>
      </c>
      <c r="D87" s="6">
        <v>3.6560000000000001</v>
      </c>
      <c r="E87" s="15">
        <v>731.2</v>
      </c>
      <c r="F87" s="16">
        <f t="shared" si="34"/>
        <v>0.73120000000000007</v>
      </c>
      <c r="G87">
        <v>0.44769999999999999</v>
      </c>
      <c r="H87">
        <v>0.43640000000000001</v>
      </c>
      <c r="I87">
        <v>0.432</v>
      </c>
      <c r="J87">
        <f t="shared" si="33"/>
        <v>0.43870000000000003</v>
      </c>
      <c r="K87" s="7">
        <f t="shared" si="43"/>
        <v>106.34044600000001</v>
      </c>
      <c r="L87">
        <f t="shared" si="35"/>
        <v>77.756134115200013</v>
      </c>
      <c r="M87">
        <v>0.20569999999999999</v>
      </c>
      <c r="N87">
        <v>0.2041</v>
      </c>
      <c r="O87">
        <v>0.1958</v>
      </c>
      <c r="P87">
        <f t="shared" si="49"/>
        <v>0.20186666666666667</v>
      </c>
      <c r="Q87" s="7">
        <f t="shared" si="44"/>
        <v>45.336915999999995</v>
      </c>
      <c r="R87">
        <f t="shared" si="36"/>
        <v>33.150352979200001</v>
      </c>
      <c r="S87">
        <v>0.1477</v>
      </c>
      <c r="T87">
        <v>0.1429</v>
      </c>
      <c r="U87">
        <v>0.14230000000000001</v>
      </c>
      <c r="V87">
        <f t="shared" si="50"/>
        <v>0.14429999999999998</v>
      </c>
      <c r="W87" s="7">
        <f t="shared" si="45"/>
        <v>30.508893999999991</v>
      </c>
      <c r="X87">
        <f t="shared" si="38"/>
        <v>22.308103292799995</v>
      </c>
      <c r="Y87">
        <v>0.13370000000000001</v>
      </c>
      <c r="Z87">
        <v>0.127</v>
      </c>
      <c r="AA87">
        <v>0.12889999999999999</v>
      </c>
      <c r="AB87">
        <f>AVERAGE(Y87:AA87)</f>
        <v>0.12986666666666669</v>
      </c>
      <c r="AC87" s="7">
        <f t="shared" si="46"/>
        <v>26.791156000000001</v>
      </c>
      <c r="AD87">
        <f t="shared" si="39"/>
        <v>19.589693267200001</v>
      </c>
      <c r="AE87">
        <v>0.12709999999999999</v>
      </c>
      <c r="AF87">
        <v>0.1236</v>
      </c>
      <c r="AG87">
        <v>0.1221</v>
      </c>
      <c r="AH87">
        <f t="shared" si="51"/>
        <v>0.12426666666666665</v>
      </c>
      <c r="AI87" s="7">
        <f t="shared" si="47"/>
        <v>25.348707999999995</v>
      </c>
      <c r="AJ87">
        <f t="shared" si="40"/>
        <v>18.534975289599998</v>
      </c>
      <c r="AK87" s="7">
        <f t="shared" si="41"/>
        <v>46.865223999999998</v>
      </c>
      <c r="AL87">
        <f t="shared" si="42"/>
        <v>171.33925894400002</v>
      </c>
    </row>
    <row r="88" spans="1:39" x14ac:dyDescent="0.2">
      <c r="A88">
        <v>343</v>
      </c>
      <c r="B88">
        <v>15.3</v>
      </c>
      <c r="C88" s="1">
        <v>45057</v>
      </c>
      <c r="D88" s="6">
        <v>3.718</v>
      </c>
      <c r="E88" s="15">
        <v>743.6</v>
      </c>
      <c r="F88" s="16">
        <f t="shared" si="34"/>
        <v>0.74360000000000004</v>
      </c>
      <c r="G88">
        <v>0.79900000000000004</v>
      </c>
      <c r="H88">
        <v>0.85460000000000003</v>
      </c>
      <c r="I88">
        <v>0.71060000000000001</v>
      </c>
      <c r="J88">
        <f t="shared" si="33"/>
        <v>0.78806666666666658</v>
      </c>
      <c r="K88" s="7">
        <f t="shared" si="43"/>
        <v>196.33031199999996</v>
      </c>
      <c r="L88">
        <f t="shared" si="35"/>
        <v>145.99122000319997</v>
      </c>
      <c r="M88">
        <v>0.24</v>
      </c>
      <c r="N88">
        <v>0.22159999999999999</v>
      </c>
      <c r="O88">
        <v>0.218</v>
      </c>
      <c r="P88">
        <f t="shared" si="49"/>
        <v>0.22653333333333334</v>
      </c>
      <c r="Q88" s="7">
        <f t="shared" si="44"/>
        <v>51.690555999999994</v>
      </c>
      <c r="R88">
        <f t="shared" si="36"/>
        <v>38.437097441599995</v>
      </c>
      <c r="S88">
        <v>0.25140000000000001</v>
      </c>
      <c r="T88">
        <v>0.23849999999999999</v>
      </c>
      <c r="U88">
        <v>0.22939999999999999</v>
      </c>
      <c r="V88">
        <f t="shared" si="50"/>
        <v>0.23976666666666668</v>
      </c>
      <c r="W88" s="7">
        <f t="shared" si="45"/>
        <v>55.099198000000001</v>
      </c>
      <c r="X88">
        <f t="shared" si="38"/>
        <v>40.971763632800005</v>
      </c>
      <c r="Y88" s="9">
        <v>0.8851</v>
      </c>
      <c r="Z88">
        <v>0.215</v>
      </c>
      <c r="AA88">
        <v>0.21390000000000001</v>
      </c>
      <c r="AB88">
        <f>AVERAGE(Z88:AA88)</f>
        <v>0.21445</v>
      </c>
      <c r="AC88" s="7">
        <f t="shared" si="46"/>
        <v>48.578130999999999</v>
      </c>
      <c r="AD88">
        <f t="shared" si="39"/>
        <v>36.122698211600003</v>
      </c>
      <c r="AE88">
        <v>0.1686</v>
      </c>
      <c r="AF88">
        <v>0.1731</v>
      </c>
      <c r="AG88">
        <v>0.17419999999999999</v>
      </c>
      <c r="AH88">
        <f t="shared" si="51"/>
        <v>0.17196666666666668</v>
      </c>
      <c r="AI88" s="7">
        <f t="shared" si="47"/>
        <v>37.635274000000003</v>
      </c>
      <c r="AJ88">
        <f t="shared" si="40"/>
        <v>27.985589746400002</v>
      </c>
      <c r="AK88" s="7">
        <f t="shared" si="41"/>
        <v>77.866694199999984</v>
      </c>
      <c r="AL88">
        <f t="shared" si="42"/>
        <v>289.50836903559997</v>
      </c>
    </row>
    <row r="89" spans="1:39" x14ac:dyDescent="0.2">
      <c r="A89">
        <v>344</v>
      </c>
      <c r="B89">
        <v>16.100000000000001</v>
      </c>
      <c r="C89" s="1">
        <v>45057</v>
      </c>
      <c r="D89" s="6">
        <v>3.76</v>
      </c>
      <c r="E89" s="15">
        <v>752</v>
      </c>
      <c r="F89" s="16">
        <f t="shared" si="34"/>
        <v>0.752</v>
      </c>
      <c r="G89">
        <v>0.74339999999999995</v>
      </c>
      <c r="H89">
        <v>0.77280000000000004</v>
      </c>
      <c r="I89">
        <v>0.77359999999999995</v>
      </c>
      <c r="J89">
        <f t="shared" si="33"/>
        <v>0.76326666666666665</v>
      </c>
      <c r="K89" s="7">
        <f t="shared" si="43"/>
        <v>189.942328</v>
      </c>
      <c r="L89">
        <f t="shared" si="35"/>
        <v>142.83663065600001</v>
      </c>
      <c r="M89">
        <v>0.28039999999999998</v>
      </c>
      <c r="N89">
        <v>0.29010000000000002</v>
      </c>
      <c r="O89">
        <v>0.28339999999999999</v>
      </c>
      <c r="P89">
        <f t="shared" si="49"/>
        <v>0.28463333333333335</v>
      </c>
      <c r="Q89" s="7">
        <f t="shared" si="44"/>
        <v>66.655954000000008</v>
      </c>
      <c r="R89">
        <f t="shared" si="36"/>
        <v>50.125277408000009</v>
      </c>
      <c r="S89">
        <v>0.17610000000000001</v>
      </c>
      <c r="T89">
        <v>0.18029999999999999</v>
      </c>
      <c r="U89">
        <v>0.1804</v>
      </c>
      <c r="V89">
        <f t="shared" si="50"/>
        <v>0.17893333333333331</v>
      </c>
      <c r="W89" s="7">
        <f t="shared" si="45"/>
        <v>39.429747999999989</v>
      </c>
      <c r="X89">
        <f t="shared" si="38"/>
        <v>29.651170495999992</v>
      </c>
      <c r="Y89">
        <v>0.18779999999999999</v>
      </c>
      <c r="Z89">
        <v>0.18909999999999999</v>
      </c>
      <c r="AA89">
        <v>0.1895</v>
      </c>
      <c r="AB89">
        <f>AVERAGE(Y89:AA89)</f>
        <v>0.1888</v>
      </c>
      <c r="AC89" s="7">
        <f t="shared" si="46"/>
        <v>41.971203999999993</v>
      </c>
      <c r="AD89">
        <f t="shared" si="39"/>
        <v>31.562345407999995</v>
      </c>
      <c r="AE89">
        <v>0.1721</v>
      </c>
      <c r="AF89">
        <v>0.1726</v>
      </c>
      <c r="AG89">
        <v>0.17929999999999999</v>
      </c>
      <c r="AH89">
        <f t="shared" si="51"/>
        <v>0.17466666666666666</v>
      </c>
      <c r="AI89" s="7">
        <f t="shared" si="47"/>
        <v>38.330739999999999</v>
      </c>
      <c r="AJ89">
        <f t="shared" si="40"/>
        <v>28.824716479999999</v>
      </c>
      <c r="AK89" s="7">
        <f t="shared" si="41"/>
        <v>75.265994800000001</v>
      </c>
      <c r="AL89">
        <f t="shared" si="42"/>
        <v>283.00014044800002</v>
      </c>
    </row>
    <row r="90" spans="1:39" x14ac:dyDescent="0.2">
      <c r="A90">
        <v>345</v>
      </c>
      <c r="B90">
        <v>17.100000000000001</v>
      </c>
      <c r="C90" s="1">
        <v>45057</v>
      </c>
      <c r="D90" s="6">
        <v>3.226</v>
      </c>
      <c r="E90" s="15">
        <v>645.20000000000005</v>
      </c>
      <c r="F90" s="16">
        <f t="shared" si="34"/>
        <v>0.6452</v>
      </c>
      <c r="G90">
        <v>0.66010000000000002</v>
      </c>
      <c r="H90">
        <v>0.69179999999999997</v>
      </c>
      <c r="I90" s="9">
        <v>0.1618</v>
      </c>
      <c r="J90">
        <f>AVERAGE(G90,H90)</f>
        <v>0.67595000000000005</v>
      </c>
      <c r="K90" s="7">
        <f t="shared" si="43"/>
        <v>167.451301</v>
      </c>
      <c r="L90">
        <f t="shared" si="35"/>
        <v>108.0395794052</v>
      </c>
      <c r="M90">
        <v>0.36909999999999998</v>
      </c>
      <c r="N90">
        <v>0.33850000000000002</v>
      </c>
      <c r="O90">
        <v>0.35830000000000001</v>
      </c>
      <c r="P90">
        <f t="shared" si="49"/>
        <v>0.3553</v>
      </c>
      <c r="Q90" s="7">
        <f t="shared" si="44"/>
        <v>84.858273999999994</v>
      </c>
      <c r="R90">
        <f t="shared" si="36"/>
        <v>54.750558384799994</v>
      </c>
      <c r="S90">
        <v>0.29859999999999998</v>
      </c>
      <c r="T90">
        <v>0.30259999999999998</v>
      </c>
      <c r="U90">
        <v>0.29770000000000002</v>
      </c>
      <c r="V90">
        <f t="shared" si="50"/>
        <v>0.29963333333333336</v>
      </c>
      <c r="W90" s="7">
        <f t="shared" si="45"/>
        <v>70.519654000000003</v>
      </c>
      <c r="X90">
        <f t="shared" si="38"/>
        <v>45.499280760800005</v>
      </c>
      <c r="Y90">
        <v>0.28189999999999998</v>
      </c>
      <c r="Z90">
        <v>0.27629999999999999</v>
      </c>
      <c r="AA90">
        <v>0.26989999999999997</v>
      </c>
      <c r="AB90">
        <f>AVERAGE(Y90:AA90)</f>
        <v>0.27603333333333335</v>
      </c>
      <c r="AC90" s="7">
        <f t="shared" si="46"/>
        <v>64.440765999999996</v>
      </c>
      <c r="AD90">
        <f t="shared" si="39"/>
        <v>41.577182223199998</v>
      </c>
      <c r="AE90">
        <v>0.24959999999999999</v>
      </c>
      <c r="AF90">
        <v>0.2467</v>
      </c>
      <c r="AG90">
        <v>0.24129999999999999</v>
      </c>
      <c r="AH90">
        <f t="shared" si="51"/>
        <v>0.24586666666666665</v>
      </c>
      <c r="AI90" s="7">
        <f t="shared" si="47"/>
        <v>56.670435999999988</v>
      </c>
      <c r="AJ90">
        <f t="shared" si="40"/>
        <v>36.563765307199994</v>
      </c>
      <c r="AK90" s="7">
        <f t="shared" si="41"/>
        <v>88.788086199999995</v>
      </c>
      <c r="AL90">
        <f t="shared" si="42"/>
        <v>286.43036608119996</v>
      </c>
    </row>
    <row r="91" spans="1:39" x14ac:dyDescent="0.2">
      <c r="A91">
        <v>346</v>
      </c>
      <c r="B91">
        <v>14</v>
      </c>
      <c r="C91" s="1">
        <v>45057</v>
      </c>
      <c r="D91" s="6">
        <v>2.2149999999999999</v>
      </c>
      <c r="E91" s="15">
        <v>443</v>
      </c>
      <c r="F91" s="16">
        <f t="shared" si="34"/>
        <v>0.443</v>
      </c>
      <c r="G91">
        <v>0.4728</v>
      </c>
      <c r="H91">
        <v>0.47349999999999998</v>
      </c>
      <c r="I91">
        <v>0.46039999999999998</v>
      </c>
      <c r="J91">
        <f t="shared" ref="J91:J100" si="52">AVERAGE(G91:I91)</f>
        <v>0.46889999999999993</v>
      </c>
      <c r="K91" s="7">
        <f t="shared" si="43"/>
        <v>114.11936199999997</v>
      </c>
      <c r="L91">
        <f t="shared" si="35"/>
        <v>50.554877365999985</v>
      </c>
      <c r="M91">
        <v>0.30449999999999999</v>
      </c>
      <c r="N91">
        <v>0.30099999999999999</v>
      </c>
      <c r="O91">
        <v>0.30509999999999998</v>
      </c>
      <c r="P91">
        <f t="shared" si="49"/>
        <v>0.30353333333333327</v>
      </c>
      <c r="Q91" s="7">
        <f t="shared" si="44"/>
        <v>71.524215999999967</v>
      </c>
      <c r="R91">
        <f t="shared" si="36"/>
        <v>31.685227687999987</v>
      </c>
      <c r="S91">
        <v>0.23930000000000001</v>
      </c>
      <c r="T91">
        <v>0.23300000000000001</v>
      </c>
      <c r="U91">
        <v>0.2399</v>
      </c>
      <c r="V91">
        <f t="shared" si="50"/>
        <v>0.23740000000000003</v>
      </c>
      <c r="W91" s="7">
        <f t="shared" si="45"/>
        <v>54.489592000000002</v>
      </c>
      <c r="X91">
        <f t="shared" si="38"/>
        <v>24.138889256000002</v>
      </c>
      <c r="Y91">
        <v>0.28999999999999998</v>
      </c>
      <c r="Z91">
        <v>0.3034</v>
      </c>
      <c r="AA91">
        <v>0.27250000000000002</v>
      </c>
      <c r="AB91">
        <f>AVERAGE(Y91:AA91)</f>
        <v>0.2886333333333333</v>
      </c>
      <c r="AC91" s="7">
        <f t="shared" si="46"/>
        <v>67.686273999999997</v>
      </c>
      <c r="AD91">
        <f t="shared" si="39"/>
        <v>29.985019382000001</v>
      </c>
      <c r="AE91">
        <v>0.25719999999999998</v>
      </c>
      <c r="AF91">
        <v>0.25890000000000002</v>
      </c>
      <c r="AG91" s="9">
        <v>0.61760000000000004</v>
      </c>
      <c r="AH91">
        <f>AVERAGE(AE91:AF91)</f>
        <v>0.25805</v>
      </c>
      <c r="AI91" s="7">
        <f t="shared" si="47"/>
        <v>59.808619</v>
      </c>
      <c r="AJ91">
        <f t="shared" si="40"/>
        <v>26.495218217000001</v>
      </c>
      <c r="AK91" s="7">
        <f t="shared" si="41"/>
        <v>73.525612599999988</v>
      </c>
      <c r="AL91">
        <f t="shared" si="42"/>
        <v>162.85923190899996</v>
      </c>
    </row>
    <row r="92" spans="1:39" x14ac:dyDescent="0.2">
      <c r="A92">
        <v>347</v>
      </c>
      <c r="B92">
        <v>17.399999999999999</v>
      </c>
      <c r="C92" s="1">
        <v>45057</v>
      </c>
      <c r="D92" s="6">
        <v>3.2120000000000002</v>
      </c>
      <c r="E92" s="15">
        <v>642.40000000000009</v>
      </c>
      <c r="F92" s="16">
        <f t="shared" si="34"/>
        <v>0.64240000000000008</v>
      </c>
      <c r="G92">
        <v>0.73380000000000001</v>
      </c>
      <c r="H92">
        <v>0.77690000000000003</v>
      </c>
      <c r="I92">
        <v>0.75490000000000002</v>
      </c>
      <c r="J92">
        <f t="shared" si="52"/>
        <v>0.75519999999999998</v>
      </c>
      <c r="K92" s="7">
        <f t="shared" si="43"/>
        <v>187.86451599999998</v>
      </c>
      <c r="L92">
        <f t="shared" si="35"/>
        <v>120.6841650784</v>
      </c>
      <c r="M92">
        <v>0.33110000000000001</v>
      </c>
      <c r="N92">
        <v>0.30680000000000002</v>
      </c>
      <c r="O92">
        <v>0.29270000000000002</v>
      </c>
      <c r="P92">
        <f t="shared" si="49"/>
        <v>0.31020000000000003</v>
      </c>
      <c r="Q92" s="7">
        <f t="shared" si="44"/>
        <v>73.241416000000015</v>
      </c>
      <c r="R92">
        <f t="shared" si="36"/>
        <v>47.050285638400013</v>
      </c>
      <c r="S92">
        <v>0.25059999999999999</v>
      </c>
      <c r="T92">
        <v>0.24629999999999999</v>
      </c>
      <c r="U92">
        <v>0.2414</v>
      </c>
      <c r="V92">
        <f t="shared" si="50"/>
        <v>0.24609999999999999</v>
      </c>
      <c r="W92" s="7">
        <f t="shared" si="45"/>
        <v>56.730537999999989</v>
      </c>
      <c r="X92">
        <f t="shared" si="38"/>
        <v>36.443697611199994</v>
      </c>
      <c r="Y92">
        <v>0.23180000000000001</v>
      </c>
      <c r="Z92">
        <v>0.23250000000000001</v>
      </c>
      <c r="AA92">
        <v>0.2276</v>
      </c>
      <c r="AB92">
        <f>AVERAGE(Y92:AA92)</f>
        <v>0.23063333333333336</v>
      </c>
      <c r="AC92" s="7">
        <f t="shared" si="46"/>
        <v>52.746634</v>
      </c>
      <c r="AD92">
        <f t="shared" si="39"/>
        <v>33.884437681600005</v>
      </c>
      <c r="AE92">
        <v>0.18579999999999999</v>
      </c>
      <c r="AF92">
        <v>0.191</v>
      </c>
      <c r="AG92" s="9">
        <v>0.21629999999999999</v>
      </c>
      <c r="AH92">
        <f>AVERAGE(AE92:AF92)</f>
        <v>0.18840000000000001</v>
      </c>
      <c r="AI92" s="7">
        <f t="shared" si="47"/>
        <v>41.868172000000001</v>
      </c>
      <c r="AJ92">
        <f t="shared" si="40"/>
        <v>26.896113692800004</v>
      </c>
      <c r="AK92" s="7">
        <f t="shared" si="41"/>
        <v>82.490255200000007</v>
      </c>
      <c r="AL92">
        <f t="shared" si="42"/>
        <v>264.9586997024</v>
      </c>
    </row>
    <row r="93" spans="1:39" x14ac:dyDescent="0.2">
      <c r="A93">
        <v>348</v>
      </c>
      <c r="B93">
        <v>14.4</v>
      </c>
      <c r="C93" s="1">
        <v>45057</v>
      </c>
      <c r="D93" s="6">
        <v>2.8410000000000002</v>
      </c>
      <c r="E93" s="15">
        <v>568.20000000000005</v>
      </c>
      <c r="F93" s="16">
        <f t="shared" si="34"/>
        <v>0.56820000000000004</v>
      </c>
      <c r="G93">
        <v>0.6784</v>
      </c>
      <c r="H93">
        <v>0.70209999999999995</v>
      </c>
      <c r="I93">
        <v>0.68320000000000003</v>
      </c>
      <c r="J93">
        <f t="shared" si="52"/>
        <v>0.68789999999999996</v>
      </c>
      <c r="K93" s="7">
        <f t="shared" si="43"/>
        <v>170.529382</v>
      </c>
      <c r="L93">
        <f t="shared" si="35"/>
        <v>96.894794852400011</v>
      </c>
      <c r="M93">
        <v>0.30990000000000001</v>
      </c>
      <c r="N93">
        <v>0.27950000000000003</v>
      </c>
      <c r="O93">
        <v>0.2949</v>
      </c>
      <c r="P93">
        <f t="shared" si="49"/>
        <v>0.29476666666666668</v>
      </c>
      <c r="Q93" s="7">
        <f t="shared" si="44"/>
        <v>69.266098</v>
      </c>
      <c r="R93">
        <f t="shared" si="36"/>
        <v>39.356996883600004</v>
      </c>
      <c r="S93">
        <v>0.28649999999999998</v>
      </c>
      <c r="T93">
        <v>0.29099999999999998</v>
      </c>
      <c r="U93">
        <v>0.27810000000000001</v>
      </c>
      <c r="V93">
        <f t="shared" si="50"/>
        <v>0.28519999999999995</v>
      </c>
      <c r="W93" s="7">
        <f t="shared" si="45"/>
        <v>66.801915999999977</v>
      </c>
      <c r="X93">
        <f t="shared" si="38"/>
        <v>37.956848671199992</v>
      </c>
      <c r="Y93">
        <v>0.21690000000000001</v>
      </c>
      <c r="Z93">
        <v>0.23230000000000001</v>
      </c>
      <c r="AA93">
        <v>0.23</v>
      </c>
      <c r="AB93">
        <f>AVERAGE(Y93:AA93)</f>
        <v>0.22640000000000002</v>
      </c>
      <c r="AC93" s="7">
        <f t="shared" si="46"/>
        <v>51.656212000000004</v>
      </c>
      <c r="AD93">
        <f t="shared" si="39"/>
        <v>29.351059658400004</v>
      </c>
      <c r="AE93">
        <v>0.2384</v>
      </c>
      <c r="AF93">
        <v>0.26229999999999998</v>
      </c>
      <c r="AG93" s="9">
        <v>0.52439999999999998</v>
      </c>
      <c r="AH93">
        <f>AVERAGE(AE93:AF93)</f>
        <v>0.25034999999999996</v>
      </c>
      <c r="AI93" s="7">
        <f t="shared" si="47"/>
        <v>57.825252999999982</v>
      </c>
      <c r="AJ93">
        <f t="shared" si="40"/>
        <v>32.856308754599993</v>
      </c>
      <c r="AK93" s="7">
        <f t="shared" si="41"/>
        <v>83.215772199999989</v>
      </c>
      <c r="AL93">
        <f t="shared" si="42"/>
        <v>236.41600882020003</v>
      </c>
    </row>
    <row r="94" spans="1:39" x14ac:dyDescent="0.2">
      <c r="A94">
        <v>349</v>
      </c>
      <c r="B94">
        <v>19.600000000000001</v>
      </c>
      <c r="C94" s="1">
        <v>45057</v>
      </c>
      <c r="D94" s="6">
        <v>3.0939999999999999</v>
      </c>
      <c r="E94" s="15">
        <v>618.79999999999995</v>
      </c>
      <c r="F94" s="16">
        <f t="shared" si="34"/>
        <v>0.61879999999999991</v>
      </c>
      <c r="G94">
        <v>0.63590000000000002</v>
      </c>
      <c r="H94">
        <v>0.64</v>
      </c>
      <c r="I94">
        <v>0.63019999999999998</v>
      </c>
      <c r="J94">
        <f t="shared" si="52"/>
        <v>0.63536666666666664</v>
      </c>
      <c r="K94" s="7">
        <f t="shared" si="43"/>
        <v>156.99784599999998</v>
      </c>
      <c r="L94">
        <f t="shared" si="35"/>
        <v>97.15026710479998</v>
      </c>
      <c r="M94">
        <v>0.25779999999999997</v>
      </c>
      <c r="N94">
        <v>0.25459999999999999</v>
      </c>
      <c r="O94">
        <v>0.26750000000000002</v>
      </c>
      <c r="P94">
        <f t="shared" si="49"/>
        <v>0.25996666666666668</v>
      </c>
      <c r="Q94" s="7">
        <f t="shared" si="44"/>
        <v>60.302314000000003</v>
      </c>
      <c r="R94">
        <f t="shared" si="36"/>
        <v>37.315071903199993</v>
      </c>
      <c r="S94">
        <v>0.1676</v>
      </c>
      <c r="T94">
        <v>0.16980000000000001</v>
      </c>
      <c r="U94">
        <v>0.16850000000000001</v>
      </c>
      <c r="V94">
        <f>AVERAGE(S94,U94)</f>
        <v>0.16805</v>
      </c>
      <c r="W94" s="7">
        <f t="shared" si="45"/>
        <v>36.626418999999999</v>
      </c>
      <c r="X94">
        <f t="shared" si="38"/>
        <v>22.664428077199997</v>
      </c>
      <c r="Y94" s="9">
        <v>0.89990000000000003</v>
      </c>
      <c r="Z94">
        <v>0.21779999999999999</v>
      </c>
      <c r="AA94">
        <v>0.218</v>
      </c>
      <c r="AB94">
        <f>AVERAGE(Z94:AA94)</f>
        <v>0.21789999999999998</v>
      </c>
      <c r="AC94" s="7">
        <f t="shared" si="46"/>
        <v>49.466781999999995</v>
      </c>
      <c r="AD94">
        <f t="shared" si="39"/>
        <v>30.610044701599993</v>
      </c>
      <c r="AE94">
        <v>0.16980000000000001</v>
      </c>
      <c r="AF94">
        <v>0.1671</v>
      </c>
      <c r="AG94">
        <v>0.17030000000000001</v>
      </c>
      <c r="AH94">
        <f>AVERAGE(AE94:AG94)</f>
        <v>0.16906666666666667</v>
      </c>
      <c r="AI94" s="7">
        <f t="shared" si="47"/>
        <v>36.888292</v>
      </c>
      <c r="AJ94">
        <f t="shared" si="40"/>
        <v>22.826475089599995</v>
      </c>
      <c r="AK94" s="7">
        <f t="shared" si="41"/>
        <v>68.056330599999995</v>
      </c>
      <c r="AL94">
        <f t="shared" si="42"/>
        <v>210.56628687639994</v>
      </c>
    </row>
    <row r="95" spans="1:39" x14ac:dyDescent="0.2">
      <c r="A95">
        <v>350</v>
      </c>
      <c r="B95">
        <v>16.399999999999999</v>
      </c>
      <c r="C95" s="1">
        <v>45057</v>
      </c>
      <c r="D95" s="6">
        <v>3.6520000000000001</v>
      </c>
      <c r="E95" s="15">
        <v>730.4</v>
      </c>
      <c r="F95" s="16">
        <f t="shared" si="34"/>
        <v>0.73039999999999994</v>
      </c>
      <c r="G95">
        <v>0.75409999999999999</v>
      </c>
      <c r="H95">
        <v>0.76329999999999998</v>
      </c>
      <c r="I95">
        <v>0.752</v>
      </c>
      <c r="J95">
        <f t="shared" si="52"/>
        <v>0.75646666666666673</v>
      </c>
      <c r="K95" s="7">
        <f t="shared" si="43"/>
        <v>188.19078400000001</v>
      </c>
      <c r="L95">
        <f t="shared" si="35"/>
        <v>137.45454863359998</v>
      </c>
      <c r="M95">
        <v>0.32729999999999998</v>
      </c>
      <c r="N95">
        <v>0.32869999999999999</v>
      </c>
      <c r="O95">
        <v>0.34429999999999999</v>
      </c>
      <c r="P95">
        <f t="shared" si="49"/>
        <v>0.3334333333333333</v>
      </c>
      <c r="Q95" s="7">
        <f t="shared" si="44"/>
        <v>79.225857999999988</v>
      </c>
      <c r="R95">
        <f t="shared" si="36"/>
        <v>57.866566683199984</v>
      </c>
      <c r="S95">
        <v>0.1953</v>
      </c>
      <c r="T95">
        <v>0.19489999999999999</v>
      </c>
      <c r="U95">
        <v>0.19320000000000001</v>
      </c>
      <c r="V95">
        <f t="shared" ref="V95:V100" si="53">AVERAGE(S95:U95)</f>
        <v>0.19446666666666668</v>
      </c>
      <c r="W95" s="7">
        <f t="shared" si="45"/>
        <v>43.430824000000001</v>
      </c>
      <c r="X95">
        <f t="shared" si="38"/>
        <v>31.721873849599998</v>
      </c>
      <c r="Y95" s="9">
        <v>0.64610000000000001</v>
      </c>
      <c r="Z95">
        <v>0.27579999999999999</v>
      </c>
      <c r="AA95">
        <v>0.26750000000000002</v>
      </c>
      <c r="AB95">
        <f>AVERAGE(Z95:AA95)</f>
        <v>0.27165</v>
      </c>
      <c r="AC95" s="7">
        <f t="shared" si="46"/>
        <v>63.311706999999991</v>
      </c>
      <c r="AD95">
        <f t="shared" si="39"/>
        <v>46.242870792799991</v>
      </c>
      <c r="AE95">
        <v>0.20349999999999999</v>
      </c>
      <c r="AF95" s="9">
        <v>0.46489999999999998</v>
      </c>
      <c r="AG95">
        <v>0.19900000000000001</v>
      </c>
      <c r="AH95">
        <f>AVERAGE(AE95,AG95)</f>
        <v>0.20124999999999998</v>
      </c>
      <c r="AI95" s="7">
        <f t="shared" si="47"/>
        <v>45.178074999999993</v>
      </c>
      <c r="AJ95">
        <f t="shared" si="40"/>
        <v>32.998065979999993</v>
      </c>
      <c r="AK95" s="7">
        <f t="shared" si="41"/>
        <v>83.8674496</v>
      </c>
      <c r="AL95">
        <f t="shared" si="42"/>
        <v>306.28392593919995</v>
      </c>
    </row>
    <row r="96" spans="1:39" x14ac:dyDescent="0.2">
      <c r="A96">
        <v>351</v>
      </c>
      <c r="B96">
        <v>19.5</v>
      </c>
      <c r="C96" s="1">
        <v>45057</v>
      </c>
      <c r="D96" s="6">
        <v>3.6859999999999999</v>
      </c>
      <c r="E96" s="15">
        <v>737.2</v>
      </c>
      <c r="F96" s="16">
        <f t="shared" si="34"/>
        <v>0.73720000000000008</v>
      </c>
      <c r="G96">
        <v>0.59160000000000001</v>
      </c>
      <c r="H96">
        <v>0.64029999999999998</v>
      </c>
      <c r="I96">
        <v>0.65080000000000005</v>
      </c>
      <c r="J96">
        <f t="shared" si="52"/>
        <v>0.62756666666666672</v>
      </c>
      <c r="K96" s="7">
        <f t="shared" si="43"/>
        <v>154.988722</v>
      </c>
      <c r="L96">
        <f t="shared" si="35"/>
        <v>114.25768585840001</v>
      </c>
      <c r="M96">
        <v>0.28849999999999998</v>
      </c>
      <c r="N96">
        <v>0.26529999999999998</v>
      </c>
      <c r="O96">
        <v>0.27989999999999998</v>
      </c>
      <c r="P96">
        <f t="shared" si="49"/>
        <v>0.27789999999999998</v>
      </c>
      <c r="Q96" s="7">
        <f t="shared" si="44"/>
        <v>64.921582000000001</v>
      </c>
      <c r="R96">
        <f t="shared" si="36"/>
        <v>47.860190250400002</v>
      </c>
      <c r="S96">
        <v>0.23949999999999999</v>
      </c>
      <c r="T96">
        <v>0.24199999999999999</v>
      </c>
      <c r="U96">
        <v>0.2407</v>
      </c>
      <c r="V96">
        <f t="shared" si="53"/>
        <v>0.24073333333333333</v>
      </c>
      <c r="W96" s="7">
        <f t="shared" si="45"/>
        <v>55.348191999999997</v>
      </c>
      <c r="X96">
        <f t="shared" si="38"/>
        <v>40.802687142400003</v>
      </c>
      <c r="Y96">
        <v>0.20799999999999999</v>
      </c>
      <c r="Z96">
        <v>0.21049999999999999</v>
      </c>
      <c r="AA96">
        <v>0.20710000000000001</v>
      </c>
      <c r="AB96">
        <f>AVERAGE(Y96:AA96)</f>
        <v>0.20853333333333332</v>
      </c>
      <c r="AC96" s="7">
        <f t="shared" si="46"/>
        <v>47.054115999999993</v>
      </c>
      <c r="AD96">
        <f t="shared" si="39"/>
        <v>34.688294315199997</v>
      </c>
      <c r="AE96" s="9">
        <v>0.41299999999999998</v>
      </c>
      <c r="AF96">
        <v>0.20530000000000001</v>
      </c>
      <c r="AG96">
        <v>0.2009</v>
      </c>
      <c r="AH96">
        <f>AVERAGE(AF96:AG96)</f>
        <v>0.2031</v>
      </c>
      <c r="AI96" s="7">
        <f t="shared" si="47"/>
        <v>45.654598</v>
      </c>
      <c r="AJ96">
        <f t="shared" si="40"/>
        <v>33.656569645600001</v>
      </c>
      <c r="AK96" s="7">
        <f t="shared" si="41"/>
        <v>73.593441999999996</v>
      </c>
      <c r="AL96">
        <f t="shared" si="42"/>
        <v>271.26542721200002</v>
      </c>
    </row>
    <row r="97" spans="1:39" x14ac:dyDescent="0.2">
      <c r="A97">
        <v>352</v>
      </c>
      <c r="B97">
        <v>22.7</v>
      </c>
      <c r="C97" s="1">
        <v>45030</v>
      </c>
      <c r="D97" s="6">
        <v>3.6890000000000001</v>
      </c>
      <c r="E97" s="15">
        <v>737.8</v>
      </c>
      <c r="F97" s="16">
        <f t="shared" si="34"/>
        <v>0.7377999999999999</v>
      </c>
      <c r="G97">
        <v>0.7419</v>
      </c>
      <c r="H97">
        <v>0.82709999999999995</v>
      </c>
      <c r="I97">
        <v>0.73929999999999996</v>
      </c>
      <c r="J97">
        <f t="shared" si="52"/>
        <v>0.7694333333333333</v>
      </c>
      <c r="K97" s="7">
        <f t="shared" si="43"/>
        <v>191.53073799999999</v>
      </c>
      <c r="L97">
        <f t="shared" si="35"/>
        <v>141.31137849639998</v>
      </c>
      <c r="M97">
        <v>0.19389999999999999</v>
      </c>
      <c r="N97">
        <v>0.1981</v>
      </c>
      <c r="O97">
        <v>0.19739999999999999</v>
      </c>
      <c r="P97">
        <f t="shared" si="49"/>
        <v>0.19646666666666668</v>
      </c>
      <c r="Q97" s="7">
        <f t="shared" si="44"/>
        <v>43.945984000000003</v>
      </c>
      <c r="R97">
        <f t="shared" si="36"/>
        <v>32.423346995199999</v>
      </c>
      <c r="S97">
        <v>0.1552</v>
      </c>
      <c r="T97">
        <v>0.16300000000000001</v>
      </c>
      <c r="U97">
        <v>0.1598</v>
      </c>
      <c r="V97">
        <f t="shared" si="53"/>
        <v>0.15933333333333335</v>
      </c>
      <c r="W97" s="7">
        <f t="shared" si="45"/>
        <v>34.381180000000001</v>
      </c>
      <c r="X97">
        <f t="shared" si="38"/>
        <v>25.366434603999998</v>
      </c>
      <c r="Y97" s="9">
        <v>0.37780000000000002</v>
      </c>
      <c r="Z97">
        <v>0.19239999999999999</v>
      </c>
      <c r="AA97">
        <v>0.1898</v>
      </c>
      <c r="AB97">
        <f>AVERAGE(Z97:AA97)</f>
        <v>0.19109999999999999</v>
      </c>
      <c r="AC97" s="7">
        <f t="shared" si="46"/>
        <v>42.563637999999997</v>
      </c>
      <c r="AD97">
        <f t="shared" si="39"/>
        <v>31.403452116399993</v>
      </c>
      <c r="AE97">
        <v>0.1978</v>
      </c>
      <c r="AF97">
        <v>0.2021</v>
      </c>
      <c r="AG97">
        <v>0.2077</v>
      </c>
      <c r="AH97">
        <f>AVERAGE(AE97:AG97)</f>
        <v>0.20253333333333334</v>
      </c>
      <c r="AI97" s="7">
        <f t="shared" si="47"/>
        <v>45.508635999999996</v>
      </c>
      <c r="AJ97">
        <f t="shared" si="40"/>
        <v>33.576271640799995</v>
      </c>
      <c r="AK97" s="7">
        <f t="shared" si="41"/>
        <v>71.586035199999998</v>
      </c>
      <c r="AL97">
        <f t="shared" si="42"/>
        <v>264.08088385279996</v>
      </c>
      <c r="AM97" t="s">
        <v>84</v>
      </c>
    </row>
    <row r="98" spans="1:39" x14ac:dyDescent="0.2">
      <c r="A98">
        <v>353</v>
      </c>
      <c r="B98">
        <v>21.2</v>
      </c>
      <c r="C98" s="1">
        <v>45057</v>
      </c>
      <c r="D98" s="6">
        <v>3.3330000000000002</v>
      </c>
      <c r="E98" s="15">
        <v>666.6</v>
      </c>
      <c r="F98" s="16">
        <f t="shared" ref="F98:F100" si="54">E98/1000</f>
        <v>0.66659999999999997</v>
      </c>
      <c r="G98">
        <v>0.75460000000000005</v>
      </c>
      <c r="H98">
        <v>0.73309999999999997</v>
      </c>
      <c r="I98">
        <v>0.71199999999999997</v>
      </c>
      <c r="J98">
        <f t="shared" si="52"/>
        <v>0.73323333333333329</v>
      </c>
      <c r="K98" s="7">
        <f t="shared" si="43"/>
        <v>182.20634199999998</v>
      </c>
      <c r="L98">
        <f t="shared" ref="L98:L100" si="55">K98*F98</f>
        <v>121.45874757719999</v>
      </c>
      <c r="M98">
        <v>0.27089999999999997</v>
      </c>
      <c r="N98">
        <v>0.2676</v>
      </c>
      <c r="O98">
        <v>0.27210000000000001</v>
      </c>
      <c r="P98">
        <f t="shared" si="49"/>
        <v>0.2702</v>
      </c>
      <c r="Q98" s="7">
        <f t="shared" si="44"/>
        <v>62.93821599999999</v>
      </c>
      <c r="R98">
        <f t="shared" ref="R98:R100" si="56">Q98*F98</f>
        <v>41.954614785599993</v>
      </c>
      <c r="S98">
        <v>0.17299999999999999</v>
      </c>
      <c r="T98">
        <v>0.17130000000000001</v>
      </c>
      <c r="U98">
        <v>0.16689999999999999</v>
      </c>
      <c r="V98">
        <f t="shared" si="53"/>
        <v>0.1704</v>
      </c>
      <c r="W98" s="7">
        <f t="shared" si="45"/>
        <v>37.231731999999994</v>
      </c>
      <c r="X98">
        <f t="shared" ref="X98:X100" si="57">W98*F98</f>
        <v>24.818672551199995</v>
      </c>
      <c r="Y98">
        <v>0.15329999999999999</v>
      </c>
      <c r="Z98">
        <v>0.156</v>
      </c>
      <c r="AA98">
        <v>0.1585</v>
      </c>
      <c r="AB98">
        <f>AVERAGE(Y98:AA98)</f>
        <v>0.15593333333333334</v>
      </c>
      <c r="AC98" s="7">
        <f t="shared" si="46"/>
        <v>33.505407999999996</v>
      </c>
      <c r="AD98">
        <f t="shared" ref="AD98:AD100" si="58">AC98*F98</f>
        <v>22.334704972799997</v>
      </c>
      <c r="AE98" s="9">
        <v>0.27979999999999999</v>
      </c>
      <c r="AF98">
        <v>0.1537</v>
      </c>
      <c r="AG98">
        <v>0.15620000000000001</v>
      </c>
      <c r="AH98">
        <f>AVERAGE(AF98:AG98)</f>
        <v>0.15495</v>
      </c>
      <c r="AI98" s="7">
        <f t="shared" si="47"/>
        <v>33.252120999999995</v>
      </c>
      <c r="AJ98">
        <f t="shared" ref="AJ98:AJ100" si="59">AI98*F98</f>
        <v>22.165863858599995</v>
      </c>
      <c r="AK98" s="7">
        <f t="shared" si="41"/>
        <v>69.826763799999995</v>
      </c>
      <c r="AL98">
        <f t="shared" si="42"/>
        <v>232.73260374539996</v>
      </c>
    </row>
    <row r="99" spans="1:39" x14ac:dyDescent="0.2">
      <c r="A99" t="s">
        <v>26</v>
      </c>
      <c r="B99">
        <v>18.899999999999999</v>
      </c>
      <c r="C99" s="1">
        <v>45057</v>
      </c>
      <c r="D99" s="6">
        <v>3.4260000000000002</v>
      </c>
      <c r="E99" s="15">
        <v>685.2</v>
      </c>
      <c r="F99" s="16">
        <f t="shared" si="54"/>
        <v>0.68520000000000003</v>
      </c>
      <c r="G99">
        <v>0.6</v>
      </c>
      <c r="H99">
        <v>0.61439999999999995</v>
      </c>
      <c r="I99">
        <v>0.58160000000000001</v>
      </c>
      <c r="J99">
        <f t="shared" si="52"/>
        <v>0.59866666666666657</v>
      </c>
      <c r="K99" s="7">
        <f t="shared" si="43"/>
        <v>147.54465999999996</v>
      </c>
      <c r="L99">
        <f t="shared" si="55"/>
        <v>101.09760103199999</v>
      </c>
      <c r="M99" s="9">
        <v>1.2053</v>
      </c>
      <c r="N99">
        <v>0.28360000000000002</v>
      </c>
      <c r="O99">
        <v>0.29530000000000001</v>
      </c>
      <c r="P99">
        <f>AVERAGE(N99:O99)</f>
        <v>0.28944999999999999</v>
      </c>
      <c r="Q99" s="7">
        <f t="shared" si="44"/>
        <v>67.896630999999985</v>
      </c>
      <c r="R99">
        <f t="shared" si="56"/>
        <v>46.522771561199988</v>
      </c>
      <c r="S99">
        <v>0.2402</v>
      </c>
      <c r="T99">
        <v>0.22670000000000001</v>
      </c>
      <c r="U99">
        <v>0.23219999999999999</v>
      </c>
      <c r="V99">
        <f t="shared" si="53"/>
        <v>0.23303333333333331</v>
      </c>
      <c r="W99" s="7">
        <f t="shared" si="45"/>
        <v>53.364825999999994</v>
      </c>
      <c r="X99">
        <f t="shared" si="57"/>
        <v>36.565578775199995</v>
      </c>
      <c r="Y99">
        <v>0.26029999999999998</v>
      </c>
      <c r="Z99">
        <v>0.2492</v>
      </c>
      <c r="AA99">
        <v>0.25519999999999998</v>
      </c>
      <c r="AB99">
        <f>AVERAGE(Y99:AA99)</f>
        <v>0.25489999999999996</v>
      </c>
      <c r="AC99" s="7">
        <f t="shared" si="46"/>
        <v>58.997241999999979</v>
      </c>
      <c r="AD99">
        <f t="shared" si="58"/>
        <v>40.424910218399987</v>
      </c>
      <c r="AE99">
        <v>0.18729999999999999</v>
      </c>
      <c r="AF99">
        <v>0.19409999999999999</v>
      </c>
      <c r="AG99">
        <v>0.2006</v>
      </c>
      <c r="AH99">
        <f>AVERAGE(AE99:AG99)</f>
        <v>0.19399999999999998</v>
      </c>
      <c r="AI99" s="7">
        <f t="shared" si="47"/>
        <v>43.310619999999993</v>
      </c>
      <c r="AJ99">
        <f t="shared" si="59"/>
        <v>29.676436823999996</v>
      </c>
      <c r="AK99" s="7">
        <f t="shared" si="41"/>
        <v>74.222795799999986</v>
      </c>
      <c r="AL99">
        <f t="shared" si="42"/>
        <v>254.28729841079996</v>
      </c>
    </row>
    <row r="100" spans="1:39" x14ac:dyDescent="0.2">
      <c r="A100" t="s">
        <v>4</v>
      </c>
      <c r="B100">
        <v>23.3</v>
      </c>
      <c r="C100" s="1">
        <v>45030</v>
      </c>
      <c r="D100" s="6">
        <v>3.4820000000000002</v>
      </c>
      <c r="E100" s="15">
        <v>696.40000000000009</v>
      </c>
      <c r="F100" s="16">
        <f t="shared" si="54"/>
        <v>0.69640000000000013</v>
      </c>
      <c r="G100">
        <v>0.5988</v>
      </c>
      <c r="H100">
        <v>0.62909999999999999</v>
      </c>
      <c r="I100">
        <v>0.60629999999999995</v>
      </c>
      <c r="J100">
        <f t="shared" si="52"/>
        <v>0.61140000000000005</v>
      </c>
      <c r="K100" s="7">
        <f t="shared" si="43"/>
        <v>150.824512</v>
      </c>
      <c r="L100">
        <f t="shared" si="55"/>
        <v>105.03419015680002</v>
      </c>
      <c r="M100">
        <v>0.28420000000000001</v>
      </c>
      <c r="N100">
        <v>0.2999</v>
      </c>
      <c r="O100">
        <v>0.28939999999999999</v>
      </c>
      <c r="P100">
        <f>AVERAGE(M100:O100)</f>
        <v>0.29116666666666668</v>
      </c>
      <c r="Q100" s="7">
        <f t="shared" si="44"/>
        <v>68.338809999999995</v>
      </c>
      <c r="R100">
        <f t="shared" si="56"/>
        <v>47.591147284000009</v>
      </c>
      <c r="S100">
        <v>0.15329999999999999</v>
      </c>
      <c r="T100">
        <v>0.15790000000000001</v>
      </c>
      <c r="U100">
        <v>0.15609999999999999</v>
      </c>
      <c r="V100">
        <f t="shared" si="53"/>
        <v>0.15576666666666669</v>
      </c>
      <c r="W100" s="7">
        <f t="shared" si="45"/>
        <v>33.462478000000004</v>
      </c>
      <c r="X100">
        <f t="shared" si="57"/>
        <v>23.303269679200007</v>
      </c>
      <c r="Y100">
        <v>0.1515</v>
      </c>
      <c r="Z100">
        <v>0.1542</v>
      </c>
      <c r="AA100">
        <v>0.15340000000000001</v>
      </c>
      <c r="AB100">
        <f>AVERAGE(Y100:AA100)</f>
        <v>0.15303333333333333</v>
      </c>
      <c r="AC100" s="7">
        <f t="shared" si="46"/>
        <v>32.758425999999993</v>
      </c>
      <c r="AD100">
        <f t="shared" si="58"/>
        <v>22.812967866400001</v>
      </c>
      <c r="AE100">
        <v>0.19589999999999999</v>
      </c>
      <c r="AF100">
        <v>0.1928</v>
      </c>
      <c r="AG100">
        <v>0.19400000000000001</v>
      </c>
      <c r="AH100">
        <f>AVERAGE(AE100:AG100)</f>
        <v>0.19423333333333334</v>
      </c>
      <c r="AI100" s="7">
        <f t="shared" si="47"/>
        <v>43.370722000000001</v>
      </c>
      <c r="AJ100">
        <f t="shared" si="59"/>
        <v>30.203370800800005</v>
      </c>
      <c r="AK100" s="7">
        <f t="shared" si="41"/>
        <v>65.750989599999997</v>
      </c>
      <c r="AL100">
        <f t="shared" si="42"/>
        <v>228.94494578720003</v>
      </c>
      <c r="AM100" t="s">
        <v>25</v>
      </c>
    </row>
    <row r="105" spans="1:39" x14ac:dyDescent="0.2">
      <c r="E105" s="16"/>
    </row>
  </sheetData>
  <sortState xmlns:xlrd2="http://schemas.microsoft.com/office/spreadsheetml/2017/richdata2" ref="A2:AN106">
    <sortCondition ref="A2:A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56E3-956E-0744-B1D4-B3004FEECF98}">
  <dimension ref="A1:G100"/>
  <sheetViews>
    <sheetView tabSelected="1" workbookViewId="0">
      <selection activeCell="J11" sqref="J11"/>
    </sheetView>
  </sheetViews>
  <sheetFormatPr baseColWidth="10" defaultRowHeight="16" x14ac:dyDescent="0.2"/>
  <cols>
    <col min="3" max="3" width="11.6640625" customWidth="1"/>
    <col min="4" max="4" width="7.83203125" customWidth="1"/>
    <col min="5" max="5" width="10.33203125" style="6" customWidth="1"/>
  </cols>
  <sheetData>
    <row r="1" spans="1:7" x14ac:dyDescent="0.2">
      <c r="A1" t="s">
        <v>0</v>
      </c>
      <c r="B1" t="s">
        <v>146</v>
      </c>
      <c r="C1" t="s">
        <v>147</v>
      </c>
      <c r="D1" t="s">
        <v>148</v>
      </c>
      <c r="E1" s="6" t="s">
        <v>149</v>
      </c>
      <c r="F1" t="s">
        <v>150</v>
      </c>
      <c r="G1" t="s">
        <v>151</v>
      </c>
    </row>
    <row r="2" spans="1:7" x14ac:dyDescent="0.2">
      <c r="A2">
        <v>101</v>
      </c>
      <c r="B2" t="s">
        <v>136</v>
      </c>
      <c r="C2">
        <v>15.3</v>
      </c>
      <c r="D2" s="15">
        <v>2</v>
      </c>
      <c r="E2" s="6">
        <v>2.129</v>
      </c>
      <c r="F2">
        <v>76.734200800000011</v>
      </c>
      <c r="G2">
        <v>163.36711350320002</v>
      </c>
    </row>
    <row r="3" spans="1:7" x14ac:dyDescent="0.2">
      <c r="A3">
        <v>102</v>
      </c>
      <c r="B3" t="s">
        <v>136</v>
      </c>
      <c r="C3">
        <v>21.7</v>
      </c>
      <c r="D3" s="15">
        <v>1</v>
      </c>
      <c r="E3" s="6">
        <v>3.395</v>
      </c>
      <c r="F3">
        <v>78.490896399999997</v>
      </c>
      <c r="G3">
        <v>266.476593278</v>
      </c>
    </row>
    <row r="4" spans="1:7" x14ac:dyDescent="0.2">
      <c r="A4" s="5">
        <v>103</v>
      </c>
      <c r="B4" s="5" t="s">
        <v>136</v>
      </c>
      <c r="C4">
        <v>29.1</v>
      </c>
      <c r="D4" s="15">
        <v>1</v>
      </c>
      <c r="E4" s="6">
        <v>3.7759999999999998</v>
      </c>
      <c r="F4">
        <v>55.585165599999996</v>
      </c>
      <c r="G4">
        <v>209.88958530559995</v>
      </c>
    </row>
    <row r="5" spans="1:7" x14ac:dyDescent="0.2">
      <c r="A5">
        <v>104</v>
      </c>
      <c r="B5" t="s">
        <v>136</v>
      </c>
      <c r="C5">
        <v>18.5</v>
      </c>
      <c r="D5" s="15">
        <v>1</v>
      </c>
      <c r="E5" s="6">
        <v>3.2480000000000002</v>
      </c>
      <c r="F5">
        <v>76.823495199999996</v>
      </c>
      <c r="G5">
        <v>249.52271240960005</v>
      </c>
    </row>
    <row r="6" spans="1:7" x14ac:dyDescent="0.2">
      <c r="A6">
        <v>105</v>
      </c>
      <c r="B6" s="5" t="s">
        <v>136</v>
      </c>
      <c r="C6">
        <v>21.6</v>
      </c>
      <c r="D6" s="15">
        <v>1</v>
      </c>
      <c r="E6" s="6">
        <v>3.323</v>
      </c>
      <c r="F6">
        <v>71.239160799999993</v>
      </c>
      <c r="G6">
        <v>236.72773133839996</v>
      </c>
    </row>
    <row r="7" spans="1:7" x14ac:dyDescent="0.2">
      <c r="A7">
        <v>106</v>
      </c>
      <c r="B7" t="s">
        <v>136</v>
      </c>
      <c r="C7">
        <v>17.2</v>
      </c>
      <c r="D7" s="15">
        <v>1</v>
      </c>
      <c r="E7" s="6">
        <v>3.2890000000000001</v>
      </c>
      <c r="F7">
        <v>81.659130399999981</v>
      </c>
      <c r="G7">
        <v>268.57687988559996</v>
      </c>
    </row>
    <row r="8" spans="1:7" x14ac:dyDescent="0.2">
      <c r="A8">
        <v>107</v>
      </c>
      <c r="B8" s="5" t="s">
        <v>136</v>
      </c>
      <c r="C8">
        <v>22.1</v>
      </c>
      <c r="D8" s="15">
        <v>1</v>
      </c>
      <c r="E8" s="6">
        <v>3.343</v>
      </c>
      <c r="F8">
        <v>72.302107599999999</v>
      </c>
      <c r="G8">
        <v>241.70594570679998</v>
      </c>
    </row>
    <row r="9" spans="1:7" x14ac:dyDescent="0.2">
      <c r="A9">
        <v>108</v>
      </c>
      <c r="B9" t="s">
        <v>136</v>
      </c>
      <c r="C9">
        <v>15.6</v>
      </c>
      <c r="D9" s="15">
        <v>1</v>
      </c>
      <c r="E9" s="6">
        <v>3.3079999999999998</v>
      </c>
      <c r="F9">
        <v>73.507581999999999</v>
      </c>
      <c r="G9">
        <v>243.16308125599994</v>
      </c>
    </row>
    <row r="10" spans="1:7" x14ac:dyDescent="0.2">
      <c r="A10">
        <v>109</v>
      </c>
      <c r="B10" s="5" t="s">
        <v>136</v>
      </c>
      <c r="C10">
        <v>25.3</v>
      </c>
      <c r="D10" s="15">
        <v>1</v>
      </c>
      <c r="E10" s="6">
        <v>3.6269999999999998</v>
      </c>
      <c r="F10">
        <v>52.032278799999993</v>
      </c>
      <c r="G10">
        <v>188.72107520759994</v>
      </c>
    </row>
    <row r="11" spans="1:7" x14ac:dyDescent="0.2">
      <c r="A11">
        <v>110</v>
      </c>
      <c r="B11" t="s">
        <v>136</v>
      </c>
      <c r="C11">
        <v>14.4</v>
      </c>
      <c r="D11" s="15">
        <v>1</v>
      </c>
      <c r="E11" s="6">
        <v>3.153</v>
      </c>
      <c r="F11">
        <v>67.440714400000005</v>
      </c>
      <c r="G11">
        <v>212.64057250320002</v>
      </c>
    </row>
    <row r="12" spans="1:7" x14ac:dyDescent="0.2">
      <c r="A12" s="5">
        <v>111</v>
      </c>
      <c r="B12" s="5" t="s">
        <v>136</v>
      </c>
      <c r="C12">
        <v>23.4</v>
      </c>
      <c r="D12" s="15">
        <v>1</v>
      </c>
      <c r="E12" s="6">
        <v>3.7789999999999999</v>
      </c>
      <c r="F12">
        <v>69.691963599999994</v>
      </c>
      <c r="G12">
        <v>263.36593044439996</v>
      </c>
    </row>
    <row r="13" spans="1:7" x14ac:dyDescent="0.2">
      <c r="A13" s="5">
        <v>112</v>
      </c>
      <c r="B13" t="s">
        <v>136</v>
      </c>
      <c r="C13">
        <v>30</v>
      </c>
      <c r="D13" s="15">
        <v>1</v>
      </c>
      <c r="E13" s="6">
        <v>3.7909999999999999</v>
      </c>
      <c r="F13">
        <v>55.430617599999984</v>
      </c>
      <c r="G13">
        <v>210.13747132159995</v>
      </c>
    </row>
    <row r="14" spans="1:7" x14ac:dyDescent="0.2">
      <c r="A14" s="5">
        <v>113</v>
      </c>
      <c r="B14" s="5" t="s">
        <v>136</v>
      </c>
      <c r="C14">
        <v>18.399999999999999</v>
      </c>
      <c r="D14" s="15">
        <v>1</v>
      </c>
      <c r="E14" s="6">
        <v>3.2149999999999999</v>
      </c>
      <c r="F14">
        <v>58.545618399999988</v>
      </c>
      <c r="G14">
        <v>188.22416315599997</v>
      </c>
    </row>
    <row r="15" spans="1:7" x14ac:dyDescent="0.2">
      <c r="A15" s="5">
        <v>115</v>
      </c>
      <c r="B15" t="s">
        <v>136</v>
      </c>
      <c r="C15">
        <v>16.8</v>
      </c>
      <c r="D15" s="15">
        <v>1</v>
      </c>
      <c r="E15" s="6">
        <v>3.4</v>
      </c>
      <c r="F15">
        <v>67.464755199999985</v>
      </c>
      <c r="G15">
        <v>229.38016768</v>
      </c>
    </row>
    <row r="16" spans="1:7" x14ac:dyDescent="0.2">
      <c r="A16">
        <v>116</v>
      </c>
      <c r="B16" s="5" t="s">
        <v>136</v>
      </c>
      <c r="C16">
        <v>12.9</v>
      </c>
      <c r="D16" s="15">
        <v>1</v>
      </c>
      <c r="E16" s="6">
        <v>1.65</v>
      </c>
      <c r="F16">
        <v>90.349879599999994</v>
      </c>
      <c r="G16">
        <v>149.07730134000002</v>
      </c>
    </row>
    <row r="17" spans="1:7" x14ac:dyDescent="0.2">
      <c r="A17">
        <v>118</v>
      </c>
      <c r="B17" t="s">
        <v>136</v>
      </c>
      <c r="C17">
        <v>16.100000000000001</v>
      </c>
      <c r="D17" s="15">
        <v>1</v>
      </c>
      <c r="E17" s="6">
        <v>3.51</v>
      </c>
      <c r="F17">
        <v>75.370743999999988</v>
      </c>
      <c r="G17">
        <v>264.55131143999995</v>
      </c>
    </row>
    <row r="18" spans="1:7" x14ac:dyDescent="0.2">
      <c r="A18">
        <v>119</v>
      </c>
      <c r="B18" s="5" t="s">
        <v>136</v>
      </c>
      <c r="C18">
        <v>15.5</v>
      </c>
      <c r="D18" s="15">
        <v>1</v>
      </c>
      <c r="E18" s="6">
        <v>3.262</v>
      </c>
      <c r="F18">
        <v>83.848560400000011</v>
      </c>
      <c r="G18">
        <v>273.51400402479999</v>
      </c>
    </row>
    <row r="19" spans="1:7" x14ac:dyDescent="0.2">
      <c r="A19">
        <v>120</v>
      </c>
      <c r="B19" t="s">
        <v>136</v>
      </c>
      <c r="C19">
        <v>18.7</v>
      </c>
      <c r="D19" s="15">
        <v>1</v>
      </c>
      <c r="E19" s="6">
        <v>3.2210000000000001</v>
      </c>
      <c r="F19">
        <v>67.317076</v>
      </c>
      <c r="G19">
        <v>216.82830179600003</v>
      </c>
    </row>
    <row r="20" spans="1:7" x14ac:dyDescent="0.2">
      <c r="A20">
        <v>121</v>
      </c>
      <c r="B20" s="5" t="s">
        <v>136</v>
      </c>
      <c r="C20">
        <v>21.6</v>
      </c>
      <c r="D20" s="15">
        <v>2</v>
      </c>
      <c r="E20" s="6">
        <v>3.3069999999999999</v>
      </c>
      <c r="F20">
        <v>73.698191199999997</v>
      </c>
      <c r="G20">
        <v>243.71991829839996</v>
      </c>
    </row>
    <row r="21" spans="1:7" x14ac:dyDescent="0.2">
      <c r="A21">
        <v>122</v>
      </c>
      <c r="B21" t="s">
        <v>136</v>
      </c>
      <c r="C21">
        <v>13.2</v>
      </c>
      <c r="D21" s="15">
        <v>2</v>
      </c>
      <c r="E21" s="6">
        <v>3.46</v>
      </c>
      <c r="F21">
        <v>79.352930799999996</v>
      </c>
      <c r="G21">
        <v>274.56114056799998</v>
      </c>
    </row>
    <row r="22" spans="1:7" x14ac:dyDescent="0.2">
      <c r="A22">
        <v>123</v>
      </c>
      <c r="B22" s="5" t="s">
        <v>136</v>
      </c>
      <c r="C22">
        <v>22.9</v>
      </c>
      <c r="D22" s="15">
        <v>2</v>
      </c>
      <c r="E22" s="6">
        <v>3.1539999999999999</v>
      </c>
      <c r="F22">
        <v>64.454503599999995</v>
      </c>
      <c r="G22">
        <v>203.28950435439998</v>
      </c>
    </row>
    <row r="23" spans="1:7" x14ac:dyDescent="0.2">
      <c r="A23">
        <v>124</v>
      </c>
      <c r="B23" t="s">
        <v>136</v>
      </c>
      <c r="C23">
        <v>29.6</v>
      </c>
      <c r="D23" s="15">
        <v>2</v>
      </c>
      <c r="E23" s="6">
        <v>3.3170000000000002</v>
      </c>
      <c r="F23">
        <v>53.867965600000005</v>
      </c>
      <c r="G23">
        <v>178.68004189520002</v>
      </c>
    </row>
    <row r="24" spans="1:7" x14ac:dyDescent="0.2">
      <c r="A24">
        <v>125</v>
      </c>
      <c r="B24" s="5" t="s">
        <v>136</v>
      </c>
      <c r="C24">
        <v>19.3</v>
      </c>
      <c r="D24" s="15">
        <v>2</v>
      </c>
      <c r="E24" s="6">
        <v>3.5910000000000002</v>
      </c>
      <c r="F24">
        <v>52.987041999999995</v>
      </c>
      <c r="G24">
        <v>190.27646782200003</v>
      </c>
    </row>
    <row r="25" spans="1:7" x14ac:dyDescent="0.2">
      <c r="A25">
        <v>126</v>
      </c>
      <c r="B25" t="s">
        <v>136</v>
      </c>
      <c r="C25">
        <v>24.4</v>
      </c>
      <c r="D25" s="15">
        <v>2</v>
      </c>
      <c r="E25" s="6">
        <v>3.5379999999999998</v>
      </c>
      <c r="F25">
        <v>49.173140799999992</v>
      </c>
      <c r="G25">
        <v>173.97457215039992</v>
      </c>
    </row>
    <row r="26" spans="1:7" x14ac:dyDescent="0.2">
      <c r="A26">
        <v>127</v>
      </c>
      <c r="B26" s="5" t="s">
        <v>136</v>
      </c>
      <c r="C26">
        <v>21.8</v>
      </c>
      <c r="D26" s="15">
        <v>2</v>
      </c>
      <c r="E26" s="6">
        <v>3.585</v>
      </c>
      <c r="F26">
        <v>48.075850000000003</v>
      </c>
      <c r="G26">
        <v>172.35192224999997</v>
      </c>
    </row>
    <row r="27" spans="1:7" x14ac:dyDescent="0.2">
      <c r="A27">
        <v>128</v>
      </c>
      <c r="B27" s="5" t="s">
        <v>136</v>
      </c>
      <c r="C27">
        <v>16.8</v>
      </c>
      <c r="D27" s="15">
        <v>3</v>
      </c>
      <c r="E27" s="6">
        <v>3.8</v>
      </c>
      <c r="F27">
        <v>73.673291799999987</v>
      </c>
      <c r="G27">
        <v>279.95850883999998</v>
      </c>
    </row>
    <row r="28" spans="1:7" x14ac:dyDescent="0.2">
      <c r="A28">
        <v>129</v>
      </c>
      <c r="B28" s="5" t="s">
        <v>136</v>
      </c>
      <c r="C28">
        <v>28.2</v>
      </c>
      <c r="D28" s="15">
        <v>3</v>
      </c>
      <c r="E28" s="6">
        <v>3.6760000000000002</v>
      </c>
      <c r="F28">
        <v>64.661426199999994</v>
      </c>
      <c r="G28">
        <v>237.69540271120002</v>
      </c>
    </row>
    <row r="29" spans="1:7" x14ac:dyDescent="0.2">
      <c r="A29">
        <v>130</v>
      </c>
      <c r="B29" s="5" t="s">
        <v>136</v>
      </c>
      <c r="C29">
        <v>14.8</v>
      </c>
      <c r="D29" s="15">
        <v>3</v>
      </c>
      <c r="E29" s="6">
        <v>3.6549999999999998</v>
      </c>
      <c r="F29">
        <v>71.155876599999999</v>
      </c>
      <c r="G29">
        <v>260.07472897299999</v>
      </c>
    </row>
    <row r="30" spans="1:7" x14ac:dyDescent="0.2">
      <c r="A30">
        <v>132</v>
      </c>
      <c r="B30" s="5" t="s">
        <v>136</v>
      </c>
      <c r="C30">
        <v>20.9</v>
      </c>
      <c r="D30" s="15">
        <v>3</v>
      </c>
      <c r="E30" s="6">
        <v>3.161</v>
      </c>
      <c r="F30">
        <v>65.752706799999984</v>
      </c>
      <c r="G30">
        <v>207.8443061948</v>
      </c>
    </row>
    <row r="31" spans="1:7" x14ac:dyDescent="0.2">
      <c r="A31">
        <v>133</v>
      </c>
      <c r="B31" t="s">
        <v>136</v>
      </c>
      <c r="C31">
        <v>17.2</v>
      </c>
      <c r="D31" s="15">
        <v>2</v>
      </c>
      <c r="E31" s="6">
        <v>3.5249999999999999</v>
      </c>
      <c r="F31">
        <v>53.381997999999996</v>
      </c>
      <c r="G31">
        <v>188.17154294999995</v>
      </c>
    </row>
    <row r="32" spans="1:7" x14ac:dyDescent="0.2">
      <c r="A32">
        <v>134</v>
      </c>
      <c r="B32" s="5" t="s">
        <v>136</v>
      </c>
      <c r="C32">
        <v>18.2</v>
      </c>
      <c r="D32" s="15">
        <v>3</v>
      </c>
      <c r="E32" s="6">
        <v>3.5739999999999998</v>
      </c>
      <c r="F32">
        <v>69.102964</v>
      </c>
      <c r="G32">
        <v>246.97399333599998</v>
      </c>
    </row>
    <row r="33" spans="1:7" x14ac:dyDescent="0.2">
      <c r="A33">
        <v>136</v>
      </c>
      <c r="B33" s="5" t="s">
        <v>136</v>
      </c>
      <c r="C33">
        <v>21.8</v>
      </c>
      <c r="D33" s="15">
        <v>3</v>
      </c>
      <c r="E33" s="6">
        <v>3.448</v>
      </c>
      <c r="F33">
        <v>42.256259199999988</v>
      </c>
      <c r="G33">
        <v>145.69958172159997</v>
      </c>
    </row>
    <row r="34" spans="1:7" x14ac:dyDescent="0.2">
      <c r="A34">
        <v>137</v>
      </c>
      <c r="B34" s="5" t="s">
        <v>136</v>
      </c>
      <c r="C34">
        <v>17.8</v>
      </c>
      <c r="D34" s="15">
        <v>3</v>
      </c>
      <c r="E34" s="6">
        <v>3.8959999999999999</v>
      </c>
      <c r="F34">
        <v>79.850918800000002</v>
      </c>
      <c r="G34">
        <v>311.09917964479996</v>
      </c>
    </row>
    <row r="35" spans="1:7" x14ac:dyDescent="0.2">
      <c r="A35">
        <v>138</v>
      </c>
      <c r="B35" s="5" t="s">
        <v>136</v>
      </c>
      <c r="C35">
        <v>23.4</v>
      </c>
      <c r="D35" s="15">
        <v>3</v>
      </c>
      <c r="E35" s="6">
        <v>3.641</v>
      </c>
      <c r="F35">
        <v>55.0528336</v>
      </c>
      <c r="G35">
        <v>200.44736713760003</v>
      </c>
    </row>
    <row r="36" spans="1:7" x14ac:dyDescent="0.2">
      <c r="A36">
        <v>140</v>
      </c>
      <c r="B36" s="5" t="s">
        <v>136</v>
      </c>
      <c r="C36">
        <v>22.2</v>
      </c>
      <c r="D36" s="15">
        <v>3</v>
      </c>
      <c r="E36" s="6">
        <v>3.6549999999999998</v>
      </c>
      <c r="F36">
        <v>57.825252999999996</v>
      </c>
      <c r="G36">
        <v>211.35129971499998</v>
      </c>
    </row>
    <row r="37" spans="1:7" x14ac:dyDescent="0.2">
      <c r="A37">
        <v>142</v>
      </c>
      <c r="B37" s="5" t="s">
        <v>136</v>
      </c>
      <c r="C37">
        <v>15.3</v>
      </c>
      <c r="D37" s="15">
        <v>3</v>
      </c>
      <c r="E37" s="6">
        <v>3.593</v>
      </c>
      <c r="F37">
        <v>67.074950799999996</v>
      </c>
      <c r="G37">
        <v>241.00029822440001</v>
      </c>
    </row>
    <row r="38" spans="1:7" x14ac:dyDescent="0.2">
      <c r="A38">
        <v>143</v>
      </c>
      <c r="B38" s="5" t="s">
        <v>136</v>
      </c>
      <c r="C38">
        <v>19.899999999999999</v>
      </c>
      <c r="D38" s="15">
        <v>2</v>
      </c>
      <c r="E38" s="6">
        <v>3.8359999999999999</v>
      </c>
      <c r="F38">
        <v>50.624174799999999</v>
      </c>
      <c r="G38">
        <v>194.19433453279996</v>
      </c>
    </row>
    <row r="39" spans="1:7" x14ac:dyDescent="0.2">
      <c r="A39">
        <v>144</v>
      </c>
      <c r="B39" s="5" t="s">
        <v>136</v>
      </c>
      <c r="C39">
        <v>13.8</v>
      </c>
      <c r="D39" s="15">
        <v>3</v>
      </c>
      <c r="E39" s="6">
        <v>3.0289999999999999</v>
      </c>
      <c r="F39">
        <v>77.146328799999992</v>
      </c>
      <c r="G39">
        <v>233.67622993519996</v>
      </c>
    </row>
    <row r="40" spans="1:7" x14ac:dyDescent="0.2">
      <c r="A40">
        <v>146</v>
      </c>
      <c r="B40" s="5" t="s">
        <v>136</v>
      </c>
      <c r="C40">
        <v>17.5</v>
      </c>
      <c r="D40" s="15">
        <v>3</v>
      </c>
      <c r="E40" s="6">
        <v>3.4289999999999998</v>
      </c>
      <c r="F40">
        <v>68.704573599999989</v>
      </c>
      <c r="G40">
        <v>235.58798287439998</v>
      </c>
    </row>
    <row r="41" spans="1:7" x14ac:dyDescent="0.2">
      <c r="A41">
        <v>148</v>
      </c>
      <c r="B41" s="5" t="s">
        <v>136</v>
      </c>
      <c r="C41">
        <v>19.8</v>
      </c>
      <c r="D41" s="15">
        <v>3</v>
      </c>
      <c r="E41" s="6">
        <v>3.4020000000000001</v>
      </c>
      <c r="F41">
        <v>71.704521999999997</v>
      </c>
      <c r="G41">
        <v>243.93878384399997</v>
      </c>
    </row>
    <row r="42" spans="1:7" x14ac:dyDescent="0.2">
      <c r="A42">
        <v>149</v>
      </c>
      <c r="B42" t="s">
        <v>136</v>
      </c>
      <c r="C42">
        <v>20.5</v>
      </c>
      <c r="D42" s="15">
        <v>2</v>
      </c>
      <c r="E42" s="6">
        <v>3.7050000000000001</v>
      </c>
      <c r="F42">
        <v>62.464268799999999</v>
      </c>
      <c r="G42">
        <v>231.43011590399999</v>
      </c>
    </row>
    <row r="43" spans="1:7" x14ac:dyDescent="0.2">
      <c r="A43">
        <v>150</v>
      </c>
      <c r="B43" s="5" t="s">
        <v>136</v>
      </c>
      <c r="C43">
        <v>16.2</v>
      </c>
      <c r="D43" s="15">
        <v>2</v>
      </c>
      <c r="E43" s="6">
        <v>3.7709999999999999</v>
      </c>
      <c r="F43">
        <v>41.274020799999995</v>
      </c>
      <c r="G43">
        <v>155.64433243679997</v>
      </c>
    </row>
    <row r="44" spans="1:7" x14ac:dyDescent="0.2">
      <c r="A44">
        <v>151</v>
      </c>
      <c r="B44" s="5" t="s">
        <v>136</v>
      </c>
      <c r="C44">
        <v>20.5</v>
      </c>
      <c r="D44" s="15">
        <v>3</v>
      </c>
      <c r="E44" s="6">
        <v>3.544</v>
      </c>
      <c r="F44">
        <v>59.7562444</v>
      </c>
      <c r="G44">
        <v>211.77613015359998</v>
      </c>
    </row>
    <row r="45" spans="1:7" x14ac:dyDescent="0.2">
      <c r="A45">
        <v>152</v>
      </c>
      <c r="B45" s="5" t="s">
        <v>136</v>
      </c>
      <c r="C45">
        <v>17.899999999999999</v>
      </c>
      <c r="D45" s="15">
        <v>3</v>
      </c>
      <c r="E45" s="6">
        <v>3.0249999999999999</v>
      </c>
      <c r="F45">
        <v>69.1768036</v>
      </c>
      <c r="G45">
        <v>209.25983088999999</v>
      </c>
    </row>
    <row r="46" spans="1:7" x14ac:dyDescent="0.2">
      <c r="A46">
        <v>153</v>
      </c>
      <c r="B46" s="5" t="s">
        <v>136</v>
      </c>
      <c r="C46">
        <v>19.100000000000001</v>
      </c>
      <c r="D46" s="15">
        <v>3</v>
      </c>
      <c r="E46" s="6">
        <v>3.3170000000000002</v>
      </c>
      <c r="F46">
        <v>61.773095799999986</v>
      </c>
      <c r="G46">
        <v>204.90135876860001</v>
      </c>
    </row>
    <row r="47" spans="1:7" x14ac:dyDescent="0.2">
      <c r="A47">
        <v>154</v>
      </c>
      <c r="B47" t="s">
        <v>136</v>
      </c>
      <c r="C47">
        <v>15.3</v>
      </c>
      <c r="D47" s="15">
        <v>2</v>
      </c>
      <c r="E47" s="6">
        <v>3.7669999999999999</v>
      </c>
      <c r="F47">
        <v>47.182905999999996</v>
      </c>
      <c r="G47">
        <v>177.738006902</v>
      </c>
    </row>
    <row r="48" spans="1:7" x14ac:dyDescent="0.2">
      <c r="A48">
        <v>156</v>
      </c>
      <c r="B48" s="5" t="s">
        <v>136</v>
      </c>
      <c r="C48">
        <v>22.4</v>
      </c>
      <c r="D48" s="15">
        <v>2</v>
      </c>
      <c r="E48" s="6">
        <v>3.8479999999999999</v>
      </c>
      <c r="F48">
        <v>63.501457600000002</v>
      </c>
      <c r="G48">
        <v>244.35360884479999</v>
      </c>
    </row>
    <row r="49" spans="1:7" x14ac:dyDescent="0.2">
      <c r="A49">
        <v>157</v>
      </c>
      <c r="B49" t="s">
        <v>136</v>
      </c>
      <c r="C49">
        <v>27.1</v>
      </c>
      <c r="D49" s="15">
        <v>2</v>
      </c>
      <c r="E49" s="6">
        <v>3.6760000000000002</v>
      </c>
      <c r="F49">
        <v>53.210277999999995</v>
      </c>
      <c r="G49">
        <v>195.60098192800001</v>
      </c>
    </row>
    <row r="50" spans="1:7" x14ac:dyDescent="0.2">
      <c r="A50">
        <v>158</v>
      </c>
      <c r="B50" s="5" t="s">
        <v>136</v>
      </c>
      <c r="C50">
        <v>12.1</v>
      </c>
      <c r="D50" s="15">
        <v>2</v>
      </c>
      <c r="E50" s="6">
        <v>3.0720000000000001</v>
      </c>
      <c r="F50">
        <v>71.033096799999996</v>
      </c>
      <c r="G50">
        <v>218.21367336959997</v>
      </c>
    </row>
    <row r="51" spans="1:7" x14ac:dyDescent="0.2">
      <c r="A51">
        <v>159</v>
      </c>
      <c r="B51" t="s">
        <v>136</v>
      </c>
      <c r="C51">
        <v>21.7</v>
      </c>
      <c r="D51" s="15">
        <v>2</v>
      </c>
      <c r="E51" s="6">
        <v>3.7829999999999999</v>
      </c>
      <c r="F51">
        <v>42.505253199999991</v>
      </c>
      <c r="G51">
        <v>160.7973728556</v>
      </c>
    </row>
    <row r="52" spans="1:7" x14ac:dyDescent="0.2">
      <c r="A52">
        <v>161</v>
      </c>
      <c r="B52" s="5" t="s">
        <v>136</v>
      </c>
      <c r="C52">
        <v>24</v>
      </c>
      <c r="D52" s="15">
        <v>3</v>
      </c>
      <c r="E52" s="6">
        <v>3.1869999999999998</v>
      </c>
      <c r="F52">
        <v>62.404166800000006</v>
      </c>
      <c r="G52">
        <v>198.88207959159996</v>
      </c>
    </row>
    <row r="53" spans="1:7" x14ac:dyDescent="0.2">
      <c r="A53" t="s">
        <v>26</v>
      </c>
      <c r="B53" s="5" t="s">
        <v>136</v>
      </c>
      <c r="C53">
        <v>18.899999999999999</v>
      </c>
      <c r="D53" s="15">
        <v>3</v>
      </c>
      <c r="E53" s="6">
        <v>3.4260000000000002</v>
      </c>
      <c r="F53">
        <v>74.222795799999986</v>
      </c>
      <c r="G53">
        <v>254.28729841079996</v>
      </c>
    </row>
    <row r="54" spans="1:7" x14ac:dyDescent="0.2">
      <c r="A54" t="s">
        <v>4</v>
      </c>
      <c r="B54" s="5" t="s">
        <v>136</v>
      </c>
      <c r="C54">
        <v>23.3</v>
      </c>
      <c r="D54" s="15">
        <v>2</v>
      </c>
      <c r="E54" s="6">
        <v>3.4820000000000002</v>
      </c>
      <c r="F54">
        <v>65.750989599999997</v>
      </c>
      <c r="G54">
        <v>228.94494578720003</v>
      </c>
    </row>
    <row r="55" spans="1:7" x14ac:dyDescent="0.2">
      <c r="A55">
        <v>301</v>
      </c>
      <c r="B55" s="5" t="s">
        <v>137</v>
      </c>
      <c r="C55">
        <v>17</v>
      </c>
      <c r="D55" s="15">
        <v>1</v>
      </c>
      <c r="E55" s="6">
        <v>3.3279999999999998</v>
      </c>
      <c r="F55">
        <v>98.152836399999998</v>
      </c>
      <c r="G55">
        <v>326.65263953919998</v>
      </c>
    </row>
    <row r="56" spans="1:7" x14ac:dyDescent="0.2">
      <c r="A56">
        <v>302</v>
      </c>
      <c r="B56" t="s">
        <v>137</v>
      </c>
      <c r="C56">
        <v>31.8</v>
      </c>
      <c r="D56" s="15">
        <v>1</v>
      </c>
      <c r="E56" s="6">
        <v>3.5310000000000001</v>
      </c>
      <c r="F56">
        <v>67.164245199999996</v>
      </c>
      <c r="G56">
        <v>237.15694980120003</v>
      </c>
    </row>
    <row r="57" spans="1:7" x14ac:dyDescent="0.2">
      <c r="A57">
        <v>303</v>
      </c>
      <c r="B57" s="5" t="s">
        <v>137</v>
      </c>
      <c r="C57">
        <v>23.1</v>
      </c>
      <c r="D57" s="15">
        <v>1</v>
      </c>
      <c r="E57" s="6">
        <v>3.661</v>
      </c>
      <c r="F57">
        <v>82.387223199999994</v>
      </c>
      <c r="G57">
        <v>301.61962413520007</v>
      </c>
    </row>
    <row r="58" spans="1:7" x14ac:dyDescent="0.2">
      <c r="A58">
        <v>304</v>
      </c>
      <c r="B58" t="s">
        <v>137</v>
      </c>
      <c r="C58">
        <v>18.899999999999999</v>
      </c>
      <c r="D58" s="15">
        <v>1</v>
      </c>
      <c r="E58" s="6">
        <v>3.266</v>
      </c>
      <c r="F58">
        <v>85.692833199999995</v>
      </c>
      <c r="G58">
        <v>279.87279323120003</v>
      </c>
    </row>
    <row r="59" spans="1:7" x14ac:dyDescent="0.2">
      <c r="A59">
        <v>305</v>
      </c>
      <c r="B59" s="5" t="s">
        <v>137</v>
      </c>
      <c r="C59">
        <v>12.9</v>
      </c>
      <c r="D59" s="15">
        <v>1</v>
      </c>
      <c r="E59" s="6">
        <v>3.3780000000000001</v>
      </c>
      <c r="F59">
        <v>95.171777199999994</v>
      </c>
      <c r="G59">
        <v>321.49026338159996</v>
      </c>
    </row>
    <row r="60" spans="1:7" x14ac:dyDescent="0.2">
      <c r="A60">
        <v>308</v>
      </c>
      <c r="B60" s="5" t="s">
        <v>137</v>
      </c>
      <c r="C60">
        <v>28.2</v>
      </c>
      <c r="D60" s="15">
        <v>2</v>
      </c>
      <c r="E60" s="6">
        <v>3.859</v>
      </c>
      <c r="F60">
        <v>59.426541999999998</v>
      </c>
      <c r="G60">
        <v>229.32702557799996</v>
      </c>
    </row>
    <row r="61" spans="1:7" x14ac:dyDescent="0.2">
      <c r="A61">
        <v>309</v>
      </c>
      <c r="B61" t="s">
        <v>137</v>
      </c>
      <c r="C61">
        <v>23.5</v>
      </c>
      <c r="D61" s="15">
        <v>1</v>
      </c>
      <c r="E61" s="6">
        <v>3.6930000000000001</v>
      </c>
      <c r="F61">
        <v>76.631168799999998</v>
      </c>
      <c r="G61">
        <v>282.99890637839997</v>
      </c>
    </row>
    <row r="62" spans="1:7" x14ac:dyDescent="0.2">
      <c r="A62">
        <v>310</v>
      </c>
      <c r="B62" s="5" t="s">
        <v>137</v>
      </c>
      <c r="C62">
        <v>23.3</v>
      </c>
      <c r="D62" s="15">
        <v>1</v>
      </c>
      <c r="E62" s="6">
        <v>3.4740000000000002</v>
      </c>
      <c r="F62">
        <v>66.067813000000001</v>
      </c>
      <c r="G62">
        <v>229.51958236200005</v>
      </c>
    </row>
    <row r="63" spans="1:7" x14ac:dyDescent="0.2">
      <c r="A63">
        <v>311</v>
      </c>
      <c r="B63" t="s">
        <v>137</v>
      </c>
      <c r="C63">
        <v>15.8</v>
      </c>
      <c r="D63" s="15">
        <v>1</v>
      </c>
      <c r="E63" s="6">
        <v>3.5179999999999998</v>
      </c>
      <c r="F63">
        <v>83.074103199999996</v>
      </c>
      <c r="G63">
        <v>292.25469505759997</v>
      </c>
    </row>
    <row r="64" spans="1:7" x14ac:dyDescent="0.2">
      <c r="A64">
        <v>312</v>
      </c>
      <c r="B64" s="5" t="s">
        <v>137</v>
      </c>
      <c r="C64">
        <v>18.600000000000001</v>
      </c>
      <c r="D64" s="15">
        <v>1</v>
      </c>
      <c r="E64" s="6">
        <v>3.742</v>
      </c>
      <c r="F64">
        <v>81.957923199999996</v>
      </c>
      <c r="G64">
        <v>306.68654861439995</v>
      </c>
    </row>
    <row r="65" spans="1:7" x14ac:dyDescent="0.2">
      <c r="A65">
        <v>313</v>
      </c>
      <c r="B65" t="s">
        <v>137</v>
      </c>
      <c r="C65">
        <v>24.3</v>
      </c>
      <c r="D65" s="15">
        <v>1</v>
      </c>
      <c r="E65" s="6">
        <v>3.4790000000000001</v>
      </c>
      <c r="F65">
        <v>67.7480932</v>
      </c>
      <c r="G65">
        <v>235.69561624280001</v>
      </c>
    </row>
    <row r="66" spans="1:7" x14ac:dyDescent="0.2">
      <c r="A66">
        <v>314</v>
      </c>
      <c r="B66" s="5" t="s">
        <v>137</v>
      </c>
      <c r="C66">
        <v>22.3</v>
      </c>
      <c r="D66" s="15">
        <v>1</v>
      </c>
      <c r="E66" s="6">
        <v>3.2010000000000001</v>
      </c>
      <c r="F66">
        <v>71.30098000000001</v>
      </c>
      <c r="G66">
        <v>228.23443698</v>
      </c>
    </row>
    <row r="67" spans="1:7" x14ac:dyDescent="0.2">
      <c r="A67">
        <v>315</v>
      </c>
      <c r="B67" t="s">
        <v>137</v>
      </c>
      <c r="C67">
        <v>19.100000000000001</v>
      </c>
      <c r="D67" s="15">
        <v>1</v>
      </c>
      <c r="E67" s="6">
        <v>3.734</v>
      </c>
      <c r="F67">
        <v>58.183289200000004</v>
      </c>
      <c r="G67">
        <v>217.25640187279998</v>
      </c>
    </row>
    <row r="68" spans="1:7" x14ac:dyDescent="0.2">
      <c r="A68">
        <v>316</v>
      </c>
      <c r="B68" s="5" t="s">
        <v>137</v>
      </c>
      <c r="C68">
        <v>23.8</v>
      </c>
      <c r="D68" s="15">
        <v>1</v>
      </c>
      <c r="E68" s="6">
        <v>3.8929999999999998</v>
      </c>
      <c r="F68">
        <v>62.927912799999987</v>
      </c>
      <c r="G68">
        <v>244.97836453039997</v>
      </c>
    </row>
    <row r="69" spans="1:7" x14ac:dyDescent="0.2">
      <c r="A69">
        <v>317</v>
      </c>
      <c r="B69" t="s">
        <v>137</v>
      </c>
      <c r="C69">
        <v>23.8</v>
      </c>
      <c r="D69" s="15">
        <v>1</v>
      </c>
      <c r="E69" s="6">
        <v>3.569</v>
      </c>
      <c r="F69">
        <v>70.760061999999991</v>
      </c>
      <c r="G69">
        <v>252.542661278</v>
      </c>
    </row>
    <row r="70" spans="1:7" x14ac:dyDescent="0.2">
      <c r="A70">
        <v>320</v>
      </c>
      <c r="B70" s="5" t="s">
        <v>137</v>
      </c>
      <c r="C70">
        <v>14.1</v>
      </c>
      <c r="D70" s="15">
        <v>1</v>
      </c>
      <c r="E70" s="6">
        <v>2.7349999999999999</v>
      </c>
      <c r="F70">
        <v>96.004619200000008</v>
      </c>
      <c r="G70">
        <v>262.57263351200004</v>
      </c>
    </row>
    <row r="71" spans="1:7" x14ac:dyDescent="0.2">
      <c r="A71">
        <v>321</v>
      </c>
      <c r="B71" s="5" t="s">
        <v>137</v>
      </c>
      <c r="C71">
        <v>16.7</v>
      </c>
      <c r="D71" s="15">
        <v>2</v>
      </c>
      <c r="E71" s="6">
        <v>3.18</v>
      </c>
      <c r="F71">
        <v>82.534902399999993</v>
      </c>
      <c r="G71">
        <v>262.46098963200001</v>
      </c>
    </row>
    <row r="72" spans="1:7" x14ac:dyDescent="0.2">
      <c r="A72">
        <v>322</v>
      </c>
      <c r="B72" s="5" t="s">
        <v>137</v>
      </c>
      <c r="C72">
        <v>22.9</v>
      </c>
      <c r="D72" s="15">
        <v>2</v>
      </c>
      <c r="E72" s="6">
        <v>3.4870000000000001</v>
      </c>
      <c r="F72">
        <v>73.844153199999994</v>
      </c>
      <c r="G72">
        <v>257.4945622084</v>
      </c>
    </row>
    <row r="73" spans="1:7" x14ac:dyDescent="0.2">
      <c r="A73">
        <v>323</v>
      </c>
      <c r="B73" s="5" t="s">
        <v>137</v>
      </c>
      <c r="C73">
        <v>19.399999999999999</v>
      </c>
      <c r="D73" s="15">
        <v>2</v>
      </c>
      <c r="E73" s="6">
        <v>3.7559999999999998</v>
      </c>
      <c r="F73">
        <v>81.781051599999998</v>
      </c>
      <c r="G73">
        <v>307.1696298096</v>
      </c>
    </row>
    <row r="74" spans="1:7" x14ac:dyDescent="0.2">
      <c r="A74">
        <v>325</v>
      </c>
      <c r="B74" s="5" t="s">
        <v>137</v>
      </c>
      <c r="C74">
        <v>15.5</v>
      </c>
      <c r="D74" s="15">
        <v>2</v>
      </c>
      <c r="E74" s="6">
        <v>3.4889999999999999</v>
      </c>
      <c r="F74">
        <v>71.043399999999991</v>
      </c>
      <c r="G74">
        <v>247.87042259999998</v>
      </c>
    </row>
    <row r="75" spans="1:7" x14ac:dyDescent="0.2">
      <c r="A75">
        <v>326</v>
      </c>
      <c r="B75" s="5" t="s">
        <v>137</v>
      </c>
      <c r="C75">
        <v>17.7</v>
      </c>
      <c r="D75" s="15">
        <v>2</v>
      </c>
      <c r="E75" s="6">
        <v>3.395</v>
      </c>
      <c r="F75">
        <v>67.545463599999991</v>
      </c>
      <c r="G75">
        <v>229.31684892199999</v>
      </c>
    </row>
    <row r="76" spans="1:7" x14ac:dyDescent="0.2">
      <c r="A76">
        <v>327</v>
      </c>
      <c r="B76" s="5" t="s">
        <v>137</v>
      </c>
      <c r="C76">
        <v>18.7</v>
      </c>
      <c r="D76" s="15">
        <v>2</v>
      </c>
      <c r="E76" s="6">
        <v>3.3279999999999998</v>
      </c>
      <c r="F76">
        <v>69.230036799999993</v>
      </c>
      <c r="G76">
        <v>230.39756247039998</v>
      </c>
    </row>
    <row r="77" spans="1:7" x14ac:dyDescent="0.2">
      <c r="A77">
        <v>328</v>
      </c>
      <c r="B77" s="5" t="s">
        <v>137</v>
      </c>
      <c r="C77">
        <v>12.7</v>
      </c>
      <c r="D77" s="15">
        <v>2</v>
      </c>
      <c r="E77" s="6">
        <v>3.79</v>
      </c>
      <c r="F77">
        <v>74.800633599999998</v>
      </c>
      <c r="G77">
        <v>283.49440134399993</v>
      </c>
    </row>
    <row r="78" spans="1:7" x14ac:dyDescent="0.2">
      <c r="A78">
        <v>329</v>
      </c>
      <c r="B78" s="5" t="s">
        <v>137</v>
      </c>
      <c r="C78">
        <v>19.8</v>
      </c>
      <c r="D78" s="15">
        <v>2</v>
      </c>
      <c r="E78" s="6">
        <v>3.64</v>
      </c>
      <c r="F78">
        <v>67.174548400000006</v>
      </c>
      <c r="G78">
        <v>244.51535617599998</v>
      </c>
    </row>
    <row r="79" spans="1:7" x14ac:dyDescent="0.2">
      <c r="A79">
        <v>331</v>
      </c>
      <c r="B79" s="5" t="s">
        <v>137</v>
      </c>
      <c r="C79">
        <v>17.5</v>
      </c>
      <c r="D79" s="15">
        <v>2</v>
      </c>
      <c r="E79" s="6">
        <v>3.44</v>
      </c>
      <c r="F79">
        <v>54.742020400000001</v>
      </c>
      <c r="G79">
        <v>188.312550176</v>
      </c>
    </row>
    <row r="80" spans="1:7" x14ac:dyDescent="0.2">
      <c r="A80">
        <v>333</v>
      </c>
      <c r="B80" s="5" t="s">
        <v>137</v>
      </c>
      <c r="C80">
        <v>13.8</v>
      </c>
      <c r="D80" s="15">
        <v>2</v>
      </c>
      <c r="E80" s="6">
        <v>3.972</v>
      </c>
      <c r="F80">
        <v>80.345472399999991</v>
      </c>
      <c r="G80">
        <v>319.13221637279997</v>
      </c>
    </row>
    <row r="81" spans="1:7" x14ac:dyDescent="0.2">
      <c r="A81">
        <v>334</v>
      </c>
      <c r="B81" s="5" t="s">
        <v>137</v>
      </c>
      <c r="C81">
        <v>24.5</v>
      </c>
      <c r="D81" s="15">
        <v>2</v>
      </c>
      <c r="E81" s="6">
        <v>3.492</v>
      </c>
      <c r="F81">
        <v>61.849511199999995</v>
      </c>
      <c r="G81">
        <v>215.9784931104</v>
      </c>
    </row>
    <row r="82" spans="1:7" x14ac:dyDescent="0.2">
      <c r="A82">
        <v>335</v>
      </c>
      <c r="B82" s="5" t="s">
        <v>137</v>
      </c>
      <c r="C82">
        <v>19.5</v>
      </c>
      <c r="D82" s="15">
        <v>3</v>
      </c>
      <c r="E82" s="6">
        <v>2.5760000000000001</v>
      </c>
      <c r="F82">
        <v>77.257946799999985</v>
      </c>
      <c r="G82">
        <v>199.01647095679999</v>
      </c>
    </row>
    <row r="83" spans="1:7" x14ac:dyDescent="0.2">
      <c r="A83">
        <v>336</v>
      </c>
      <c r="B83" s="5" t="s">
        <v>137</v>
      </c>
      <c r="C83">
        <v>17.899999999999999</v>
      </c>
      <c r="D83" s="15">
        <v>2</v>
      </c>
      <c r="E83" s="6">
        <v>3.1779999999999999</v>
      </c>
      <c r="F83">
        <v>66.780450999999999</v>
      </c>
      <c r="G83">
        <v>212.22827327800002</v>
      </c>
    </row>
    <row r="84" spans="1:7" x14ac:dyDescent="0.2">
      <c r="A84">
        <v>337</v>
      </c>
      <c r="B84" s="5" t="s">
        <v>137</v>
      </c>
      <c r="C84">
        <v>12.3</v>
      </c>
      <c r="D84" s="15">
        <v>2</v>
      </c>
      <c r="E84" s="6">
        <v>3.528</v>
      </c>
      <c r="F84">
        <v>69.858531999999997</v>
      </c>
      <c r="G84">
        <v>246.460900896</v>
      </c>
    </row>
    <row r="85" spans="1:7" x14ac:dyDescent="0.2">
      <c r="A85">
        <v>338</v>
      </c>
      <c r="B85" s="5" t="s">
        <v>137</v>
      </c>
      <c r="C85">
        <v>22.4</v>
      </c>
      <c r="D85" s="15">
        <v>3</v>
      </c>
      <c r="E85" s="6">
        <v>3.2709999999999999</v>
      </c>
      <c r="F85">
        <v>81.765596799999997</v>
      </c>
      <c r="G85">
        <v>267.45526713279992</v>
      </c>
    </row>
    <row r="86" spans="1:7" x14ac:dyDescent="0.2">
      <c r="A86">
        <v>339</v>
      </c>
      <c r="B86" s="5" t="s">
        <v>137</v>
      </c>
      <c r="C86">
        <v>20.9</v>
      </c>
      <c r="D86" s="15">
        <v>2</v>
      </c>
      <c r="E86" s="6">
        <v>3.1240000000000001</v>
      </c>
      <c r="F86">
        <v>68.321637999999993</v>
      </c>
      <c r="G86">
        <v>213.43679711199999</v>
      </c>
    </row>
    <row r="87" spans="1:7" x14ac:dyDescent="0.2">
      <c r="A87">
        <v>340</v>
      </c>
      <c r="B87" s="5" t="s">
        <v>137</v>
      </c>
      <c r="C87">
        <v>15.2</v>
      </c>
      <c r="D87" s="15">
        <v>3</v>
      </c>
      <c r="E87" s="6">
        <v>2.5390000000000001</v>
      </c>
      <c r="F87">
        <v>73.696473999999995</v>
      </c>
      <c r="G87">
        <v>187.11534748600002</v>
      </c>
    </row>
    <row r="88" spans="1:7" x14ac:dyDescent="0.2">
      <c r="A88">
        <v>341</v>
      </c>
      <c r="B88" s="5" t="s">
        <v>137</v>
      </c>
      <c r="C88">
        <v>21.2</v>
      </c>
      <c r="D88" s="15">
        <v>3</v>
      </c>
      <c r="E88" s="6">
        <v>3.714</v>
      </c>
      <c r="F88">
        <v>67.75324479999999</v>
      </c>
      <c r="G88">
        <v>251.63555118719995</v>
      </c>
    </row>
    <row r="89" spans="1:7" x14ac:dyDescent="0.2">
      <c r="A89">
        <v>342</v>
      </c>
      <c r="B89" s="5" t="s">
        <v>137</v>
      </c>
      <c r="C89">
        <v>27.3</v>
      </c>
      <c r="D89" s="15">
        <v>3</v>
      </c>
      <c r="E89" s="6">
        <v>3.6560000000000001</v>
      </c>
      <c r="F89">
        <v>46.865223999999998</v>
      </c>
      <c r="G89">
        <v>171.33925894400002</v>
      </c>
    </row>
    <row r="90" spans="1:7" x14ac:dyDescent="0.2">
      <c r="A90">
        <v>343</v>
      </c>
      <c r="B90" s="5" t="s">
        <v>137</v>
      </c>
      <c r="C90">
        <v>15.3</v>
      </c>
      <c r="D90" s="15">
        <v>3</v>
      </c>
      <c r="E90" s="6">
        <v>3.718</v>
      </c>
      <c r="F90">
        <v>77.866694199999984</v>
      </c>
      <c r="G90">
        <v>289.50836903559997</v>
      </c>
    </row>
    <row r="91" spans="1:7" x14ac:dyDescent="0.2">
      <c r="A91">
        <v>344</v>
      </c>
      <c r="B91" s="5" t="s">
        <v>137</v>
      </c>
      <c r="C91">
        <v>16.100000000000001</v>
      </c>
      <c r="D91" s="15">
        <v>3</v>
      </c>
      <c r="E91" s="6">
        <v>3.76</v>
      </c>
      <c r="F91">
        <v>75.265994800000001</v>
      </c>
      <c r="G91">
        <v>283.00014044800002</v>
      </c>
    </row>
    <row r="92" spans="1:7" x14ac:dyDescent="0.2">
      <c r="A92">
        <v>345</v>
      </c>
      <c r="B92" s="5" t="s">
        <v>137</v>
      </c>
      <c r="C92">
        <v>17.100000000000001</v>
      </c>
      <c r="D92" s="15">
        <v>3</v>
      </c>
      <c r="E92" s="6">
        <v>3.226</v>
      </c>
      <c r="F92">
        <v>88.788086199999995</v>
      </c>
      <c r="G92">
        <v>286.43036608119996</v>
      </c>
    </row>
    <row r="93" spans="1:7" x14ac:dyDescent="0.2">
      <c r="A93">
        <v>346</v>
      </c>
      <c r="B93" s="5" t="s">
        <v>137</v>
      </c>
      <c r="C93">
        <v>14</v>
      </c>
      <c r="D93" s="15">
        <v>3</v>
      </c>
      <c r="E93" s="6">
        <v>2.2149999999999999</v>
      </c>
      <c r="F93">
        <v>73.525612599999988</v>
      </c>
      <c r="G93">
        <v>162.85923190899996</v>
      </c>
    </row>
    <row r="94" spans="1:7" x14ac:dyDescent="0.2">
      <c r="A94">
        <v>347</v>
      </c>
      <c r="B94" s="5" t="s">
        <v>137</v>
      </c>
      <c r="C94">
        <v>17.399999999999999</v>
      </c>
      <c r="D94" s="15">
        <v>3</v>
      </c>
      <c r="E94" s="6">
        <v>3.2120000000000002</v>
      </c>
      <c r="F94">
        <v>82.490255200000007</v>
      </c>
      <c r="G94">
        <v>264.9586997024</v>
      </c>
    </row>
    <row r="95" spans="1:7" x14ac:dyDescent="0.2">
      <c r="A95">
        <v>348</v>
      </c>
      <c r="B95" s="5" t="s">
        <v>137</v>
      </c>
      <c r="C95">
        <v>14.4</v>
      </c>
      <c r="D95" s="15">
        <v>3</v>
      </c>
      <c r="E95" s="6">
        <v>2.8410000000000002</v>
      </c>
      <c r="F95">
        <v>83.215772199999989</v>
      </c>
      <c r="G95">
        <v>236.41600882020003</v>
      </c>
    </row>
    <row r="96" spans="1:7" x14ac:dyDescent="0.2">
      <c r="A96">
        <v>349</v>
      </c>
      <c r="B96" s="5" t="s">
        <v>137</v>
      </c>
      <c r="C96">
        <v>19.600000000000001</v>
      </c>
      <c r="D96" s="15">
        <v>3</v>
      </c>
      <c r="E96" s="6">
        <v>3.0939999999999999</v>
      </c>
      <c r="F96">
        <v>68.056330599999995</v>
      </c>
      <c r="G96">
        <v>210.56628687639994</v>
      </c>
    </row>
    <row r="97" spans="1:7" x14ac:dyDescent="0.2">
      <c r="A97">
        <v>350</v>
      </c>
      <c r="B97" s="5" t="s">
        <v>137</v>
      </c>
      <c r="C97">
        <v>16.399999999999999</v>
      </c>
      <c r="D97" s="15">
        <v>3</v>
      </c>
      <c r="E97" s="6">
        <v>3.6520000000000001</v>
      </c>
      <c r="F97">
        <v>83.8674496</v>
      </c>
      <c r="G97">
        <v>306.28392593919995</v>
      </c>
    </row>
    <row r="98" spans="1:7" x14ac:dyDescent="0.2">
      <c r="A98">
        <v>351</v>
      </c>
      <c r="B98" s="5" t="s">
        <v>137</v>
      </c>
      <c r="C98">
        <v>19.5</v>
      </c>
      <c r="D98" s="15">
        <v>3</v>
      </c>
      <c r="E98" s="6">
        <v>3.6859999999999999</v>
      </c>
      <c r="F98">
        <v>73.593441999999996</v>
      </c>
      <c r="G98">
        <v>271.26542721200002</v>
      </c>
    </row>
    <row r="99" spans="1:7" x14ac:dyDescent="0.2">
      <c r="A99">
        <v>352</v>
      </c>
      <c r="B99" s="5" t="s">
        <v>137</v>
      </c>
      <c r="C99">
        <v>22.7</v>
      </c>
      <c r="D99" s="15">
        <v>2</v>
      </c>
      <c r="E99" s="6">
        <v>3.6890000000000001</v>
      </c>
      <c r="F99">
        <v>71.586035199999998</v>
      </c>
      <c r="G99">
        <v>264.08088385279996</v>
      </c>
    </row>
    <row r="100" spans="1:7" x14ac:dyDescent="0.2">
      <c r="A100">
        <v>353</v>
      </c>
      <c r="B100" s="5" t="s">
        <v>137</v>
      </c>
      <c r="C100">
        <v>21.2</v>
      </c>
      <c r="D100" s="15">
        <v>3</v>
      </c>
      <c r="E100" s="6">
        <v>3.3330000000000002</v>
      </c>
      <c r="F100">
        <v>69.826763799999995</v>
      </c>
      <c r="G100">
        <v>232.73260374539996</v>
      </c>
    </row>
  </sheetData>
  <sortState xmlns:xlrd2="http://schemas.microsoft.com/office/spreadsheetml/2017/richdata2" ref="A2:E105">
    <sortCondition ref="A2:A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FFD-DB26-9142-BF6F-AA4DA32BAA3A}">
  <dimension ref="A2:N106"/>
  <sheetViews>
    <sheetView topLeftCell="A84" workbookViewId="0">
      <selection activeCell="M107" sqref="M107"/>
    </sheetView>
  </sheetViews>
  <sheetFormatPr baseColWidth="10" defaultRowHeight="16" x14ac:dyDescent="0.2"/>
  <cols>
    <col min="1" max="1" width="25.1640625" style="7" customWidth="1"/>
    <col min="2" max="3" width="13.83203125" customWidth="1"/>
  </cols>
  <sheetData>
    <row r="2" spans="1:12" x14ac:dyDescent="0.2">
      <c r="A2" s="7" t="s">
        <v>96</v>
      </c>
    </row>
    <row r="4" spans="1:12" s="7" customFormat="1" x14ac:dyDescent="0.2">
      <c r="A4" s="7" t="s">
        <v>97</v>
      </c>
      <c r="B4" s="7">
        <v>2000</v>
      </c>
      <c r="C4" s="7">
        <v>1000</v>
      </c>
      <c r="D4" s="7">
        <v>500</v>
      </c>
      <c r="E4" s="7">
        <v>250</v>
      </c>
      <c r="F4" s="7">
        <v>175</v>
      </c>
      <c r="G4" s="7">
        <v>87.5</v>
      </c>
      <c r="H4" s="10">
        <v>43.75</v>
      </c>
      <c r="I4" s="10">
        <v>21.875</v>
      </c>
      <c r="J4" s="10">
        <v>10.9375</v>
      </c>
      <c r="K4" s="10">
        <v>5.46875</v>
      </c>
      <c r="L4" s="10">
        <v>0</v>
      </c>
    </row>
    <row r="5" spans="1:12" x14ac:dyDescent="0.2">
      <c r="A5" s="7" t="s">
        <v>98</v>
      </c>
      <c r="D5">
        <v>0.8563466666666667</v>
      </c>
      <c r="E5">
        <v>0.47284000000000004</v>
      </c>
      <c r="F5">
        <v>0.28900666666666669</v>
      </c>
      <c r="G5">
        <v>0.18718666666666667</v>
      </c>
      <c r="H5">
        <v>0.14430333333333334</v>
      </c>
      <c r="I5">
        <v>0.12514666666666668</v>
      </c>
      <c r="J5">
        <v>0.10495999999999998</v>
      </c>
      <c r="K5">
        <v>9.973333333333334E-2</v>
      </c>
      <c r="L5">
        <v>9.1609999999999997E-2</v>
      </c>
    </row>
    <row r="8" spans="1:12" x14ac:dyDescent="0.2">
      <c r="A8" s="7" t="s">
        <v>99</v>
      </c>
    </row>
    <row r="10" spans="1:12" s="7" customFormat="1" x14ac:dyDescent="0.2">
      <c r="A10" s="7" t="s">
        <v>97</v>
      </c>
      <c r="C10" s="7">
        <v>1000</v>
      </c>
      <c r="D10" s="7">
        <v>500</v>
      </c>
      <c r="E10" s="7">
        <v>250</v>
      </c>
      <c r="F10" s="7">
        <v>175</v>
      </c>
      <c r="G10" s="7">
        <v>87.5</v>
      </c>
      <c r="H10" s="10">
        <v>43.75</v>
      </c>
      <c r="I10" s="10">
        <v>21.875</v>
      </c>
      <c r="J10" s="10">
        <v>10.9375</v>
      </c>
      <c r="K10" s="10">
        <v>0</v>
      </c>
    </row>
    <row r="11" spans="1:12" x14ac:dyDescent="0.2">
      <c r="A11" s="7" t="s">
        <v>98</v>
      </c>
      <c r="C11">
        <v>2.0123786666666668</v>
      </c>
      <c r="D11">
        <v>1.0022066666666667</v>
      </c>
      <c r="E11">
        <v>0.56237333333333328</v>
      </c>
      <c r="F11">
        <v>0.32388666666666666</v>
      </c>
      <c r="G11">
        <v>0.21225333333333335</v>
      </c>
      <c r="H11">
        <v>0.16086666666666666</v>
      </c>
      <c r="I11">
        <v>0.12798666666666667</v>
      </c>
      <c r="J11">
        <v>0.11728666666666668</v>
      </c>
      <c r="K11">
        <v>9.6799999999999997E-2</v>
      </c>
    </row>
    <row r="15" spans="1:12" x14ac:dyDescent="0.2">
      <c r="A15" s="7" t="s">
        <v>100</v>
      </c>
    </row>
    <row r="17" spans="1:12" x14ac:dyDescent="0.2">
      <c r="A17" s="7" t="s">
        <v>97</v>
      </c>
      <c r="B17" s="7">
        <v>2000</v>
      </c>
      <c r="C17" s="7">
        <v>1000</v>
      </c>
      <c r="D17" s="7">
        <v>500</v>
      </c>
      <c r="E17" s="7">
        <v>250</v>
      </c>
      <c r="F17" s="7">
        <v>175</v>
      </c>
      <c r="G17" s="7">
        <v>87.5</v>
      </c>
      <c r="H17" s="10">
        <v>43.75</v>
      </c>
      <c r="I17" s="10">
        <v>21.875</v>
      </c>
      <c r="J17" s="10">
        <v>10.9375</v>
      </c>
      <c r="K17" s="10">
        <v>5.46875</v>
      </c>
      <c r="L17" s="10">
        <v>0</v>
      </c>
    </row>
    <row r="18" spans="1:12" x14ac:dyDescent="0.2">
      <c r="A18" s="7" t="s">
        <v>98</v>
      </c>
      <c r="B18">
        <v>2.7285499999999998</v>
      </c>
      <c r="C18">
        <v>1.4847555555555554</v>
      </c>
      <c r="D18">
        <v>0.7145785714285714</v>
      </c>
      <c r="E18">
        <v>0.39677380952380947</v>
      </c>
      <c r="F18">
        <v>0.25218809523809521</v>
      </c>
      <c r="G18">
        <v>0.17047142857142858</v>
      </c>
      <c r="H18">
        <v>0.14559523809523808</v>
      </c>
      <c r="I18">
        <v>0.1177142857142857</v>
      </c>
      <c r="J18">
        <v>0.10475476190476192</v>
      </c>
      <c r="K18">
        <v>0.10063666666666667</v>
      </c>
      <c r="L18">
        <v>9.2276666666666673E-2</v>
      </c>
    </row>
    <row r="36" spans="1:14" x14ac:dyDescent="0.2">
      <c r="C36" t="s">
        <v>112</v>
      </c>
      <c r="G36" t="s">
        <v>135</v>
      </c>
      <c r="N36" t="s">
        <v>101</v>
      </c>
    </row>
    <row r="37" spans="1:14" x14ac:dyDescent="0.2">
      <c r="G37" s="9"/>
    </row>
    <row r="40" spans="1:14" x14ac:dyDescent="0.2">
      <c r="A40" s="7" t="s">
        <v>107</v>
      </c>
    </row>
    <row r="41" spans="1:14" x14ac:dyDescent="0.2">
      <c r="B41">
        <v>1</v>
      </c>
      <c r="C41">
        <v>2</v>
      </c>
      <c r="D41">
        <v>3</v>
      </c>
      <c r="E41">
        <v>4</v>
      </c>
      <c r="F41">
        <v>5</v>
      </c>
      <c r="G41" t="s">
        <v>113</v>
      </c>
    </row>
    <row r="42" spans="1:14" x14ac:dyDescent="0.2">
      <c r="A42" s="7" t="s">
        <v>102</v>
      </c>
      <c r="B42">
        <v>0.60680000000000012</v>
      </c>
      <c r="C42">
        <v>0.2422</v>
      </c>
      <c r="D42">
        <v>0.28433333333333333</v>
      </c>
      <c r="E42">
        <v>0.27610000000000001</v>
      </c>
      <c r="F42">
        <v>0.20936666666666667</v>
      </c>
    </row>
    <row r="43" spans="1:14" x14ac:dyDescent="0.2">
      <c r="A43" s="7" t="s">
        <v>104</v>
      </c>
      <c r="B43">
        <f>(711.92*B42)-93.439</f>
        <v>338.55405600000006</v>
      </c>
      <c r="C43">
        <f>(711.92*C42)-93.439</f>
        <v>78.988023999999996</v>
      </c>
      <c r="D43">
        <f>(711.92*D42)-93.439</f>
        <v>108.98358666666667</v>
      </c>
      <c r="E43">
        <f>(711.92*E42)-93.439</f>
        <v>103.12211200000002</v>
      </c>
      <c r="F43">
        <f>(711.92*F42)-93.439</f>
        <v>55.613317333333327</v>
      </c>
      <c r="G43">
        <f>AVERAGE(B43:F43)</f>
        <v>137.0522192</v>
      </c>
    </row>
    <row r="44" spans="1:14" x14ac:dyDescent="0.2">
      <c r="A44" s="7" t="s">
        <v>103</v>
      </c>
    </row>
    <row r="45" spans="1:14" x14ac:dyDescent="0.2">
      <c r="A45" s="7" t="s">
        <v>108</v>
      </c>
      <c r="B45">
        <f>B43*0.4258</f>
        <v>144.15631704480003</v>
      </c>
      <c r="C45">
        <f>C43*0.4258</f>
        <v>33.6331006192</v>
      </c>
      <c r="D45">
        <f>D43*0.4258</f>
        <v>46.405211202666671</v>
      </c>
      <c r="E45">
        <f>E43*0.4258</f>
        <v>43.909395289600006</v>
      </c>
      <c r="F45">
        <f>F43*0.4258</f>
        <v>23.680150520533331</v>
      </c>
    </row>
    <row r="46" spans="1:14" x14ac:dyDescent="0.2">
      <c r="A46" s="7" t="s">
        <v>105</v>
      </c>
    </row>
    <row r="47" spans="1:14" x14ac:dyDescent="0.2">
      <c r="G47" s="9"/>
    </row>
    <row r="48" spans="1:14" x14ac:dyDescent="0.2">
      <c r="A48" s="7" t="s">
        <v>109</v>
      </c>
      <c r="B48">
        <f>SUM(B45:F45)</f>
        <v>291.78417467680003</v>
      </c>
    </row>
    <row r="49" spans="1:13" x14ac:dyDescent="0.2">
      <c r="A49" s="7" t="s">
        <v>110</v>
      </c>
      <c r="B49">
        <f>B48/(0.4258*5)</f>
        <v>137.05221920000002</v>
      </c>
    </row>
    <row r="50" spans="1:13" x14ac:dyDescent="0.2">
      <c r="A50" s="7" t="s">
        <v>111</v>
      </c>
      <c r="B50">
        <f>B49*'Raw Data'!B34</f>
        <v>2439.5295017600006</v>
      </c>
      <c r="C50">
        <f>B50/'Raw Data'!B34</f>
        <v>137.05221920000002</v>
      </c>
    </row>
    <row r="55" spans="1:13" x14ac:dyDescent="0.2">
      <c r="A55" s="7" t="s">
        <v>120</v>
      </c>
      <c r="B55" s="7">
        <v>2000</v>
      </c>
      <c r="C55" s="7">
        <v>1000</v>
      </c>
      <c r="D55" s="7">
        <v>500</v>
      </c>
      <c r="E55" s="7">
        <v>250</v>
      </c>
      <c r="F55" s="7">
        <v>175</v>
      </c>
      <c r="G55" s="7">
        <v>87.5</v>
      </c>
      <c r="H55" s="10">
        <v>43.75</v>
      </c>
      <c r="I55" s="10">
        <v>21.875</v>
      </c>
      <c r="J55" s="10">
        <v>10.9375</v>
      </c>
      <c r="K55" s="10">
        <v>5.46875</v>
      </c>
      <c r="L55" s="10">
        <v>0</v>
      </c>
    </row>
    <row r="56" spans="1:13" x14ac:dyDescent="0.2">
      <c r="B56">
        <v>2.7739999999999996</v>
      </c>
      <c r="C56">
        <v>1.6778995238095238</v>
      </c>
      <c r="D56">
        <v>0.86796578947368408</v>
      </c>
      <c r="E56">
        <v>0.4831850877192983</v>
      </c>
      <c r="F56">
        <v>0.29111315789473685</v>
      </c>
      <c r="G56">
        <v>0.19154385964912279</v>
      </c>
      <c r="H56">
        <v>0.15126754385964916</v>
      </c>
      <c r="I56">
        <v>0.1231280701754386</v>
      </c>
      <c r="J56">
        <v>0.10883421052631578</v>
      </c>
      <c r="K56">
        <v>0.10018500000000001</v>
      </c>
      <c r="L56">
        <v>9.3562222222222241E-2</v>
      </c>
    </row>
    <row r="64" spans="1:13" x14ac:dyDescent="0.2">
      <c r="M64" t="s">
        <v>121</v>
      </c>
    </row>
    <row r="77" spans="1:12" x14ac:dyDescent="0.2">
      <c r="A77" s="7" t="s">
        <v>132</v>
      </c>
      <c r="B77" s="7">
        <v>2000</v>
      </c>
      <c r="C77" s="7">
        <v>1000</v>
      </c>
      <c r="D77" s="7">
        <v>500</v>
      </c>
      <c r="E77" s="7">
        <v>250</v>
      </c>
      <c r="F77" s="7">
        <v>175</v>
      </c>
      <c r="G77" s="7">
        <v>87.5</v>
      </c>
      <c r="H77" s="10">
        <v>43.75</v>
      </c>
      <c r="I77" s="10">
        <v>21.875</v>
      </c>
      <c r="J77" s="10">
        <v>10.9375</v>
      </c>
      <c r="K77" s="10">
        <v>5.46875</v>
      </c>
      <c r="L77" s="10">
        <v>0</v>
      </c>
    </row>
    <row r="78" spans="1:12" x14ac:dyDescent="0.2">
      <c r="B78" s="7">
        <v>2.72</v>
      </c>
      <c r="C78">
        <f>AVERAGE('Standard Curve'!N8:N10,'Standard Curve'!N12,'Standard Curve'!N14,'Standard Curve'!N16:N22)</f>
        <v>1.6197161111111109</v>
      </c>
      <c r="D78">
        <f>AVERAGE('Standard Curve'!R2:R6,'Standard Curve'!R8:R10,'Standard Curve'!R12,'Standard Curve'!R14,'Standard Curve'!R16:R22)</f>
        <v>0.84087156862745094</v>
      </c>
      <c r="E78">
        <f>AVERAGE('Standard Curve'!V2:V6,'Standard Curve'!V8:V10,'Standard Curve'!V12,'Standard Curve'!V14,'Standard Curve'!V16:V22)</f>
        <v>0.46785196078431379</v>
      </c>
      <c r="F78" s="7">
        <f>AVERAGE('Standard Curve'!Z2:Z6,'Standard Curve'!Z8:Z10,'Standard Curve'!Z12,'Standard Curve'!Z14,'Standard Curve'!Z16:Z22)</f>
        <v>0.28410490196078431</v>
      </c>
      <c r="G78">
        <f>AVERAGE('Standard Curve'!AD2:AD6,'Standard Curve'!AD8:AD10,'Standard Curve'!AD12,'Standard Curve'!AD14,'Standard Curve'!AD16:AD22)</f>
        <v>0.18767647058823531</v>
      </c>
      <c r="H78">
        <f>AVERAGE('Standard Curve'!AH2:AH6,'Standard Curve'!AH8:AH10,'Standard Curve'!AH12,'Standard Curve'!AH14,'Standard Curve'!AH16:AH22)</f>
        <v>0.14970686274509806</v>
      </c>
      <c r="I78">
        <f>AVERAGE('Standard Curve'!AL2:AL6,'Standard Curve'!AL8:AL10,'Standard Curve'!AL12,'Standard Curve'!AL14,'Standard Curve'!AL16:AL22)</f>
        <v>0.122921568627451</v>
      </c>
      <c r="J78">
        <f>AVERAGE('Standard Curve'!AP2:AP6,'Standard Curve'!AP8:AP10,'Standard Curve'!AP12,'Standard Curve'!AP14,'Standard Curve'!AP16:AP22)</f>
        <v>0.10850098039215687</v>
      </c>
      <c r="K78">
        <v>0.10018500000000001</v>
      </c>
      <c r="L78">
        <v>9.3562222222222241E-2</v>
      </c>
    </row>
    <row r="85" spans="13:13" x14ac:dyDescent="0.2">
      <c r="M85" s="14" t="s">
        <v>134</v>
      </c>
    </row>
    <row r="86" spans="13:13" x14ac:dyDescent="0.2">
      <c r="M86" s="7" t="s">
        <v>133</v>
      </c>
    </row>
    <row r="88" spans="13:13" x14ac:dyDescent="0.2">
      <c r="M88" s="7"/>
    </row>
    <row r="99" spans="4:13" x14ac:dyDescent="0.2">
      <c r="D99">
        <f>AVERAGE(2.371,2.46,2.479,2.006,2.149,2.518,2.526,2.524)</f>
        <v>2.3791250000000002</v>
      </c>
      <c r="E99">
        <f>AVERAGE(1.46,1.587,1.562,1.169,1.141,1.217,1.445,1.507,1.401)</f>
        <v>1.3876666666666668</v>
      </c>
      <c r="F99">
        <f>AVERAGE(0.617,0.628,0.629,0.756,0.776,0.773,0.769,0.757,0.781)</f>
        <v>0.72066666666666657</v>
      </c>
      <c r="G99">
        <f>AVERAGE(0.431,0.454,0.428,0.366,0.351,0.369,0.431,0.429,0.434)</f>
        <v>0.41033333333333333</v>
      </c>
      <c r="H99">
        <f>AVERAGE(0.232,0.232,0.231,0.267,0.277,0.266,0.255,0.261,0.27)</f>
        <v>0.25455555555555559</v>
      </c>
      <c r="I99">
        <f>AVERAGE(0.173,0.176,0.174,0.157,0.158,0.159,0.179,0.176,0.179)</f>
        <v>0.1701111111111111</v>
      </c>
      <c r="J99">
        <f>AVERAGE(0.124,0.124,0.126,0.13,0.13,0.129,0.137,0.137,0.13)</f>
        <v>0.12966666666666665</v>
      </c>
      <c r="K99">
        <f>AVERAGE(0.111,0.106,0.111,0.113,0.108,0.107,0.111,0.111,0.113)</f>
        <v>0.1101111111111111</v>
      </c>
      <c r="L99">
        <f>AVERAGE(0.1,0.102,0.099,0.102,0.099,0.103,0.1,0.102,0.103)</f>
        <v>0.1011111111111111</v>
      </c>
      <c r="M99">
        <f>AVERAGE(0.091,0.091,0.098,0.089,0.095,0.0910089,0.089,0.09)</f>
        <v>9.1751112499999996E-2</v>
      </c>
    </row>
    <row r="100" spans="4:13" x14ac:dyDescent="0.2">
      <c r="D100">
        <v>1000</v>
      </c>
      <c r="E100">
        <v>500</v>
      </c>
      <c r="F100">
        <v>250</v>
      </c>
      <c r="G100">
        <v>175</v>
      </c>
      <c r="H100">
        <v>87.5</v>
      </c>
      <c r="I100" s="18">
        <v>43.75</v>
      </c>
      <c r="J100" s="18">
        <v>21.875</v>
      </c>
      <c r="K100" s="18">
        <v>10.9375</v>
      </c>
      <c r="L100">
        <f>K100/2</f>
        <v>5.46875</v>
      </c>
      <c r="M100" s="18">
        <v>0</v>
      </c>
    </row>
    <row r="106" spans="4:13" x14ac:dyDescent="0.2">
      <c r="M106" t="s">
        <v>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AD7-542E-704A-BEFB-49CDB9CD35C1}">
  <dimension ref="A1:AX31"/>
  <sheetViews>
    <sheetView workbookViewId="0">
      <selection activeCell="N26" sqref="N26"/>
    </sheetView>
  </sheetViews>
  <sheetFormatPr baseColWidth="10" defaultRowHeight="16" x14ac:dyDescent="0.2"/>
  <cols>
    <col min="1" max="1" width="13.83203125" customWidth="1"/>
    <col min="2" max="5" width="9.83203125" customWidth="1"/>
    <col min="6" max="6" width="4" customWidth="1"/>
    <col min="7" max="7" width="9.83203125" style="7" customWidth="1"/>
    <col min="8" max="8" width="8.6640625" customWidth="1"/>
    <col min="9" max="9" width="9.33203125" customWidth="1"/>
    <col min="10" max="10" width="10.6640625" customWidth="1"/>
    <col min="11" max="11" width="3.83203125" customWidth="1"/>
    <col min="12" max="12" width="3.1640625" customWidth="1"/>
    <col min="13" max="13" width="3.33203125" customWidth="1"/>
    <col min="14" max="14" width="11.83203125" style="7" customWidth="1"/>
  </cols>
  <sheetData>
    <row r="1" spans="1:50" s="10" customFormat="1" ht="34" x14ac:dyDescent="0.2">
      <c r="A1" s="10" t="s">
        <v>23</v>
      </c>
      <c r="B1" s="10" t="s">
        <v>37</v>
      </c>
      <c r="C1" s="10" t="s">
        <v>70</v>
      </c>
      <c r="D1" s="10" t="s">
        <v>71</v>
      </c>
      <c r="E1" s="10" t="s">
        <v>72</v>
      </c>
      <c r="F1" s="10" t="s">
        <v>81</v>
      </c>
      <c r="G1" s="10" t="s">
        <v>73</v>
      </c>
      <c r="H1" s="10" t="s">
        <v>80</v>
      </c>
      <c r="I1" s="10" t="s">
        <v>79</v>
      </c>
      <c r="J1" s="10" t="s">
        <v>78</v>
      </c>
      <c r="K1" s="10" t="s">
        <v>81</v>
      </c>
      <c r="L1" s="10" t="s">
        <v>82</v>
      </c>
      <c r="M1" s="10" t="s">
        <v>83</v>
      </c>
      <c r="N1" s="10" t="s">
        <v>77</v>
      </c>
      <c r="O1" s="10" t="s">
        <v>38</v>
      </c>
      <c r="P1" s="10" t="s">
        <v>39</v>
      </c>
      <c r="Q1" s="10" t="s">
        <v>40</v>
      </c>
      <c r="R1" s="10" t="s">
        <v>44</v>
      </c>
      <c r="S1" s="10" t="s">
        <v>41</v>
      </c>
      <c r="T1" s="10" t="s">
        <v>42</v>
      </c>
      <c r="U1" s="10" t="s">
        <v>43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10" t="s">
        <v>51</v>
      </c>
      <c r="AC1" s="10" t="s">
        <v>52</v>
      </c>
      <c r="AD1" s="10" t="s">
        <v>53</v>
      </c>
      <c r="AE1" s="10" t="s">
        <v>54</v>
      </c>
      <c r="AF1" s="10" t="s">
        <v>55</v>
      </c>
      <c r="AG1" s="10" t="s">
        <v>56</v>
      </c>
      <c r="AH1" s="10" t="s">
        <v>57</v>
      </c>
      <c r="AI1" s="10" t="s">
        <v>58</v>
      </c>
      <c r="AJ1" s="10" t="s">
        <v>59</v>
      </c>
      <c r="AK1" s="10" t="s">
        <v>60</v>
      </c>
      <c r="AL1" s="10" t="s">
        <v>61</v>
      </c>
      <c r="AM1" s="10" t="s">
        <v>62</v>
      </c>
      <c r="AN1" s="10" t="s">
        <v>63</v>
      </c>
      <c r="AO1" s="10" t="s">
        <v>64</v>
      </c>
      <c r="AP1" s="10" t="s">
        <v>65</v>
      </c>
      <c r="AQ1" s="10" t="s">
        <v>74</v>
      </c>
      <c r="AR1" s="10" t="s">
        <v>75</v>
      </c>
      <c r="AS1" s="11" t="s">
        <v>76</v>
      </c>
      <c r="AT1" s="10" t="s">
        <v>91</v>
      </c>
      <c r="AU1" s="12" t="s">
        <v>67</v>
      </c>
      <c r="AV1" s="10" t="s">
        <v>66</v>
      </c>
      <c r="AW1" s="10" t="s">
        <v>68</v>
      </c>
      <c r="AX1" s="10" t="s">
        <v>69</v>
      </c>
    </row>
    <row r="2" spans="1:50" x14ac:dyDescent="0.2">
      <c r="A2" s="1">
        <v>45023</v>
      </c>
      <c r="B2">
        <v>1</v>
      </c>
      <c r="O2">
        <v>0.93030000000000002</v>
      </c>
      <c r="P2">
        <v>0.90880000000000005</v>
      </c>
      <c r="Q2">
        <v>0.8962</v>
      </c>
      <c r="R2">
        <f>AVERAGE(O2:Q2)</f>
        <v>0.91176666666666673</v>
      </c>
      <c r="S2">
        <v>0.50339999999999996</v>
      </c>
      <c r="T2">
        <v>0.50590000000000002</v>
      </c>
      <c r="U2">
        <v>0.50160000000000005</v>
      </c>
      <c r="V2">
        <f>AVERAGE(S2:U2)</f>
        <v>0.50363333333333338</v>
      </c>
      <c r="W2">
        <v>0.3</v>
      </c>
      <c r="X2">
        <v>0.30449999999999999</v>
      </c>
      <c r="Y2">
        <v>0.2989</v>
      </c>
      <c r="Z2">
        <f>AVERAGE(W2:Y2)</f>
        <v>0.30113333333333331</v>
      </c>
      <c r="AA2">
        <v>0.19309999999999999</v>
      </c>
      <c r="AB2">
        <v>0.1933</v>
      </c>
      <c r="AC2">
        <v>0.19670000000000001</v>
      </c>
      <c r="AD2">
        <f>AVERAGE(AA2:AC2)</f>
        <v>0.19436666666666666</v>
      </c>
      <c r="AE2">
        <v>0.1517</v>
      </c>
      <c r="AF2">
        <v>0.14419999999999999</v>
      </c>
      <c r="AG2">
        <v>0.14760000000000001</v>
      </c>
      <c r="AH2">
        <f>AVERAGE(AE2:AG2)</f>
        <v>0.14783333333333334</v>
      </c>
      <c r="AI2">
        <v>0.12690000000000001</v>
      </c>
      <c r="AJ2">
        <v>0.12470000000000001</v>
      </c>
      <c r="AK2">
        <v>0.1227</v>
      </c>
      <c r="AL2">
        <f>AVERAGE(AI2:AK2)</f>
        <v>0.12476666666666669</v>
      </c>
      <c r="AM2">
        <v>0.10440000000000001</v>
      </c>
      <c r="AN2">
        <v>0.10580000000000001</v>
      </c>
      <c r="AO2">
        <v>0.1129</v>
      </c>
      <c r="AP2">
        <f>AVERAGE(AM2:AO2)</f>
        <v>0.1077</v>
      </c>
      <c r="AQ2">
        <v>9.9900000000000003E-2</v>
      </c>
      <c r="AR2">
        <v>9.9299999999999999E-2</v>
      </c>
      <c r="AS2">
        <v>9.6699999999999994E-2</v>
      </c>
      <c r="AT2">
        <f>AVERAGE(AQ2:AS2)</f>
        <v>9.8633333333333337E-2</v>
      </c>
      <c r="AU2">
        <v>9.5699999999999993E-2</v>
      </c>
      <c r="AV2">
        <v>8.9200000000000002E-2</v>
      </c>
      <c r="AW2">
        <v>9.0399999999999994E-2</v>
      </c>
      <c r="AX2">
        <f>AVERAGE(AU2:AW2)</f>
        <v>9.1766666666666663E-2</v>
      </c>
    </row>
    <row r="3" spans="1:50" x14ac:dyDescent="0.2">
      <c r="A3" s="1">
        <v>45023</v>
      </c>
      <c r="B3">
        <v>2</v>
      </c>
      <c r="O3">
        <v>0.94259999999999999</v>
      </c>
      <c r="P3">
        <v>0.89510000000000001</v>
      </c>
      <c r="Q3">
        <v>0.91310000000000002</v>
      </c>
      <c r="R3">
        <f>AVERAGE(O3:Q3)</f>
        <v>0.91693333333333327</v>
      </c>
      <c r="S3">
        <v>0.49940000000000001</v>
      </c>
      <c r="T3">
        <v>0.48249999999999998</v>
      </c>
      <c r="U3">
        <v>0.47570000000000001</v>
      </c>
      <c r="V3">
        <f>AVERAGE(S3:U3)</f>
        <v>0.48586666666666667</v>
      </c>
      <c r="W3">
        <v>0.29530000000000001</v>
      </c>
      <c r="X3">
        <v>0.29089999999999999</v>
      </c>
      <c r="Y3">
        <v>0.29149999999999998</v>
      </c>
      <c r="Z3">
        <f t="shared" ref="Z3:Z11" si="0">AVERAGE(W3:Y3)</f>
        <v>0.2925666666666667</v>
      </c>
      <c r="AA3">
        <v>0.19209999999999999</v>
      </c>
      <c r="AB3">
        <v>0.1883</v>
      </c>
      <c r="AC3">
        <v>0.19059999999999999</v>
      </c>
      <c r="AD3">
        <f>AVERAGE(AA3:AC3)</f>
        <v>0.19033333333333333</v>
      </c>
      <c r="AE3">
        <v>0.14760000000000001</v>
      </c>
      <c r="AF3">
        <v>0.14849999999999999</v>
      </c>
      <c r="AG3">
        <v>0.14369999999999999</v>
      </c>
      <c r="AH3">
        <f>AVERAGE(AE3:AG3)</f>
        <v>0.14660000000000001</v>
      </c>
      <c r="AI3">
        <v>0.1225</v>
      </c>
      <c r="AJ3">
        <v>0.12280000000000001</v>
      </c>
      <c r="AK3">
        <v>0.1424</v>
      </c>
      <c r="AL3">
        <f>AVERAGE(AI3:AK3)</f>
        <v>0.12923333333333334</v>
      </c>
      <c r="AM3">
        <v>0.1056</v>
      </c>
      <c r="AN3">
        <v>0.1053</v>
      </c>
      <c r="AO3">
        <v>0.1033</v>
      </c>
      <c r="AP3">
        <f>AVERAGE(AM3:AO3)</f>
        <v>0.10473333333333334</v>
      </c>
      <c r="AQ3">
        <v>0.10199999999999999</v>
      </c>
      <c r="AR3">
        <v>9.7000000000000003E-2</v>
      </c>
      <c r="AS3">
        <v>0.10299999999999999</v>
      </c>
      <c r="AT3">
        <f>AVERAGE(AQ3:AS3)</f>
        <v>0.10066666666666667</v>
      </c>
      <c r="AU3" s="9">
        <v>2.665</v>
      </c>
      <c r="AV3">
        <v>8.72E-2</v>
      </c>
      <c r="AW3">
        <v>8.7499999999999994E-2</v>
      </c>
      <c r="AX3">
        <f>AVERAGE(AV3:AW3)</f>
        <v>8.7349999999999997E-2</v>
      </c>
    </row>
    <row r="4" spans="1:50" x14ac:dyDescent="0.2">
      <c r="A4" s="1">
        <v>45023</v>
      </c>
      <c r="B4">
        <v>3</v>
      </c>
      <c r="O4">
        <v>0.83889999999999998</v>
      </c>
      <c r="P4">
        <v>0.84640000000000004</v>
      </c>
      <c r="Q4">
        <v>0.85580000000000001</v>
      </c>
      <c r="R4">
        <f t="shared" ref="R4:R11" si="1">AVERAGE(O4:Q4)</f>
        <v>0.84703333333333342</v>
      </c>
      <c r="S4">
        <v>0.47039999999999998</v>
      </c>
      <c r="T4">
        <v>0.46360000000000001</v>
      </c>
      <c r="U4">
        <v>0.45569999999999999</v>
      </c>
      <c r="V4">
        <f t="shared" ref="V4:V11" si="2">AVERAGE(S4:U4)</f>
        <v>0.46323333333333333</v>
      </c>
      <c r="W4">
        <v>0.28620000000000001</v>
      </c>
      <c r="X4">
        <v>0.29220000000000002</v>
      </c>
      <c r="Y4">
        <v>0.2863</v>
      </c>
      <c r="Z4">
        <f t="shared" si="0"/>
        <v>0.28823333333333334</v>
      </c>
      <c r="AA4">
        <v>0.187</v>
      </c>
      <c r="AB4">
        <v>0.18629999999999999</v>
      </c>
      <c r="AC4">
        <v>0.18909999999999999</v>
      </c>
      <c r="AD4">
        <f t="shared" ref="AD4:AD11" si="3">AVERAGE(AA4:AC4)</f>
        <v>0.18746666666666667</v>
      </c>
      <c r="AE4">
        <v>0.14549999999999999</v>
      </c>
      <c r="AF4">
        <v>0.14169999999999999</v>
      </c>
      <c r="AG4">
        <v>0.1389</v>
      </c>
      <c r="AH4">
        <f t="shared" ref="AH4:AH11" si="4">AVERAGE(AE4:AG4)</f>
        <v>0.14203333333333334</v>
      </c>
      <c r="AI4">
        <v>0.1216</v>
      </c>
      <c r="AJ4">
        <v>0.1225</v>
      </c>
      <c r="AK4">
        <v>0.1188</v>
      </c>
      <c r="AL4">
        <f t="shared" ref="AL4:AL11" si="5">AVERAGE(AI4:AK4)</f>
        <v>0.12096666666666667</v>
      </c>
      <c r="AM4">
        <v>0.1074</v>
      </c>
      <c r="AN4">
        <v>0.1046</v>
      </c>
      <c r="AO4">
        <v>0.1048</v>
      </c>
      <c r="AP4">
        <f t="shared" ref="AP4:AP9" si="6">AVERAGE(AM4:AO4)</f>
        <v>0.10559999999999999</v>
      </c>
      <c r="AQ4">
        <v>0.10290000000000001</v>
      </c>
      <c r="AR4">
        <v>9.9599999999999994E-2</v>
      </c>
      <c r="AS4">
        <v>0.1076</v>
      </c>
      <c r="AT4">
        <f t="shared" ref="AT4:AT6" si="7">AVERAGE(AQ4:AS4)</f>
        <v>0.10336666666666668</v>
      </c>
      <c r="AU4">
        <v>8.9599999999999999E-2</v>
      </c>
      <c r="AV4">
        <v>9.0300000000000005E-2</v>
      </c>
      <c r="AW4">
        <v>9.0899999999999995E-2</v>
      </c>
      <c r="AX4">
        <f t="shared" ref="AX4" si="8">AVERAGE(AU4:AW4)</f>
        <v>9.0266666666666662E-2</v>
      </c>
    </row>
    <row r="5" spans="1:50" x14ac:dyDescent="0.2">
      <c r="A5" s="1">
        <v>45023</v>
      </c>
      <c r="B5">
        <v>4</v>
      </c>
      <c r="O5">
        <v>0.80389999999999995</v>
      </c>
      <c r="P5">
        <v>0.83620000000000005</v>
      </c>
      <c r="Q5">
        <v>0.8397</v>
      </c>
      <c r="R5">
        <f t="shared" si="1"/>
        <v>0.8266</v>
      </c>
      <c r="S5">
        <v>0.46360000000000001</v>
      </c>
      <c r="T5">
        <v>0.4657</v>
      </c>
      <c r="U5">
        <v>0.45669999999999999</v>
      </c>
      <c r="V5">
        <f t="shared" si="2"/>
        <v>0.46200000000000002</v>
      </c>
      <c r="W5">
        <v>0.28160000000000002</v>
      </c>
      <c r="X5">
        <v>0.28499999999999998</v>
      </c>
      <c r="Y5">
        <v>0.28389999999999999</v>
      </c>
      <c r="Z5">
        <f t="shared" si="0"/>
        <v>0.28350000000000003</v>
      </c>
      <c r="AA5">
        <v>0.1857</v>
      </c>
      <c r="AB5">
        <v>0.1837</v>
      </c>
      <c r="AC5">
        <v>0.1842</v>
      </c>
      <c r="AD5">
        <f t="shared" si="3"/>
        <v>0.18453333333333333</v>
      </c>
      <c r="AE5">
        <v>0.1462</v>
      </c>
      <c r="AF5">
        <v>0.1406</v>
      </c>
      <c r="AG5">
        <v>0.1416</v>
      </c>
      <c r="AH5">
        <f t="shared" si="4"/>
        <v>0.14280000000000001</v>
      </c>
      <c r="AI5">
        <v>0.12559999999999999</v>
      </c>
      <c r="AJ5">
        <v>0.1283</v>
      </c>
      <c r="AK5">
        <v>0.1244</v>
      </c>
      <c r="AL5">
        <f t="shared" si="5"/>
        <v>0.12610000000000002</v>
      </c>
      <c r="AM5">
        <v>0.1089</v>
      </c>
      <c r="AN5">
        <v>0.10639999999999999</v>
      </c>
      <c r="AO5">
        <v>0.1055</v>
      </c>
      <c r="AP5">
        <f t="shared" si="6"/>
        <v>0.10693333333333332</v>
      </c>
      <c r="AQ5">
        <v>9.6600000000000005E-2</v>
      </c>
      <c r="AR5">
        <v>0.1007</v>
      </c>
      <c r="AS5">
        <v>9.8900000000000002E-2</v>
      </c>
      <c r="AT5">
        <f t="shared" si="7"/>
        <v>9.873333333333334E-2</v>
      </c>
      <c r="AU5">
        <v>9.6299999999999997E-2</v>
      </c>
      <c r="AV5">
        <v>9.0800000000000006E-2</v>
      </c>
      <c r="AW5">
        <v>9.3700000000000006E-2</v>
      </c>
      <c r="AX5">
        <f>AVERAGE(AU5:AW5)</f>
        <v>9.3600000000000003E-2</v>
      </c>
    </row>
    <row r="6" spans="1:50" x14ac:dyDescent="0.2">
      <c r="A6" s="1">
        <v>45023</v>
      </c>
      <c r="B6">
        <v>5</v>
      </c>
      <c r="O6">
        <v>0.77700000000000002</v>
      </c>
      <c r="P6">
        <v>0.78180000000000005</v>
      </c>
      <c r="Q6" s="9">
        <v>9.1499999999999998E-2</v>
      </c>
      <c r="R6">
        <f>AVERAGE(O6:P6)</f>
        <v>0.77940000000000009</v>
      </c>
      <c r="S6">
        <v>0.44230000000000003</v>
      </c>
      <c r="T6">
        <v>0.4577</v>
      </c>
      <c r="U6">
        <v>0.44840000000000002</v>
      </c>
      <c r="V6">
        <f t="shared" si="2"/>
        <v>0.44946666666666668</v>
      </c>
      <c r="W6">
        <v>0.28389999999999999</v>
      </c>
      <c r="X6">
        <v>0.28089999999999998</v>
      </c>
      <c r="Y6">
        <v>0.27400000000000002</v>
      </c>
      <c r="Z6">
        <f t="shared" si="0"/>
        <v>0.27960000000000002</v>
      </c>
      <c r="AA6">
        <v>0.1794</v>
      </c>
      <c r="AB6">
        <v>0.18260000000000001</v>
      </c>
      <c r="AC6">
        <v>0.1757</v>
      </c>
      <c r="AD6">
        <f t="shared" si="3"/>
        <v>0.17923333333333333</v>
      </c>
      <c r="AE6">
        <v>0.1457</v>
      </c>
      <c r="AF6">
        <v>0.13880000000000001</v>
      </c>
      <c r="AG6" s="9">
        <v>9.2899999999999996E-2</v>
      </c>
      <c r="AH6">
        <f>AVERAGE(AE6:AF6)</f>
        <v>0.14224999999999999</v>
      </c>
      <c r="AI6">
        <v>0.12820000000000001</v>
      </c>
      <c r="AJ6">
        <v>0.12330000000000001</v>
      </c>
      <c r="AK6">
        <v>0.1225</v>
      </c>
      <c r="AL6">
        <f t="shared" si="5"/>
        <v>0.12466666666666666</v>
      </c>
      <c r="AM6">
        <v>0.10150000000000001</v>
      </c>
      <c r="AN6">
        <v>0.10539999999999999</v>
      </c>
      <c r="AO6">
        <v>9.2600000000000002E-2</v>
      </c>
      <c r="AP6">
        <f t="shared" si="6"/>
        <v>9.9833333333333329E-2</v>
      </c>
      <c r="AQ6">
        <v>0.1008</v>
      </c>
      <c r="AR6">
        <v>9.8900000000000002E-2</v>
      </c>
      <c r="AS6">
        <v>9.2100000000000001E-2</v>
      </c>
      <c r="AT6">
        <f t="shared" si="7"/>
        <v>9.7266666666666668E-2</v>
      </c>
      <c r="AU6">
        <v>9.6500000000000002E-2</v>
      </c>
      <c r="AV6">
        <v>9.0700000000000003E-2</v>
      </c>
      <c r="AW6">
        <v>9.8000000000000004E-2</v>
      </c>
      <c r="AX6">
        <f t="shared" ref="AX6" si="9">AVERAGE(AU6:AW6)</f>
        <v>9.5066666666666674E-2</v>
      </c>
    </row>
    <row r="7" spans="1:50" s="7" customFormat="1" x14ac:dyDescent="0.2">
      <c r="A7" s="13">
        <v>45023</v>
      </c>
      <c r="B7" s="7" t="s">
        <v>95</v>
      </c>
      <c r="Q7" s="14"/>
      <c r="R7" s="7">
        <f>AVERAGE(R2:R6)</f>
        <v>0.8563466666666667</v>
      </c>
      <c r="V7" s="7">
        <f>AVERAGE(V2:V6)</f>
        <v>0.47284000000000004</v>
      </c>
      <c r="Z7" s="7">
        <f>AVERAGE(Z2:Z6)</f>
        <v>0.28900666666666669</v>
      </c>
      <c r="AD7" s="7">
        <f>AVERAGE(AD2:AD6)</f>
        <v>0.18718666666666667</v>
      </c>
      <c r="AG7" s="14"/>
      <c r="AH7" s="7">
        <f>AVERAGE(AH2:AH6)</f>
        <v>0.14430333333333334</v>
      </c>
      <c r="AL7" s="7">
        <f>AVERAGE(AL2:AL6)</f>
        <v>0.12514666666666668</v>
      </c>
      <c r="AP7" s="7">
        <f>AVERAGE(AP2:AP6)</f>
        <v>0.10495999999999998</v>
      </c>
      <c r="AT7" s="7">
        <f>AVERAGE(AT2:AT6)</f>
        <v>9.973333333333334E-2</v>
      </c>
      <c r="AX7" s="7">
        <f>AVERAGE(AX2:AX6)</f>
        <v>9.1609999999999997E-2</v>
      </c>
    </row>
    <row r="8" spans="1:50" x14ac:dyDescent="0.2">
      <c r="A8" s="1">
        <v>45030</v>
      </c>
      <c r="B8">
        <v>1</v>
      </c>
      <c r="H8">
        <v>2.0884</v>
      </c>
      <c r="I8">
        <v>2.0186000000000002</v>
      </c>
      <c r="J8">
        <v>2.0646</v>
      </c>
      <c r="N8">
        <f>AVERAGE(H8:J8)</f>
        <v>2.0571999999999999</v>
      </c>
      <c r="O8">
        <v>1.0884</v>
      </c>
      <c r="P8">
        <v>1.0589999999999999</v>
      </c>
      <c r="Q8">
        <v>1.0092000000000001</v>
      </c>
      <c r="R8">
        <f t="shared" si="1"/>
        <v>1.0522</v>
      </c>
      <c r="S8">
        <v>0.60209999999999997</v>
      </c>
      <c r="T8">
        <v>0.5978</v>
      </c>
      <c r="U8">
        <v>0.59050000000000002</v>
      </c>
      <c r="V8">
        <f t="shared" si="2"/>
        <v>0.5968</v>
      </c>
      <c r="W8">
        <v>0.34339999999999998</v>
      </c>
      <c r="X8">
        <v>0.35389999999999999</v>
      </c>
      <c r="Y8">
        <v>0.35289999999999999</v>
      </c>
      <c r="Z8">
        <f t="shared" si="0"/>
        <v>0.35006666666666669</v>
      </c>
      <c r="AA8">
        <v>0.24340000000000001</v>
      </c>
      <c r="AB8">
        <v>0.2331</v>
      </c>
      <c r="AC8">
        <v>0.2235</v>
      </c>
      <c r="AD8">
        <f t="shared" si="3"/>
        <v>0.23333333333333336</v>
      </c>
      <c r="AE8">
        <v>0.18429999999999999</v>
      </c>
      <c r="AF8">
        <v>0.1918</v>
      </c>
      <c r="AG8">
        <v>0.1822</v>
      </c>
      <c r="AH8">
        <f t="shared" si="4"/>
        <v>0.18610000000000002</v>
      </c>
      <c r="AI8">
        <v>0.157</v>
      </c>
      <c r="AJ8">
        <v>0.15529999999999999</v>
      </c>
      <c r="AK8">
        <v>0.15890000000000001</v>
      </c>
      <c r="AL8">
        <f t="shared" si="5"/>
        <v>0.15706666666666669</v>
      </c>
      <c r="AM8">
        <v>0.1547</v>
      </c>
      <c r="AN8">
        <v>0.14149999999999999</v>
      </c>
      <c r="AO8" s="9">
        <v>0.33069999999999999</v>
      </c>
      <c r="AP8">
        <f>AVERAGE(AM8:AN8)</f>
        <v>0.14810000000000001</v>
      </c>
      <c r="AU8">
        <v>0.1019</v>
      </c>
      <c r="AV8">
        <v>0.1162</v>
      </c>
      <c r="AW8">
        <v>0.1278</v>
      </c>
      <c r="AX8">
        <f>AVERAGE(AU8:AW8)</f>
        <v>0.1153</v>
      </c>
    </row>
    <row r="9" spans="1:50" x14ac:dyDescent="0.2">
      <c r="A9" s="1">
        <v>45030</v>
      </c>
      <c r="B9">
        <v>2</v>
      </c>
      <c r="H9" s="9">
        <v>1.2274</v>
      </c>
      <c r="I9">
        <v>2.0301</v>
      </c>
      <c r="J9">
        <v>2.0291000000000001</v>
      </c>
      <c r="K9">
        <v>1.9722</v>
      </c>
      <c r="L9">
        <v>2.0335999999999999</v>
      </c>
      <c r="M9">
        <v>2.0158</v>
      </c>
      <c r="N9">
        <f>AVERAGE(I9:M9)</f>
        <v>2.0161600000000002</v>
      </c>
      <c r="O9">
        <v>1.0451999999999999</v>
      </c>
      <c r="P9">
        <v>1.0331999999999999</v>
      </c>
      <c r="Q9">
        <v>1.0011000000000001</v>
      </c>
      <c r="R9">
        <f t="shared" si="1"/>
        <v>1.0265</v>
      </c>
      <c r="S9">
        <v>0.57779999999999998</v>
      </c>
      <c r="T9">
        <v>0.56489999999999996</v>
      </c>
      <c r="U9">
        <v>0.56000000000000005</v>
      </c>
      <c r="V9">
        <f t="shared" si="2"/>
        <v>0.56756666666666666</v>
      </c>
      <c r="W9">
        <v>0.32440000000000002</v>
      </c>
      <c r="X9">
        <v>0.3221</v>
      </c>
      <c r="Y9">
        <v>0.32479999999999998</v>
      </c>
      <c r="Z9">
        <f t="shared" si="0"/>
        <v>0.3237666666666667</v>
      </c>
      <c r="AA9">
        <v>0.2213</v>
      </c>
      <c r="AB9">
        <v>0.21360000000000001</v>
      </c>
      <c r="AC9">
        <v>0.20799999999999999</v>
      </c>
      <c r="AD9">
        <f t="shared" si="3"/>
        <v>0.21430000000000002</v>
      </c>
      <c r="AE9">
        <v>0.1595</v>
      </c>
      <c r="AF9">
        <v>0.15939999999999999</v>
      </c>
      <c r="AG9">
        <v>0.15210000000000001</v>
      </c>
      <c r="AH9">
        <f t="shared" si="4"/>
        <v>0.157</v>
      </c>
      <c r="AI9">
        <v>0.12479999999999999</v>
      </c>
      <c r="AJ9">
        <v>0.12130000000000001</v>
      </c>
      <c r="AK9">
        <v>0.1226</v>
      </c>
      <c r="AL9">
        <f t="shared" si="5"/>
        <v>0.1229</v>
      </c>
      <c r="AM9">
        <v>0.1096</v>
      </c>
      <c r="AN9">
        <v>0.1134</v>
      </c>
      <c r="AO9">
        <v>0.1152</v>
      </c>
      <c r="AP9">
        <f t="shared" si="6"/>
        <v>0.11273333333333334</v>
      </c>
      <c r="AU9">
        <v>9.2600000000000002E-2</v>
      </c>
      <c r="AV9">
        <v>9.4799999999999995E-2</v>
      </c>
      <c r="AW9">
        <v>9.6100000000000005E-2</v>
      </c>
      <c r="AX9">
        <f t="shared" ref="AX9" si="10">AVERAGE(AU9:AW9)</f>
        <v>9.4500000000000015E-2</v>
      </c>
    </row>
    <row r="10" spans="1:50" x14ac:dyDescent="0.2">
      <c r="A10" s="1">
        <v>45030</v>
      </c>
      <c r="B10" t="s">
        <v>85</v>
      </c>
      <c r="H10">
        <v>2.0257999999999998</v>
      </c>
      <c r="I10">
        <v>2.0114000000000001</v>
      </c>
      <c r="J10">
        <v>1.9701</v>
      </c>
      <c r="N10">
        <f>AVERAGE(H10:J10)</f>
        <v>2.0024333333333337</v>
      </c>
      <c r="O10">
        <v>1.0085</v>
      </c>
      <c r="P10">
        <v>1.0038</v>
      </c>
      <c r="Q10">
        <v>0.97850000000000004</v>
      </c>
      <c r="R10">
        <f>AVERAGE(O10:Q10)</f>
        <v>0.99693333333333323</v>
      </c>
      <c r="S10">
        <v>0.56399999999999995</v>
      </c>
      <c r="T10">
        <v>0.55889999999999995</v>
      </c>
      <c r="U10">
        <v>0.5464</v>
      </c>
      <c r="V10">
        <f>AVERAGE(S10:U10)</f>
        <v>0.55643333333333334</v>
      </c>
      <c r="W10">
        <v>0.3246</v>
      </c>
      <c r="X10">
        <v>0.31290000000000001</v>
      </c>
      <c r="Y10">
        <v>0.31419999999999998</v>
      </c>
      <c r="Z10">
        <f>AVERAGE(W10:Y10)</f>
        <v>0.31723333333333331</v>
      </c>
      <c r="AA10">
        <v>0.221</v>
      </c>
      <c r="AB10">
        <v>0.20050000000000001</v>
      </c>
      <c r="AC10">
        <v>0.20250000000000001</v>
      </c>
      <c r="AD10">
        <f>AVERAGE(AA10:AC10)</f>
        <v>0.20799999999999999</v>
      </c>
      <c r="AE10">
        <v>0.15620000000000001</v>
      </c>
      <c r="AF10">
        <v>0.1547</v>
      </c>
      <c r="AG10">
        <v>0.1542</v>
      </c>
      <c r="AH10">
        <f>AVERAGE(AE10:AG10)</f>
        <v>0.15503333333333333</v>
      </c>
      <c r="AI10">
        <v>0.1234</v>
      </c>
      <c r="AJ10">
        <v>0.1178</v>
      </c>
      <c r="AK10">
        <v>0.12189999999999999</v>
      </c>
      <c r="AL10">
        <f>AVERAGE(AI10:AK10)</f>
        <v>0.12103333333333333</v>
      </c>
      <c r="AM10">
        <v>0.10780000000000001</v>
      </c>
      <c r="AN10">
        <v>0.1148</v>
      </c>
      <c r="AO10" s="9">
        <v>0.32679999999999998</v>
      </c>
      <c r="AP10">
        <f>AVERAGE(AM10:AN10)</f>
        <v>0.11130000000000001</v>
      </c>
      <c r="AU10">
        <v>9.5899999999999999E-2</v>
      </c>
      <c r="AV10">
        <v>9.01E-2</v>
      </c>
      <c r="AW10">
        <v>8.9099999999999999E-2</v>
      </c>
      <c r="AX10">
        <f>AVERAGE(AU10:AW10)</f>
        <v>9.1700000000000004E-2</v>
      </c>
    </row>
    <row r="11" spans="1:50" s="9" customFormat="1" x14ac:dyDescent="0.2">
      <c r="A11" s="17">
        <v>45030</v>
      </c>
      <c r="B11" s="9" t="s">
        <v>86</v>
      </c>
      <c r="G11" s="14"/>
      <c r="H11" s="9">
        <v>2.0836000000000001</v>
      </c>
      <c r="I11" s="9">
        <v>2.0706000000000002</v>
      </c>
      <c r="J11" s="9">
        <v>2.0373000000000001</v>
      </c>
      <c r="N11" s="9">
        <f>AVERAGE(H11:J11)</f>
        <v>2.0638333333333336</v>
      </c>
      <c r="O11" s="9">
        <v>1.1686000000000001</v>
      </c>
      <c r="P11" s="9">
        <v>1.1378999999999999</v>
      </c>
      <c r="Q11" s="9">
        <v>1.1020000000000001</v>
      </c>
      <c r="R11" s="9">
        <f t="shared" si="1"/>
        <v>1.1361666666666668</v>
      </c>
      <c r="S11" s="9">
        <v>0.62470000000000003</v>
      </c>
      <c r="T11" s="9">
        <v>0.63260000000000005</v>
      </c>
      <c r="U11" s="9">
        <v>0.62280000000000002</v>
      </c>
      <c r="V11" s="9">
        <f t="shared" si="2"/>
        <v>0.62670000000000003</v>
      </c>
      <c r="W11" s="9">
        <v>0.3795</v>
      </c>
      <c r="X11" s="9">
        <v>0.35930000000000001</v>
      </c>
      <c r="Y11" s="9">
        <v>0.35880000000000001</v>
      </c>
      <c r="Z11" s="9">
        <f t="shared" si="0"/>
        <v>0.36586666666666662</v>
      </c>
      <c r="AA11" s="9">
        <v>0.23630000000000001</v>
      </c>
      <c r="AB11" s="9">
        <v>0.22989999999999999</v>
      </c>
      <c r="AC11" s="9">
        <v>0.21959999999999999</v>
      </c>
      <c r="AD11" s="9">
        <f t="shared" si="3"/>
        <v>0.2286</v>
      </c>
      <c r="AE11" s="9">
        <v>0.16769999999999999</v>
      </c>
      <c r="AF11" s="9">
        <v>0.1641</v>
      </c>
      <c r="AG11" s="9">
        <v>0.1772</v>
      </c>
      <c r="AH11" s="9">
        <f t="shared" si="4"/>
        <v>0.16966666666666666</v>
      </c>
      <c r="AI11" s="9">
        <v>0.12870000000000001</v>
      </c>
      <c r="AJ11" s="9">
        <v>0.1273</v>
      </c>
      <c r="AK11" s="9">
        <v>0.125</v>
      </c>
      <c r="AL11" s="9">
        <f t="shared" si="5"/>
        <v>0.127</v>
      </c>
      <c r="AM11" s="9">
        <v>0.1183</v>
      </c>
      <c r="AN11" s="9">
        <v>0.38800000000000001</v>
      </c>
      <c r="AO11" s="9">
        <v>0.1103</v>
      </c>
      <c r="AP11" s="9">
        <f>AVERAGE(AM11,AO11)</f>
        <v>0.1143</v>
      </c>
    </row>
    <row r="12" spans="1:50" x14ac:dyDescent="0.2">
      <c r="A12" s="1">
        <v>45030</v>
      </c>
      <c r="B12" t="s">
        <v>87</v>
      </c>
      <c r="H12">
        <v>1.9715</v>
      </c>
      <c r="I12">
        <v>1.9950000000000001</v>
      </c>
      <c r="J12">
        <v>1.9447000000000001</v>
      </c>
      <c r="N12">
        <f>AVERAGE(H12:J12)</f>
        <v>1.9703999999999999</v>
      </c>
      <c r="O12">
        <v>0.99139999999999995</v>
      </c>
      <c r="P12">
        <v>1.0269999999999999</v>
      </c>
      <c r="Q12">
        <v>0.96099999999999997</v>
      </c>
      <c r="R12">
        <f>AVERAGE(O12:Q12)</f>
        <v>0.9931333333333332</v>
      </c>
      <c r="S12">
        <v>0.55149999999999999</v>
      </c>
      <c r="T12">
        <v>0.54720000000000002</v>
      </c>
      <c r="U12">
        <v>0.54379999999999995</v>
      </c>
      <c r="V12">
        <f>AVERAGE(S12:U12)</f>
        <v>0.54749999999999999</v>
      </c>
      <c r="W12">
        <v>0.31669999999999998</v>
      </c>
      <c r="X12">
        <v>0.31540000000000001</v>
      </c>
      <c r="Y12">
        <v>0.31290000000000001</v>
      </c>
      <c r="Z12">
        <f>AVERAGE(W12:Y12)</f>
        <v>0.315</v>
      </c>
      <c r="AA12">
        <v>0.20399999999999999</v>
      </c>
      <c r="AB12">
        <v>0.19919999999999999</v>
      </c>
      <c r="AC12">
        <v>0.1988</v>
      </c>
      <c r="AD12">
        <f>AVERAGE(AA12:AC12)</f>
        <v>0.20066666666666666</v>
      </c>
      <c r="AE12">
        <v>0.154</v>
      </c>
      <c r="AF12">
        <v>0.15429999999999999</v>
      </c>
      <c r="AG12">
        <v>0.1532</v>
      </c>
      <c r="AH12">
        <f>AVERAGE(AE12:AG12)</f>
        <v>0.15383333333333335</v>
      </c>
      <c r="AI12">
        <v>0.1178</v>
      </c>
      <c r="AJ12">
        <v>0.1182</v>
      </c>
      <c r="AK12">
        <v>0.1203</v>
      </c>
      <c r="AL12">
        <f>AVERAGE(AI12:AK12)</f>
        <v>0.11876666666666667</v>
      </c>
      <c r="AM12">
        <v>0.1047</v>
      </c>
      <c r="AN12">
        <v>0.10580000000000001</v>
      </c>
      <c r="AO12">
        <v>0.1101</v>
      </c>
      <c r="AP12">
        <f>AVERAGE(AM12:AO12)</f>
        <v>0.10686666666666667</v>
      </c>
      <c r="AU12">
        <v>9.6199999999999994E-2</v>
      </c>
      <c r="AV12">
        <v>0.09</v>
      </c>
      <c r="AW12">
        <v>9.0200000000000002E-2</v>
      </c>
      <c r="AX12">
        <f>AVERAGE(AU12:AW12)</f>
        <v>9.2133333333333331E-2</v>
      </c>
    </row>
    <row r="13" spans="1:50" s="9" customFormat="1" x14ac:dyDescent="0.2">
      <c r="A13" s="17">
        <v>45030</v>
      </c>
      <c r="B13" s="9" t="s">
        <v>88</v>
      </c>
      <c r="C13" s="9">
        <v>2.8523000000000001</v>
      </c>
      <c r="D13" s="9">
        <v>2.8567999999999998</v>
      </c>
      <c r="E13" s="9">
        <v>2.8839999999999999</v>
      </c>
      <c r="F13" s="9">
        <v>2.8664999999999998</v>
      </c>
      <c r="G13" s="9">
        <f>AVERAGE(C13:F13)</f>
        <v>2.8649</v>
      </c>
      <c r="H13" s="9">
        <v>1.9890000000000001</v>
      </c>
      <c r="I13" s="9">
        <v>1.9799</v>
      </c>
      <c r="J13" s="9">
        <v>2.0015999999999998</v>
      </c>
      <c r="N13" s="9">
        <f t="shared" ref="N13:N21" si="11">AVERAGE(H13:J13)</f>
        <v>1.9901666666666664</v>
      </c>
      <c r="O13" s="9">
        <v>1.038</v>
      </c>
      <c r="P13" s="9">
        <v>1.0782</v>
      </c>
      <c r="Q13" s="9">
        <v>1.0649</v>
      </c>
      <c r="R13" s="9">
        <f t="shared" ref="R13:R21" si="12">AVERAGE(O13:Q13)</f>
        <v>1.0603666666666667</v>
      </c>
      <c r="S13" s="9">
        <v>0.58760000000000001</v>
      </c>
      <c r="T13" s="9">
        <v>0.61040000000000005</v>
      </c>
      <c r="U13" s="9">
        <v>0.60299999999999998</v>
      </c>
      <c r="V13" s="9">
        <f t="shared" ref="V13:V21" si="13">AVERAGE(S13:U13)</f>
        <v>0.60033333333333327</v>
      </c>
      <c r="W13" s="9">
        <v>0.34339999999999998</v>
      </c>
      <c r="X13" s="9">
        <v>0.33810000000000001</v>
      </c>
      <c r="Y13" s="9">
        <v>0.32500000000000001</v>
      </c>
      <c r="Z13" s="9">
        <f t="shared" ref="Z13:Z21" si="14">AVERAGE(W13:Y13)</f>
        <v>0.33549999999999996</v>
      </c>
      <c r="AA13" s="9">
        <v>0.2278</v>
      </c>
      <c r="AB13" s="9">
        <v>0.21920000000000001</v>
      </c>
      <c r="AC13" s="9">
        <v>0.2137</v>
      </c>
      <c r="AD13" s="9">
        <f t="shared" ref="AD13:AD21" si="15">AVERAGE(AA13:AC13)</f>
        <v>0.22023333333333336</v>
      </c>
      <c r="AE13" s="9">
        <v>0.1615</v>
      </c>
      <c r="AF13" s="9">
        <v>0.16039999999999999</v>
      </c>
      <c r="AG13" s="9">
        <v>0.15629999999999999</v>
      </c>
      <c r="AH13" s="9">
        <f t="shared" ref="AH13:AH21" si="16">AVERAGE(AE13:AG13)</f>
        <v>0.15939999999999999</v>
      </c>
      <c r="AI13" s="9">
        <v>0.12189999999999999</v>
      </c>
      <c r="AJ13" s="9">
        <v>0.12379999999999999</v>
      </c>
      <c r="AK13" s="9">
        <v>0.1226</v>
      </c>
      <c r="AL13" s="9">
        <f t="shared" ref="AL13:AL21" si="17">AVERAGE(AI13:AK13)</f>
        <v>0.12276666666666665</v>
      </c>
      <c r="AM13" s="9">
        <v>0.1106</v>
      </c>
      <c r="AN13" s="9">
        <v>0.1101</v>
      </c>
      <c r="AO13" s="9">
        <v>0.10639999999999999</v>
      </c>
      <c r="AP13" s="9">
        <f t="shared" ref="AP13:AP21" si="18">AVERAGE(AM13:AO13)</f>
        <v>0.10903333333333333</v>
      </c>
    </row>
    <row r="14" spans="1:50" x14ac:dyDescent="0.2">
      <c r="A14" s="1">
        <v>45030</v>
      </c>
      <c r="B14" t="s">
        <v>89</v>
      </c>
      <c r="H14">
        <v>2.0215000000000001</v>
      </c>
      <c r="I14">
        <v>1.9782999999999999</v>
      </c>
      <c r="J14">
        <v>2.0472999999999999</v>
      </c>
      <c r="N14">
        <f t="shared" si="11"/>
        <v>2.0157000000000003</v>
      </c>
      <c r="O14">
        <v>0.996</v>
      </c>
      <c r="P14">
        <v>0.9395</v>
      </c>
      <c r="Q14">
        <v>0.89129999999999998</v>
      </c>
      <c r="R14">
        <f t="shared" si="12"/>
        <v>0.9422666666666667</v>
      </c>
      <c r="S14">
        <v>0.54630000000000001</v>
      </c>
      <c r="T14">
        <v>0.54200000000000004</v>
      </c>
      <c r="U14">
        <v>0.54239999999999999</v>
      </c>
      <c r="V14">
        <f t="shared" si="13"/>
        <v>0.54356666666666664</v>
      </c>
      <c r="W14">
        <v>0.31490000000000001</v>
      </c>
      <c r="X14">
        <v>0.31009999999999999</v>
      </c>
      <c r="Y14">
        <v>0.31509999999999999</v>
      </c>
      <c r="Z14">
        <f t="shared" si="14"/>
        <v>0.31336666666666663</v>
      </c>
      <c r="AA14">
        <v>0.21149999999999999</v>
      </c>
      <c r="AB14">
        <v>0.2034</v>
      </c>
      <c r="AC14">
        <v>0.2</v>
      </c>
      <c r="AD14">
        <f t="shared" si="15"/>
        <v>0.20496666666666666</v>
      </c>
      <c r="AE14">
        <v>0.1527</v>
      </c>
      <c r="AF14">
        <v>0.15459999999999999</v>
      </c>
      <c r="AG14">
        <v>0.14979999999999999</v>
      </c>
      <c r="AH14">
        <f t="shared" si="16"/>
        <v>0.15236666666666668</v>
      </c>
      <c r="AI14">
        <v>0.122</v>
      </c>
      <c r="AJ14">
        <v>0.1186</v>
      </c>
      <c r="AK14">
        <v>0.11990000000000001</v>
      </c>
      <c r="AL14">
        <f t="shared" si="17"/>
        <v>0.12016666666666666</v>
      </c>
      <c r="AM14">
        <v>0.10580000000000001</v>
      </c>
      <c r="AN14">
        <v>0.106</v>
      </c>
      <c r="AO14">
        <v>0.1105</v>
      </c>
      <c r="AP14">
        <f t="shared" si="18"/>
        <v>0.10743333333333333</v>
      </c>
      <c r="AU14">
        <v>0.09</v>
      </c>
      <c r="AV14">
        <v>9.01E-2</v>
      </c>
      <c r="AW14">
        <v>9.0999999999999998E-2</v>
      </c>
      <c r="AX14">
        <f>AVERAGE(AU14:AW14)</f>
        <v>9.0366666666666665E-2</v>
      </c>
    </row>
    <row r="15" spans="1:50" s="7" customFormat="1" x14ac:dyDescent="0.2">
      <c r="A15" s="13">
        <v>45030</v>
      </c>
      <c r="B15" s="7" t="s">
        <v>95</v>
      </c>
      <c r="G15" s="7">
        <f>G13</f>
        <v>2.8649</v>
      </c>
      <c r="N15" s="7">
        <f>AVERAGE(N8:N10,N12,N14)</f>
        <v>2.0123786666666668</v>
      </c>
      <c r="R15" s="7">
        <f>AVERAGE(R8:R10,R12,R14)</f>
        <v>1.0022066666666667</v>
      </c>
      <c r="V15" s="7">
        <f>AVERAGE(V8:V10,V12,V14)</f>
        <v>0.56237333333333328</v>
      </c>
      <c r="Z15" s="7">
        <f>AVERAGE(Z8:Z10,Z12,Z14)</f>
        <v>0.32388666666666666</v>
      </c>
      <c r="AD15" s="7">
        <f>AVERAGE(AD8:AD10,AD12,AD14)</f>
        <v>0.21225333333333335</v>
      </c>
      <c r="AH15" s="7">
        <f>AVERAGE(AH8:AH10,AH12,AH14)</f>
        <v>0.16086666666666666</v>
      </c>
      <c r="AL15" s="7">
        <f>AVERAGE(AL8:AL10,AL12,AL14)</f>
        <v>0.12798666666666667</v>
      </c>
      <c r="AP15" s="7">
        <f>AVERAGE(AP8:AP10,AP12,AP14)</f>
        <v>0.11728666666666668</v>
      </c>
      <c r="AX15" s="7">
        <f>AVERAGE(AX8:AX10,AX12,AX14)</f>
        <v>9.6799999999999997E-2</v>
      </c>
    </row>
    <row r="16" spans="1:50" x14ac:dyDescent="0.2">
      <c r="A16" s="1">
        <v>45057</v>
      </c>
      <c r="B16">
        <v>1</v>
      </c>
      <c r="H16">
        <v>1.4774</v>
      </c>
      <c r="I16">
        <v>1.5355000000000001</v>
      </c>
      <c r="J16">
        <v>1.5067999999999999</v>
      </c>
      <c r="N16">
        <f>AVERAGE(H16:J16)</f>
        <v>1.5065666666666668</v>
      </c>
      <c r="O16">
        <v>0.77939999999999998</v>
      </c>
      <c r="P16">
        <v>0.77749999999999997</v>
      </c>
      <c r="Q16">
        <v>0.77159999999999995</v>
      </c>
      <c r="R16">
        <f>AVERAGE(O16:Q16)</f>
        <v>0.77616666666666667</v>
      </c>
      <c r="S16">
        <v>0.41949999999999998</v>
      </c>
      <c r="T16">
        <v>0.41060000000000002</v>
      </c>
      <c r="U16">
        <v>0.41889999999999999</v>
      </c>
      <c r="V16">
        <f t="shared" si="13"/>
        <v>0.41633333333333339</v>
      </c>
      <c r="W16">
        <v>0.26069999999999999</v>
      </c>
      <c r="X16">
        <v>0.26640000000000003</v>
      </c>
      <c r="Y16">
        <v>0.26050000000000001</v>
      </c>
      <c r="Z16">
        <f t="shared" si="14"/>
        <v>0.26253333333333334</v>
      </c>
      <c r="AA16" s="9">
        <v>0.36470000000000002</v>
      </c>
      <c r="AB16">
        <v>0.17349999999999999</v>
      </c>
      <c r="AC16">
        <v>0.1767</v>
      </c>
      <c r="AD16">
        <f>AVERAGE(AB16:AC16)</f>
        <v>0.17509999999999998</v>
      </c>
      <c r="AE16">
        <v>0.14249999999999999</v>
      </c>
      <c r="AF16">
        <v>0.1351</v>
      </c>
      <c r="AG16">
        <v>0.1323</v>
      </c>
      <c r="AH16">
        <f t="shared" si="16"/>
        <v>0.1366333333333333</v>
      </c>
      <c r="AI16">
        <v>0.11890000000000001</v>
      </c>
      <c r="AJ16">
        <v>0.11990000000000001</v>
      </c>
      <c r="AK16">
        <v>0.1148</v>
      </c>
      <c r="AL16">
        <f t="shared" si="17"/>
        <v>0.11786666666666668</v>
      </c>
      <c r="AM16" s="9">
        <v>0.38840000000000002</v>
      </c>
      <c r="AN16">
        <v>0.1042</v>
      </c>
      <c r="AO16">
        <v>0.1045</v>
      </c>
      <c r="AP16">
        <f>AVERAGE(AN16:AO16)</f>
        <v>0.10435</v>
      </c>
      <c r="AQ16">
        <v>0.1061</v>
      </c>
      <c r="AR16" s="9">
        <v>0.40439999999999998</v>
      </c>
      <c r="AS16">
        <v>0.1009</v>
      </c>
      <c r="AT16">
        <f>AVERAGE(AQ16,AS16)</f>
        <v>0.10350000000000001</v>
      </c>
      <c r="AU16">
        <v>8.9899999999999994E-2</v>
      </c>
      <c r="AV16">
        <v>0.09</v>
      </c>
      <c r="AW16">
        <v>9.2799999999999994E-2</v>
      </c>
      <c r="AX16">
        <f t="shared" ref="AX16" si="19">AVERAGE(AU16:AW16)</f>
        <v>9.0899999999999995E-2</v>
      </c>
    </row>
    <row r="17" spans="1:50" x14ac:dyDescent="0.2">
      <c r="A17" s="1">
        <v>45057</v>
      </c>
      <c r="B17">
        <v>2</v>
      </c>
      <c r="H17">
        <v>1.347</v>
      </c>
      <c r="I17">
        <v>1.3152999999999999</v>
      </c>
      <c r="J17">
        <v>1.3182</v>
      </c>
      <c r="N17">
        <f t="shared" si="11"/>
        <v>1.3268333333333333</v>
      </c>
      <c r="O17">
        <v>0.69059999999999999</v>
      </c>
      <c r="P17">
        <v>0.69640000000000002</v>
      </c>
      <c r="Q17">
        <v>0.70330000000000004</v>
      </c>
      <c r="R17">
        <f t="shared" si="12"/>
        <v>0.69676666666666665</v>
      </c>
      <c r="S17">
        <v>0.39319999999999999</v>
      </c>
      <c r="T17">
        <v>0.39800000000000002</v>
      </c>
      <c r="U17">
        <v>0.38840000000000002</v>
      </c>
      <c r="V17">
        <f t="shared" si="13"/>
        <v>0.39319999999999999</v>
      </c>
      <c r="W17">
        <v>0.24740000000000001</v>
      </c>
      <c r="X17">
        <v>0.2487</v>
      </c>
      <c r="Y17">
        <v>0.2427</v>
      </c>
      <c r="Z17">
        <f t="shared" si="14"/>
        <v>0.24626666666666666</v>
      </c>
      <c r="AA17">
        <v>0.16919999999999999</v>
      </c>
      <c r="AB17">
        <v>0.1636</v>
      </c>
      <c r="AC17">
        <v>0.1651</v>
      </c>
      <c r="AD17">
        <f t="shared" si="15"/>
        <v>0.16596666666666668</v>
      </c>
      <c r="AE17">
        <v>0.1371</v>
      </c>
      <c r="AF17">
        <v>0.127</v>
      </c>
      <c r="AG17">
        <v>0.13189999999999999</v>
      </c>
      <c r="AH17">
        <f t="shared" si="16"/>
        <v>0.13200000000000001</v>
      </c>
      <c r="AI17">
        <v>0.115</v>
      </c>
      <c r="AJ17">
        <v>0.1167</v>
      </c>
      <c r="AK17">
        <v>0.11219999999999999</v>
      </c>
      <c r="AL17">
        <f t="shared" si="17"/>
        <v>0.11463333333333332</v>
      </c>
      <c r="AM17">
        <v>9.8000000000000004E-2</v>
      </c>
      <c r="AN17">
        <v>9.7799999999999998E-2</v>
      </c>
      <c r="AO17">
        <v>9.8500000000000004E-2</v>
      </c>
      <c r="AP17">
        <f t="shared" si="18"/>
        <v>9.8100000000000007E-2</v>
      </c>
      <c r="AQ17">
        <v>9.5200000000000007E-2</v>
      </c>
      <c r="AR17">
        <v>9.9000000000000005E-2</v>
      </c>
      <c r="AS17">
        <v>9.7900000000000001E-2</v>
      </c>
      <c r="AT17">
        <f>AVERAGE(AQ17:AS17)</f>
        <v>9.7366666666666671E-2</v>
      </c>
      <c r="AU17">
        <v>8.7099999999999997E-2</v>
      </c>
      <c r="AV17">
        <v>8.8300000000000003E-2</v>
      </c>
      <c r="AW17">
        <v>9.4399999999999998E-2</v>
      </c>
      <c r="AX17">
        <f>AVERAGE(AU17:AW17)</f>
        <v>8.9933333333333323E-2</v>
      </c>
    </row>
    <row r="18" spans="1:50" x14ac:dyDescent="0.2">
      <c r="A18" s="1">
        <v>45057</v>
      </c>
      <c r="B18">
        <v>3</v>
      </c>
      <c r="H18">
        <v>1.1819999999999999</v>
      </c>
      <c r="I18">
        <v>1.2749999999999999</v>
      </c>
      <c r="J18">
        <v>1.2403999999999999</v>
      </c>
      <c r="N18">
        <f t="shared" si="11"/>
        <v>1.2324666666666666</v>
      </c>
      <c r="O18" s="9">
        <v>0.45350000000000001</v>
      </c>
      <c r="P18">
        <v>0.65380000000000005</v>
      </c>
      <c r="Q18">
        <v>0.66359999999999997</v>
      </c>
      <c r="R18">
        <f>AVERAGE(P18:Q18)</f>
        <v>0.65870000000000006</v>
      </c>
      <c r="S18">
        <v>0.37769999999999998</v>
      </c>
      <c r="T18">
        <v>0.36809999999999998</v>
      </c>
      <c r="U18">
        <v>0.36480000000000001</v>
      </c>
      <c r="V18">
        <f t="shared" si="13"/>
        <v>0.37020000000000003</v>
      </c>
      <c r="W18">
        <v>0.2402</v>
      </c>
      <c r="X18">
        <v>0.24010000000000001</v>
      </c>
      <c r="Y18">
        <v>0.22950000000000001</v>
      </c>
      <c r="Z18">
        <f t="shared" si="14"/>
        <v>0.2366</v>
      </c>
      <c r="AA18">
        <v>0.16120000000000001</v>
      </c>
      <c r="AB18">
        <v>0.16200000000000001</v>
      </c>
      <c r="AC18">
        <v>0.16070000000000001</v>
      </c>
      <c r="AD18">
        <f t="shared" si="15"/>
        <v>0.16130000000000003</v>
      </c>
      <c r="AE18">
        <v>0.1918</v>
      </c>
      <c r="AF18">
        <v>0.12230000000000001</v>
      </c>
      <c r="AG18">
        <v>0.12520000000000001</v>
      </c>
      <c r="AH18">
        <f t="shared" si="16"/>
        <v>0.14643333333333333</v>
      </c>
      <c r="AI18">
        <v>0.11310000000000001</v>
      </c>
      <c r="AJ18">
        <v>0.1124</v>
      </c>
      <c r="AK18">
        <v>0.1108</v>
      </c>
      <c r="AL18">
        <f t="shared" si="17"/>
        <v>0.11209999999999999</v>
      </c>
      <c r="AM18">
        <v>9.7500000000000003E-2</v>
      </c>
      <c r="AN18">
        <v>9.6500000000000002E-2</v>
      </c>
      <c r="AO18">
        <v>9.64E-2</v>
      </c>
      <c r="AP18">
        <f t="shared" si="18"/>
        <v>9.6799999999999997E-2</v>
      </c>
      <c r="AQ18">
        <v>9.5200000000000007E-2</v>
      </c>
      <c r="AR18">
        <v>0.1062</v>
      </c>
      <c r="AS18">
        <v>9.2600000000000002E-2</v>
      </c>
      <c r="AT18">
        <f>AVERAGE(AQ18:AS18)</f>
        <v>9.8000000000000018E-2</v>
      </c>
      <c r="AU18">
        <v>8.8800000000000004E-2</v>
      </c>
      <c r="AV18">
        <v>8.8300000000000003E-2</v>
      </c>
      <c r="AW18">
        <v>9.4299999999999995E-2</v>
      </c>
      <c r="AX18">
        <f t="shared" ref="AX18" si="20">AVERAGE(AU18:AW18)</f>
        <v>9.0466666666666654E-2</v>
      </c>
    </row>
    <row r="19" spans="1:50" x14ac:dyDescent="0.2">
      <c r="A19" s="1">
        <v>45057</v>
      </c>
      <c r="B19" t="s">
        <v>87</v>
      </c>
      <c r="H19">
        <v>1.2059</v>
      </c>
      <c r="I19">
        <v>1.2283999999999999</v>
      </c>
      <c r="J19">
        <v>1.2322</v>
      </c>
      <c r="N19">
        <f t="shared" si="11"/>
        <v>1.2221666666666666</v>
      </c>
      <c r="O19">
        <v>0.65510000000000002</v>
      </c>
      <c r="P19">
        <v>0.66959999999999997</v>
      </c>
      <c r="Q19">
        <v>0.6512</v>
      </c>
      <c r="R19">
        <f t="shared" si="12"/>
        <v>0.65863333333333329</v>
      </c>
      <c r="S19" s="9">
        <v>0.52539999999999998</v>
      </c>
      <c r="T19">
        <v>0.372</v>
      </c>
      <c r="U19">
        <v>0.37309999999999999</v>
      </c>
      <c r="V19">
        <f>AVERAGE(T19:U19)</f>
        <v>0.37254999999999999</v>
      </c>
      <c r="W19">
        <v>0.24</v>
      </c>
      <c r="X19">
        <v>0.2422</v>
      </c>
      <c r="Y19">
        <v>0.2384</v>
      </c>
      <c r="Z19">
        <f t="shared" si="14"/>
        <v>0.24019999999999997</v>
      </c>
      <c r="AA19">
        <v>0.16320000000000001</v>
      </c>
      <c r="AB19">
        <v>0.161</v>
      </c>
      <c r="AC19">
        <v>0.16830000000000001</v>
      </c>
      <c r="AD19">
        <f t="shared" si="15"/>
        <v>0.16416666666666668</v>
      </c>
      <c r="AE19">
        <v>0.13350000000000001</v>
      </c>
      <c r="AF19">
        <v>0.12870000000000001</v>
      </c>
      <c r="AG19">
        <v>0.1275</v>
      </c>
      <c r="AH19">
        <f t="shared" si="16"/>
        <v>0.12989999999999999</v>
      </c>
      <c r="AI19">
        <v>0.1429</v>
      </c>
      <c r="AJ19">
        <v>0.12</v>
      </c>
      <c r="AK19">
        <v>0.1239</v>
      </c>
      <c r="AL19">
        <f t="shared" si="17"/>
        <v>0.12893333333333334</v>
      </c>
      <c r="AM19">
        <v>0.1014</v>
      </c>
      <c r="AN19">
        <v>0.10009999999999999</v>
      </c>
      <c r="AO19">
        <v>0.10050000000000001</v>
      </c>
      <c r="AP19">
        <f t="shared" si="18"/>
        <v>0.10066666666666668</v>
      </c>
      <c r="AQ19">
        <v>9.6199999999999994E-2</v>
      </c>
      <c r="AR19" s="9">
        <v>0.33260000000000001</v>
      </c>
      <c r="AS19">
        <v>0.1057</v>
      </c>
      <c r="AT19">
        <f>AVERAGE(AQ19,AS19)</f>
        <v>0.10095</v>
      </c>
      <c r="AU19">
        <v>8.9300000000000004E-2</v>
      </c>
      <c r="AV19">
        <v>8.9800000000000005E-2</v>
      </c>
      <c r="AW19">
        <v>9.2499999999999999E-2</v>
      </c>
      <c r="AX19">
        <f>AVERAGE(AU19:AW19)</f>
        <v>9.0533333333333341E-2</v>
      </c>
    </row>
    <row r="20" spans="1:50" x14ac:dyDescent="0.2">
      <c r="A20" s="1">
        <v>45057</v>
      </c>
      <c r="B20" t="s">
        <v>88</v>
      </c>
      <c r="C20">
        <v>2.6263000000000001</v>
      </c>
      <c r="D20">
        <v>2.8054999999999999</v>
      </c>
      <c r="E20">
        <v>2.8130000000000002</v>
      </c>
      <c r="G20">
        <f>AVERAGE(C20:E20)</f>
        <v>2.7482666666666664</v>
      </c>
      <c r="H20" s="9">
        <v>1.0119</v>
      </c>
      <c r="I20">
        <v>1.4520999999999999</v>
      </c>
      <c r="J20">
        <v>1.6221000000000001</v>
      </c>
      <c r="N20">
        <f>AVERAGE(I20:J20)</f>
        <v>1.5371000000000001</v>
      </c>
      <c r="O20">
        <v>0.93730000000000002</v>
      </c>
      <c r="P20">
        <v>0.87360000000000004</v>
      </c>
      <c r="Q20">
        <v>0.84540000000000004</v>
      </c>
      <c r="R20">
        <f>AVERAGE(O20:Q20)</f>
        <v>0.88543333333333341</v>
      </c>
      <c r="S20">
        <v>0.45660000000000001</v>
      </c>
      <c r="T20">
        <v>0.46400000000000002</v>
      </c>
      <c r="U20">
        <v>0.45939999999999998</v>
      </c>
      <c r="V20">
        <f>AVERAGE(S20:U20)</f>
        <v>0.46</v>
      </c>
      <c r="W20">
        <v>0.29299999999999998</v>
      </c>
      <c r="X20">
        <v>0.2697</v>
      </c>
      <c r="Y20">
        <v>0.29959999999999998</v>
      </c>
      <c r="Z20">
        <f>AVERAGE(W20:Y20)</f>
        <v>0.28743333333333332</v>
      </c>
      <c r="AA20">
        <v>0.183</v>
      </c>
      <c r="AB20">
        <v>0.18260000000000001</v>
      </c>
      <c r="AC20" s="9">
        <v>1.7050000000000001</v>
      </c>
      <c r="AD20">
        <f>AVERAGE(AA20:AB20)</f>
        <v>0.18280000000000002</v>
      </c>
      <c r="AE20">
        <v>0.14130000000000001</v>
      </c>
      <c r="AF20">
        <v>0.1424</v>
      </c>
      <c r="AG20">
        <v>0.1454</v>
      </c>
      <c r="AH20">
        <f>AVERAGE(AE20:AG20)</f>
        <v>0.14303333333333335</v>
      </c>
      <c r="AI20">
        <v>0.1144</v>
      </c>
      <c r="AJ20">
        <v>0.1169</v>
      </c>
      <c r="AK20">
        <v>0.11260000000000001</v>
      </c>
      <c r="AL20">
        <f>AVERAGE(AI20:AK20)</f>
        <v>0.11463333333333332</v>
      </c>
      <c r="AM20">
        <v>0.1047</v>
      </c>
      <c r="AN20">
        <v>0.1027</v>
      </c>
      <c r="AO20">
        <v>0.1109</v>
      </c>
      <c r="AP20">
        <f>AVERAGE(AM20:AO20)</f>
        <v>0.10610000000000001</v>
      </c>
    </row>
    <row r="21" spans="1:50" x14ac:dyDescent="0.2">
      <c r="A21" s="1">
        <v>45057</v>
      </c>
      <c r="B21" t="s">
        <v>89</v>
      </c>
      <c r="H21">
        <v>1.1426000000000001</v>
      </c>
      <c r="I21">
        <v>1.1445000000000001</v>
      </c>
      <c r="J21">
        <v>1.1297999999999999</v>
      </c>
      <c r="N21">
        <f t="shared" si="11"/>
        <v>1.1389666666666667</v>
      </c>
      <c r="O21">
        <v>0.62129999999999996</v>
      </c>
      <c r="P21">
        <v>0.64149999999999996</v>
      </c>
      <c r="Q21">
        <v>0.623</v>
      </c>
      <c r="R21">
        <f t="shared" si="12"/>
        <v>0.62859999999999994</v>
      </c>
      <c r="S21">
        <v>0.36170000000000002</v>
      </c>
      <c r="T21">
        <v>0.37519999999999998</v>
      </c>
      <c r="U21">
        <v>0.3553</v>
      </c>
      <c r="V21">
        <f t="shared" si="13"/>
        <v>0.36406666666666671</v>
      </c>
      <c r="W21">
        <v>0.24510000000000001</v>
      </c>
      <c r="X21">
        <v>0.2316</v>
      </c>
      <c r="Y21">
        <v>0.26619999999999999</v>
      </c>
      <c r="Z21">
        <f t="shared" si="14"/>
        <v>0.24763333333333334</v>
      </c>
      <c r="AA21">
        <v>0.18090000000000001</v>
      </c>
      <c r="AB21">
        <v>0.1636</v>
      </c>
      <c r="AC21">
        <v>0.16889999999999999</v>
      </c>
      <c r="AD21">
        <f t="shared" si="15"/>
        <v>0.17113333333333336</v>
      </c>
      <c r="AE21">
        <v>0.1361</v>
      </c>
      <c r="AF21">
        <v>0.3165</v>
      </c>
      <c r="AG21">
        <v>0.12959999999999999</v>
      </c>
      <c r="AH21">
        <f t="shared" si="16"/>
        <v>0.19406666666666669</v>
      </c>
      <c r="AI21">
        <v>0.13719999999999999</v>
      </c>
      <c r="AJ21">
        <v>0.1183</v>
      </c>
      <c r="AK21">
        <v>0.1157</v>
      </c>
      <c r="AL21">
        <f t="shared" si="17"/>
        <v>0.12373333333333332</v>
      </c>
      <c r="AM21">
        <v>0.13700000000000001</v>
      </c>
      <c r="AN21">
        <v>0.1024</v>
      </c>
      <c r="AO21">
        <v>0.1106</v>
      </c>
      <c r="AP21">
        <f t="shared" si="18"/>
        <v>0.11666666666666665</v>
      </c>
      <c r="AQ21">
        <v>9.9599999999999994E-2</v>
      </c>
      <c r="AR21">
        <v>0.1027</v>
      </c>
      <c r="AS21">
        <v>0.10780000000000001</v>
      </c>
      <c r="AT21">
        <f>AVERAGE(AQ21:AS21)</f>
        <v>0.10336666666666666</v>
      </c>
      <c r="AU21" s="9">
        <v>0.1656</v>
      </c>
      <c r="AV21">
        <v>9.9500000000000005E-2</v>
      </c>
      <c r="AW21">
        <v>9.9599999999999994E-2</v>
      </c>
      <c r="AX21">
        <f>AVERAGE(AV21:AW21)</f>
        <v>9.955E-2</v>
      </c>
    </row>
    <row r="22" spans="1:50" x14ac:dyDescent="0.2">
      <c r="A22" s="1">
        <v>45057</v>
      </c>
      <c r="B22" t="s">
        <v>90</v>
      </c>
      <c r="C22">
        <v>2.6947000000000001</v>
      </c>
      <c r="D22">
        <v>2.7092000000000001</v>
      </c>
      <c r="E22">
        <v>2.7225999999999999</v>
      </c>
      <c r="G22">
        <f>AVERAGE(C22:E22)</f>
        <v>2.7088333333333332</v>
      </c>
      <c r="H22">
        <v>1.3996</v>
      </c>
      <c r="I22">
        <v>1.3687</v>
      </c>
      <c r="J22">
        <v>1.4635</v>
      </c>
      <c r="N22">
        <f>AVERAGE(H22:J22)</f>
        <v>1.4105999999999999</v>
      </c>
      <c r="O22">
        <v>0.70020000000000004</v>
      </c>
      <c r="P22" s="9">
        <v>0.58850000000000002</v>
      </c>
      <c r="Q22">
        <v>0.69530000000000003</v>
      </c>
      <c r="R22">
        <f>AVERAGE(O22,Q22)</f>
        <v>0.69775000000000009</v>
      </c>
      <c r="S22">
        <v>0.40079999999999999</v>
      </c>
      <c r="T22">
        <v>0.40529999999999999</v>
      </c>
      <c r="U22">
        <v>0.39710000000000001</v>
      </c>
      <c r="V22">
        <f>AVERAGE(S22:U22)</f>
        <v>0.40106666666666668</v>
      </c>
      <c r="W22" s="9">
        <v>0.5665</v>
      </c>
      <c r="X22">
        <v>0.2402</v>
      </c>
      <c r="Y22">
        <v>0.24909999999999999</v>
      </c>
      <c r="Z22">
        <f>AVERAGE(X22:Y22)</f>
        <v>0.24464999999999998</v>
      </c>
      <c r="AA22">
        <v>0.17699999999999999</v>
      </c>
      <c r="AB22">
        <v>0.1704</v>
      </c>
      <c r="AC22">
        <v>0.1711</v>
      </c>
      <c r="AD22">
        <f>AVERAGE(AA22:AC22)</f>
        <v>0.17283333333333331</v>
      </c>
      <c r="AE22">
        <v>0.13320000000000001</v>
      </c>
      <c r="AF22">
        <v>0.1457</v>
      </c>
      <c r="AG22">
        <v>0.13239999999999999</v>
      </c>
      <c r="AH22">
        <f>AVERAGE(AE22:AG22)</f>
        <v>0.1371</v>
      </c>
      <c r="AI22" s="9">
        <v>0.39710000000000001</v>
      </c>
      <c r="AJ22">
        <v>0.11310000000000001</v>
      </c>
      <c r="AK22">
        <v>0.1111</v>
      </c>
      <c r="AL22">
        <f>AVERAGE(AJ22:AK22)</f>
        <v>0.11210000000000001</v>
      </c>
      <c r="AM22">
        <v>0.1065</v>
      </c>
      <c r="AN22">
        <v>0.1138</v>
      </c>
      <c r="AO22">
        <v>0.1115</v>
      </c>
      <c r="AP22">
        <f>AVERAGE(AM22:AO22)</f>
        <v>0.11059999999999999</v>
      </c>
    </row>
    <row r="23" spans="1:50" s="7" customFormat="1" x14ac:dyDescent="0.2">
      <c r="A23" s="13">
        <v>45057</v>
      </c>
      <c r="B23" s="7" t="s">
        <v>95</v>
      </c>
      <c r="G23" s="7">
        <f>AVERAGE(G20,G22)</f>
        <v>2.7285499999999998</v>
      </c>
      <c r="N23" s="7">
        <f>AVERAGE(N16,N20,N22)</f>
        <v>1.4847555555555554</v>
      </c>
      <c r="R23" s="7">
        <f>AVERAGE(R16:R22)</f>
        <v>0.7145785714285714</v>
      </c>
      <c r="V23" s="7">
        <f>AVERAGE(V16:V22)</f>
        <v>0.39677380952380947</v>
      </c>
      <c r="Z23" s="7">
        <f>AVERAGE(Z16:Z22)</f>
        <v>0.25218809523809521</v>
      </c>
      <c r="AD23" s="7">
        <f>AVERAGE(AD16:AD22)</f>
        <v>0.17047142857142858</v>
      </c>
      <c r="AH23" s="7">
        <f>AVERAGE(AH16:AH22)</f>
        <v>0.14559523809523808</v>
      </c>
      <c r="AL23" s="7">
        <f>AVERAGE(AL16:AL22)</f>
        <v>0.1177142857142857</v>
      </c>
      <c r="AP23" s="7">
        <f>AVERAGE(AP16:AP22)</f>
        <v>0.10475476190476192</v>
      </c>
      <c r="AT23" s="7">
        <f>AVERAGE(AT16:AT19,AT21)</f>
        <v>0.10063666666666667</v>
      </c>
      <c r="AX23" s="7">
        <f>AVERAGE(AX16:AX19,AX21)</f>
        <v>9.2276666666666673E-2</v>
      </c>
    </row>
    <row r="26" spans="1:50" s="7" customFormat="1" x14ac:dyDescent="0.2">
      <c r="A26" s="7" t="s">
        <v>119</v>
      </c>
      <c r="G26" s="7">
        <f>AVERAGE(G13,G20,G22)</f>
        <v>2.7739999999999996</v>
      </c>
      <c r="N26" s="7">
        <f>AVERAGE(N8:N14,N16:N22)</f>
        <v>1.6778995238095238</v>
      </c>
      <c r="R26" s="7">
        <f>AVERAGE(R2:R6,R8:R14,R16:R22)</f>
        <v>0.86796578947368408</v>
      </c>
      <c r="V26" s="7">
        <f>AVERAGE(V2:V6,V8:V14,V16:V22)</f>
        <v>0.4831850877192983</v>
      </c>
      <c r="Z26" s="7">
        <f>AVERAGE(Z2:Z6,Z8:Z14,Z16:Z22)</f>
        <v>0.29111315789473685</v>
      </c>
      <c r="AD26" s="7">
        <f>AVERAGE(AD2:AD6,AD8:AD14,AD16:AD22)</f>
        <v>0.19154385964912279</v>
      </c>
      <c r="AH26" s="7">
        <f>AVERAGE(AH2:AH6,AH8:AH14,AH16:AH22)</f>
        <v>0.15126754385964916</v>
      </c>
      <c r="AL26" s="7">
        <f>AVERAGE(AL2:AL6,AL8:AL14,AL16:AL22)</f>
        <v>0.1231280701754386</v>
      </c>
      <c r="AP26" s="7">
        <f>AVERAGE(AP2:AP6,AP8:AP14,AP16:AP22)</f>
        <v>0.10883421052631578</v>
      </c>
      <c r="AT26" s="7">
        <f>AVERAGE(AT2:AT6,AT16:AT19,AT21)</f>
        <v>0.10018500000000001</v>
      </c>
      <c r="AX26" s="7">
        <f>AVERAGE(AX2:AX6,AX8:AX10,AX12,AX14,AX16:AX19,AX21)</f>
        <v>9.3562222222222241E-2</v>
      </c>
    </row>
    <row r="27" spans="1:50" x14ac:dyDescent="0.2">
      <c r="A27" t="s">
        <v>130</v>
      </c>
    </row>
    <row r="31" spans="1:50" x14ac:dyDescent="0.2">
      <c r="A31" s="9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2452-4C44-524E-B78B-92ACFAD6094D}">
  <dimension ref="A1:AB27"/>
  <sheetViews>
    <sheetView workbookViewId="0">
      <selection activeCell="A27" sqref="A27"/>
    </sheetView>
  </sheetViews>
  <sheetFormatPr baseColWidth="10" defaultRowHeight="16" x14ac:dyDescent="0.2"/>
  <sheetData>
    <row r="1" spans="1:28" x14ac:dyDescent="0.2">
      <c r="A1" t="s">
        <v>94</v>
      </c>
    </row>
    <row r="2" spans="1:28" x14ac:dyDescent="0.2">
      <c r="A2" t="s">
        <v>93</v>
      </c>
    </row>
    <row r="3" spans="1:28" x14ac:dyDescent="0.2">
      <c r="A3" t="s">
        <v>126</v>
      </c>
    </row>
    <row r="4" spans="1:28" x14ac:dyDescent="0.2">
      <c r="A4" t="s">
        <v>127</v>
      </c>
    </row>
    <row r="9" spans="1:28" x14ac:dyDescent="0.2">
      <c r="A9" t="s">
        <v>128</v>
      </c>
    </row>
    <row r="10" spans="1:28" x14ac:dyDescent="0.2">
      <c r="A10">
        <v>308</v>
      </c>
      <c r="B10">
        <v>28.2</v>
      </c>
      <c r="C10" s="1">
        <v>45021</v>
      </c>
      <c r="D10" s="6">
        <v>3.4430000000000001</v>
      </c>
      <c r="E10" s="6">
        <f>D10*200</f>
        <v>688.6</v>
      </c>
      <c r="F10">
        <v>0.71619999999999995</v>
      </c>
      <c r="G10">
        <v>0.70820000000000005</v>
      </c>
      <c r="H10">
        <v>0.87949999999999995</v>
      </c>
      <c r="I10" s="7">
        <f>AVERAGE(F10:H10)</f>
        <v>0.76796666666666658</v>
      </c>
      <c r="J10">
        <v>0.30249999999999999</v>
      </c>
      <c r="K10">
        <v>0.29449999999999998</v>
      </c>
      <c r="L10">
        <v>0.30149999999999999</v>
      </c>
      <c r="M10" s="7">
        <f>AVERAGE(J10:L10)</f>
        <v>0.29949999999999999</v>
      </c>
      <c r="N10">
        <v>0.2203</v>
      </c>
      <c r="O10">
        <v>0.21729999999999999</v>
      </c>
      <c r="P10">
        <v>0.21429999999999999</v>
      </c>
      <c r="Q10" s="7">
        <f>AVERAGE(N10:P10)</f>
        <v>0.21729999999999997</v>
      </c>
      <c r="R10">
        <v>0.18279999999999999</v>
      </c>
      <c r="S10">
        <v>0.19889999999999999</v>
      </c>
      <c r="T10">
        <v>0.19289999999999999</v>
      </c>
      <c r="U10" s="7">
        <f>AVERAGE(R10:T10)</f>
        <v>0.19153333333333333</v>
      </c>
      <c r="V10" s="9">
        <v>0.40550000000000003</v>
      </c>
      <c r="W10">
        <v>0.16209999999999999</v>
      </c>
      <c r="X10">
        <v>0.16919999999999999</v>
      </c>
      <c r="Y10" s="7">
        <f>AVERAGE(W10:X10)</f>
        <v>0.16564999999999999</v>
      </c>
      <c r="Z10">
        <f>I10+M10+Q10+U10+Y10</f>
        <v>1.64195</v>
      </c>
      <c r="AA10">
        <f>(649.84 * Z10)-49.592</f>
        <v>1017.412788</v>
      </c>
      <c r="AB10" s="7">
        <f>AA10/B10</f>
        <v>36.078467659574471</v>
      </c>
    </row>
    <row r="13" spans="1:28" x14ac:dyDescent="0.2">
      <c r="A13" s="7" t="s">
        <v>122</v>
      </c>
      <c r="B13" s="7"/>
      <c r="C13" s="7"/>
      <c r="D13" s="7" t="s">
        <v>123</v>
      </c>
      <c r="E13" s="7"/>
    </row>
    <row r="14" spans="1:28" x14ac:dyDescent="0.2">
      <c r="A14" s="7"/>
      <c r="B14" s="7"/>
      <c r="C14" s="7"/>
      <c r="D14" s="7"/>
      <c r="E14" s="7"/>
    </row>
    <row r="15" spans="1:28" x14ac:dyDescent="0.2">
      <c r="A15" t="s">
        <v>114</v>
      </c>
      <c r="B15" s="5">
        <v>153.29705100000001</v>
      </c>
      <c r="D15" t="s">
        <v>124</v>
      </c>
      <c r="E15" s="5">
        <v>148.9779059</v>
      </c>
    </row>
    <row r="16" spans="1:28" x14ac:dyDescent="0.2">
      <c r="A16" t="s">
        <v>117</v>
      </c>
      <c r="B16" s="5" t="e">
        <f>AVERAGE('Raw Data'!#REF!)</f>
        <v>#REF!</v>
      </c>
      <c r="D16" t="s">
        <v>117</v>
      </c>
      <c r="E16" s="5">
        <f>AVERAGE('Raw Data'!AK2:AK18)</f>
        <v>70.971580635294117</v>
      </c>
    </row>
    <row r="17" spans="1:5" x14ac:dyDescent="0.2">
      <c r="A17" t="s">
        <v>118</v>
      </c>
      <c r="B17" s="5" t="e">
        <f>AVERAGE('Raw Data'!#REF!)</f>
        <v>#REF!</v>
      </c>
      <c r="D17" t="s">
        <v>118</v>
      </c>
      <c r="E17" s="5">
        <f>AVERAGE('Raw Data'!AK19:AK33)</f>
        <v>61.927414839999983</v>
      </c>
    </row>
    <row r="18" spans="1:5" x14ac:dyDescent="0.2">
      <c r="A18" t="s">
        <v>115</v>
      </c>
      <c r="B18" s="5">
        <v>101.37979199999999</v>
      </c>
      <c r="D18" t="s">
        <v>125</v>
      </c>
      <c r="E18" s="5">
        <v>121.35612759999999</v>
      </c>
    </row>
    <row r="19" spans="1:5" x14ac:dyDescent="0.2">
      <c r="A19" t="s">
        <v>117</v>
      </c>
      <c r="B19" s="5" t="e">
        <f>AVERAGE('Raw Data'!#REF!,Notes!AF67)</f>
        <v>#REF!</v>
      </c>
      <c r="D19" t="s">
        <v>117</v>
      </c>
      <c r="E19" s="5">
        <f>AVERAGE('Raw Data'!AK34:AK50,Notes!AL67)</f>
        <v>62.197395717647062</v>
      </c>
    </row>
    <row r="20" spans="1:5" x14ac:dyDescent="0.2">
      <c r="A20" t="s">
        <v>118</v>
      </c>
      <c r="B20" s="5" t="e">
        <f>AVERAGE('Raw Data'!#REF!)</f>
        <v>#REF!</v>
      </c>
      <c r="D20" t="s">
        <v>118</v>
      </c>
      <c r="E20" s="5">
        <f>AVERAGE('Raw Data'!AK51:AK66)</f>
        <v>72.549760037499993</v>
      </c>
    </row>
    <row r="21" spans="1:5" x14ac:dyDescent="0.2">
      <c r="A21" t="s">
        <v>116</v>
      </c>
      <c r="B21" s="5">
        <v>165.60793200000001</v>
      </c>
      <c r="D21" t="s">
        <v>116</v>
      </c>
      <c r="E21" s="5">
        <v>138.95353410000001</v>
      </c>
    </row>
    <row r="22" spans="1:5" x14ac:dyDescent="0.2">
      <c r="A22" t="s">
        <v>117</v>
      </c>
      <c r="B22" s="5" t="e">
        <f>AVERAGE('Raw Data'!#REF!,Notes!AF100)</f>
        <v>#REF!</v>
      </c>
      <c r="D22" t="s">
        <v>117</v>
      </c>
      <c r="E22" s="5">
        <f>AVERAGE('Raw Data'!AK70:AK85,Notes!AL100)</f>
        <v>71.252308112499989</v>
      </c>
    </row>
    <row r="23" spans="1:5" x14ac:dyDescent="0.2">
      <c r="A23" t="s">
        <v>118</v>
      </c>
      <c r="B23" s="5" t="e">
        <f>AVERAGE('Raw Data'!#REF!)</f>
        <v>#REF!</v>
      </c>
      <c r="D23" t="s">
        <v>118</v>
      </c>
      <c r="E23" s="5">
        <f>AVERAGE('Raw Data'!AK86:AK100)</f>
        <v>73.511646039999988</v>
      </c>
    </row>
    <row r="27" spans="1:5" x14ac:dyDescent="0.2">
      <c r="A27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B83-E87C-764B-B423-F45B7F8E50D8}">
  <dimension ref="A1:V58"/>
  <sheetViews>
    <sheetView workbookViewId="0">
      <selection activeCell="A7" sqref="A7"/>
    </sheetView>
  </sheetViews>
  <sheetFormatPr baseColWidth="10" defaultRowHeight="16" x14ac:dyDescent="0.2"/>
  <cols>
    <col min="1" max="1" width="9.1640625" customWidth="1"/>
    <col min="2" max="2" width="9.5" customWidth="1"/>
    <col min="3" max="3" width="14.1640625" customWidth="1"/>
    <col min="4" max="4" width="13.6640625" customWidth="1"/>
    <col min="5" max="5" width="6.6640625" customWidth="1"/>
    <col min="6" max="6" width="7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</row>
    <row r="2" spans="1:22" x14ac:dyDescent="0.2">
      <c r="A2">
        <v>103</v>
      </c>
      <c r="B2" s="1">
        <v>45014</v>
      </c>
      <c r="C2">
        <v>29.1</v>
      </c>
      <c r="D2">
        <v>5.9</v>
      </c>
      <c r="E2" s="3">
        <f t="shared" ref="E2:E33" si="0">D2*200</f>
        <v>1180</v>
      </c>
      <c r="F2">
        <v>1250</v>
      </c>
    </row>
    <row r="3" spans="1:22" x14ac:dyDescent="0.2">
      <c r="A3">
        <v>111</v>
      </c>
      <c r="B3" s="1">
        <v>45014</v>
      </c>
      <c r="C3">
        <v>23.4</v>
      </c>
      <c r="D3">
        <v>4.8</v>
      </c>
      <c r="E3" s="2">
        <f t="shared" si="0"/>
        <v>960</v>
      </c>
      <c r="F3">
        <v>1000</v>
      </c>
    </row>
    <row r="4" spans="1:22" x14ac:dyDescent="0.2">
      <c r="A4">
        <v>112</v>
      </c>
      <c r="B4" s="1">
        <v>45014</v>
      </c>
      <c r="C4">
        <v>30</v>
      </c>
      <c r="D4">
        <v>6.5</v>
      </c>
      <c r="E4" s="3">
        <f t="shared" si="0"/>
        <v>1300</v>
      </c>
      <c r="F4">
        <v>1250</v>
      </c>
    </row>
    <row r="5" spans="1:22" x14ac:dyDescent="0.2">
      <c r="A5">
        <v>113</v>
      </c>
      <c r="B5" s="1">
        <v>45014</v>
      </c>
      <c r="C5">
        <v>18.399999999999999</v>
      </c>
      <c r="D5">
        <v>6.2</v>
      </c>
      <c r="E5">
        <f t="shared" si="0"/>
        <v>1240</v>
      </c>
      <c r="F5">
        <v>1250</v>
      </c>
    </row>
    <row r="6" spans="1:22" x14ac:dyDescent="0.2">
      <c r="A6">
        <v>115</v>
      </c>
      <c r="B6" s="1">
        <v>45014</v>
      </c>
      <c r="C6">
        <v>16.8</v>
      </c>
      <c r="D6">
        <v>6</v>
      </c>
      <c r="E6" s="4">
        <f t="shared" si="0"/>
        <v>1200</v>
      </c>
      <c r="F6">
        <v>1250</v>
      </c>
    </row>
    <row r="7" spans="1:22" x14ac:dyDescent="0.2">
      <c r="A7">
        <v>122</v>
      </c>
      <c r="B7" s="1">
        <v>45014</v>
      </c>
      <c r="C7">
        <v>13.2</v>
      </c>
      <c r="D7">
        <v>5.4</v>
      </c>
      <c r="E7" s="2">
        <f t="shared" si="0"/>
        <v>1080</v>
      </c>
      <c r="F7">
        <v>1000</v>
      </c>
    </row>
    <row r="8" spans="1:22" x14ac:dyDescent="0.2">
      <c r="A8">
        <v>123</v>
      </c>
      <c r="B8" s="1">
        <v>45014</v>
      </c>
      <c r="C8">
        <v>22.9</v>
      </c>
      <c r="D8">
        <v>5.8</v>
      </c>
      <c r="E8" s="4">
        <f t="shared" si="0"/>
        <v>1160</v>
      </c>
      <c r="F8">
        <v>1250</v>
      </c>
    </row>
    <row r="9" spans="1:22" x14ac:dyDescent="0.2">
      <c r="A9">
        <v>133</v>
      </c>
      <c r="B9" s="1">
        <v>45014</v>
      </c>
      <c r="C9">
        <v>17.2</v>
      </c>
      <c r="D9">
        <v>3.3</v>
      </c>
      <c r="E9">
        <f t="shared" si="0"/>
        <v>660</v>
      </c>
      <c r="F9">
        <v>750</v>
      </c>
    </row>
    <row r="10" spans="1:22" x14ac:dyDescent="0.2">
      <c r="A10">
        <v>143</v>
      </c>
      <c r="B10" s="1">
        <v>45014</v>
      </c>
      <c r="C10">
        <v>19.899999999999999</v>
      </c>
      <c r="D10">
        <v>4.5</v>
      </c>
      <c r="E10" s="3">
        <f t="shared" si="0"/>
        <v>900</v>
      </c>
      <c r="F10">
        <v>1000</v>
      </c>
    </row>
    <row r="11" spans="1:22" x14ac:dyDescent="0.2">
      <c r="A11">
        <v>149</v>
      </c>
      <c r="B11" s="1">
        <v>45014</v>
      </c>
      <c r="C11">
        <v>20.5</v>
      </c>
      <c r="D11">
        <v>5.5</v>
      </c>
      <c r="E11" s="2">
        <f t="shared" si="0"/>
        <v>1100</v>
      </c>
      <c r="F11">
        <v>1000</v>
      </c>
    </row>
    <row r="12" spans="1:22" x14ac:dyDescent="0.2">
      <c r="A12">
        <v>150</v>
      </c>
      <c r="B12" s="1">
        <v>45014</v>
      </c>
      <c r="C12">
        <v>16.2</v>
      </c>
      <c r="D12">
        <v>5.7</v>
      </c>
      <c r="E12" s="4">
        <f t="shared" si="0"/>
        <v>1140</v>
      </c>
      <c r="F12">
        <v>1250</v>
      </c>
    </row>
    <row r="13" spans="1:22" x14ac:dyDescent="0.2">
      <c r="A13">
        <v>154</v>
      </c>
      <c r="B13" s="1">
        <v>45014</v>
      </c>
      <c r="C13">
        <v>15.3</v>
      </c>
      <c r="D13">
        <v>3.7</v>
      </c>
      <c r="E13">
        <f t="shared" si="0"/>
        <v>740</v>
      </c>
      <c r="F13">
        <v>750</v>
      </c>
    </row>
    <row r="14" spans="1:22" x14ac:dyDescent="0.2">
      <c r="A14">
        <v>156</v>
      </c>
      <c r="B14" s="1">
        <v>45014</v>
      </c>
      <c r="C14">
        <v>22.4</v>
      </c>
      <c r="D14">
        <v>4.5999999999999996</v>
      </c>
      <c r="E14" s="2">
        <f t="shared" si="0"/>
        <v>919.99999999999989</v>
      </c>
      <c r="F14">
        <v>1000</v>
      </c>
    </row>
    <row r="15" spans="1:22" x14ac:dyDescent="0.2">
      <c r="A15">
        <v>157</v>
      </c>
      <c r="B15" s="1">
        <v>45014</v>
      </c>
      <c r="C15">
        <v>27.1</v>
      </c>
      <c r="D15">
        <v>4.3</v>
      </c>
      <c r="E15" s="4">
        <f t="shared" si="0"/>
        <v>860</v>
      </c>
      <c r="F15">
        <v>1000</v>
      </c>
    </row>
    <row r="16" spans="1:22" x14ac:dyDescent="0.2">
      <c r="A16">
        <v>158</v>
      </c>
      <c r="B16" s="1">
        <v>45014</v>
      </c>
      <c r="C16">
        <v>12.1</v>
      </c>
      <c r="D16">
        <v>5.3</v>
      </c>
      <c r="E16" s="2">
        <f t="shared" si="0"/>
        <v>1060</v>
      </c>
      <c r="F16">
        <v>1000</v>
      </c>
    </row>
    <row r="17" spans="1:6" x14ac:dyDescent="0.2">
      <c r="A17">
        <v>159</v>
      </c>
      <c r="B17" s="1">
        <v>45014</v>
      </c>
      <c r="C17">
        <v>21.7</v>
      </c>
      <c r="D17">
        <v>5.3</v>
      </c>
      <c r="E17" s="3">
        <f t="shared" si="0"/>
        <v>1060</v>
      </c>
      <c r="F17">
        <v>1000</v>
      </c>
    </row>
    <row r="18" spans="1:6" x14ac:dyDescent="0.2">
      <c r="A18">
        <v>202</v>
      </c>
      <c r="B18" s="1">
        <v>45014</v>
      </c>
      <c r="C18">
        <v>14.3</v>
      </c>
      <c r="D18">
        <v>4.7</v>
      </c>
      <c r="E18" s="2">
        <f t="shared" si="0"/>
        <v>940</v>
      </c>
      <c r="F18">
        <v>1000</v>
      </c>
    </row>
    <row r="19" spans="1:6" x14ac:dyDescent="0.2">
      <c r="A19">
        <v>205</v>
      </c>
      <c r="B19" s="1">
        <v>45014</v>
      </c>
      <c r="C19">
        <v>16</v>
      </c>
      <c r="D19">
        <v>3.1</v>
      </c>
      <c r="E19" s="3">
        <f t="shared" si="0"/>
        <v>620</v>
      </c>
      <c r="F19">
        <v>750</v>
      </c>
    </row>
    <row r="20" spans="1:6" x14ac:dyDescent="0.2">
      <c r="A20">
        <v>206</v>
      </c>
      <c r="B20" s="1">
        <v>45014</v>
      </c>
      <c r="C20">
        <v>14.4</v>
      </c>
      <c r="D20">
        <v>6</v>
      </c>
      <c r="E20" s="3">
        <f t="shared" si="0"/>
        <v>1200</v>
      </c>
      <c r="F20">
        <v>1250</v>
      </c>
    </row>
    <row r="21" spans="1:6" x14ac:dyDescent="0.2">
      <c r="A21">
        <v>211</v>
      </c>
      <c r="B21" s="1">
        <v>45014</v>
      </c>
      <c r="C21">
        <v>19.100000000000001</v>
      </c>
      <c r="D21">
        <v>4.4000000000000004</v>
      </c>
      <c r="E21" s="3">
        <f t="shared" si="0"/>
        <v>880.00000000000011</v>
      </c>
      <c r="F21">
        <v>1000</v>
      </c>
    </row>
    <row r="22" spans="1:6" x14ac:dyDescent="0.2">
      <c r="A22">
        <v>212</v>
      </c>
      <c r="B22" s="1">
        <v>45014</v>
      </c>
      <c r="C22">
        <v>17.7</v>
      </c>
      <c r="D22">
        <v>4.5999999999999996</v>
      </c>
      <c r="E22" s="2">
        <f t="shared" si="0"/>
        <v>919.99999999999989</v>
      </c>
      <c r="F22">
        <v>1000</v>
      </c>
    </row>
    <row r="23" spans="1:6" x14ac:dyDescent="0.2">
      <c r="A23">
        <v>215</v>
      </c>
      <c r="B23" s="1">
        <v>45014</v>
      </c>
      <c r="C23">
        <v>16</v>
      </c>
      <c r="D23">
        <v>5</v>
      </c>
      <c r="E23" s="3">
        <f t="shared" si="0"/>
        <v>1000</v>
      </c>
      <c r="F23">
        <v>1000</v>
      </c>
    </row>
    <row r="24" spans="1:6" x14ac:dyDescent="0.2">
      <c r="A24">
        <v>222</v>
      </c>
      <c r="B24" s="1">
        <v>45014</v>
      </c>
      <c r="C24">
        <v>20.9</v>
      </c>
      <c r="D24">
        <v>5.6</v>
      </c>
      <c r="E24" s="3">
        <f t="shared" si="0"/>
        <v>1120</v>
      </c>
      <c r="F24">
        <v>1250</v>
      </c>
    </row>
    <row r="25" spans="1:6" x14ac:dyDescent="0.2">
      <c r="A25">
        <v>301</v>
      </c>
      <c r="B25" s="1">
        <v>45014</v>
      </c>
      <c r="C25">
        <v>17</v>
      </c>
      <c r="D25">
        <v>5.9</v>
      </c>
      <c r="E25" s="3">
        <f t="shared" si="0"/>
        <v>1180</v>
      </c>
      <c r="F25">
        <v>1250</v>
      </c>
    </row>
    <row r="26" spans="1:6" x14ac:dyDescent="0.2">
      <c r="A26">
        <v>303</v>
      </c>
      <c r="B26" s="1">
        <v>45014</v>
      </c>
      <c r="C26">
        <v>23.1</v>
      </c>
      <c r="D26">
        <v>5.2</v>
      </c>
      <c r="E26" s="2">
        <f t="shared" si="0"/>
        <v>1040</v>
      </c>
      <c r="F26">
        <v>1000</v>
      </c>
    </row>
    <row r="27" spans="1:6" x14ac:dyDescent="0.2">
      <c r="A27">
        <v>309</v>
      </c>
      <c r="B27" s="1">
        <v>45014</v>
      </c>
      <c r="C27">
        <v>23.5</v>
      </c>
      <c r="D27">
        <v>6.1</v>
      </c>
      <c r="E27">
        <f t="shared" si="0"/>
        <v>1220</v>
      </c>
      <c r="F27">
        <v>1250</v>
      </c>
    </row>
    <row r="28" spans="1:6" x14ac:dyDescent="0.2">
      <c r="A28">
        <v>314</v>
      </c>
      <c r="B28" s="1">
        <v>45014</v>
      </c>
      <c r="C28">
        <v>22.3</v>
      </c>
      <c r="D28">
        <v>5.9</v>
      </c>
      <c r="E28">
        <f t="shared" si="0"/>
        <v>1180</v>
      </c>
      <c r="F28">
        <v>1250</v>
      </c>
    </row>
    <row r="29" spans="1:6" x14ac:dyDescent="0.2">
      <c r="A29">
        <v>315</v>
      </c>
      <c r="B29" s="1">
        <v>45014</v>
      </c>
      <c r="C29">
        <v>19.100000000000001</v>
      </c>
      <c r="D29">
        <v>5.7</v>
      </c>
      <c r="E29" s="4">
        <f t="shared" si="0"/>
        <v>1140</v>
      </c>
      <c r="F29">
        <v>1250</v>
      </c>
    </row>
    <row r="30" spans="1:6" x14ac:dyDescent="0.2">
      <c r="A30">
        <v>316</v>
      </c>
      <c r="B30" s="1">
        <v>45014</v>
      </c>
      <c r="C30">
        <v>23.8</v>
      </c>
      <c r="D30">
        <v>6</v>
      </c>
      <c r="E30" s="4">
        <f t="shared" si="0"/>
        <v>1200</v>
      </c>
      <c r="F30">
        <v>1250</v>
      </c>
    </row>
    <row r="31" spans="1:6" x14ac:dyDescent="0.2">
      <c r="A31">
        <v>325</v>
      </c>
      <c r="B31" s="1">
        <v>45014</v>
      </c>
      <c r="C31">
        <v>15.5</v>
      </c>
      <c r="D31">
        <v>3.8</v>
      </c>
      <c r="E31">
        <f t="shared" si="0"/>
        <v>760</v>
      </c>
      <c r="F31">
        <v>750</v>
      </c>
    </row>
    <row r="32" spans="1:6" x14ac:dyDescent="0.2">
      <c r="A32">
        <v>326</v>
      </c>
      <c r="B32" s="1">
        <v>45014</v>
      </c>
      <c r="C32">
        <v>17.7</v>
      </c>
      <c r="D32">
        <v>6.5</v>
      </c>
      <c r="E32">
        <f t="shared" si="0"/>
        <v>1300</v>
      </c>
      <c r="F32">
        <v>1250</v>
      </c>
    </row>
    <row r="33" spans="1:6" x14ac:dyDescent="0.2">
      <c r="A33">
        <v>334</v>
      </c>
      <c r="B33" s="1">
        <v>45014</v>
      </c>
      <c r="C33">
        <v>24.5</v>
      </c>
      <c r="D33">
        <v>6.6</v>
      </c>
      <c r="E33">
        <f t="shared" si="0"/>
        <v>1320</v>
      </c>
      <c r="F33">
        <v>1250</v>
      </c>
    </row>
    <row r="34" spans="1:6" x14ac:dyDescent="0.2">
      <c r="A34">
        <v>336</v>
      </c>
      <c r="B34" s="1">
        <v>45014</v>
      </c>
      <c r="C34">
        <v>17.899999999999999</v>
      </c>
      <c r="D34">
        <v>6.3</v>
      </c>
      <c r="E34">
        <f t="shared" ref="E34:E55" si="1">D34*200</f>
        <v>1260</v>
      </c>
      <c r="F34">
        <v>1250</v>
      </c>
    </row>
    <row r="35" spans="1:6" x14ac:dyDescent="0.2">
      <c r="A35">
        <v>339</v>
      </c>
      <c r="B35" s="1">
        <v>45014</v>
      </c>
      <c r="C35">
        <v>20.9</v>
      </c>
      <c r="D35">
        <v>5.7</v>
      </c>
      <c r="E35" s="3">
        <f t="shared" si="1"/>
        <v>1140</v>
      </c>
      <c r="F35">
        <v>1250</v>
      </c>
    </row>
    <row r="36" spans="1:6" x14ac:dyDescent="0.2">
      <c r="A36">
        <v>352</v>
      </c>
      <c r="B36" s="1">
        <v>45014</v>
      </c>
      <c r="C36">
        <v>22.7</v>
      </c>
      <c r="D36">
        <v>3.7</v>
      </c>
      <c r="E36" s="3">
        <f t="shared" si="1"/>
        <v>740</v>
      </c>
      <c r="F36">
        <v>750</v>
      </c>
    </row>
    <row r="37" spans="1:6" x14ac:dyDescent="0.2">
      <c r="A37">
        <v>401</v>
      </c>
      <c r="B37" s="1">
        <v>45014</v>
      </c>
      <c r="C37">
        <v>16.5</v>
      </c>
      <c r="D37">
        <v>3.8</v>
      </c>
      <c r="E37" s="3">
        <f t="shared" si="1"/>
        <v>760</v>
      </c>
      <c r="F37">
        <v>750</v>
      </c>
    </row>
    <row r="38" spans="1:6" x14ac:dyDescent="0.2">
      <c r="A38">
        <v>403</v>
      </c>
      <c r="B38" s="1">
        <v>45014</v>
      </c>
      <c r="C38">
        <v>17.899999999999999</v>
      </c>
      <c r="D38">
        <v>5.3</v>
      </c>
      <c r="E38" s="3">
        <f t="shared" si="1"/>
        <v>1060</v>
      </c>
      <c r="F38">
        <v>1000</v>
      </c>
    </row>
    <row r="39" spans="1:6" x14ac:dyDescent="0.2">
      <c r="A39">
        <v>406</v>
      </c>
      <c r="B39" s="1">
        <v>45014</v>
      </c>
      <c r="C39">
        <v>17.2</v>
      </c>
      <c r="D39">
        <v>4.5</v>
      </c>
      <c r="E39" s="2">
        <f t="shared" si="1"/>
        <v>900</v>
      </c>
      <c r="F39">
        <v>1000</v>
      </c>
    </row>
    <row r="40" spans="1:6" x14ac:dyDescent="0.2">
      <c r="A40">
        <v>407</v>
      </c>
      <c r="B40" s="1">
        <v>45014</v>
      </c>
      <c r="C40">
        <v>17.8</v>
      </c>
      <c r="D40">
        <v>3.8</v>
      </c>
      <c r="E40">
        <f t="shared" si="1"/>
        <v>760</v>
      </c>
      <c r="F40">
        <v>750</v>
      </c>
    </row>
    <row r="41" spans="1:6" x14ac:dyDescent="0.2">
      <c r="A41">
        <v>408</v>
      </c>
      <c r="B41" s="1">
        <v>45014</v>
      </c>
      <c r="C41">
        <v>17.5</v>
      </c>
      <c r="D41">
        <v>5.2</v>
      </c>
      <c r="E41" s="2">
        <f t="shared" si="1"/>
        <v>1040</v>
      </c>
      <c r="F41">
        <v>1000</v>
      </c>
    </row>
    <row r="42" spans="1:6" x14ac:dyDescent="0.2">
      <c r="A42">
        <v>411</v>
      </c>
      <c r="B42" s="1">
        <v>45014</v>
      </c>
      <c r="C42">
        <v>12.6</v>
      </c>
      <c r="D42">
        <v>3.9</v>
      </c>
      <c r="E42">
        <f t="shared" si="1"/>
        <v>780</v>
      </c>
      <c r="F42">
        <v>750</v>
      </c>
    </row>
    <row r="43" spans="1:6" x14ac:dyDescent="0.2">
      <c r="A43">
        <v>415</v>
      </c>
      <c r="B43" s="1">
        <v>45014</v>
      </c>
      <c r="C43">
        <v>23.5</v>
      </c>
      <c r="D43">
        <v>4.5</v>
      </c>
      <c r="E43" s="2">
        <f t="shared" si="1"/>
        <v>900</v>
      </c>
      <c r="F43">
        <v>1000</v>
      </c>
    </row>
    <row r="44" spans="1:6" x14ac:dyDescent="0.2">
      <c r="A44">
        <v>418</v>
      </c>
      <c r="B44" s="1">
        <v>45014</v>
      </c>
      <c r="C44">
        <v>17.399999999999999</v>
      </c>
      <c r="D44">
        <v>6.2</v>
      </c>
      <c r="E44">
        <f t="shared" si="1"/>
        <v>1240</v>
      </c>
      <c r="F44">
        <v>1250</v>
      </c>
    </row>
    <row r="45" spans="1:6" x14ac:dyDescent="0.2">
      <c r="A45">
        <v>426</v>
      </c>
      <c r="B45" s="1">
        <v>45014</v>
      </c>
      <c r="C45">
        <v>12.6</v>
      </c>
      <c r="D45">
        <v>5.5</v>
      </c>
      <c r="E45" s="3">
        <f t="shared" si="1"/>
        <v>1100</v>
      </c>
      <c r="F45">
        <v>1000</v>
      </c>
    </row>
    <row r="46" spans="1:6" x14ac:dyDescent="0.2">
      <c r="A46">
        <v>429</v>
      </c>
      <c r="B46" s="1">
        <v>45014</v>
      </c>
      <c r="C46">
        <v>16.399999999999999</v>
      </c>
      <c r="D46">
        <v>5.9</v>
      </c>
      <c r="E46" s="4">
        <f t="shared" si="1"/>
        <v>1180</v>
      </c>
      <c r="F46">
        <v>1250</v>
      </c>
    </row>
    <row r="47" spans="1:6" x14ac:dyDescent="0.2">
      <c r="A47">
        <v>501</v>
      </c>
      <c r="B47" s="1">
        <v>45014</v>
      </c>
      <c r="C47">
        <v>14.4</v>
      </c>
      <c r="D47">
        <v>6.5</v>
      </c>
      <c r="E47">
        <f t="shared" si="1"/>
        <v>1300</v>
      </c>
      <c r="F47">
        <v>1250</v>
      </c>
    </row>
    <row r="48" spans="1:6" x14ac:dyDescent="0.2">
      <c r="A48">
        <v>508</v>
      </c>
      <c r="B48" s="1">
        <v>45014</v>
      </c>
      <c r="C48">
        <v>20.8</v>
      </c>
      <c r="D48">
        <v>6.7</v>
      </c>
      <c r="E48">
        <f t="shared" si="1"/>
        <v>1340</v>
      </c>
      <c r="F48">
        <v>1250</v>
      </c>
    </row>
    <row r="49" spans="1:6" x14ac:dyDescent="0.2">
      <c r="A49">
        <v>509</v>
      </c>
      <c r="B49" s="1">
        <v>45014</v>
      </c>
      <c r="C49">
        <v>21.7</v>
      </c>
      <c r="D49">
        <v>5.9</v>
      </c>
      <c r="E49" s="4">
        <f t="shared" si="1"/>
        <v>1180</v>
      </c>
      <c r="F49">
        <v>1250</v>
      </c>
    </row>
    <row r="50" spans="1:6" x14ac:dyDescent="0.2">
      <c r="A50">
        <v>510</v>
      </c>
      <c r="B50" s="1">
        <v>45014</v>
      </c>
      <c r="C50">
        <v>17.399999999999999</v>
      </c>
      <c r="D50">
        <v>3.4</v>
      </c>
      <c r="E50">
        <f t="shared" si="1"/>
        <v>680</v>
      </c>
      <c r="F50">
        <v>750</v>
      </c>
    </row>
    <row r="51" spans="1:6" x14ac:dyDescent="0.2">
      <c r="A51">
        <v>527</v>
      </c>
      <c r="B51" s="1">
        <v>45014</v>
      </c>
      <c r="C51">
        <v>16.899999999999999</v>
      </c>
      <c r="D51">
        <v>6.5</v>
      </c>
      <c r="E51">
        <f t="shared" si="1"/>
        <v>1300</v>
      </c>
      <c r="F51">
        <v>1250</v>
      </c>
    </row>
    <row r="52" spans="1:6" x14ac:dyDescent="0.2">
      <c r="A52">
        <v>528</v>
      </c>
      <c r="B52" s="1">
        <v>45014</v>
      </c>
      <c r="C52">
        <v>15.4</v>
      </c>
      <c r="D52">
        <v>4.0999999999999996</v>
      </c>
      <c r="E52" s="4">
        <f t="shared" si="1"/>
        <v>819.99999999999989</v>
      </c>
      <c r="F52">
        <v>750</v>
      </c>
    </row>
    <row r="53" spans="1:6" x14ac:dyDescent="0.2">
      <c r="A53">
        <v>529</v>
      </c>
      <c r="B53" s="1">
        <v>45014</v>
      </c>
      <c r="C53">
        <v>16.3</v>
      </c>
      <c r="D53">
        <v>3.8</v>
      </c>
      <c r="E53" s="3">
        <f t="shared" si="1"/>
        <v>760</v>
      </c>
      <c r="F53">
        <v>750</v>
      </c>
    </row>
    <row r="54" spans="1:6" x14ac:dyDescent="0.2">
      <c r="A54">
        <v>546</v>
      </c>
      <c r="B54" s="1">
        <v>45014</v>
      </c>
      <c r="C54">
        <v>18.5</v>
      </c>
      <c r="D54">
        <v>3</v>
      </c>
      <c r="E54">
        <f t="shared" si="1"/>
        <v>600</v>
      </c>
      <c r="F54">
        <v>750</v>
      </c>
    </row>
    <row r="55" spans="1:6" x14ac:dyDescent="0.2">
      <c r="A55" t="s">
        <v>4</v>
      </c>
      <c r="B55" s="1">
        <v>45014</v>
      </c>
      <c r="C55">
        <v>23.3</v>
      </c>
      <c r="D55">
        <v>3.3</v>
      </c>
      <c r="E55">
        <f t="shared" si="1"/>
        <v>660</v>
      </c>
      <c r="F55">
        <v>750</v>
      </c>
    </row>
    <row r="57" spans="1:6" x14ac:dyDescent="0.2">
      <c r="E57">
        <f>SUM(E2:E55)</f>
        <v>55080</v>
      </c>
      <c r="F57">
        <f>SUM(F2:F55)</f>
        <v>56500</v>
      </c>
    </row>
    <row r="58" spans="1:6" x14ac:dyDescent="0.2">
      <c r="F58">
        <f>F57*6</f>
        <v>339000</v>
      </c>
    </row>
  </sheetData>
  <sortState xmlns:xlrd2="http://schemas.microsoft.com/office/spreadsheetml/2017/richdata2" ref="A2:V58">
    <sortCondition ref="A2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Extraction_data</vt:lpstr>
      <vt:lpstr>Equations</vt:lpstr>
      <vt:lpstr>Standard Curve</vt:lpstr>
      <vt:lpstr>Notes</vt:lpstr>
      <vt:lpstr>Practice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2023-03-28T20:42:43Z</dcterms:created>
  <dcterms:modified xsi:type="dcterms:W3CDTF">2024-03-27T01:39:08Z</dcterms:modified>
</cp:coreProperties>
</file>